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821" activeTab="0"/>
  </bookViews>
  <sheets>
    <sheet name="Kop." sheetId="1" r:id="rId1"/>
    <sheet name="Aktivet" sheetId="2" r:id="rId2"/>
    <sheet name="Pasivet" sheetId="3" r:id="rId3"/>
    <sheet name="Rez.1" sheetId="4" r:id="rId4"/>
    <sheet name="cash flow" sheetId="5" r:id="rId5"/>
    <sheet name="PASQ KAPITALIT" sheetId="6" r:id="rId6"/>
    <sheet name="pasq. amort " sheetId="7" r:id="rId7"/>
    <sheet name="Shenime Shpjeguese" sheetId="8" r:id="rId8"/>
    <sheet name="Shenime Shpjeguese 1" sheetId="9" r:id="rId9"/>
    <sheet name="Shenime Shpjeguese 2" sheetId="10" r:id="rId10"/>
    <sheet name="AAM" sheetId="11" r:id="rId11"/>
    <sheet name="Pas.DOG" sheetId="12" r:id="rId12"/>
    <sheet name="Pas1+2" sheetId="13" r:id="rId13"/>
    <sheet name="Aktivitet per BM" sheetId="14" r:id="rId14"/>
    <sheet name="Gje. mag" sheetId="15" r:id="rId15"/>
    <sheet name="Pasqyra e llog te klasave te AQ" sheetId="16" r:id="rId16"/>
    <sheet name="Banka 2011" sheetId="17" r:id="rId17"/>
    <sheet name="Inventari i mjeteve" sheetId="18" r:id="rId18"/>
  </sheets>
  <definedNames>
    <definedName name="_xlnm.Print_Area" localSheetId="15">'Pasqyra e llog te klasave te AQ'!$A$1:$AV$68</definedName>
  </definedNames>
  <calcPr fullCalcOnLoad="1"/>
</workbook>
</file>

<file path=xl/comments9.xml><?xml version="1.0" encoding="utf-8"?>
<comments xmlns="http://schemas.openxmlformats.org/spreadsheetml/2006/main">
  <authors>
    <author>User</author>
  </authors>
  <commentList>
    <comment ref="D2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2236euro*139.59lek</t>
        </r>
      </text>
    </comment>
  </commentList>
</comments>
</file>

<file path=xl/sharedStrings.xml><?xml version="1.0" encoding="utf-8"?>
<sst xmlns="http://schemas.openxmlformats.org/spreadsheetml/2006/main" count="1252" uniqueCount="711">
  <si>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</si>
  <si>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</si>
  <si>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</si>
  <si>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</si>
  <si>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</si>
  <si>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</si>
  <si>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</si>
  <si>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</si>
  <si>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</si>
  <si>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</si>
  <si>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</si>
  <si>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</si>
  <si>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</si>
  <si>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</si>
  <si>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</si>
  <si>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</si>
  <si>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</si>
  <si>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</si>
  <si>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Aktive afatgjata materiale</t>
  </si>
  <si>
    <t>Ativet biologjike afatgjata</t>
  </si>
  <si>
    <t>Aktive afatgjata jo materiale</t>
  </si>
  <si>
    <t>Kapitali aksioner i pa paguar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</si>
  <si>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</si>
  <si>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</si>
  <si>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</si>
  <si>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</si>
  <si>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</si>
  <si>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</si>
  <si>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</si>
  <si>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</si>
  <si>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</si>
  <si>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</si>
  <si>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</si>
  <si>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</si>
  <si>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</si>
  <si>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</si>
  <si>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</si>
  <si>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</si>
  <si>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</si>
  <si>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</si>
  <si>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</si>
  <si>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</si>
  <si>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</si>
  <si>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</si>
  <si>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</si>
  <si>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</si>
  <si>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</si>
  <si>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</si>
  <si>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</si>
  <si>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</si>
  <si>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</si>
  <si>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</si>
  <si>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</si>
  <si>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</si>
  <si>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</si>
  <si>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</si>
  <si>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</si>
  <si>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</si>
  <si>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 xml:space="preserve">(  Ne zbarim te Standartit Kombetar te Kontabilitetit Nr.2 dhe </t>
  </si>
  <si>
    <t>Ligjit Nr. 9228 Date 29.04.2004     Per Kontabilitetin dhe Pasqyrat Financiare  )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</si>
  <si>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</si>
  <si>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</si>
  <si>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</si>
  <si>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</si>
  <si>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</si>
  <si>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</si>
  <si>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>Pasqyra Financiare jane individuale</t>
  </si>
  <si>
    <t>Pasqyra Financiare jane te konsoliduara</t>
  </si>
  <si>
    <t>&gt;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</si>
  <si>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</si>
  <si>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</si>
  <si>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</si>
  <si>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</si>
  <si>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</si>
  <si>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</si>
  <si>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</si>
  <si>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</si>
  <si>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</si>
  <si>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</si>
  <si>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</si>
  <si>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</si>
  <si>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</si>
  <si>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</si>
  <si>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</si>
  <si>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</si>
  <si>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</si>
  <si>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</si>
  <si>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</si>
  <si>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</si>
  <si>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</si>
  <si>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</si>
  <si>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</si>
  <si>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</si>
  <si>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</si>
  <si>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</si>
  <si>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</si>
  <si>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</si>
  <si>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</si>
  <si>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</si>
  <si>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</si>
  <si>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</si>
  <si>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</si>
  <si>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</si>
  <si>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</si>
  <si>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</si>
  <si>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</si>
  <si>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</si>
  <si>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</si>
  <si>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</si>
  <si>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</si>
  <si>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</si>
  <si>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Para ardhese</t>
  </si>
  <si>
    <t>A K T I V E T    A F A T S H K U R T R A</t>
  </si>
  <si>
    <t>Emertimi dhe Forma ligjore</t>
  </si>
  <si>
    <t>Aktive te tjera afatgjata ( Invenstim ndertimi )</t>
  </si>
  <si>
    <t>Te ardhura nga shitja AQT-ve</t>
  </si>
  <si>
    <t>Te ardhura te tjera</t>
  </si>
  <si>
    <t xml:space="preserve">Pjesmarje dhe tituj financiare </t>
  </si>
  <si>
    <t xml:space="preserve"> Kreditore te tjere</t>
  </si>
  <si>
    <t>Tatimi mbi fitimin</t>
  </si>
  <si>
    <t>Personeli</t>
  </si>
  <si>
    <t>Aksione</t>
  </si>
  <si>
    <t xml:space="preserve">Prane Kombinatit Metalurgik </t>
  </si>
  <si>
    <t>ELBASAN</t>
  </si>
  <si>
    <t>Pasqyra e CASH FLOW</t>
  </si>
  <si>
    <t>Monedha: LEK</t>
  </si>
  <si>
    <t>Pershkrimi</t>
  </si>
  <si>
    <t>Fluksi i parave nga veprimtarite e shfrytezimit</t>
  </si>
  <si>
    <t>Parate e arketuara nga klientet</t>
  </si>
  <si>
    <t>Parate e paguara ndaj furnitoreve dhe punonjesve</t>
  </si>
  <si>
    <t>Parate e ardhura (arketuara) nga veprimtarite</t>
  </si>
  <si>
    <t>Interesi i paguar</t>
  </si>
  <si>
    <t>Tatim fitimi i paguar +TVSH+TAKSE DOGANORE</t>
  </si>
  <si>
    <t>Paraja neto nga veprimtarite e shfrytezimit</t>
  </si>
  <si>
    <t>Fluksi i parave nga veprimtarite investuese</t>
  </si>
  <si>
    <t>Blerja e njesise se kontrolluar X minus parate e arketuara</t>
  </si>
  <si>
    <t>Blerja e aktiveve afatgjata materiale</t>
  </si>
  <si>
    <t>Te ardhurat nga shitja e pajisjeve</t>
  </si>
  <si>
    <t>Interesi i arketuar</t>
  </si>
  <si>
    <t>Dividentet e arketuar</t>
  </si>
  <si>
    <t>Paraja neto e perdorur ne veprimtarite investuese</t>
  </si>
  <si>
    <t>Fluksi i parave nga aktivitetet financiare</t>
  </si>
  <si>
    <t>Te ardhura nga emetimi i kapitalit aksionar</t>
  </si>
  <si>
    <t>Te ardhura nga huamarrje afatgjata</t>
  </si>
  <si>
    <t>Pagesat e detyrimeve te qirase financiare</t>
  </si>
  <si>
    <t>Dividente te paguar</t>
  </si>
  <si>
    <t>Paraja neto e perdorur ne veprimtarite financiare</t>
  </si>
  <si>
    <t>Rritja / renia neto e mjeteve monetare</t>
  </si>
  <si>
    <t>Mjetet monetare ne fillim te periudhes kontabel</t>
  </si>
  <si>
    <t>Mjetet monetare ne fund te periudhes kontabel</t>
  </si>
  <si>
    <t>LEKE</t>
  </si>
  <si>
    <t>kerkesa te tjera te arketueshme(418)</t>
  </si>
  <si>
    <t>Debitore te tjere  (467)</t>
  </si>
  <si>
    <t>Totali shpenzimeve  (  shumat  3 - 7 )</t>
  </si>
  <si>
    <t>Primi i aksionit</t>
  </si>
  <si>
    <t>Provizione</t>
  </si>
  <si>
    <t>Fitimi i pashperndare</t>
  </si>
  <si>
    <t>Totali</t>
  </si>
  <si>
    <t>Efekti i ndryshimeve ne politikat kontabel</t>
  </si>
  <si>
    <t>Pozicioni i rregulluar</t>
  </si>
  <si>
    <t>Dividentet e paguar</t>
  </si>
  <si>
    <t>Transferime ne rezerven e detyrueshme statusore</t>
  </si>
  <si>
    <t>Emetim i kapitalit aksionar</t>
  </si>
  <si>
    <t>Fitimi neto per periudhen kontabel</t>
  </si>
  <si>
    <t>Aksione te thesarit te riblera</t>
  </si>
  <si>
    <t>A</t>
  </si>
  <si>
    <t>B</t>
  </si>
  <si>
    <t>Vlera</t>
  </si>
  <si>
    <t>Koeficienti</t>
  </si>
  <si>
    <t>Amortizimi</t>
  </si>
  <si>
    <t xml:space="preserve">Amortizim </t>
  </si>
  <si>
    <t xml:space="preserve">Gjithsej </t>
  </si>
  <si>
    <t>Fillestare</t>
  </si>
  <si>
    <t>Hyrje AQT</t>
  </si>
  <si>
    <t>Dalje AQT</t>
  </si>
  <si>
    <t>Totali 31dhjetor</t>
  </si>
  <si>
    <t>amortizimit</t>
  </si>
  <si>
    <t>akumuluar</t>
  </si>
  <si>
    <t>AQT e dala</t>
  </si>
  <si>
    <t xml:space="preserve">amortizim </t>
  </si>
  <si>
    <t>%</t>
  </si>
  <si>
    <t>deri 1 janar</t>
  </si>
  <si>
    <t xml:space="preserve">Instalime Tek -Mek </t>
  </si>
  <si>
    <t>Mjete Transporti</t>
  </si>
  <si>
    <t>Mobilje Orendi</t>
  </si>
  <si>
    <t>Pajisje Zyrash Informatike</t>
  </si>
  <si>
    <t>Shuma</t>
  </si>
  <si>
    <t>Nr llog</t>
  </si>
  <si>
    <t>EMERTIMI AQT</t>
  </si>
  <si>
    <t>Rezerva ligjore</t>
  </si>
  <si>
    <t>DOALPAINT SH.P.K</t>
  </si>
  <si>
    <t>K73206204L</t>
  </si>
  <si>
    <t>Periudha  Kontabel e Pasqyrave Financiare</t>
  </si>
  <si>
    <t>Data  e  mbylljes se Pasqyrave Financiare</t>
  </si>
  <si>
    <t>Tatim paguesi  DOALPAINT SHPK ELBASAN</t>
  </si>
  <si>
    <t>NIPTI k73206204l</t>
  </si>
  <si>
    <t>Pozicioni me 31 dhjetor 2010</t>
  </si>
  <si>
    <t>3-  Aktive te tjera Afat Shkurtra</t>
  </si>
  <si>
    <t xml:space="preserve">a- Klientet qe rezultojne ne bilanc jane fatura te palikujduar brenda vitit </t>
  </si>
  <si>
    <t>Emertimi i Llogarise</t>
  </si>
  <si>
    <t>41105</t>
  </si>
  <si>
    <t>Firma "Agfa"</t>
  </si>
  <si>
    <t>41127</t>
  </si>
  <si>
    <t>41129</t>
  </si>
  <si>
    <t>Monedha</t>
  </si>
  <si>
    <t>3-Iventari</t>
  </si>
  <si>
    <t>Lek</t>
  </si>
  <si>
    <t>Produktet e gatshme paraqiten ne teprice llogarie 341</t>
  </si>
  <si>
    <t>Mallrat per rishitje paraqiten me tepricen e llogarise 350</t>
  </si>
  <si>
    <t>Iventar i imet paraqitet ne bilanc ne tepricen e llogarise 327</t>
  </si>
  <si>
    <t>II -  Aktivet Afatgjata</t>
  </si>
  <si>
    <t>Aktivet Afatgjata ne bilanc paraqiten me vleren Neta</t>
  </si>
  <si>
    <t>Vlera Neto</t>
  </si>
  <si>
    <t>LEK</t>
  </si>
  <si>
    <t>SHUMA</t>
  </si>
  <si>
    <t>Shenimet shpjeguese</t>
  </si>
  <si>
    <r>
      <t xml:space="preserve">A I    </t>
    </r>
    <r>
      <rPr>
        <b/>
        <sz val="12"/>
        <color indexed="8"/>
        <rFont val="Calibri"/>
        <family val="2"/>
      </rPr>
      <t xml:space="preserve"> Informacion I pergjithshem</t>
    </r>
  </si>
  <si>
    <t xml:space="preserve">1-   Kuadri ligjor I pergatitjes se pasqyrave Financiare te "doalpaint"shpk Elbasan  </t>
  </si>
  <si>
    <t xml:space="preserve">       eshte Ligji 9228 dt 29/04/2004.'Per kontabilitetin dhe Pasqurat Financiare'"</t>
  </si>
  <si>
    <t>2-   Kuadri  kontabel I aplikuar  jane Standartet Kombetare te Kontabilitetit ne shqiperi(SKK2;490</t>
  </si>
  <si>
    <t>3-  Bazat e pergatitjes se Pasqyrave Financiare  jane :Te drejtat dhe detyrimet e konstatuara</t>
  </si>
  <si>
    <t xml:space="preserve">4-  Parimet dhe karakteristikat cilesore te perdorura per hartimin e PF te vitit raportues </t>
  </si>
  <si>
    <t xml:space="preserve">      jane ata te SKK; si Vijimesia,kuptueshmeria,Materialiteti dhe Besueshmeria</t>
  </si>
  <si>
    <t>A II    Politikat Kontabel</t>
  </si>
  <si>
    <t xml:space="preserve">      Per percaktimin e kostos se inventareve eshte zgjedhur metoda "FIFO"</t>
  </si>
  <si>
    <t xml:space="preserve">      Per llogaritjen e Amortizimit te AAM eshte perdorur: metoda lineare per ndertesat  </t>
  </si>
  <si>
    <t xml:space="preserve">      ndersa per  Aktivet e tjera normat e amortizimit jane aplikuar mbi vleren e mbetur dhe jane</t>
  </si>
  <si>
    <t xml:space="preserve">      ata te sistemit fiskal ne fuqi </t>
  </si>
  <si>
    <t>1-</t>
  </si>
  <si>
    <t>Aktivet Monetare</t>
  </si>
  <si>
    <t>Nr. I Llog</t>
  </si>
  <si>
    <t>Emertimi</t>
  </si>
  <si>
    <t>Euro</t>
  </si>
  <si>
    <t>Shuma e Konvertuar</t>
  </si>
  <si>
    <t>51211</t>
  </si>
  <si>
    <t>Alfa Bank (Lek)</t>
  </si>
  <si>
    <t>51212</t>
  </si>
  <si>
    <t>BKT Lek</t>
  </si>
  <si>
    <t>51213</t>
  </si>
  <si>
    <t>Tirana Bank (Lek)</t>
  </si>
  <si>
    <t>51214</t>
  </si>
  <si>
    <t>Raiffaisen bank</t>
  </si>
  <si>
    <t>BKT Euro</t>
  </si>
  <si>
    <t>EUR</t>
  </si>
  <si>
    <t>Raiffaissen Bank (Euro)</t>
  </si>
  <si>
    <t>Alfa Bank  Euro</t>
  </si>
  <si>
    <t>Tirana Bank (Euro)</t>
  </si>
  <si>
    <t>Raiffeissen Bank(USD)</t>
  </si>
  <si>
    <t>5311</t>
  </si>
  <si>
    <t>Arka ne leke</t>
  </si>
  <si>
    <t>53141</t>
  </si>
  <si>
    <t>ARKA ne EURO</t>
  </si>
  <si>
    <t>SHUMA ARKE E BANKE</t>
  </si>
  <si>
    <t>Nr. Llogarie</t>
  </si>
  <si>
    <t>41104</t>
  </si>
  <si>
    <t>Lumtor Harizi Tirane</t>
  </si>
  <si>
    <t>ANRI sh,p,k VLORE (Leke)</t>
  </si>
  <si>
    <t>Kujtim Kurti (Kurti Tinteggiature) (Euro)</t>
  </si>
  <si>
    <t>41146</t>
  </si>
  <si>
    <t>ANAU sh.p.k Vlore</t>
  </si>
  <si>
    <t>41147</t>
  </si>
  <si>
    <t>KEVIN CONSTRACION sh.p.k</t>
  </si>
  <si>
    <t>USD</t>
  </si>
  <si>
    <t>Lendet e para paraqiten ne bilanc me tepricen e llog 31</t>
  </si>
  <si>
    <t>Instalime teknike, makineri, pajisje,instrumente dhe vegla pune</t>
  </si>
  <si>
    <t>Mjete transporti</t>
  </si>
  <si>
    <t>Pajisje informative</t>
  </si>
  <si>
    <t>2-Huate dhe parapagimet</t>
  </si>
  <si>
    <t>Te pagueshme ndaj furnitoreve teprice kreditore te llogarise 401,404</t>
  </si>
  <si>
    <t>40154</t>
  </si>
  <si>
    <t>4017</t>
  </si>
  <si>
    <t>Detyrime ndaj shtetit</t>
  </si>
  <si>
    <t>TVSH Paraqitet si me poshte</t>
  </si>
  <si>
    <t>4454</t>
  </si>
  <si>
    <t>4456</t>
  </si>
  <si>
    <t>4457</t>
  </si>
  <si>
    <t>Kapitali</t>
  </si>
  <si>
    <t>a) Kapitali Aksionar</t>
  </si>
  <si>
    <t>Totali i Kapitalit</t>
  </si>
  <si>
    <t xml:space="preserve">Euro </t>
  </si>
  <si>
    <t>40122</t>
  </si>
  <si>
    <t>C&amp;C Distribucion</t>
  </si>
  <si>
    <t>40138</t>
  </si>
  <si>
    <t>Impuls 95 sha</t>
  </si>
  <si>
    <t>40155</t>
  </si>
  <si>
    <t>40161</t>
  </si>
  <si>
    <t>IMS sh.p.k</t>
  </si>
  <si>
    <t>40163</t>
  </si>
  <si>
    <t>Astir Grup Sh.a</t>
  </si>
  <si>
    <t>40169</t>
  </si>
  <si>
    <t>Te Pagueshme ndaj Punonjesve 42</t>
  </si>
  <si>
    <t>b) Rezervat Ligjore</t>
  </si>
  <si>
    <t>c) Fitime te pashperndara</t>
  </si>
  <si>
    <t>Shoqeria DOALPAINT SHPK</t>
  </si>
  <si>
    <t>NIPTI K73206204L</t>
  </si>
  <si>
    <t>Sasia</t>
  </si>
  <si>
    <t>Gjendje</t>
  </si>
  <si>
    <t>Shtesa</t>
  </si>
  <si>
    <t>Pakesime</t>
  </si>
  <si>
    <t>leke</t>
  </si>
  <si>
    <t>Ndertime</t>
  </si>
  <si>
    <t>Makineri,paisje</t>
  </si>
  <si>
    <t>kompjuterike</t>
  </si>
  <si>
    <t>Zyre</t>
  </si>
  <si>
    <t xml:space="preserve">             TOTALI</t>
  </si>
  <si>
    <t>Makineri,paisje,vegla</t>
  </si>
  <si>
    <t>Administratori</t>
  </si>
  <si>
    <t xml:space="preserve">Nr </t>
  </si>
  <si>
    <t>EMERTIMI</t>
  </si>
  <si>
    <t xml:space="preserve">Nj. Matjes </t>
  </si>
  <si>
    <t>Vlefta e mallit sipas cmimit te blerjes</t>
  </si>
  <si>
    <t>Taksa Doganore</t>
  </si>
  <si>
    <t>Akciza</t>
  </si>
  <si>
    <t>TVSH</t>
  </si>
  <si>
    <t xml:space="preserve">shpenzime te tjera </t>
  </si>
  <si>
    <t xml:space="preserve">Importet </t>
  </si>
  <si>
    <t xml:space="preserve">leke </t>
  </si>
  <si>
    <t>a</t>
  </si>
  <si>
    <t xml:space="preserve">Mallra </t>
  </si>
  <si>
    <t>b</t>
  </si>
  <si>
    <t xml:space="preserve">Mjete kryesore </t>
  </si>
  <si>
    <t>c</t>
  </si>
  <si>
    <t xml:space="preserve">Lende te para </t>
  </si>
  <si>
    <t>d</t>
  </si>
  <si>
    <t xml:space="preserve">Te tjera </t>
  </si>
  <si>
    <t xml:space="preserve">II </t>
  </si>
  <si>
    <t>Blerjet brenda vendit me  tvsh</t>
  </si>
  <si>
    <t xml:space="preserve">Blerje brenda vendit pa Tvsh </t>
  </si>
  <si>
    <t>TOTALI</t>
  </si>
  <si>
    <t xml:space="preserve">SHOQERIA DOALPAINT  SHPK </t>
  </si>
  <si>
    <t>NIPT K73206204L</t>
  </si>
  <si>
    <t>Pasqyre Nr.1</t>
  </si>
  <si>
    <t>Në ooo/Lekë</t>
  </si>
  <si>
    <t>ANEKS STATISTIKOR</t>
  </si>
  <si>
    <t>TE ARDHURAT</t>
  </si>
  <si>
    <t>Numri i Llogarise</t>
  </si>
  <si>
    <t>Kodi Statistikor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</si>
  <si>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</si>
  <si>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</si>
  <si>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</si>
  <si>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</si>
  <si>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</si>
  <si>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</si>
  <si>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</si>
  <si>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</si>
  <si>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</si>
  <si>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</si>
  <si>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</si>
  <si>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</si>
  <si>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</si>
  <si>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</si>
  <si>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</si>
  <si>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</si>
  <si>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</si>
  <si>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</si>
  <si>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</si>
  <si>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</si>
  <si>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tjera</t>
  </si>
  <si>
    <t xml:space="preserve">  Të ardhura nga shitja e aktiveve afatgjata</t>
  </si>
  <si>
    <t>I)</t>
  </si>
  <si>
    <t>Totali i te ardhurave I= (1+2+/-3+4+5+6+7+8)</t>
  </si>
  <si>
    <t>Fatbardh DOKO</t>
  </si>
  <si>
    <t>Pasqyre Nr.2</t>
  </si>
  <si>
    <t>SHPENZIMET</t>
  </si>
  <si>
    <t>Blerje, shpenzime (a+/-b+c+/-d+e)</t>
  </si>
  <si>
    <t xml:space="preserve"> a) 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</si>
  <si>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</si>
  <si>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</si>
  <si>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</si>
  <si>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</si>
  <si>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</si>
  <si>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</si>
  <si>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r>
      <t xml:space="preserve"> </t>
    </r>
    <r>
      <rPr>
        <sz val="8"/>
        <rFont val="Arial"/>
        <family val="2"/>
      </rPr>
      <t>Ndryshimet e gjëndjeve të Mallrave (+/-)</t>
    </r>
  </si>
  <si>
    <t xml:space="preserve"> e) </t>
  </si>
  <si>
    <t xml:space="preserve"> Shpenzime per sherbime</t>
  </si>
  <si>
    <t>605/2</t>
  </si>
  <si>
    <t>Shpenzime per personelin (a+b)</t>
  </si>
  <si>
    <t>a-</t>
  </si>
  <si>
    <r>
      <t xml:space="preserve"> </t>
    </r>
    <r>
      <rPr>
        <sz val="8"/>
        <rFont val="Arial"/>
        <family val="2"/>
      </rPr>
      <t>Pagat e personelit</t>
    </r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</si>
  <si>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</si>
  <si>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</si>
  <si>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</si>
  <si>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</si>
  <si>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</si>
  <si>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</si>
  <si>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</si>
  <si>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</si>
  <si>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</si>
  <si>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</si>
  <si>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</si>
  <si>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</si>
  <si>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</si>
  <si>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</si>
  <si>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</si>
  <si>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</si>
  <si>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</si>
  <si>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</si>
  <si>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</si>
  <si>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</si>
  <si>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</si>
  <si>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</si>
  <si>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</si>
  <si>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</si>
  <si>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>Shpenzime transporti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</si>
  <si>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</si>
  <si>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</si>
  <si>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</si>
  <si>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</si>
  <si>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</si>
  <si>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</si>
  <si>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</si>
  <si>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</si>
  <si>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</si>
  <si>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</si>
  <si>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</si>
  <si>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</si>
  <si>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</si>
  <si>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</si>
  <si>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</si>
  <si>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</si>
  <si>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</si>
  <si>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</si>
  <si>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Gjithashtu nuk jane perfshire ne tabele shpenzime financiare dhe shpenzime  te cilat nuk kane nje kod perkates ne tabele .</t>
  </si>
  <si>
    <t>nr llog</t>
  </si>
  <si>
    <t>shuma</t>
  </si>
  <si>
    <t>NIPT</t>
  </si>
  <si>
    <t>Aktiviteti  kryesor</t>
  </si>
  <si>
    <t>Aktiviteti dytesor</t>
  </si>
  <si>
    <t>Tregti</t>
  </si>
  <si>
    <t>Pasqyre Nr.3</t>
  </si>
  <si>
    <t>000/leke</t>
  </si>
  <si>
    <t>Tregti karburanti</t>
  </si>
  <si>
    <t>Aktiviteti</t>
  </si>
  <si>
    <t>Te ardhurat nga aktiviteti</t>
  </si>
  <si>
    <t>Tregti ushqimore</t>
  </si>
  <si>
    <t>Tregti pijesh</t>
  </si>
  <si>
    <t>Tregti ushqimore,pije</t>
  </si>
  <si>
    <t>Tregti cigaresh</t>
  </si>
  <si>
    <t>Tregti materiale ndertimi</t>
  </si>
  <si>
    <t>Tregti artikuj industrial</t>
  </si>
  <si>
    <t>Farmaci</t>
  </si>
  <si>
    <t>Eksport</t>
  </si>
  <si>
    <t>Tregti te tjera</t>
  </si>
  <si>
    <t>Eksport mallrash</t>
  </si>
  <si>
    <t>Ndertim</t>
  </si>
  <si>
    <t>Totali i te ardhurave nga   tregtia</t>
  </si>
  <si>
    <t>Ndertim pallati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</si>
  <si>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</si>
  <si>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</si>
  <si>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</si>
  <si>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</si>
  <si>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</si>
  <si>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</si>
  <si>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</si>
  <si>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Fason</t>
  </si>
  <si>
    <t>Prodhim materiale ndertimi</t>
  </si>
  <si>
    <t xml:space="preserve">Prodhim ushqimore </t>
  </si>
  <si>
    <t>Prodhim pije alkolike, etj</t>
  </si>
  <si>
    <t>Prodhim pije alkolike</t>
  </si>
  <si>
    <t>Prodhime energji</t>
  </si>
  <si>
    <t>Prodhim hidrokarbure,</t>
  </si>
  <si>
    <t>Prodhim nafte</t>
  </si>
  <si>
    <t>Prodhime te tjera</t>
  </si>
  <si>
    <t>Totali i te ardhurave nga prodhimi</t>
  </si>
  <si>
    <t>Transport</t>
  </si>
  <si>
    <t>Transport mallrash</t>
  </si>
  <si>
    <t>Transport malli nderkombetare</t>
  </si>
  <si>
    <t>Transport malli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</si>
  <si>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</si>
  <si>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</si>
  <si>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</si>
  <si>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</si>
  <si>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</si>
  <si>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</si>
  <si>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</si>
  <si>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</si>
  <si>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</si>
  <si>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</si>
  <si>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</si>
  <si>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</si>
  <si>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</si>
  <si>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</si>
  <si>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</si>
  <si>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</si>
  <si>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V</t>
  </si>
  <si>
    <t>Totali i te ardhurave nga sherbimet</t>
  </si>
  <si>
    <t>TOALI (I+II+III+IV+V)</t>
  </si>
  <si>
    <t>Nr. I te punesuarve</t>
  </si>
  <si>
    <t>Me page nga 19.001 deri ne 30.000 leke</t>
  </si>
  <si>
    <t>Me page nga 30.001 deri  ne 66.500 leke</t>
  </si>
  <si>
    <t>Me page nga 66.501 deri ne 84.100 leke</t>
  </si>
  <si>
    <t>Me page me te larte se 84.100 leke</t>
  </si>
  <si>
    <t xml:space="preserve">shenim :Tarifa doganore jane shperndare dhe jane futur ne vleren e mallrave te blera </t>
  </si>
  <si>
    <t>Administrator</t>
  </si>
  <si>
    <t xml:space="preserve">FIRMA DOALPAINT SHPK </t>
  </si>
  <si>
    <t>NR</t>
  </si>
  <si>
    <t>EMERTIMI I MAGAZINAVE</t>
  </si>
  <si>
    <t>GJENDJA NE LEK</t>
  </si>
  <si>
    <t>SHIH IVENTARIN</t>
  </si>
  <si>
    <t>M-2</t>
  </si>
  <si>
    <t>MAGAZINA E PRODUKTIT TE GATSHEM</t>
  </si>
  <si>
    <t>M-4</t>
  </si>
  <si>
    <t>MAGAZINA E LENDES SE PARE</t>
  </si>
  <si>
    <t>M-5</t>
  </si>
  <si>
    <t>MAGAZINA E AMBALLAZHEVE</t>
  </si>
  <si>
    <t>M-6</t>
  </si>
  <si>
    <t>MAGAZINA E MALLRAVE</t>
  </si>
  <si>
    <t>M-7</t>
  </si>
  <si>
    <t>MAGAZINA E LENDES DJEGESE</t>
  </si>
  <si>
    <t>TATIM PAGUESI "DOALPAINT" SHPK ELBASAN</t>
  </si>
  <si>
    <t>NIPT-I  K73206204L</t>
  </si>
  <si>
    <t>AKTIVITETI: PRODHIM,TREGETIM MATERIALE NDERTIMI,VEPRIMTARI NE FUSHEN E NDERTIMEVE etj</t>
  </si>
  <si>
    <t>PRODHIM,TREGETIM MATERIALE NDERTIMI,VEPRIMTARI NE FUSHEN E NDERTIMEVE etj</t>
  </si>
  <si>
    <t>FIRMA DOALPAINT SHPK ELBASAN</t>
  </si>
  <si>
    <r>
      <t xml:space="preserve">Aktiviteti: </t>
    </r>
    <r>
      <rPr>
        <b/>
        <sz val="12"/>
        <rFont val="Arial"/>
        <family val="2"/>
      </rPr>
      <t>PRODHIM,TREGETIM MATERIALE NDERTIMI,VEPRIMTARI NE FUSHEN E NDERTIMEVE etj</t>
    </r>
  </si>
  <si>
    <t>LLOGARIA  21340</t>
  </si>
  <si>
    <t>Nr.</t>
  </si>
  <si>
    <t>Data</t>
  </si>
  <si>
    <t>Norma e amortizimit</t>
  </si>
  <si>
    <t>Vlera fillestare e AQT</t>
  </si>
  <si>
    <t>Amortizimi Gjate vitit</t>
  </si>
  <si>
    <t>Numri I Diteve ne perdorim</t>
  </si>
  <si>
    <t>Vlera e amortizimit ne fund te vitit</t>
  </si>
  <si>
    <t>Vlera e Mjeteve kryesore ne fillim te vitit 2008 te vitit</t>
  </si>
  <si>
    <t>Vlera e mbetur ne fund te vitit 2008</t>
  </si>
  <si>
    <t>Ndryshimet 2009</t>
  </si>
  <si>
    <t>Amortizimi i akumuluar deri dt.01/01/2009</t>
  </si>
  <si>
    <t>Numri I Diteve ne perdor.</t>
  </si>
  <si>
    <t>Vlera e amortizimit ne fund 2009</t>
  </si>
  <si>
    <t>Vlera e mbetur ne fund te vitit 2009</t>
  </si>
  <si>
    <t>Amortizimi i akumuluar deri dt.01/01/2010</t>
  </si>
  <si>
    <t>Numri I MUAJVE ne perdor.</t>
  </si>
  <si>
    <t>Vlera e amortizimit I VITIT 2010</t>
  </si>
  <si>
    <t>Vlera e Mbetur e AQT ne fund te vitit 2010</t>
  </si>
  <si>
    <t xml:space="preserve">Gjendja </t>
  </si>
  <si>
    <t>12 Muaj</t>
  </si>
  <si>
    <t>Hyrjet AQT</t>
  </si>
  <si>
    <t>Daljet AQT</t>
  </si>
  <si>
    <t>Dt.31/12/2009</t>
  </si>
  <si>
    <t>Makineri Perzjerje substancash</t>
  </si>
  <si>
    <t>Mixer</t>
  </si>
  <si>
    <t>Perzjeres Boje</t>
  </si>
  <si>
    <t>Vaske Metalike</t>
  </si>
  <si>
    <t>Transpalet</t>
  </si>
  <si>
    <t>Impiant me Filter</t>
  </si>
  <si>
    <t>LLOGARIA  21350</t>
  </si>
  <si>
    <t>HYRJET</t>
  </si>
  <si>
    <t>Numri I diteve ne perdorim</t>
  </si>
  <si>
    <t>Mates Cilesie</t>
  </si>
  <si>
    <t>Peshore Magazine</t>
  </si>
  <si>
    <t>Carrelo Levizes</t>
  </si>
  <si>
    <t>Mesoldatore Usato</t>
  </si>
  <si>
    <t>Microsfera MS.10</t>
  </si>
  <si>
    <t>LLOGARIA  21330</t>
  </si>
  <si>
    <t>Vlera e mbetur ne fund te vitit</t>
  </si>
  <si>
    <t>Karikues Baterie</t>
  </si>
  <si>
    <t>Grup Elektromotorri</t>
  </si>
  <si>
    <t>Frigoriferio  12258</t>
  </si>
  <si>
    <t>LLOGARIA  2150</t>
  </si>
  <si>
    <t>Pirun</t>
  </si>
  <si>
    <t>Wolsvagen Caddy</t>
  </si>
  <si>
    <t>LLOGARIA  21820</t>
  </si>
  <si>
    <t>Archimede</t>
  </si>
  <si>
    <t>Printer</t>
  </si>
  <si>
    <t>modem</t>
  </si>
  <si>
    <t>Kase Fiskale</t>
  </si>
  <si>
    <t>SHUMA TOTALE</t>
  </si>
  <si>
    <t xml:space="preserve">FATBARDH DOKO </t>
  </si>
  <si>
    <t>GJENDJA E LLOGARIVE</t>
  </si>
  <si>
    <t>Debi</t>
  </si>
  <si>
    <t>Kredi</t>
  </si>
  <si>
    <t>ALFA BANKE (Leke)</t>
  </si>
  <si>
    <t>BKT (LEKE</t>
  </si>
  <si>
    <t>TIRANA BANKE (Leke)</t>
  </si>
  <si>
    <t>RAIFFAISEN BANKE (Leke)</t>
  </si>
  <si>
    <t>Totali LEK</t>
  </si>
  <si>
    <t>Intesa SanPaolo Bank</t>
  </si>
  <si>
    <t xml:space="preserve">Alfa Bank </t>
  </si>
  <si>
    <t>41133</t>
  </si>
  <si>
    <t>Ilir Qendro (Leke)</t>
  </si>
  <si>
    <t>41163</t>
  </si>
  <si>
    <t>Firma ALGEN sh.p.k</t>
  </si>
  <si>
    <t>41171</t>
  </si>
  <si>
    <t>Firma"Ndertimi FI2009"sh.p.k</t>
  </si>
  <si>
    <t>41175</t>
  </si>
  <si>
    <t>Firma"Barjami N"sh.p.k</t>
  </si>
  <si>
    <t>41177</t>
  </si>
  <si>
    <t>41182</t>
  </si>
  <si>
    <t>Klement Cekrezi</t>
  </si>
  <si>
    <t>40125</t>
  </si>
  <si>
    <t>40126</t>
  </si>
  <si>
    <t>Artan Llazano</t>
  </si>
  <si>
    <t>SH.SH.M.N DOKO</t>
  </si>
  <si>
    <t>40184</t>
  </si>
  <si>
    <t>ORA Petrol sh.p.k</t>
  </si>
  <si>
    <t>40186</t>
  </si>
  <si>
    <t>PASQYRA E AMORTIZIMIT PER VITIN 2010</t>
  </si>
  <si>
    <r>
      <t>Vlera e Mjeteve kryesore ne fillim te</t>
    </r>
    <r>
      <rPr>
        <b/>
        <i/>
        <sz val="10"/>
        <rFont val="Batang"/>
        <family val="0"/>
      </rPr>
      <t xml:space="preserve"> vitit 2008</t>
    </r>
    <r>
      <rPr>
        <b/>
        <sz val="10"/>
        <rFont val="Batang"/>
        <family val="1"/>
      </rPr>
      <t xml:space="preserve"> te vitit</t>
    </r>
  </si>
  <si>
    <t>Gjendja Fillestare e AQT Dt.01/01/2011</t>
  </si>
  <si>
    <t>Amortizimi i akumuluar deri dt.01/01/2011</t>
  </si>
  <si>
    <t>Vlera e mbetur e AQT pas amortizimit</t>
  </si>
  <si>
    <t>Amortizimi Gjate vitit 2011</t>
  </si>
  <si>
    <t>Vlera e amortizimit I VITIT 2011</t>
  </si>
  <si>
    <t>Vlera e Mbetur e AQT ne fund te vitit 2011</t>
  </si>
  <si>
    <t>Dt.01/01/2011</t>
  </si>
  <si>
    <t>Ndryshimet gjate vitit 2011</t>
  </si>
  <si>
    <t xml:space="preserve">Ndrysh.ne invent.prod.gatshme e prodhimit ne proces                       </t>
  </si>
  <si>
    <t>Vendimi i ortakevei vitit 2011</t>
  </si>
  <si>
    <t>Pozicioni me 31 dhjetor 2011</t>
  </si>
  <si>
    <t>Viti 2011</t>
  </si>
  <si>
    <t>Me page deri ne 20.000 leke</t>
  </si>
  <si>
    <t>Fitimi neto i vitit financiar 2010</t>
  </si>
  <si>
    <t>c) Rezerva te tjera</t>
  </si>
  <si>
    <t>d) Fitime te pashperndara</t>
  </si>
  <si>
    <t>e) Fitimi i Vitit Ushtrimor</t>
  </si>
  <si>
    <t>Shpenzime te panjohura (llog657)</t>
  </si>
  <si>
    <r>
      <t xml:space="preserve">Tatimpaguesi </t>
    </r>
    <r>
      <rPr>
        <b/>
        <sz val="14"/>
        <rFont val="Arial"/>
        <family val="2"/>
      </rPr>
      <t>DOALPAINT sh.p.k</t>
    </r>
  </si>
  <si>
    <t>NIPT  K73206204L</t>
  </si>
  <si>
    <t>Tel.058326066</t>
  </si>
  <si>
    <t>Emertimi I Mjetit</t>
  </si>
  <si>
    <t>Kapaciteti</t>
  </si>
  <si>
    <t>Targa</t>
  </si>
  <si>
    <t>Kapac kg</t>
  </si>
  <si>
    <t>Volsvagen CADY VAN (02/07/2010)</t>
  </si>
  <si>
    <t>1+1</t>
  </si>
  <si>
    <t>TR7231R</t>
  </si>
  <si>
    <t>Piruni</t>
  </si>
  <si>
    <t>pa targe</t>
  </si>
  <si>
    <t>ADMINISTRATOR</t>
  </si>
  <si>
    <t>Fatbardh  Doko</t>
  </si>
  <si>
    <t>Z.Fatbardh DOKO</t>
  </si>
  <si>
    <t>Hartuesi</t>
  </si>
  <si>
    <t>Z.Klement Çekrezi</t>
  </si>
  <si>
    <t>Amortizimi i akumuluar deri dt.01/01/2012</t>
  </si>
  <si>
    <t>Amortizimi Gjate vitit 2012</t>
  </si>
  <si>
    <t>Vlera e amortizimit I VITIT 2012</t>
  </si>
  <si>
    <t>Vlera e Mbetur e AQT ne fund te vitit 2012</t>
  </si>
  <si>
    <t>Dt.01/01/2012</t>
  </si>
  <si>
    <t>Color-DESPENSER_IQ</t>
  </si>
  <si>
    <t>Ndryshimet 2012</t>
  </si>
  <si>
    <t>Dt.31/12/2012</t>
  </si>
  <si>
    <t>kompjuter</t>
  </si>
  <si>
    <t>LLOGARIA  208</t>
  </si>
  <si>
    <t>Italtinto-MATCH(Sofwere)</t>
  </si>
  <si>
    <t>Viti 2012</t>
  </si>
  <si>
    <t>Te Tjera AA Jomaterjale</t>
  </si>
  <si>
    <t>PASQYRA E LLOGARITJES SE AMORTIZIMIT TE AQT PER VITIN 2012</t>
  </si>
  <si>
    <t>llog v 2012</t>
  </si>
  <si>
    <t>Periudha 01/01/2012-31/12/2012</t>
  </si>
  <si>
    <t>51215</t>
  </si>
  <si>
    <t>Intesa SanPaolo Bank(Leke)</t>
  </si>
  <si>
    <t>Inventari I automjeteve ne pronesi te subjektit  31.12.2012</t>
  </si>
  <si>
    <t>Aktivet Afatgjata Materiale  me vlere fillestare   2012</t>
  </si>
  <si>
    <t>Amortizimi A.A.Materiale   2012</t>
  </si>
  <si>
    <t>Vlera Kontabel Neto e A.A.Materiale  2012</t>
  </si>
  <si>
    <t>Te Tjera</t>
  </si>
  <si>
    <t>Te tjera</t>
  </si>
  <si>
    <t>01.01.2012</t>
  </si>
  <si>
    <t>31.12.2012</t>
  </si>
  <si>
    <t>Pasqyrat    Financiare    te    Vitit   2012</t>
  </si>
  <si>
    <t>Vitit paraardhes
2011</t>
  </si>
  <si>
    <t>Vitit ushtrimor
2012</t>
  </si>
  <si>
    <t>Periudha :01/01/2012-31/12/2012</t>
  </si>
  <si>
    <t>Pasqyra   e   te   Ardhurave   dhe   Shpenzimeve     2012</t>
  </si>
  <si>
    <t>PASQYRA E LEVIZJEVE NE KAPITALET E VETA PER PERIUDHEN 01JANAR -31DHJETOR 2012</t>
  </si>
  <si>
    <t>PASQYRA PERMBLEDHESE E GJENDJES SE MAGAZINAVE ME DT 31/12/2012</t>
  </si>
  <si>
    <t>Viti   2012</t>
  </si>
  <si>
    <t>411102</t>
  </si>
  <si>
    <t>Ferdinant Kabuci</t>
  </si>
  <si>
    <t>411105</t>
  </si>
  <si>
    <t>Albion  sh.p.k</t>
  </si>
  <si>
    <t>411111</t>
  </si>
  <si>
    <t>Firma"ERIK"sh.p.k</t>
  </si>
  <si>
    <t>41164</t>
  </si>
  <si>
    <t>Kreka sh.p.k</t>
  </si>
  <si>
    <t>41169</t>
  </si>
  <si>
    <t>Arben Blido</t>
  </si>
  <si>
    <t>41174</t>
  </si>
  <si>
    <t>Alban Sula</t>
  </si>
  <si>
    <t>41191</t>
  </si>
  <si>
    <t>Firma"TOEM"sh.p.k</t>
  </si>
  <si>
    <t>Te tjera AA Jomateriale</t>
  </si>
  <si>
    <t>Amortizimi gjithsej 31/12/2012</t>
  </si>
  <si>
    <t>PKP Elbasan (Leke)</t>
  </si>
  <si>
    <t>Euro-Col 07  shpk (euro)</t>
  </si>
  <si>
    <t>Shijiazhuang FULU CHIMICALS (USD)</t>
  </si>
  <si>
    <t>401100</t>
  </si>
  <si>
    <t>TEAPLASTsh.p.k</t>
  </si>
  <si>
    <t>401106</t>
  </si>
  <si>
    <t>Futur PLAST sh.p.k</t>
  </si>
  <si>
    <t>Firma "DENEPLAST"shpk euro</t>
  </si>
  <si>
    <t>C&amp;C DISTRIBUCION sh.p.k euro</t>
  </si>
  <si>
    <t>PASQYRA PERMBLEDHESE  E ZHDOGANIMEVE  DHE E BLERJEVE NE VEND VITI 2012</t>
  </si>
  <si>
    <t>Te punesuar mesatarisht per vitin 2012:</t>
  </si>
  <si>
    <t xml:space="preserve">ata jane per vitin 2012  165mije leke </t>
  </si>
  <si>
    <t>TVSH e rimbursueshme viti 2011</t>
  </si>
  <si>
    <t>TVSH e zbritshme per viti 2012</t>
  </si>
  <si>
    <t>TVSH e pagueshme per vitin 2012</t>
  </si>
  <si>
    <t>TVSH per  tu paguar per vitin  2012</t>
  </si>
  <si>
    <t>Pozicioni me 31 dhjetor 2012</t>
  </si>
  <si>
    <t>Fitimi neto i vitit financiar 2011</t>
  </si>
  <si>
    <t>dhe per shumen 1`169`034 lek jane me shume se nje vit me pare.</t>
  </si>
  <si>
    <t xml:space="preserve">Daljet </t>
  </si>
  <si>
    <t>AQT</t>
  </si>
  <si>
    <t xml:space="preserve">Gjendja ne baze (lek) </t>
  </si>
  <si>
    <t>Gjendja ne baze (euro)</t>
  </si>
  <si>
    <t>Gjendja ne baze  (USD)</t>
  </si>
  <si>
    <t>Rezerva te tjera</t>
  </si>
  <si>
    <t>30 Mars 2012</t>
  </si>
  <si>
    <t xml:space="preserve">Blerje/shpenzime materiale dhe materiale të tjera+ 608 </t>
  </si>
  <si>
    <t>Totali 31/12/2012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</si>
</sst>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#,##0.000"/>
    <numFmt numFmtId="182" formatCode="#,##0.0000"/>
    <numFmt numFmtId="183" formatCode="[$-409]dddd\,\ mmmm\ dd\,\ yyyy"/>
    <numFmt numFmtId="184" formatCode="[$-409]h:mm:ss\ AM/PM"/>
    <numFmt numFmtId="185" formatCode="&quot;$&quot;#,##0.00"/>
    <numFmt numFmtId="186" formatCode="0.0"/>
    <numFmt numFmtId="187" formatCode="_-* #,##0.0_L_e_k_-;\-* #,##0.0_L_e_k_-;_-* &quot;-&quot;??_L_e_k_-;_-@_-"/>
    <numFmt numFmtId="188" formatCode="_-* #,##0_L_e_k_-;\-* #,##0_L_e_k_-;_-* &quot;-&quot;??_L_e_k_-;_-@_-"/>
    <numFmt numFmtId="189" formatCode="#,##0_);\-#,##0"/>
    <numFmt numFmtId="190" formatCode="#,##0.00_);\-#,##0.00"/>
    <numFmt numFmtId="191" formatCode="dd/mm/yyyy"/>
    <numFmt numFmtId="192" formatCode="_(* #,##0_);_(* \(#,##0\);_(* &quot;-&quot;??_);_(@_)"/>
    <numFmt numFmtId="193" formatCode="#,##0.0_);\-#,##0.0"/>
    <numFmt numFmtId="194" formatCode="mmm\-yyyy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0.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10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color indexed="8"/>
      <name val="MS Sans Serif"/>
      <family val="2"/>
    </font>
    <font>
      <sz val="9"/>
      <color indexed="8"/>
      <name val="Arial"/>
      <family val="0"/>
    </font>
    <font>
      <b/>
      <sz val="12"/>
      <color indexed="8"/>
      <name val="MS Sans Serif"/>
      <family val="2"/>
    </font>
    <font>
      <b/>
      <sz val="11"/>
      <color indexed="8"/>
      <name val="Arial"/>
      <family val="2"/>
    </font>
    <font>
      <sz val="8.05"/>
      <color indexed="8"/>
      <name val="Verdana"/>
      <family val="2"/>
    </font>
    <font>
      <b/>
      <sz val="9"/>
      <color indexed="8"/>
      <name val="Arial"/>
      <family val="2"/>
    </font>
    <font>
      <sz val="10"/>
      <color indexed="8"/>
      <name val="MS Sans Serif"/>
      <family val="2"/>
    </font>
    <font>
      <b/>
      <sz val="9.85"/>
      <color indexed="8"/>
      <name val="Times New Roman"/>
      <family val="1"/>
    </font>
    <font>
      <b/>
      <sz val="12"/>
      <color indexed="8"/>
      <name val="Calibri"/>
      <family val="2"/>
    </font>
    <font>
      <b/>
      <sz val="9.95"/>
      <color indexed="8"/>
      <name val="Tahoma"/>
      <family val="0"/>
    </font>
    <font>
      <b/>
      <sz val="9"/>
      <color indexed="8"/>
      <name val="MS Sans Serif"/>
      <family val="2"/>
    </font>
    <font>
      <sz val="8.5"/>
      <color indexed="8"/>
      <name val="MS Sans Serif"/>
      <family val="2"/>
    </font>
    <font>
      <b/>
      <sz val="9.95"/>
      <color indexed="8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u val="single"/>
      <sz val="12"/>
      <name val="Arial"/>
      <family val="2"/>
    </font>
    <font>
      <sz val="10"/>
      <name val="Arial CE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u val="single"/>
      <sz val="16"/>
      <name val="Garamond"/>
      <family val="1"/>
    </font>
    <font>
      <b/>
      <u val="single"/>
      <sz val="14"/>
      <name val="Garamond"/>
      <family val="1"/>
    </font>
    <font>
      <b/>
      <sz val="12"/>
      <name val="Batang"/>
      <family val="1"/>
    </font>
    <font>
      <b/>
      <i/>
      <u val="single"/>
      <sz val="12"/>
      <name val="Batang"/>
      <family val="1"/>
    </font>
    <font>
      <b/>
      <sz val="10"/>
      <name val="Batang"/>
      <family val="1"/>
    </font>
    <font>
      <b/>
      <i/>
      <u val="single"/>
      <sz val="14"/>
      <name val="Batang"/>
      <family val="1"/>
    </font>
    <font>
      <sz val="10"/>
      <name val="Batang"/>
      <family val="0"/>
    </font>
    <font>
      <b/>
      <u val="single"/>
      <sz val="10"/>
      <name val="Garamond"/>
      <family val="1"/>
    </font>
    <font>
      <b/>
      <i/>
      <u val="single"/>
      <sz val="10"/>
      <name val="Batang"/>
      <family val="1"/>
    </font>
    <font>
      <u val="single"/>
      <sz val="10"/>
      <name val="Batang"/>
      <family val="0"/>
    </font>
    <font>
      <b/>
      <sz val="13.9"/>
      <color indexed="8"/>
      <name val="Arial"/>
      <family val="0"/>
    </font>
    <font>
      <sz val="9.95"/>
      <color indexed="8"/>
      <name val="Arial"/>
      <family val="0"/>
    </font>
    <font>
      <sz val="9.85"/>
      <color indexed="8"/>
      <name val="Times New Roman"/>
      <family val="1"/>
    </font>
    <font>
      <b/>
      <sz val="8.9"/>
      <color indexed="8"/>
      <name val="Arial"/>
      <family val="2"/>
    </font>
    <font>
      <b/>
      <i/>
      <sz val="10"/>
      <name val="Batang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9.95"/>
      <color indexed="8"/>
      <name val="Tahoma"/>
      <family val="2"/>
    </font>
    <font>
      <b/>
      <sz val="26"/>
      <name val="Agency FB"/>
      <family val="2"/>
    </font>
    <font>
      <sz val="14"/>
      <name val="Andalus"/>
      <family val="1"/>
    </font>
    <font>
      <b/>
      <sz val="14"/>
      <name val="Andalus"/>
      <family val="1"/>
    </font>
    <font>
      <i/>
      <sz val="12"/>
      <name val="Andalus"/>
      <family val="1"/>
    </font>
    <font>
      <sz val="8"/>
      <name val="Tahoma"/>
      <family val="2"/>
    </font>
    <font>
      <b/>
      <u val="single"/>
      <sz val="9"/>
      <name val="Batang"/>
      <family val="1"/>
    </font>
    <font>
      <b/>
      <sz val="13"/>
      <name val="Agency FB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6" fillId="14" borderId="0" applyNumberFormat="0" applyBorder="0" applyAlignment="0" applyProtection="0"/>
    <xf numFmtId="0" fontId="86" fillId="15" borderId="0" applyNumberFormat="0" applyBorder="0" applyAlignment="0" applyProtection="0"/>
    <xf numFmtId="0" fontId="86" fillId="16" borderId="0" applyNumberFormat="0" applyBorder="0" applyAlignment="0" applyProtection="0"/>
    <xf numFmtId="0" fontId="86" fillId="17" borderId="0" applyNumberFormat="0" applyBorder="0" applyAlignment="0" applyProtection="0"/>
    <xf numFmtId="0" fontId="86" fillId="18" borderId="0" applyNumberFormat="0" applyBorder="0" applyAlignment="0" applyProtection="0"/>
    <xf numFmtId="0" fontId="86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26" borderId="0" applyNumberFormat="0" applyBorder="0" applyAlignment="0" applyProtection="0"/>
    <xf numFmtId="0" fontId="88" fillId="27" borderId="1" applyNumberFormat="0" applyAlignment="0" applyProtection="0"/>
    <xf numFmtId="0" fontId="8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5" fillId="30" borderId="1" applyNumberFormat="0" applyAlignment="0" applyProtection="0"/>
    <xf numFmtId="0" fontId="96" fillId="0" borderId="6" applyNumberFormat="0" applyFill="0" applyAlignment="0" applyProtection="0"/>
    <xf numFmtId="0" fontId="97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98" fillId="27" borderId="8" applyNumberFormat="0" applyAlignment="0" applyProtection="0"/>
    <xf numFmtId="9" fontId="0" fillId="0" borderId="0" applyFon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9" applyNumberFormat="0" applyFill="0" applyAlignment="0" applyProtection="0"/>
    <xf numFmtId="0" fontId="101" fillId="0" borderId="0" applyNumberFormat="0" applyFill="0" applyBorder="0" applyAlignment="0" applyProtection="0"/>
  </cellStyleXfs>
  <cellXfs count="1332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left" vertical="center"/>
    </xf>
    <xf numFmtId="180" fontId="0" fillId="0" borderId="1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Alignment="1">
      <alignment horizontal="righ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3" fontId="10" fillId="0" borderId="12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3" fontId="10" fillId="0" borderId="17" xfId="0" applyNumberFormat="1" applyFont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horizontal="center" vertical="center"/>
    </xf>
    <xf numFmtId="3" fontId="10" fillId="0" borderId="22" xfId="0" applyNumberFormat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3" fontId="10" fillId="0" borderId="21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3" fontId="10" fillId="0" borderId="22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vertical="center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12" xfId="0" applyBorder="1" applyAlignment="1">
      <alignment/>
    </xf>
    <xf numFmtId="0" fontId="10" fillId="0" borderId="20" xfId="0" applyFont="1" applyBorder="1" applyAlignment="1">
      <alignment vertical="center"/>
    </xf>
    <xf numFmtId="3" fontId="0" fillId="0" borderId="0" xfId="0" applyNumberFormat="1" applyAlignment="1">
      <alignment/>
    </xf>
    <xf numFmtId="3" fontId="0" fillId="0" borderId="12" xfId="0" applyNumberFormat="1" applyBorder="1" applyAlignment="1">
      <alignment/>
    </xf>
    <xf numFmtId="0" fontId="13" fillId="0" borderId="12" xfId="0" applyFont="1" applyBorder="1" applyAlignment="1">
      <alignment/>
    </xf>
    <xf numFmtId="0" fontId="6" fillId="0" borderId="0" xfId="0" applyFont="1" applyAlignment="1">
      <alignment/>
    </xf>
    <xf numFmtId="3" fontId="10" fillId="0" borderId="12" xfId="0" applyNumberFormat="1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2" fontId="0" fillId="0" borderId="0" xfId="0" applyNumberFormat="1" applyFont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3" fontId="0" fillId="0" borderId="12" xfId="0" applyNumberFormat="1" applyBorder="1" applyAlignment="1">
      <alignment horizontal="right" vertical="center" wrapText="1"/>
    </xf>
    <xf numFmtId="4" fontId="0" fillId="0" borderId="12" xfId="0" applyNumberFormat="1" applyBorder="1" applyAlignment="1">
      <alignment horizontal="right" vertical="center" wrapText="1"/>
    </xf>
    <xf numFmtId="0" fontId="15" fillId="0" borderId="0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10" fillId="0" borderId="34" xfId="0" applyFont="1" applyBorder="1" applyAlignment="1">
      <alignment vertical="center"/>
    </xf>
    <xf numFmtId="3" fontId="10" fillId="0" borderId="12" xfId="0" applyNumberFormat="1" applyFont="1" applyBorder="1" applyAlignment="1">
      <alignment horizontal="right" vertical="center"/>
    </xf>
    <xf numFmtId="3" fontId="10" fillId="0" borderId="12" xfId="0" applyNumberFormat="1" applyFont="1" applyBorder="1" applyAlignment="1">
      <alignment/>
    </xf>
    <xf numFmtId="0" fontId="0" fillId="0" borderId="28" xfId="0" applyFont="1" applyBorder="1" applyAlignment="1">
      <alignment horizontal="center" vertical="center"/>
    </xf>
    <xf numFmtId="3" fontId="0" fillId="0" borderId="35" xfId="0" applyNumberFormat="1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" fontId="10" fillId="0" borderId="20" xfId="0" applyNumberFormat="1" applyFont="1" applyBorder="1" applyAlignment="1">
      <alignment horizontal="right" vertical="center"/>
    </xf>
    <xf numFmtId="0" fontId="0" fillId="0" borderId="0" xfId="0" applyNumberForma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12" xfId="0" applyNumberFormat="1" applyFill="1" applyBorder="1" applyAlignment="1" applyProtection="1">
      <alignment/>
      <protection/>
    </xf>
    <xf numFmtId="0" fontId="20" fillId="0" borderId="12" xfId="0" applyFont="1" applyBorder="1" applyAlignment="1">
      <alignment vertical="center"/>
    </xf>
    <xf numFmtId="0" fontId="22" fillId="0" borderId="0" xfId="0" applyNumberFormat="1" applyFont="1" applyFill="1" applyBorder="1" applyAlignment="1" applyProtection="1">
      <alignment/>
      <protection/>
    </xf>
    <xf numFmtId="43" fontId="0" fillId="0" borderId="12" xfId="42" applyNumberFormat="1" applyFont="1" applyFill="1" applyBorder="1" applyAlignment="1" applyProtection="1">
      <alignment/>
      <protection/>
    </xf>
    <xf numFmtId="43" fontId="0" fillId="0" borderId="12" xfId="42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6" fillId="0" borderId="0" xfId="0" applyNumberFormat="1" applyFont="1" applyFill="1" applyBorder="1" applyAlignment="1" applyProtection="1">
      <alignment/>
      <protection/>
    </xf>
    <xf numFmtId="189" fontId="17" fillId="0" borderId="12" xfId="0" applyNumberFormat="1" applyFont="1" applyBorder="1" applyAlignment="1">
      <alignment horizontal="right" vertical="center"/>
    </xf>
    <xf numFmtId="189" fontId="0" fillId="0" borderId="12" xfId="0" applyNumberFormat="1" applyFill="1" applyBorder="1" applyAlignment="1" applyProtection="1">
      <alignment/>
      <protection/>
    </xf>
    <xf numFmtId="0" fontId="102" fillId="0" borderId="0" xfId="0" applyFont="1" applyAlignment="1">
      <alignment/>
    </xf>
    <xf numFmtId="0" fontId="100" fillId="0" borderId="0" xfId="0" applyFont="1" applyAlignment="1">
      <alignment/>
    </xf>
    <xf numFmtId="0" fontId="100" fillId="0" borderId="0" xfId="0" applyFont="1" applyAlignment="1">
      <alignment/>
    </xf>
    <xf numFmtId="0" fontId="0" fillId="0" borderId="0" xfId="0" applyFont="1" applyAlignment="1">
      <alignment/>
    </xf>
    <xf numFmtId="0" fontId="16" fillId="0" borderId="0" xfId="0" applyNumberFormat="1" applyFont="1" applyFill="1" applyBorder="1" applyAlignment="1" applyProtection="1">
      <alignment horizontal="right"/>
      <protection/>
    </xf>
    <xf numFmtId="0" fontId="17" fillId="0" borderId="12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3" fontId="17" fillId="0" borderId="12" xfId="0" applyNumberFormat="1" applyFont="1" applyBorder="1" applyAlignment="1">
      <alignment horizontal="right" vertical="center"/>
    </xf>
    <xf numFmtId="3" fontId="0" fillId="0" borderId="0" xfId="0" applyNumberFormat="1" applyFill="1" applyBorder="1" applyAlignment="1" applyProtection="1">
      <alignment/>
      <protection/>
    </xf>
    <xf numFmtId="3" fontId="0" fillId="0" borderId="0" xfId="42" applyNumberFormat="1" applyFont="1" applyBorder="1" applyAlignment="1">
      <alignment horizontal="right" vertical="center"/>
    </xf>
    <xf numFmtId="0" fontId="28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36" xfId="0" applyFont="1" applyBorder="1" applyAlignment="1">
      <alignment vertical="center"/>
    </xf>
    <xf numFmtId="189" fontId="17" fillId="0" borderId="36" xfId="0" applyNumberFormat="1" applyFont="1" applyBorder="1" applyAlignment="1">
      <alignment horizontal="right" vertical="center"/>
    </xf>
    <xf numFmtId="189" fontId="0" fillId="0" borderId="37" xfId="0" applyNumberFormat="1" applyFill="1" applyBorder="1" applyAlignment="1" applyProtection="1">
      <alignment/>
      <protection/>
    </xf>
    <xf numFmtId="189" fontId="0" fillId="0" borderId="17" xfId="0" applyNumberFormat="1" applyFill="1" applyBorder="1" applyAlignment="1" applyProtection="1">
      <alignment/>
      <protection/>
    </xf>
    <xf numFmtId="189" fontId="17" fillId="0" borderId="17" xfId="0" applyNumberFormat="1" applyFont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189" fontId="0" fillId="0" borderId="20" xfId="0" applyNumberFormat="1" applyFill="1" applyBorder="1" applyAlignment="1" applyProtection="1">
      <alignment/>
      <protection/>
    </xf>
    <xf numFmtId="189" fontId="0" fillId="0" borderId="38" xfId="0" applyNumberFormat="1" applyFill="1" applyBorder="1" applyAlignment="1" applyProtection="1">
      <alignment/>
      <protection/>
    </xf>
    <xf numFmtId="43" fontId="0" fillId="0" borderId="0" xfId="42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189" fontId="0" fillId="0" borderId="0" xfId="0" applyNumberForma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29" fillId="0" borderId="0" xfId="0" applyFont="1" applyAlignment="1">
      <alignment horizontal="left" vertical="center"/>
    </xf>
    <xf numFmtId="0" fontId="30" fillId="0" borderId="0" xfId="0" applyFont="1" applyAlignment="1">
      <alignment/>
    </xf>
    <xf numFmtId="14" fontId="0" fillId="0" borderId="11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0" xfId="0" applyFont="1" applyAlignment="1">
      <alignment/>
    </xf>
    <xf numFmtId="3" fontId="0" fillId="0" borderId="12" xfId="44" applyNumberFormat="1" applyBorder="1" applyAlignment="1">
      <alignment/>
    </xf>
    <xf numFmtId="3" fontId="3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3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0" fillId="0" borderId="39" xfId="0" applyBorder="1" applyAlignment="1">
      <alignment horizontal="center"/>
    </xf>
    <xf numFmtId="0" fontId="0" fillId="0" borderId="39" xfId="0" applyBorder="1" applyAlignment="1">
      <alignment/>
    </xf>
    <xf numFmtId="3" fontId="0" fillId="0" borderId="39" xfId="44" applyNumberFormat="1" applyBorder="1" applyAlignment="1">
      <alignment/>
    </xf>
    <xf numFmtId="0" fontId="0" fillId="0" borderId="40" xfId="0" applyFont="1" applyBorder="1" applyAlignment="1">
      <alignment vertical="center"/>
    </xf>
    <xf numFmtId="1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3" fontId="0" fillId="0" borderId="0" xfId="44" applyNumberFormat="1" applyFill="1" applyBorder="1" applyAlignment="1">
      <alignment/>
    </xf>
    <xf numFmtId="0" fontId="0" fillId="0" borderId="0" xfId="0" applyBorder="1" applyAlignment="1">
      <alignment/>
    </xf>
    <xf numFmtId="0" fontId="0" fillId="14" borderId="12" xfId="0" applyFill="1" applyBorder="1" applyAlignment="1">
      <alignment/>
    </xf>
    <xf numFmtId="0" fontId="0" fillId="14" borderId="12" xfId="0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right"/>
    </xf>
    <xf numFmtId="2" fontId="33" fillId="0" borderId="41" xfId="58" applyNumberFormat="1" applyFont="1" applyBorder="1" applyAlignment="1">
      <alignment horizontal="center" wrapText="1"/>
      <protection/>
    </xf>
    <xf numFmtId="0" fontId="34" fillId="0" borderId="42" xfId="58" applyFont="1" applyBorder="1" applyAlignment="1">
      <alignment horizontal="center" vertical="center" wrapText="1"/>
      <protection/>
    </xf>
    <xf numFmtId="0" fontId="10" fillId="0" borderId="43" xfId="58" applyFont="1" applyBorder="1" applyAlignment="1">
      <alignment horizontal="center"/>
      <protection/>
    </xf>
    <xf numFmtId="0" fontId="10" fillId="0" borderId="36" xfId="58" applyFont="1" applyBorder="1" applyAlignment="1">
      <alignment horizontal="left" wrapText="1"/>
      <protection/>
    </xf>
    <xf numFmtId="0" fontId="0" fillId="0" borderId="31" xfId="58" applyFont="1" applyBorder="1" applyAlignment="1">
      <alignment horizontal="center"/>
      <protection/>
    </xf>
    <xf numFmtId="0" fontId="0" fillId="0" borderId="14" xfId="58" applyFont="1" applyBorder="1" applyAlignment="1">
      <alignment horizontal="left" wrapText="1"/>
      <protection/>
    </xf>
    <xf numFmtId="0" fontId="0" fillId="0" borderId="12" xfId="58" applyFont="1" applyBorder="1" applyAlignment="1">
      <alignment horizontal="left"/>
      <protection/>
    </xf>
    <xf numFmtId="0" fontId="0" fillId="0" borderId="33" xfId="58" applyFont="1" applyBorder="1" applyAlignment="1">
      <alignment horizontal="center"/>
      <protection/>
    </xf>
    <xf numFmtId="0" fontId="11" fillId="0" borderId="14" xfId="58" applyFont="1" applyBorder="1" applyAlignment="1">
      <alignment horizontal="left" wrapText="1"/>
      <protection/>
    </xf>
    <xf numFmtId="0" fontId="10" fillId="0" borderId="18" xfId="58" applyFont="1" applyBorder="1" applyAlignment="1">
      <alignment horizontal="center"/>
      <protection/>
    </xf>
    <xf numFmtId="0" fontId="10" fillId="0" borderId="12" xfId="58" applyFont="1" applyBorder="1" applyAlignment="1">
      <alignment horizontal="left"/>
      <protection/>
    </xf>
    <xf numFmtId="0" fontId="0" fillId="0" borderId="16" xfId="58" applyFont="1" applyBorder="1" applyAlignment="1">
      <alignment horizontal="center"/>
      <protection/>
    </xf>
    <xf numFmtId="0" fontId="0" fillId="0" borderId="23" xfId="58" applyFont="1" applyBorder="1" applyAlignment="1">
      <alignment horizontal="left" wrapText="1"/>
      <protection/>
    </xf>
    <xf numFmtId="0" fontId="10" fillId="0" borderId="18" xfId="58" applyFont="1" applyBorder="1" applyAlignment="1">
      <alignment horizontal="center" vertical="center"/>
      <protection/>
    </xf>
    <xf numFmtId="0" fontId="10" fillId="0" borderId="33" xfId="58" applyFont="1" applyBorder="1" applyAlignment="1">
      <alignment horizontal="center" vertical="center"/>
      <protection/>
    </xf>
    <xf numFmtId="0" fontId="0" fillId="0" borderId="14" xfId="58" applyFont="1" applyBorder="1" applyAlignment="1">
      <alignment horizontal="center" wrapText="1"/>
      <protection/>
    </xf>
    <xf numFmtId="0" fontId="10" fillId="0" borderId="31" xfId="58" applyFont="1" applyBorder="1" applyAlignment="1">
      <alignment horizontal="center"/>
      <protection/>
    </xf>
    <xf numFmtId="0" fontId="30" fillId="0" borderId="12" xfId="58" applyFont="1" applyBorder="1" applyAlignment="1">
      <alignment horizontal="left" wrapText="1"/>
      <protection/>
    </xf>
    <xf numFmtId="0" fontId="10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0" fillId="0" borderId="33" xfId="58" applyFont="1" applyBorder="1" applyAlignment="1">
      <alignment horizontal="center"/>
      <protection/>
    </xf>
    <xf numFmtId="0" fontId="10" fillId="0" borderId="12" xfId="58" applyFont="1" applyBorder="1" applyAlignment="1">
      <alignment horizontal="left" wrapText="1"/>
      <protection/>
    </xf>
    <xf numFmtId="0" fontId="10" fillId="0" borderId="16" xfId="58" applyFont="1" applyBorder="1" applyAlignment="1">
      <alignment horizontal="center"/>
      <protection/>
    </xf>
    <xf numFmtId="0" fontId="10" fillId="0" borderId="11" xfId="58" applyFont="1" applyBorder="1" applyAlignment="1">
      <alignment horizontal="left" wrapText="1"/>
      <protection/>
    </xf>
    <xf numFmtId="0" fontId="10" fillId="0" borderId="0" xfId="58" applyFont="1" applyBorder="1" applyAlignment="1">
      <alignment horizontal="center"/>
      <protection/>
    </xf>
    <xf numFmtId="0" fontId="10" fillId="0" borderId="0" xfId="58" applyFont="1" applyBorder="1" applyAlignment="1">
      <alignment horizontal="left" wrapText="1"/>
      <protection/>
    </xf>
    <xf numFmtId="0" fontId="10" fillId="0" borderId="0" xfId="58" applyFont="1" applyBorder="1" applyAlignment="1">
      <alignment horizontal="left"/>
      <protection/>
    </xf>
    <xf numFmtId="0" fontId="14" fillId="0" borderId="0" xfId="58" applyFont="1" applyBorder="1" applyAlignment="1">
      <alignment horizontal="left"/>
      <protection/>
    </xf>
    <xf numFmtId="0" fontId="6" fillId="0" borderId="0" xfId="58" applyFont="1" applyBorder="1" applyAlignment="1">
      <alignment horizontal="left"/>
      <protection/>
    </xf>
    <xf numFmtId="2" fontId="33" fillId="0" borderId="39" xfId="58" applyNumberFormat="1" applyFont="1" applyBorder="1" applyAlignment="1">
      <alignment horizontal="center" wrapText="1"/>
      <protection/>
    </xf>
    <xf numFmtId="0" fontId="34" fillId="0" borderId="39" xfId="58" applyFont="1" applyBorder="1" applyAlignment="1">
      <alignment horizontal="center" vertical="center" wrapText="1"/>
      <protection/>
    </xf>
    <xf numFmtId="0" fontId="10" fillId="0" borderId="44" xfId="58" applyFont="1" applyBorder="1" applyAlignment="1">
      <alignment horizontal="center"/>
      <protection/>
    </xf>
    <xf numFmtId="0" fontId="10" fillId="33" borderId="36" xfId="58" applyFont="1" applyFill="1" applyBorder="1" applyAlignment="1">
      <alignment horizontal="left" wrapText="1"/>
      <protection/>
    </xf>
    <xf numFmtId="0" fontId="3" fillId="0" borderId="18" xfId="58" applyFont="1" applyBorder="1" applyAlignment="1">
      <alignment horizontal="left"/>
      <protection/>
    </xf>
    <xf numFmtId="0" fontId="3" fillId="0" borderId="12" xfId="59" applyFont="1" applyFill="1" applyBorder="1" applyAlignment="1">
      <alignment horizontal="left" wrapText="1"/>
      <protection/>
    </xf>
    <xf numFmtId="0" fontId="34" fillId="0" borderId="12" xfId="58" applyFont="1" applyBorder="1" applyAlignment="1">
      <alignment horizontal="left"/>
      <protection/>
    </xf>
    <xf numFmtId="0" fontId="34" fillId="0" borderId="17" xfId="58" applyFont="1" applyBorder="1" applyAlignment="1">
      <alignment horizontal="left"/>
      <protection/>
    </xf>
    <xf numFmtId="0" fontId="3" fillId="0" borderId="12" xfId="58" applyFont="1" applyBorder="1" applyAlignment="1">
      <alignment horizontal="left" wrapText="1"/>
      <protection/>
    </xf>
    <xf numFmtId="0" fontId="10" fillId="34" borderId="12" xfId="58" applyFont="1" applyFill="1" applyBorder="1" applyAlignment="1">
      <alignment horizontal="left" wrapText="1"/>
      <protection/>
    </xf>
    <xf numFmtId="0" fontId="10" fillId="34" borderId="12" xfId="58" applyFont="1" applyFill="1" applyBorder="1" applyAlignment="1">
      <alignment horizontal="left"/>
      <protection/>
    </xf>
    <xf numFmtId="0" fontId="3" fillId="0" borderId="18" xfId="58" applyFont="1" applyBorder="1" applyAlignment="1">
      <alignment horizontal="center"/>
      <protection/>
    </xf>
    <xf numFmtId="0" fontId="10" fillId="33" borderId="12" xfId="58" applyFont="1" applyFill="1" applyBorder="1" applyAlignment="1">
      <alignment horizontal="left" wrapText="1"/>
      <protection/>
    </xf>
    <xf numFmtId="0" fontId="3" fillId="0" borderId="12" xfId="58" applyFont="1" applyBorder="1" applyAlignment="1">
      <alignment horizontal="left"/>
      <protection/>
    </xf>
    <xf numFmtId="0" fontId="3" fillId="0" borderId="18" xfId="58" applyFont="1" applyFill="1" applyBorder="1" applyAlignment="1">
      <alignment horizontal="center"/>
      <protection/>
    </xf>
    <xf numFmtId="0" fontId="10" fillId="5" borderId="12" xfId="58" applyFont="1" applyFill="1" applyBorder="1" applyAlignment="1">
      <alignment horizontal="left"/>
      <protection/>
    </xf>
    <xf numFmtId="0" fontId="34" fillId="0" borderId="18" xfId="58" applyFont="1" applyBorder="1">
      <alignment/>
      <protection/>
    </xf>
    <xf numFmtId="0" fontId="3" fillId="0" borderId="18" xfId="0" applyFont="1" applyBorder="1" applyAlignment="1">
      <alignment/>
    </xf>
    <xf numFmtId="0" fontId="3" fillId="0" borderId="18" xfId="58" applyFont="1" applyBorder="1">
      <alignment/>
      <protection/>
    </xf>
    <xf numFmtId="0" fontId="3" fillId="0" borderId="0" xfId="58" applyFont="1" applyBorder="1">
      <alignment/>
      <protection/>
    </xf>
    <xf numFmtId="0" fontId="3" fillId="0" borderId="0" xfId="58" applyFont="1" applyBorder="1" applyAlignment="1">
      <alignment horizontal="left"/>
      <protection/>
    </xf>
    <xf numFmtId="0" fontId="34" fillId="0" borderId="0" xfId="58" applyFont="1" applyBorder="1" applyAlignment="1">
      <alignment horizontal="left"/>
      <protection/>
    </xf>
    <xf numFmtId="0" fontId="0" fillId="8" borderId="12" xfId="0" applyFont="1" applyFill="1" applyBorder="1" applyAlignment="1">
      <alignment/>
    </xf>
    <xf numFmtId="0" fontId="0" fillId="0" borderId="12" xfId="58" applyFont="1" applyBorder="1">
      <alignment/>
      <protection/>
    </xf>
    <xf numFmtId="0" fontId="0" fillId="0" borderId="12" xfId="58" applyFont="1" applyFill="1" applyBorder="1">
      <alignment/>
      <protection/>
    </xf>
    <xf numFmtId="0" fontId="0" fillId="0" borderId="0" xfId="0" applyAlignment="1">
      <alignment horizontal="right"/>
    </xf>
    <xf numFmtId="0" fontId="10" fillId="35" borderId="1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10" fillId="36" borderId="12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39" xfId="0" applyFont="1" applyBorder="1" applyAlignment="1">
      <alignment/>
    </xf>
    <xf numFmtId="0" fontId="3" fillId="37" borderId="12" xfId="59" applyFont="1" applyFill="1" applyBorder="1" applyAlignment="1">
      <alignment horizontal="left" wrapText="1"/>
      <protection/>
    </xf>
    <xf numFmtId="0" fontId="34" fillId="37" borderId="12" xfId="58" applyFont="1" applyFill="1" applyBorder="1" applyAlignment="1">
      <alignment horizontal="left"/>
      <protection/>
    </xf>
    <xf numFmtId="43" fontId="10" fillId="0" borderId="0" xfId="0" applyNumberFormat="1" applyFont="1" applyFill="1" applyBorder="1" applyAlignment="1" applyProtection="1">
      <alignment/>
      <protection/>
    </xf>
    <xf numFmtId="0" fontId="3" fillId="0" borderId="31" xfId="58" applyFont="1" applyBorder="1">
      <alignment/>
      <protection/>
    </xf>
    <xf numFmtId="0" fontId="34" fillId="0" borderId="45" xfId="58" applyFont="1" applyBorder="1" applyAlignment="1">
      <alignment horizontal="center" vertical="center" wrapText="1"/>
      <protection/>
    </xf>
    <xf numFmtId="0" fontId="10" fillId="33" borderId="37" xfId="58" applyFont="1" applyFill="1" applyBorder="1" applyAlignment="1">
      <alignment horizontal="left"/>
      <protection/>
    </xf>
    <xf numFmtId="0" fontId="10" fillId="34" borderId="17" xfId="58" applyFont="1" applyFill="1" applyBorder="1" applyAlignment="1">
      <alignment horizontal="left"/>
      <protection/>
    </xf>
    <xf numFmtId="0" fontId="10" fillId="33" borderId="17" xfId="58" applyFont="1" applyFill="1" applyBorder="1" applyAlignment="1">
      <alignment horizontal="left"/>
      <protection/>
    </xf>
    <xf numFmtId="0" fontId="34" fillId="37" borderId="17" xfId="58" applyFont="1" applyFill="1" applyBorder="1" applyAlignment="1">
      <alignment horizontal="left"/>
      <protection/>
    </xf>
    <xf numFmtId="0" fontId="10" fillId="5" borderId="17" xfId="58" applyFont="1" applyFill="1" applyBorder="1" applyAlignment="1">
      <alignment horizontal="left"/>
      <protection/>
    </xf>
    <xf numFmtId="0" fontId="3" fillId="0" borderId="19" xfId="58" applyFont="1" applyBorder="1">
      <alignment/>
      <protection/>
    </xf>
    <xf numFmtId="0" fontId="34" fillId="0" borderId="20" xfId="58" applyFont="1" applyBorder="1" applyAlignment="1">
      <alignment horizontal="left"/>
      <protection/>
    </xf>
    <xf numFmtId="0" fontId="3" fillId="0" borderId="20" xfId="58" applyFont="1" applyBorder="1" applyAlignment="1">
      <alignment horizontal="left"/>
      <protection/>
    </xf>
    <xf numFmtId="0" fontId="10" fillId="8" borderId="31" xfId="58" applyFont="1" applyFill="1" applyBorder="1" applyAlignment="1">
      <alignment horizontal="center"/>
      <protection/>
    </xf>
    <xf numFmtId="0" fontId="0" fillId="8" borderId="39" xfId="58" applyFont="1" applyFill="1" applyBorder="1" applyAlignment="1">
      <alignment horizontal="left"/>
      <protection/>
    </xf>
    <xf numFmtId="0" fontId="10" fillId="8" borderId="39" xfId="58" applyFont="1" applyFill="1" applyBorder="1" applyAlignment="1">
      <alignment horizontal="left"/>
      <protection/>
    </xf>
    <xf numFmtId="0" fontId="10" fillId="8" borderId="45" xfId="58" applyFont="1" applyFill="1" applyBorder="1" applyAlignment="1">
      <alignment horizontal="left"/>
      <protection/>
    </xf>
    <xf numFmtId="0" fontId="3" fillId="0" borderId="46" xfId="0" applyFont="1" applyBorder="1" applyAlignment="1">
      <alignment/>
    </xf>
    <xf numFmtId="0" fontId="1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10" fillId="0" borderId="36" xfId="58" applyFont="1" applyBorder="1" applyAlignment="1">
      <alignment horizontal="center" vertical="center" wrapText="1"/>
      <protection/>
    </xf>
    <xf numFmtId="0" fontId="10" fillId="0" borderId="37" xfId="58" applyFont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0" fillId="0" borderId="16" xfId="0" applyFont="1" applyBorder="1" applyAlignment="1">
      <alignment/>
    </xf>
    <xf numFmtId="0" fontId="13" fillId="0" borderId="0" xfId="0" applyFont="1" applyBorder="1" applyAlignment="1">
      <alignment vertical="top" wrapText="1"/>
    </xf>
    <xf numFmtId="0" fontId="13" fillId="0" borderId="27" xfId="0" applyFont="1" applyBorder="1" applyAlignment="1">
      <alignment vertical="top" wrapText="1"/>
    </xf>
    <xf numFmtId="3" fontId="0" fillId="0" borderId="12" xfId="0" applyNumberFormat="1" applyFont="1" applyBorder="1" applyAlignment="1">
      <alignment vertical="center"/>
    </xf>
    <xf numFmtId="3" fontId="0" fillId="14" borderId="12" xfId="0" applyNumberFormat="1" applyFill="1" applyBorder="1" applyAlignment="1">
      <alignment/>
    </xf>
    <xf numFmtId="3" fontId="0" fillId="36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37" fillId="0" borderId="29" xfId="0" applyFont="1" applyBorder="1" applyAlignment="1">
      <alignment/>
    </xf>
    <xf numFmtId="0" fontId="0" fillId="0" borderId="0" xfId="0" applyAlignment="1">
      <alignment horizontal="left"/>
    </xf>
    <xf numFmtId="0" fontId="0" fillId="38" borderId="0" xfId="0" applyFill="1" applyAlignment="1">
      <alignment/>
    </xf>
    <xf numFmtId="1" fontId="0" fillId="38" borderId="0" xfId="0" applyNumberFormat="1" applyFill="1" applyAlignment="1">
      <alignment/>
    </xf>
    <xf numFmtId="0" fontId="0" fillId="36" borderId="0" xfId="0" applyFill="1" applyAlignment="1">
      <alignment/>
    </xf>
    <xf numFmtId="1" fontId="40" fillId="39" borderId="26" xfId="0" applyNumberFormat="1" applyFont="1" applyFill="1" applyBorder="1" applyAlignment="1">
      <alignment horizontal="center" vertical="center" wrapText="1"/>
    </xf>
    <xf numFmtId="1" fontId="40" fillId="39" borderId="47" xfId="0" applyNumberFormat="1" applyFont="1" applyFill="1" applyBorder="1" applyAlignment="1">
      <alignment horizontal="center" vertical="center" wrapText="1"/>
    </xf>
    <xf numFmtId="9" fontId="41" fillId="39" borderId="47" xfId="0" applyNumberFormat="1" applyFont="1" applyFill="1" applyBorder="1" applyAlignment="1">
      <alignment horizontal="center" vertical="center"/>
    </xf>
    <xf numFmtId="1" fontId="40" fillId="39" borderId="28" xfId="0" applyNumberFormat="1" applyFont="1" applyFill="1" applyBorder="1" applyAlignment="1">
      <alignment horizontal="center" vertical="center" wrapText="1"/>
    </xf>
    <xf numFmtId="1" fontId="40" fillId="39" borderId="48" xfId="0" applyNumberFormat="1" applyFont="1" applyFill="1" applyBorder="1" applyAlignment="1">
      <alignment horizontal="center" vertical="center" wrapText="1"/>
    </xf>
    <xf numFmtId="0" fontId="40" fillId="0" borderId="49" xfId="0" applyFont="1" applyBorder="1" applyAlignment="1">
      <alignment horizontal="center"/>
    </xf>
    <xf numFmtId="14" fontId="40" fillId="0" borderId="50" xfId="0" applyNumberFormat="1" applyFont="1" applyBorder="1" applyAlignment="1">
      <alignment horizontal="center"/>
    </xf>
    <xf numFmtId="0" fontId="40" fillId="0" borderId="46" xfId="0" applyFont="1" applyBorder="1" applyAlignment="1">
      <alignment horizontal="center"/>
    </xf>
    <xf numFmtId="2" fontId="42" fillId="0" borderId="49" xfId="0" applyNumberFormat="1" applyFont="1" applyBorder="1" applyAlignment="1">
      <alignment horizontal="right"/>
    </xf>
    <xf numFmtId="2" fontId="42" fillId="38" borderId="46" xfId="0" applyNumberFormat="1" applyFont="1" applyFill="1" applyBorder="1" applyAlignment="1">
      <alignment horizontal="right"/>
    </xf>
    <xf numFmtId="2" fontId="0" fillId="0" borderId="49" xfId="0" applyNumberFormat="1" applyFont="1" applyBorder="1" applyAlignment="1">
      <alignment/>
    </xf>
    <xf numFmtId="2" fontId="42" fillId="0" borderId="51" xfId="0" applyNumberFormat="1" applyFont="1" applyBorder="1" applyAlignment="1">
      <alignment horizontal="right"/>
    </xf>
    <xf numFmtId="1" fontId="42" fillId="38" borderId="25" xfId="0" applyNumberFormat="1" applyFont="1" applyFill="1" applyBorder="1" applyAlignment="1">
      <alignment horizontal="right"/>
    </xf>
    <xf numFmtId="1" fontId="0" fillId="0" borderId="52" xfId="0" applyNumberFormat="1" applyFont="1" applyBorder="1" applyAlignment="1">
      <alignment/>
    </xf>
    <xf numFmtId="1" fontId="0" fillId="0" borderId="11" xfId="0" applyNumberFormat="1" applyFon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53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0" fillId="38" borderId="11" xfId="0" applyNumberFormat="1" applyFont="1" applyFill="1" applyBorder="1" applyAlignment="1">
      <alignment/>
    </xf>
    <xf numFmtId="2" fontId="0" fillId="0" borderId="49" xfId="0" applyNumberFormat="1" applyBorder="1" applyAlignment="1">
      <alignment/>
    </xf>
    <xf numFmtId="1" fontId="0" fillId="0" borderId="12" xfId="0" applyNumberFormat="1" applyBorder="1" applyAlignment="1">
      <alignment/>
    </xf>
    <xf numFmtId="0" fontId="40" fillId="0" borderId="54" xfId="0" applyFont="1" applyBorder="1" applyAlignment="1">
      <alignment horizontal="center"/>
    </xf>
    <xf numFmtId="14" fontId="40" fillId="0" borderId="32" xfId="0" applyNumberFormat="1" applyFont="1" applyBorder="1" applyAlignment="1">
      <alignment horizontal="center"/>
    </xf>
    <xf numFmtId="0" fontId="40" fillId="0" borderId="32" xfId="0" applyFont="1" applyBorder="1" applyAlignment="1">
      <alignment horizontal="center"/>
    </xf>
    <xf numFmtId="2" fontId="42" fillId="0" borderId="32" xfId="0" applyNumberFormat="1" applyFont="1" applyBorder="1" applyAlignment="1">
      <alignment horizontal="right"/>
    </xf>
    <xf numFmtId="2" fontId="42" fillId="0" borderId="52" xfId="0" applyNumberFormat="1" applyFont="1" applyBorder="1" applyAlignment="1">
      <alignment horizontal="right"/>
    </xf>
    <xf numFmtId="2" fontId="42" fillId="0" borderId="26" xfId="0" applyNumberFormat="1" applyFont="1" applyBorder="1" applyAlignment="1">
      <alignment horizontal="right"/>
    </xf>
    <xf numFmtId="2" fontId="42" fillId="38" borderId="32" xfId="0" applyNumberFormat="1" applyFont="1" applyFill="1" applyBorder="1" applyAlignment="1">
      <alignment horizontal="right"/>
    </xf>
    <xf numFmtId="2" fontId="0" fillId="0" borderId="54" xfId="0" applyNumberFormat="1" applyFont="1" applyBorder="1" applyAlignment="1">
      <alignment/>
    </xf>
    <xf numFmtId="2" fontId="42" fillId="0" borderId="54" xfId="0" applyNumberFormat="1" applyFont="1" applyBorder="1" applyAlignment="1">
      <alignment horizontal="right"/>
    </xf>
    <xf numFmtId="2" fontId="42" fillId="0" borderId="47" xfId="0" applyNumberFormat="1" applyFont="1" applyBorder="1" applyAlignment="1">
      <alignment horizontal="right"/>
    </xf>
    <xf numFmtId="1" fontId="42" fillId="38" borderId="32" xfId="0" applyNumberFormat="1" applyFont="1" applyFill="1" applyBorder="1" applyAlignment="1">
      <alignment horizontal="right"/>
    </xf>
    <xf numFmtId="1" fontId="0" fillId="0" borderId="54" xfId="0" applyNumberFormat="1" applyFont="1" applyBorder="1" applyAlignment="1">
      <alignment/>
    </xf>
    <xf numFmtId="1" fontId="0" fillId="0" borderId="12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32" xfId="0" applyNumberFormat="1" applyFont="1" applyBorder="1" applyAlignment="1">
      <alignment/>
    </xf>
    <xf numFmtId="1" fontId="0" fillId="38" borderId="12" xfId="0" applyNumberFormat="1" applyFont="1" applyFill="1" applyBorder="1" applyAlignment="1">
      <alignment/>
    </xf>
    <xf numFmtId="2" fontId="0" fillId="0" borderId="54" xfId="0" applyNumberFormat="1" applyBorder="1" applyAlignment="1">
      <alignment/>
    </xf>
    <xf numFmtId="2" fontId="42" fillId="0" borderId="13" xfId="0" applyNumberFormat="1" applyFont="1" applyBorder="1" applyAlignment="1">
      <alignment horizontal="right"/>
    </xf>
    <xf numFmtId="1" fontId="42" fillId="38" borderId="0" xfId="0" applyNumberFormat="1" applyFont="1" applyFill="1" applyBorder="1" applyAlignment="1">
      <alignment horizontal="right"/>
    </xf>
    <xf numFmtId="2" fontId="42" fillId="0" borderId="55" xfId="0" applyNumberFormat="1" applyFont="1" applyBorder="1" applyAlignment="1">
      <alignment horizontal="right"/>
    </xf>
    <xf numFmtId="2" fontId="42" fillId="0" borderId="56" xfId="0" applyNumberFormat="1" applyFont="1" applyBorder="1" applyAlignment="1">
      <alignment horizontal="right"/>
    </xf>
    <xf numFmtId="2" fontId="42" fillId="38" borderId="26" xfId="0" applyNumberFormat="1" applyFont="1" applyFill="1" applyBorder="1" applyAlignment="1">
      <alignment horizontal="right"/>
    </xf>
    <xf numFmtId="2" fontId="0" fillId="0" borderId="55" xfId="0" applyNumberFormat="1" applyFont="1" applyBorder="1" applyAlignment="1">
      <alignment/>
    </xf>
    <xf numFmtId="1" fontId="0" fillId="0" borderId="55" xfId="0" applyNumberFormat="1" applyFont="1" applyBorder="1" applyAlignment="1">
      <alignment/>
    </xf>
    <xf numFmtId="1" fontId="0" fillId="0" borderId="39" xfId="0" applyNumberFormat="1" applyFont="1" applyBorder="1" applyAlignment="1">
      <alignment/>
    </xf>
    <xf numFmtId="1" fontId="0" fillId="0" borderId="57" xfId="0" applyNumberFormat="1" applyFont="1" applyBorder="1" applyAlignment="1">
      <alignment/>
    </xf>
    <xf numFmtId="1" fontId="0" fillId="0" borderId="58" xfId="0" applyNumberFormat="1" applyFont="1" applyBorder="1" applyAlignment="1">
      <alignment/>
    </xf>
    <xf numFmtId="1" fontId="0" fillId="38" borderId="39" xfId="0" applyNumberFormat="1" applyFont="1" applyFill="1" applyBorder="1" applyAlignment="1">
      <alignment/>
    </xf>
    <xf numFmtId="2" fontId="42" fillId="0" borderId="59" xfId="0" applyNumberFormat="1" applyFont="1" applyBorder="1" applyAlignment="1">
      <alignment horizontal="right"/>
    </xf>
    <xf numFmtId="2" fontId="42" fillId="0" borderId="60" xfId="0" applyNumberFormat="1" applyFont="1" applyBorder="1" applyAlignment="1">
      <alignment horizontal="right"/>
    </xf>
    <xf numFmtId="2" fontId="42" fillId="38" borderId="28" xfId="0" applyNumberFormat="1" applyFont="1" applyFill="1" applyBorder="1" applyAlignment="1">
      <alignment horizontal="right"/>
    </xf>
    <xf numFmtId="2" fontId="0" fillId="0" borderId="59" xfId="0" applyNumberFormat="1" applyFont="1" applyBorder="1" applyAlignment="1">
      <alignment/>
    </xf>
    <xf numFmtId="1" fontId="42" fillId="38" borderId="61" xfId="0" applyNumberFormat="1" applyFont="1" applyFill="1" applyBorder="1" applyAlignment="1">
      <alignment horizontal="right"/>
    </xf>
    <xf numFmtId="1" fontId="0" fillId="0" borderId="59" xfId="0" applyNumberFormat="1" applyFont="1" applyBorder="1" applyAlignment="1">
      <alignment/>
    </xf>
    <xf numFmtId="1" fontId="0" fillId="0" borderId="20" xfId="0" applyNumberFormat="1" applyFont="1" applyBorder="1" applyAlignment="1">
      <alignment/>
    </xf>
    <xf numFmtId="1" fontId="0" fillId="0" borderId="62" xfId="0" applyNumberFormat="1" applyFont="1" applyBorder="1" applyAlignment="1">
      <alignment/>
    </xf>
    <xf numFmtId="1" fontId="0" fillId="0" borderId="61" xfId="0" applyNumberFormat="1" applyFont="1" applyBorder="1" applyAlignment="1">
      <alignment/>
    </xf>
    <xf numFmtId="0" fontId="0" fillId="0" borderId="20" xfId="0" applyFont="1" applyBorder="1" applyAlignment="1">
      <alignment/>
    </xf>
    <xf numFmtId="1" fontId="0" fillId="0" borderId="63" xfId="0" applyNumberFormat="1" applyFont="1" applyBorder="1" applyAlignment="1">
      <alignment/>
    </xf>
    <xf numFmtId="1" fontId="0" fillId="0" borderId="39" xfId="0" applyNumberFormat="1" applyBorder="1" applyAlignment="1">
      <alignment/>
    </xf>
    <xf numFmtId="0" fontId="40" fillId="0" borderId="64" xfId="0" applyFont="1" applyBorder="1" applyAlignment="1">
      <alignment horizontal="center"/>
    </xf>
    <xf numFmtId="2" fontId="40" fillId="0" borderId="65" xfId="0" applyNumberFormat="1" applyFont="1" applyBorder="1" applyAlignment="1">
      <alignment horizontal="right"/>
    </xf>
    <xf numFmtId="2" fontId="40" fillId="0" borderId="30" xfId="0" applyNumberFormat="1" applyFont="1" applyBorder="1" applyAlignment="1">
      <alignment horizontal="right"/>
    </xf>
    <xf numFmtId="0" fontId="40" fillId="0" borderId="30" xfId="0" applyNumberFormat="1" applyFont="1" applyBorder="1" applyAlignment="1">
      <alignment horizontal="right"/>
    </xf>
    <xf numFmtId="2" fontId="40" fillId="38" borderId="30" xfId="0" applyNumberFormat="1" applyFont="1" applyFill="1" applyBorder="1" applyAlignment="1">
      <alignment horizontal="right"/>
    </xf>
    <xf numFmtId="2" fontId="10" fillId="0" borderId="64" xfId="0" applyNumberFormat="1" applyFont="1" applyBorder="1" applyAlignment="1">
      <alignment/>
    </xf>
    <xf numFmtId="0" fontId="40" fillId="0" borderId="29" xfId="0" applyNumberFormat="1" applyFont="1" applyBorder="1" applyAlignment="1">
      <alignment horizontal="right"/>
    </xf>
    <xf numFmtId="1" fontId="40" fillId="38" borderId="28" xfId="0" applyNumberFormat="1" applyFont="1" applyFill="1" applyBorder="1" applyAlignment="1">
      <alignment horizontal="right"/>
    </xf>
    <xf numFmtId="1" fontId="0" fillId="0" borderId="48" xfId="0" applyNumberFormat="1" applyFont="1" applyBorder="1" applyAlignment="1">
      <alignment/>
    </xf>
    <xf numFmtId="1" fontId="0" fillId="0" borderId="28" xfId="0" applyNumberFormat="1" applyFont="1" applyBorder="1" applyAlignment="1">
      <alignment/>
    </xf>
    <xf numFmtId="1" fontId="0" fillId="0" borderId="64" xfId="0" applyNumberFormat="1" applyFont="1" applyBorder="1" applyAlignment="1">
      <alignment/>
    </xf>
    <xf numFmtId="1" fontId="0" fillId="38" borderId="66" xfId="0" applyNumberFormat="1" applyFont="1" applyFill="1" applyBorder="1" applyAlignment="1">
      <alignment/>
    </xf>
    <xf numFmtId="1" fontId="0" fillId="0" borderId="66" xfId="0" applyNumberFormat="1" applyFont="1" applyBorder="1" applyAlignment="1">
      <alignment/>
    </xf>
    <xf numFmtId="1" fontId="0" fillId="0" borderId="26" xfId="0" applyNumberFormat="1" applyFont="1" applyBorder="1" applyAlignment="1">
      <alignment/>
    </xf>
    <xf numFmtId="1" fontId="10" fillId="0" borderId="67" xfId="0" applyNumberFormat="1" applyFont="1" applyBorder="1" applyAlignment="1">
      <alignment/>
    </xf>
    <xf numFmtId="2" fontId="0" fillId="0" borderId="32" xfId="0" applyNumberFormat="1" applyBorder="1" applyAlignment="1">
      <alignment/>
    </xf>
    <xf numFmtId="1" fontId="0" fillId="0" borderId="11" xfId="0" applyNumberFormat="1" applyBorder="1" applyAlignment="1">
      <alignment/>
    </xf>
    <xf numFmtId="9" fontId="44" fillId="39" borderId="48" xfId="0" applyNumberFormat="1" applyFont="1" applyFill="1" applyBorder="1" applyAlignment="1">
      <alignment horizontal="center" vertical="center"/>
    </xf>
    <xf numFmtId="14" fontId="40" fillId="0" borderId="50" xfId="0" applyNumberFormat="1" applyFont="1" applyBorder="1" applyAlignment="1">
      <alignment horizontal="center"/>
    </xf>
    <xf numFmtId="0" fontId="40" fillId="0" borderId="52" xfId="0" applyFont="1" applyBorder="1" applyAlignment="1">
      <alignment horizontal="center"/>
    </xf>
    <xf numFmtId="2" fontId="42" fillId="0" borderId="68" xfId="0" applyNumberFormat="1" applyFont="1" applyBorder="1" applyAlignment="1">
      <alignment/>
    </xf>
    <xf numFmtId="2" fontId="42" fillId="0" borderId="53" xfId="0" applyNumberFormat="1" applyFont="1" applyBorder="1" applyAlignment="1">
      <alignment/>
    </xf>
    <xf numFmtId="2" fontId="42" fillId="38" borderId="26" xfId="0" applyNumberFormat="1" applyFont="1" applyFill="1" applyBorder="1" applyAlignment="1">
      <alignment/>
    </xf>
    <xf numFmtId="2" fontId="0" fillId="0" borderId="15" xfId="0" applyNumberFormat="1" applyFont="1" applyBorder="1" applyAlignment="1">
      <alignment/>
    </xf>
    <xf numFmtId="2" fontId="42" fillId="0" borderId="47" xfId="0" applyNumberFormat="1" applyFont="1" applyBorder="1" applyAlignment="1">
      <alignment/>
    </xf>
    <xf numFmtId="2" fontId="42" fillId="0" borderId="52" xfId="0" applyNumberFormat="1" applyFont="1" applyBorder="1" applyAlignment="1">
      <alignment/>
    </xf>
    <xf numFmtId="1" fontId="42" fillId="38" borderId="0" xfId="0" applyNumberFormat="1" applyFont="1" applyFill="1" applyBorder="1" applyAlignment="1">
      <alignment/>
    </xf>
    <xf numFmtId="1" fontId="0" fillId="0" borderId="16" xfId="0" applyNumberFormat="1" applyFont="1" applyBorder="1" applyAlignment="1">
      <alignment/>
    </xf>
    <xf numFmtId="1" fontId="0" fillId="0" borderId="24" xfId="0" applyNumberFormat="1" applyFont="1" applyBorder="1" applyAlignment="1">
      <alignment/>
    </xf>
    <xf numFmtId="14" fontId="40" fillId="0" borderId="32" xfId="0" applyNumberFormat="1" applyFont="1" applyBorder="1" applyAlignment="1">
      <alignment horizontal="center"/>
    </xf>
    <xf numFmtId="0" fontId="40" fillId="0" borderId="54" xfId="0" applyFont="1" applyBorder="1" applyAlignment="1">
      <alignment horizontal="center"/>
    </xf>
    <xf numFmtId="2" fontId="42" fillId="0" borderId="69" xfId="0" applyNumberFormat="1" applyFont="1" applyBorder="1" applyAlignment="1">
      <alignment/>
    </xf>
    <xf numFmtId="2" fontId="42" fillId="0" borderId="32" xfId="0" applyNumberFormat="1" applyFont="1" applyBorder="1" applyAlignment="1">
      <alignment/>
    </xf>
    <xf numFmtId="2" fontId="42" fillId="38" borderId="32" xfId="0" applyNumberFormat="1" applyFont="1" applyFill="1" applyBorder="1" applyAlignment="1">
      <alignment/>
    </xf>
    <xf numFmtId="2" fontId="0" fillId="0" borderId="10" xfId="0" applyNumberFormat="1" applyFont="1" applyBorder="1" applyAlignment="1">
      <alignment/>
    </xf>
    <xf numFmtId="2" fontId="42" fillId="0" borderId="54" xfId="0" applyNumberFormat="1" applyFont="1" applyBorder="1" applyAlignment="1">
      <alignment/>
    </xf>
    <xf numFmtId="1" fontId="42" fillId="38" borderId="32" xfId="0" applyNumberFormat="1" applyFont="1" applyFill="1" applyBorder="1" applyAlignment="1">
      <alignment/>
    </xf>
    <xf numFmtId="1" fontId="0" fillId="0" borderId="18" xfId="0" applyNumberFormat="1" applyFont="1" applyBorder="1" applyAlignment="1">
      <alignment/>
    </xf>
    <xf numFmtId="14" fontId="40" fillId="0" borderId="58" xfId="0" applyNumberFormat="1" applyFont="1" applyBorder="1" applyAlignment="1">
      <alignment horizontal="center"/>
    </xf>
    <xf numFmtId="2" fontId="42" fillId="0" borderId="70" xfId="0" applyNumberFormat="1" applyFont="1" applyBorder="1" applyAlignment="1">
      <alignment/>
    </xf>
    <xf numFmtId="0" fontId="40" fillId="0" borderId="59" xfId="0" applyFont="1" applyBorder="1" applyAlignment="1">
      <alignment horizontal="center"/>
    </xf>
    <xf numFmtId="2" fontId="42" fillId="0" borderId="71" xfId="0" applyNumberFormat="1" applyFont="1" applyBorder="1" applyAlignment="1">
      <alignment/>
    </xf>
    <xf numFmtId="2" fontId="42" fillId="0" borderId="61" xfId="0" applyNumberFormat="1" applyFont="1" applyBorder="1" applyAlignment="1">
      <alignment/>
    </xf>
    <xf numFmtId="2" fontId="42" fillId="38" borderId="61" xfId="0" applyNumberFormat="1" applyFont="1" applyFill="1" applyBorder="1" applyAlignment="1">
      <alignment/>
    </xf>
    <xf numFmtId="2" fontId="0" fillId="0" borderId="62" xfId="0" applyNumberFormat="1" applyFont="1" applyBorder="1" applyAlignment="1">
      <alignment/>
    </xf>
    <xf numFmtId="2" fontId="42" fillId="0" borderId="59" xfId="0" applyNumberFormat="1" applyFont="1" applyBorder="1" applyAlignment="1">
      <alignment/>
    </xf>
    <xf numFmtId="1" fontId="42" fillId="38" borderId="61" xfId="0" applyNumberFormat="1" applyFont="1" applyFill="1" applyBorder="1" applyAlignment="1">
      <alignment/>
    </xf>
    <xf numFmtId="2" fontId="40" fillId="0" borderId="72" xfId="0" applyNumberFormat="1" applyFont="1" applyBorder="1" applyAlignment="1">
      <alignment horizontal="right"/>
    </xf>
    <xf numFmtId="2" fontId="40" fillId="0" borderId="67" xfId="0" applyNumberFormat="1" applyFont="1" applyBorder="1" applyAlignment="1">
      <alignment horizontal="right"/>
    </xf>
    <xf numFmtId="1" fontId="0" fillId="38" borderId="48" xfId="0" applyNumberFormat="1" applyFont="1" applyFill="1" applyBorder="1" applyAlignment="1">
      <alignment/>
    </xf>
    <xf numFmtId="2" fontId="40" fillId="0" borderId="73" xfId="0" applyNumberFormat="1" applyFont="1" applyBorder="1" applyAlignment="1">
      <alignment horizontal="right"/>
    </xf>
    <xf numFmtId="2" fontId="40" fillId="0" borderId="66" xfId="0" applyNumberFormat="1" applyFont="1" applyBorder="1" applyAlignment="1">
      <alignment horizontal="right"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2" fontId="40" fillId="0" borderId="29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1" fontId="0" fillId="0" borderId="47" xfId="0" applyNumberFormat="1" applyFont="1" applyBorder="1" applyAlignment="1">
      <alignment/>
    </xf>
    <xf numFmtId="9" fontId="44" fillId="39" borderId="47" xfId="0" applyNumberFormat="1" applyFont="1" applyFill="1" applyBorder="1" applyAlignment="1">
      <alignment horizontal="center" vertical="center"/>
    </xf>
    <xf numFmtId="0" fontId="40" fillId="0" borderId="49" xfId="0" applyFont="1" applyBorder="1" applyAlignment="1">
      <alignment horizontal="center"/>
    </xf>
    <xf numFmtId="2" fontId="42" fillId="0" borderId="74" xfId="0" applyNumberFormat="1" applyFont="1" applyBorder="1" applyAlignment="1">
      <alignment/>
    </xf>
    <xf numFmtId="2" fontId="42" fillId="0" borderId="49" xfId="0" applyNumberFormat="1" applyFont="1" applyBorder="1" applyAlignment="1">
      <alignment/>
    </xf>
    <xf numFmtId="2" fontId="42" fillId="0" borderId="51" xfId="0" applyNumberFormat="1" applyFont="1" applyBorder="1" applyAlignment="1">
      <alignment/>
    </xf>
    <xf numFmtId="2" fontId="42" fillId="38" borderId="46" xfId="0" applyNumberFormat="1" applyFont="1" applyFill="1" applyBorder="1" applyAlignment="1">
      <alignment/>
    </xf>
    <xf numFmtId="2" fontId="42" fillId="0" borderId="22" xfId="0" applyNumberFormat="1" applyFont="1" applyBorder="1" applyAlignment="1">
      <alignment/>
    </xf>
    <xf numFmtId="1" fontId="42" fillId="38" borderId="46" xfId="0" applyNumberFormat="1" applyFont="1" applyFill="1" applyBorder="1" applyAlignment="1">
      <alignment/>
    </xf>
    <xf numFmtId="1" fontId="0" fillId="38" borderId="64" xfId="0" applyNumberFormat="1" applyFont="1" applyFill="1" applyBorder="1" applyAlignment="1">
      <alignment/>
    </xf>
    <xf numFmtId="0" fontId="40" fillId="0" borderId="0" xfId="0" applyFont="1" applyBorder="1" applyAlignment="1">
      <alignment horizontal="center"/>
    </xf>
    <xf numFmtId="2" fontId="40" fillId="0" borderId="0" xfId="0" applyNumberFormat="1" applyFont="1" applyBorder="1" applyAlignment="1">
      <alignment horizontal="right"/>
    </xf>
    <xf numFmtId="0" fontId="40" fillId="0" borderId="0" xfId="0" applyNumberFormat="1" applyFont="1" applyBorder="1" applyAlignment="1">
      <alignment horizontal="right"/>
    </xf>
    <xf numFmtId="2" fontId="40" fillId="38" borderId="27" xfId="0" applyNumberFormat="1" applyFont="1" applyFill="1" applyBorder="1" applyAlignment="1">
      <alignment horizontal="right"/>
    </xf>
    <xf numFmtId="1" fontId="40" fillId="38" borderId="26" xfId="0" applyNumberFormat="1" applyFont="1" applyFill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0" fillId="0" borderId="23" xfId="0" applyNumberFormat="1" applyFont="1" applyBorder="1" applyAlignment="1">
      <alignment/>
    </xf>
    <xf numFmtId="2" fontId="0" fillId="38" borderId="11" xfId="0" applyNumberFormat="1" applyFont="1" applyFill="1" applyBorder="1" applyAlignment="1">
      <alignment/>
    </xf>
    <xf numFmtId="2" fontId="0" fillId="0" borderId="55" xfId="0" applyNumberFormat="1" applyBorder="1" applyAlignment="1">
      <alignment/>
    </xf>
    <xf numFmtId="0" fontId="40" fillId="36" borderId="47" xfId="0" applyFont="1" applyFill="1" applyBorder="1" applyAlignment="1">
      <alignment horizontal="center" vertical="center"/>
    </xf>
    <xf numFmtId="14" fontId="40" fillId="36" borderId="26" xfId="0" applyNumberFormat="1" applyFont="1" applyFill="1" applyBorder="1" applyAlignment="1">
      <alignment horizontal="center" vertical="center"/>
    </xf>
    <xf numFmtId="9" fontId="44" fillId="36" borderId="47" xfId="0" applyNumberFormat="1" applyFont="1" applyFill="1" applyBorder="1" applyAlignment="1">
      <alignment horizontal="center" vertical="center"/>
    </xf>
    <xf numFmtId="0" fontId="40" fillId="36" borderId="27" xfId="0" applyFont="1" applyFill="1" applyBorder="1" applyAlignment="1">
      <alignment horizontal="center" vertical="center" wrapText="1"/>
    </xf>
    <xf numFmtId="0" fontId="40" fillId="36" borderId="47" xfId="0" applyFont="1" applyFill="1" applyBorder="1" applyAlignment="1">
      <alignment horizontal="center" vertical="center" wrapText="1"/>
    </xf>
    <xf numFmtId="0" fontId="40" fillId="36" borderId="48" xfId="0" applyFont="1" applyFill="1" applyBorder="1" applyAlignment="1">
      <alignment horizontal="center" vertical="center" wrapText="1"/>
    </xf>
    <xf numFmtId="0" fontId="40" fillId="36" borderId="26" xfId="0" applyFont="1" applyFill="1" applyBorder="1" applyAlignment="1">
      <alignment horizontal="center" vertical="center" wrapText="1"/>
    </xf>
    <xf numFmtId="1" fontId="40" fillId="36" borderId="26" xfId="0" applyNumberFormat="1" applyFont="1" applyFill="1" applyBorder="1" applyAlignment="1">
      <alignment horizontal="center" vertical="center" wrapText="1"/>
    </xf>
    <xf numFmtId="1" fontId="40" fillId="36" borderId="47" xfId="0" applyNumberFormat="1" applyFont="1" applyFill="1" applyBorder="1" applyAlignment="1">
      <alignment horizontal="center" vertical="center" wrapText="1"/>
    </xf>
    <xf numFmtId="1" fontId="40" fillId="36" borderId="0" xfId="0" applyNumberFormat="1" applyFont="1" applyFill="1" applyBorder="1" applyAlignment="1">
      <alignment horizontal="center" vertical="center" wrapText="1"/>
    </xf>
    <xf numFmtId="1" fontId="40" fillId="36" borderId="29" xfId="0" applyNumberFormat="1" applyFont="1" applyFill="1" applyBorder="1" applyAlignment="1">
      <alignment horizontal="center" vertical="center" wrapText="1"/>
    </xf>
    <xf numFmtId="0" fontId="40" fillId="36" borderId="29" xfId="0" applyFont="1" applyFill="1" applyBorder="1" applyAlignment="1">
      <alignment horizontal="center" vertical="center" wrapText="1"/>
    </xf>
    <xf numFmtId="2" fontId="0" fillId="36" borderId="44" xfId="0" applyNumberFormat="1" applyFill="1" applyBorder="1" applyAlignment="1">
      <alignment/>
    </xf>
    <xf numFmtId="1" fontId="40" fillId="36" borderId="36" xfId="0" applyNumberFormat="1" applyFont="1" applyFill="1" applyBorder="1" applyAlignment="1">
      <alignment horizontal="center" vertical="center" wrapText="1"/>
    </xf>
    <xf numFmtId="1" fontId="0" fillId="0" borderId="75" xfId="0" applyNumberFormat="1" applyFont="1" applyBorder="1" applyAlignment="1">
      <alignment/>
    </xf>
    <xf numFmtId="0" fontId="40" fillId="0" borderId="64" xfId="0" applyFont="1" applyBorder="1" applyAlignment="1">
      <alignment horizontal="center"/>
    </xf>
    <xf numFmtId="2" fontId="42" fillId="0" borderId="68" xfId="0" applyNumberFormat="1" applyFont="1" applyBorder="1" applyAlignment="1">
      <alignment horizontal="right"/>
    </xf>
    <xf numFmtId="2" fontId="42" fillId="0" borderId="52" xfId="0" applyNumberFormat="1" applyFont="1" applyBorder="1" applyAlignment="1">
      <alignment horizontal="right"/>
    </xf>
    <xf numFmtId="2" fontId="42" fillId="38" borderId="52" xfId="0" applyNumberFormat="1" applyFont="1" applyFill="1" applyBorder="1" applyAlignment="1">
      <alignment horizontal="right"/>
    </xf>
    <xf numFmtId="2" fontId="0" fillId="0" borderId="64" xfId="0" applyNumberFormat="1" applyFont="1" applyBorder="1" applyAlignment="1">
      <alignment/>
    </xf>
    <xf numFmtId="2" fontId="42" fillId="0" borderId="53" xfId="0" applyNumberFormat="1" applyFont="1" applyBorder="1" applyAlignment="1">
      <alignment horizontal="right"/>
    </xf>
    <xf numFmtId="1" fontId="42" fillId="38" borderId="66" xfId="0" applyNumberFormat="1" applyFont="1" applyFill="1" applyBorder="1" applyAlignment="1">
      <alignment horizontal="right"/>
    </xf>
    <xf numFmtId="1" fontId="0" fillId="0" borderId="72" xfId="0" applyNumberFormat="1" applyFont="1" applyBorder="1" applyAlignment="1">
      <alignment/>
    </xf>
    <xf numFmtId="1" fontId="0" fillId="0" borderId="67" xfId="0" applyNumberFormat="1" applyFont="1" applyBorder="1" applyAlignment="1">
      <alignment/>
    </xf>
    <xf numFmtId="0" fontId="0" fillId="0" borderId="67" xfId="0" applyFont="1" applyBorder="1" applyAlignment="1">
      <alignment/>
    </xf>
    <xf numFmtId="1" fontId="0" fillId="38" borderId="67" xfId="0" applyNumberFormat="1" applyFont="1" applyFill="1" applyBorder="1" applyAlignment="1">
      <alignment/>
    </xf>
    <xf numFmtId="1" fontId="0" fillId="0" borderId="73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0" fontId="40" fillId="0" borderId="48" xfId="0" applyFont="1" applyBorder="1" applyAlignment="1">
      <alignment horizontal="center"/>
    </xf>
    <xf numFmtId="1" fontId="0" fillId="0" borderId="34" xfId="0" applyNumberFormat="1" applyFont="1" applyBorder="1" applyAlignment="1">
      <alignment/>
    </xf>
    <xf numFmtId="2" fontId="0" fillId="0" borderId="76" xfId="0" applyNumberFormat="1" applyFont="1" applyBorder="1" applyAlignment="1">
      <alignment/>
    </xf>
    <xf numFmtId="1" fontId="0" fillId="38" borderId="76" xfId="0" applyNumberFormat="1" applyFont="1" applyFill="1" applyBorder="1" applyAlignment="1">
      <alignment/>
    </xf>
    <xf numFmtId="1" fontId="0" fillId="0" borderId="29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42" fillId="0" borderId="49" xfId="0" applyNumberFormat="1" applyFont="1" applyBorder="1" applyAlignment="1">
      <alignment horizontal="right"/>
    </xf>
    <xf numFmtId="1" fontId="42" fillId="38" borderId="50" xfId="0" applyNumberFormat="1" applyFont="1" applyFill="1" applyBorder="1" applyAlignment="1">
      <alignment horizontal="right"/>
    </xf>
    <xf numFmtId="1" fontId="0" fillId="0" borderId="50" xfId="0" applyNumberFormat="1" applyFont="1" applyBorder="1" applyAlignment="1">
      <alignment/>
    </xf>
    <xf numFmtId="0" fontId="0" fillId="0" borderId="36" xfId="0" applyFont="1" applyBorder="1" applyAlignment="1">
      <alignment/>
    </xf>
    <xf numFmtId="0" fontId="40" fillId="0" borderId="12" xfId="0" applyFont="1" applyBorder="1" applyAlignment="1">
      <alignment horizontal="center"/>
    </xf>
    <xf numFmtId="14" fontId="40" fillId="0" borderId="12" xfId="0" applyNumberFormat="1" applyFont="1" applyBorder="1" applyAlignment="1">
      <alignment horizontal="center"/>
    </xf>
    <xf numFmtId="2" fontId="42" fillId="0" borderId="27" xfId="0" applyNumberFormat="1" applyFont="1" applyBorder="1" applyAlignment="1">
      <alignment horizontal="right"/>
    </xf>
    <xf numFmtId="2" fontId="42" fillId="38" borderId="27" xfId="0" applyNumberFormat="1" applyFont="1" applyFill="1" applyBorder="1" applyAlignment="1">
      <alignment horizontal="right"/>
    </xf>
    <xf numFmtId="2" fontId="0" fillId="0" borderId="26" xfId="0" applyNumberFormat="1" applyFont="1" applyBorder="1" applyAlignment="1">
      <alignment/>
    </xf>
    <xf numFmtId="2" fontId="42" fillId="0" borderId="47" xfId="0" applyNumberFormat="1" applyFont="1" applyBorder="1" applyAlignment="1">
      <alignment horizontal="right"/>
    </xf>
    <xf numFmtId="1" fontId="42" fillId="38" borderId="26" xfId="0" applyNumberFormat="1" applyFont="1" applyFill="1" applyBorder="1" applyAlignment="1">
      <alignment horizontal="right"/>
    </xf>
    <xf numFmtId="0" fontId="0" fillId="0" borderId="42" xfId="0" applyFont="1" applyBorder="1" applyAlignment="1">
      <alignment/>
    </xf>
    <xf numFmtId="4" fontId="40" fillId="0" borderId="30" xfId="0" applyNumberFormat="1" applyFont="1" applyBorder="1" applyAlignment="1">
      <alignment horizontal="right"/>
    </xf>
    <xf numFmtId="0" fontId="42" fillId="0" borderId="0" xfId="0" applyFont="1" applyAlignment="1">
      <alignment/>
    </xf>
    <xf numFmtId="0" fontId="42" fillId="0" borderId="0" xfId="0" applyFont="1" applyAlignment="1">
      <alignment horizontal="left"/>
    </xf>
    <xf numFmtId="0" fontId="42" fillId="38" borderId="0" xfId="0" applyFont="1" applyFill="1" applyAlignment="1">
      <alignment/>
    </xf>
    <xf numFmtId="1" fontId="42" fillId="38" borderId="0" xfId="0" applyNumberFormat="1" applyFont="1" applyFill="1" applyAlignment="1">
      <alignment/>
    </xf>
    <xf numFmtId="1" fontId="0" fillId="0" borderId="0" xfId="0" applyNumberFormat="1" applyBorder="1" applyAlignment="1">
      <alignment/>
    </xf>
    <xf numFmtId="0" fontId="0" fillId="36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40" fillId="0" borderId="39" xfId="0" applyFont="1" applyBorder="1" applyAlignment="1">
      <alignment horizontal="center"/>
    </xf>
    <xf numFmtId="14" fontId="40" fillId="0" borderId="39" xfId="0" applyNumberFormat="1" applyFont="1" applyBorder="1" applyAlignment="1">
      <alignment horizontal="center"/>
    </xf>
    <xf numFmtId="1" fontId="0" fillId="0" borderId="77" xfId="0" applyNumberFormat="1" applyFont="1" applyBorder="1" applyAlignment="1">
      <alignment/>
    </xf>
    <xf numFmtId="4" fontId="40" fillId="0" borderId="48" xfId="0" applyNumberFormat="1" applyFont="1" applyBorder="1" applyAlignment="1">
      <alignment horizontal="right"/>
    </xf>
    <xf numFmtId="1" fontId="40" fillId="0" borderId="48" xfId="0" applyNumberFormat="1" applyFont="1" applyBorder="1" applyAlignment="1">
      <alignment horizontal="right"/>
    </xf>
    <xf numFmtId="1" fontId="40" fillId="38" borderId="48" xfId="0" applyNumberFormat="1" applyFont="1" applyFill="1" applyBorder="1" applyAlignment="1">
      <alignment horizontal="right"/>
    </xf>
    <xf numFmtId="1" fontId="40" fillId="0" borderId="28" xfId="0" applyNumberFormat="1" applyFont="1" applyBorder="1" applyAlignment="1">
      <alignment horizontal="right"/>
    </xf>
    <xf numFmtId="2" fontId="0" fillId="0" borderId="48" xfId="0" applyNumberFormat="1" applyBorder="1" applyAlignment="1">
      <alignment/>
    </xf>
    <xf numFmtId="2" fontId="0" fillId="0" borderId="64" xfId="0" applyNumberFormat="1" applyBorder="1" applyAlignment="1">
      <alignment/>
    </xf>
    <xf numFmtId="0" fontId="40" fillId="0" borderId="55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2" fontId="42" fillId="0" borderId="55" xfId="0" applyNumberFormat="1" applyFont="1" applyBorder="1" applyAlignment="1">
      <alignment/>
    </xf>
    <xf numFmtId="2" fontId="0" fillId="0" borderId="57" xfId="0" applyNumberFormat="1" applyFont="1" applyBorder="1" applyAlignment="1">
      <alignment/>
    </xf>
    <xf numFmtId="1" fontId="42" fillId="38" borderId="58" xfId="0" applyNumberFormat="1" applyFont="1" applyFill="1" applyBorder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2" xfId="0" applyFont="1" applyBorder="1" applyAlignment="1">
      <alignment horizontal="center" vertical="center"/>
    </xf>
    <xf numFmtId="3" fontId="21" fillId="0" borderId="0" xfId="0" applyNumberFormat="1" applyFont="1" applyAlignment="1">
      <alignment horizontal="right" vertical="center"/>
    </xf>
    <xf numFmtId="0" fontId="100" fillId="0" borderId="0" xfId="0" applyFont="1" applyAlignment="1">
      <alignment horizontal="left"/>
    </xf>
    <xf numFmtId="0" fontId="102" fillId="0" borderId="0" xfId="0" applyFont="1" applyAlignment="1">
      <alignment horizontal="center"/>
    </xf>
    <xf numFmtId="3" fontId="10" fillId="0" borderId="17" xfId="0" applyNumberFormat="1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10" fillId="0" borderId="20" xfId="0" applyNumberFormat="1" applyFont="1" applyBorder="1" applyAlignment="1">
      <alignment vertical="center"/>
    </xf>
    <xf numFmtId="3" fontId="0" fillId="0" borderId="12" xfId="0" applyNumberFormat="1" applyFont="1" applyBorder="1" applyAlignment="1">
      <alignment horizontal="right" vertical="center"/>
    </xf>
    <xf numFmtId="3" fontId="10" fillId="0" borderId="12" xfId="42" applyNumberFormat="1" applyFont="1" applyBorder="1" applyAlignment="1">
      <alignment horizontal="right" vertical="center"/>
    </xf>
    <xf numFmtId="191" fontId="48" fillId="0" borderId="0" xfId="0" applyNumberFormat="1" applyFont="1" applyAlignment="1">
      <alignment vertical="center"/>
    </xf>
    <xf numFmtId="190" fontId="17" fillId="0" borderId="11" xfId="0" applyNumberFormat="1" applyFont="1" applyBorder="1" applyAlignment="1">
      <alignment horizontal="right" vertical="center"/>
    </xf>
    <xf numFmtId="190" fontId="17" fillId="0" borderId="12" xfId="0" applyNumberFormat="1" applyFont="1" applyBorder="1" applyAlignment="1">
      <alignment horizontal="right" vertical="center"/>
    </xf>
    <xf numFmtId="179" fontId="17" fillId="0" borderId="17" xfId="42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190" fontId="21" fillId="0" borderId="0" xfId="0" applyNumberFormat="1" applyFont="1" applyAlignment="1">
      <alignment horizontal="right" vertical="center"/>
    </xf>
    <xf numFmtId="0" fontId="25" fillId="0" borderId="51" xfId="0" applyFont="1" applyBorder="1" applyAlignment="1">
      <alignment horizontal="left" vertical="center"/>
    </xf>
    <xf numFmtId="0" fontId="25" fillId="0" borderId="51" xfId="0" applyFont="1" applyBorder="1" applyAlignment="1">
      <alignment horizontal="center" vertical="center"/>
    </xf>
    <xf numFmtId="0" fontId="25" fillId="0" borderId="51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21" fillId="0" borderId="28" xfId="0" applyFont="1" applyBorder="1" applyAlignment="1">
      <alignment horizontal="center" vertical="center"/>
    </xf>
    <xf numFmtId="192" fontId="21" fillId="0" borderId="48" xfId="42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3" fontId="17" fillId="0" borderId="0" xfId="0" applyNumberFormat="1" applyFont="1" applyBorder="1" applyAlignment="1">
      <alignment horizontal="right" vertical="center"/>
    </xf>
    <xf numFmtId="43" fontId="0" fillId="0" borderId="0" xfId="42" applyNumberFormat="1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1" fontId="40" fillId="2" borderId="66" xfId="0" applyNumberFormat="1" applyFont="1" applyFill="1" applyBorder="1" applyAlignment="1">
      <alignment vertical="center" wrapText="1"/>
    </xf>
    <xf numFmtId="1" fontId="40" fillId="2" borderId="72" xfId="0" applyNumberFormat="1" applyFont="1" applyFill="1" applyBorder="1" applyAlignment="1">
      <alignment vertical="center" wrapText="1"/>
    </xf>
    <xf numFmtId="1" fontId="40" fillId="2" borderId="19" xfId="0" applyNumberFormat="1" applyFont="1" applyFill="1" applyBorder="1" applyAlignment="1">
      <alignment vertical="center" wrapText="1"/>
    </xf>
    <xf numFmtId="1" fontId="40" fillId="39" borderId="19" xfId="0" applyNumberFormat="1" applyFont="1" applyFill="1" applyBorder="1" applyAlignment="1">
      <alignment vertical="center" wrapText="1"/>
    </xf>
    <xf numFmtId="1" fontId="0" fillId="2" borderId="11" xfId="0" applyNumberFormat="1" applyFont="1" applyFill="1" applyBorder="1" applyAlignment="1">
      <alignment/>
    </xf>
    <xf numFmtId="1" fontId="0" fillId="2" borderId="15" xfId="0" applyNumberFormat="1" applyFont="1" applyFill="1" applyBorder="1" applyAlignment="1">
      <alignment/>
    </xf>
    <xf numFmtId="1" fontId="0" fillId="2" borderId="11" xfId="0" applyNumberFormat="1" applyFill="1" applyBorder="1" applyAlignment="1">
      <alignment/>
    </xf>
    <xf numFmtId="1" fontId="0" fillId="2" borderId="15" xfId="0" applyNumberForma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" fontId="0" fillId="2" borderId="12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39" xfId="0" applyNumberFormat="1" applyFont="1" applyFill="1" applyBorder="1" applyAlignment="1">
      <alignment/>
    </xf>
    <xf numFmtId="1" fontId="0" fillId="0" borderId="31" xfId="0" applyNumberFormat="1" applyFont="1" applyBorder="1" applyAlignment="1">
      <alignment/>
    </xf>
    <xf numFmtId="1" fontId="0" fillId="2" borderId="20" xfId="0" applyNumberFormat="1" applyFont="1" applyFill="1" applyBorder="1" applyAlignment="1">
      <alignment/>
    </xf>
    <xf numFmtId="1" fontId="0" fillId="2" borderId="63" xfId="0" applyNumberFormat="1" applyFont="1" applyFill="1" applyBorder="1" applyAlignment="1">
      <alignment/>
    </xf>
    <xf numFmtId="1" fontId="0" fillId="2" borderId="39" xfId="0" applyNumberFormat="1" applyFill="1" applyBorder="1" applyAlignment="1">
      <alignment/>
    </xf>
    <xf numFmtId="1" fontId="0" fillId="2" borderId="57" xfId="0" applyNumberFormat="1" applyFill="1" applyBorder="1" applyAlignment="1">
      <alignment/>
    </xf>
    <xf numFmtId="1" fontId="0" fillId="2" borderId="26" xfId="0" applyNumberFormat="1" applyFont="1" applyFill="1" applyBorder="1" applyAlignment="1">
      <alignment/>
    </xf>
    <xf numFmtId="1" fontId="10" fillId="2" borderId="46" xfId="0" applyNumberFormat="1" applyFont="1" applyFill="1" applyBorder="1" applyAlignment="1">
      <alignment/>
    </xf>
    <xf numFmtId="1" fontId="10" fillId="2" borderId="67" xfId="0" applyNumberFormat="1" applyFont="1" applyFill="1" applyBorder="1" applyAlignment="1">
      <alignment/>
    </xf>
    <xf numFmtId="1" fontId="10" fillId="2" borderId="73" xfId="0" applyNumberFormat="1" applyFont="1" applyFill="1" applyBorder="1" applyAlignment="1">
      <alignment/>
    </xf>
    <xf numFmtId="1" fontId="10" fillId="0" borderId="66" xfId="0" applyNumberFormat="1" applyFont="1" applyBorder="1" applyAlignment="1">
      <alignment/>
    </xf>
    <xf numFmtId="1" fontId="10" fillId="0" borderId="64" xfId="0" applyNumberFormat="1" applyFont="1" applyBorder="1" applyAlignment="1">
      <alignment/>
    </xf>
    <xf numFmtId="1" fontId="10" fillId="0" borderId="72" xfId="0" applyNumberFormat="1" applyFont="1" applyBorder="1" applyAlignment="1">
      <alignment/>
    </xf>
    <xf numFmtId="0" fontId="0" fillId="2" borderId="44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0" fillId="2" borderId="23" xfId="0" applyFill="1" applyBorder="1" applyAlignment="1">
      <alignment/>
    </xf>
    <xf numFmtId="0" fontId="0" fillId="0" borderId="16" xfId="0" applyBorder="1" applyAlignment="1">
      <alignment/>
    </xf>
    <xf numFmtId="0" fontId="0" fillId="0" borderId="24" xfId="0" applyBorder="1" applyAlignment="1">
      <alignment/>
    </xf>
    <xf numFmtId="0" fontId="0" fillId="2" borderId="14" xfId="0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" fontId="0" fillId="2" borderId="24" xfId="0" applyNumberFormat="1" applyFont="1" applyFill="1" applyBorder="1" applyAlignment="1">
      <alignment/>
    </xf>
    <xf numFmtId="1" fontId="0" fillId="2" borderId="14" xfId="0" applyNumberFormat="1" applyFill="1" applyBorder="1" applyAlignment="1">
      <alignment/>
    </xf>
    <xf numFmtId="1" fontId="0" fillId="2" borderId="18" xfId="0" applyNumberFormat="1" applyFont="1" applyFill="1" applyBorder="1" applyAlignment="1">
      <alignment/>
    </xf>
    <xf numFmtId="1" fontId="0" fillId="2" borderId="19" xfId="0" applyNumberFormat="1" applyFont="1" applyFill="1" applyBorder="1" applyAlignment="1">
      <alignment/>
    </xf>
    <xf numFmtId="1" fontId="0" fillId="2" borderId="35" xfId="0" applyNumberFormat="1" applyFont="1" applyFill="1" applyBorder="1" applyAlignment="1">
      <alignment/>
    </xf>
    <xf numFmtId="1" fontId="0" fillId="2" borderId="78" xfId="0" applyNumberFormat="1" applyFill="1" applyBorder="1" applyAlignment="1">
      <alignment/>
    </xf>
    <xf numFmtId="1" fontId="0" fillId="0" borderId="79" xfId="0" applyNumberFormat="1" applyFont="1" applyBorder="1" applyAlignment="1">
      <alignment/>
    </xf>
    <xf numFmtId="1" fontId="10" fillId="0" borderId="39" xfId="0" applyNumberFormat="1" applyFont="1" applyBorder="1" applyAlignment="1">
      <alignment/>
    </xf>
    <xf numFmtId="2" fontId="40" fillId="2" borderId="72" xfId="0" applyNumberFormat="1" applyFont="1" applyFill="1" applyBorder="1" applyAlignment="1">
      <alignment horizontal="right"/>
    </xf>
    <xf numFmtId="2" fontId="40" fillId="2" borderId="73" xfId="0" applyNumberFormat="1" applyFont="1" applyFill="1" applyBorder="1" applyAlignment="1">
      <alignment horizontal="right"/>
    </xf>
    <xf numFmtId="2" fontId="40" fillId="2" borderId="66" xfId="0" applyNumberFormat="1" applyFont="1" applyFill="1" applyBorder="1" applyAlignment="1">
      <alignment horizontal="right"/>
    </xf>
    <xf numFmtId="2" fontId="40" fillId="2" borderId="67" xfId="0" applyNumberFormat="1" applyFont="1" applyFill="1" applyBorder="1" applyAlignment="1">
      <alignment horizontal="right"/>
    </xf>
    <xf numFmtId="1" fontId="40" fillId="2" borderId="67" xfId="0" applyNumberFormat="1" applyFont="1" applyFill="1" applyBorder="1" applyAlignment="1">
      <alignment horizontal="right"/>
    </xf>
    <xf numFmtId="1" fontId="40" fillId="0" borderId="64" xfId="0" applyNumberFormat="1" applyFont="1" applyBorder="1" applyAlignment="1">
      <alignment horizontal="right"/>
    </xf>
    <xf numFmtId="0" fontId="0" fillId="2" borderId="0" xfId="0" applyFill="1" applyAlignment="1">
      <alignment/>
    </xf>
    <xf numFmtId="0" fontId="0" fillId="2" borderId="11" xfId="0" applyFill="1" applyBorder="1" applyAlignment="1">
      <alignment/>
    </xf>
    <xf numFmtId="0" fontId="0" fillId="0" borderId="26" xfId="0" applyBorder="1" applyAlignment="1">
      <alignment/>
    </xf>
    <xf numFmtId="0" fontId="0" fillId="2" borderId="12" xfId="0" applyFill="1" applyBorder="1" applyAlignment="1">
      <alignment/>
    </xf>
    <xf numFmtId="1" fontId="0" fillId="2" borderId="10" xfId="0" applyNumberFormat="1" applyFont="1" applyFill="1" applyBorder="1" applyAlignment="1">
      <alignment/>
    </xf>
    <xf numFmtId="1" fontId="0" fillId="2" borderId="57" xfId="0" applyNumberFormat="1" applyFont="1" applyFill="1" applyBorder="1" applyAlignment="1">
      <alignment/>
    </xf>
    <xf numFmtId="1" fontId="40" fillId="0" borderId="80" xfId="0" applyNumberFormat="1" applyFont="1" applyBorder="1" applyAlignment="1">
      <alignment horizontal="right"/>
    </xf>
    <xf numFmtId="1" fontId="0" fillId="2" borderId="0" xfId="0" applyNumberFormat="1" applyFont="1" applyFill="1" applyBorder="1" applyAlignment="1">
      <alignment/>
    </xf>
    <xf numFmtId="1" fontId="40" fillId="2" borderId="36" xfId="0" applyNumberFormat="1" applyFont="1" applyFill="1" applyBorder="1" applyAlignment="1">
      <alignment horizontal="center" vertical="center" wrapText="1"/>
    </xf>
    <xf numFmtId="1" fontId="0" fillId="2" borderId="75" xfId="0" applyNumberFormat="1" applyFont="1" applyFill="1" applyBorder="1" applyAlignment="1">
      <alignment/>
    </xf>
    <xf numFmtId="1" fontId="40" fillId="36" borderId="44" xfId="0" applyNumberFormat="1" applyFont="1" applyFill="1" applyBorder="1" applyAlignment="1">
      <alignment horizontal="center" vertical="center" wrapText="1"/>
    </xf>
    <xf numFmtId="2" fontId="40" fillId="2" borderId="20" xfId="0" applyNumberFormat="1" applyFont="1" applyFill="1" applyBorder="1" applyAlignment="1">
      <alignment horizontal="right"/>
    </xf>
    <xf numFmtId="2" fontId="40" fillId="2" borderId="62" xfId="0" applyNumberFormat="1" applyFont="1" applyFill="1" applyBorder="1" applyAlignment="1">
      <alignment horizontal="right"/>
    </xf>
    <xf numFmtId="1" fontId="40" fillId="2" borderId="73" xfId="0" applyNumberFormat="1" applyFont="1" applyFill="1" applyBorder="1" applyAlignment="1">
      <alignment horizontal="right"/>
    </xf>
    <xf numFmtId="1" fontId="40" fillId="2" borderId="40" xfId="0" applyNumberFormat="1" applyFont="1" applyFill="1" applyBorder="1" applyAlignment="1">
      <alignment horizontal="right"/>
    </xf>
    <xf numFmtId="2" fontId="40" fillId="0" borderId="64" xfId="0" applyNumberFormat="1" applyFont="1" applyBorder="1" applyAlignment="1">
      <alignment horizontal="right"/>
    </xf>
    <xf numFmtId="1" fontId="10" fillId="0" borderId="80" xfId="0" applyNumberFormat="1" applyFont="1" applyBorder="1" applyAlignment="1">
      <alignment/>
    </xf>
    <xf numFmtId="4" fontId="40" fillId="2" borderId="30" xfId="0" applyNumberFormat="1" applyFont="1" applyFill="1" applyBorder="1" applyAlignment="1">
      <alignment horizontal="right"/>
    </xf>
    <xf numFmtId="4" fontId="40" fillId="2" borderId="66" xfId="0" applyNumberFormat="1" applyFont="1" applyFill="1" applyBorder="1" applyAlignment="1">
      <alignment horizontal="right"/>
    </xf>
    <xf numFmtId="1" fontId="10" fillId="0" borderId="40" xfId="0" applyNumberFormat="1" applyFont="1" applyBorder="1" applyAlignment="1">
      <alignment/>
    </xf>
    <xf numFmtId="3" fontId="0" fillId="0" borderId="0" xfId="0" applyNumberFormat="1" applyFont="1" applyBorder="1" applyAlignment="1">
      <alignment vertical="center"/>
    </xf>
    <xf numFmtId="0" fontId="0" fillId="0" borderId="12" xfId="0" applyNumberFormat="1" applyFont="1" applyFill="1" applyBorder="1" applyAlignment="1" applyProtection="1">
      <alignment/>
      <protection/>
    </xf>
    <xf numFmtId="0" fontId="52" fillId="0" borderId="12" xfId="0" applyFont="1" applyBorder="1" applyAlignment="1">
      <alignment vertical="center"/>
    </xf>
    <xf numFmtId="3" fontId="52" fillId="0" borderId="12" xfId="0" applyNumberFormat="1" applyFont="1" applyBorder="1" applyAlignment="1">
      <alignment horizontal="right" vertical="center"/>
    </xf>
    <xf numFmtId="190" fontId="52" fillId="0" borderId="12" xfId="0" applyNumberFormat="1" applyFont="1" applyBorder="1" applyAlignment="1">
      <alignment horizontal="right" vertical="center"/>
    </xf>
    <xf numFmtId="0" fontId="52" fillId="0" borderId="18" xfId="0" applyFont="1" applyBorder="1" applyAlignment="1">
      <alignment horizontal="left" vertical="center"/>
    </xf>
    <xf numFmtId="190" fontId="17" fillId="0" borderId="0" xfId="0" applyNumberFormat="1" applyFont="1" applyBorder="1" applyAlignment="1">
      <alignment horizontal="right" vertical="center"/>
    </xf>
    <xf numFmtId="179" fontId="17" fillId="0" borderId="0" xfId="42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89" fontId="52" fillId="0" borderId="11" xfId="0" applyNumberFormat="1" applyFont="1" applyBorder="1" applyAlignment="1">
      <alignment horizontal="right" vertical="center"/>
    </xf>
    <xf numFmtId="189" fontId="52" fillId="0" borderId="12" xfId="0" applyNumberFormat="1" applyFont="1" applyBorder="1" applyAlignment="1">
      <alignment horizontal="right" vertical="center"/>
    </xf>
    <xf numFmtId="189" fontId="0" fillId="0" borderId="12" xfId="0" applyNumberFormat="1" applyFont="1" applyFill="1" applyBorder="1" applyAlignment="1" applyProtection="1">
      <alignment/>
      <protection/>
    </xf>
    <xf numFmtId="0" fontId="51" fillId="0" borderId="0" xfId="0" applyFont="1" applyAlignment="1">
      <alignment horizontal="left" vertical="center"/>
    </xf>
    <xf numFmtId="0" fontId="0" fillId="0" borderId="0" xfId="58" applyFont="1" applyBorder="1" applyAlignment="1">
      <alignment horizontal="right"/>
      <protection/>
    </xf>
    <xf numFmtId="0" fontId="103" fillId="0" borderId="0" xfId="0" applyNumberFormat="1" applyFont="1" applyFill="1" applyBorder="1" applyAlignment="1" applyProtection="1">
      <alignment/>
      <protection/>
    </xf>
    <xf numFmtId="43" fontId="103" fillId="0" borderId="0" xfId="42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40" xfId="0" applyBorder="1" applyAlignment="1">
      <alignment/>
    </xf>
    <xf numFmtId="0" fontId="6" fillId="0" borderId="0" xfId="0" applyFont="1" applyBorder="1" applyAlignment="1">
      <alignment/>
    </xf>
    <xf numFmtId="1" fontId="10" fillId="0" borderId="0" xfId="0" applyNumberFormat="1" applyFont="1" applyBorder="1" applyAlignment="1">
      <alignment/>
    </xf>
    <xf numFmtId="1" fontId="40" fillId="2" borderId="28" xfId="0" applyNumberFormat="1" applyFont="1" applyFill="1" applyBorder="1" applyAlignment="1">
      <alignment horizontal="center" vertical="center" wrapText="1"/>
    </xf>
    <xf numFmtId="1" fontId="40" fillId="2" borderId="26" xfId="0" applyNumberFormat="1" applyFont="1" applyFill="1" applyBorder="1" applyAlignment="1">
      <alignment horizontal="center" vertical="center" wrapText="1"/>
    </xf>
    <xf numFmtId="1" fontId="40" fillId="2" borderId="51" xfId="0" applyNumberFormat="1" applyFont="1" applyFill="1" applyBorder="1" applyAlignment="1">
      <alignment horizontal="center" vertical="center" wrapText="1"/>
    </xf>
    <xf numFmtId="1" fontId="40" fillId="2" borderId="47" xfId="0" applyNumberFormat="1" applyFont="1" applyFill="1" applyBorder="1" applyAlignment="1">
      <alignment horizontal="center" vertical="center" wrapText="1"/>
    </xf>
    <xf numFmtId="1" fontId="40" fillId="2" borderId="48" xfId="0" applyNumberFormat="1" applyFont="1" applyFill="1" applyBorder="1" applyAlignment="1">
      <alignment horizontal="center" vertical="center" wrapText="1"/>
    </xf>
    <xf numFmtId="0" fontId="40" fillId="0" borderId="66" xfId="0" applyFont="1" applyBorder="1" applyAlignment="1">
      <alignment horizontal="center"/>
    </xf>
    <xf numFmtId="0" fontId="40" fillId="0" borderId="72" xfId="0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10" fillId="0" borderId="73" xfId="0" applyNumberFormat="1" applyFont="1" applyBorder="1" applyAlignment="1">
      <alignment/>
    </xf>
    <xf numFmtId="1" fontId="0" fillId="0" borderId="64" xfId="0" applyNumberFormat="1" applyBorder="1" applyAlignment="1">
      <alignment/>
    </xf>
    <xf numFmtId="1" fontId="0" fillId="0" borderId="20" xfId="0" applyNumberFormat="1" applyBorder="1" applyAlignment="1">
      <alignment/>
    </xf>
    <xf numFmtId="1" fontId="0" fillId="0" borderId="44" xfId="0" applyNumberFormat="1" applyBorder="1" applyAlignment="1">
      <alignment/>
    </xf>
    <xf numFmtId="1" fontId="0" fillId="0" borderId="37" xfId="0" applyNumberFormat="1" applyBorder="1" applyAlignment="1">
      <alignment/>
    </xf>
    <xf numFmtId="1" fontId="0" fillId="0" borderId="18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38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1" fontId="0" fillId="0" borderId="31" xfId="0" applyNumberFormat="1" applyBorder="1" applyAlignment="1">
      <alignment/>
    </xf>
    <xf numFmtId="1" fontId="10" fillId="0" borderId="48" xfId="0" applyNumberFormat="1" applyFont="1" applyBorder="1" applyAlignment="1">
      <alignment/>
    </xf>
    <xf numFmtId="0" fontId="10" fillId="0" borderId="64" xfId="0" applyFont="1" applyBorder="1" applyAlignment="1">
      <alignment/>
    </xf>
    <xf numFmtId="1" fontId="0" fillId="0" borderId="36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42" fillId="38" borderId="0" xfId="0" applyNumberFormat="1" applyFont="1" applyFill="1" applyBorder="1" applyAlignment="1">
      <alignment horizontal="right"/>
    </xf>
    <xf numFmtId="1" fontId="0" fillId="0" borderId="27" xfId="0" applyNumberFormat="1" applyFont="1" applyBorder="1" applyAlignment="1">
      <alignment/>
    </xf>
    <xf numFmtId="1" fontId="0" fillId="0" borderId="42" xfId="0" applyNumberFormat="1" applyFont="1" applyBorder="1" applyAlignment="1">
      <alignment/>
    </xf>
    <xf numFmtId="1" fontId="0" fillId="38" borderId="0" xfId="0" applyNumberFormat="1" applyFont="1" applyFill="1" applyBorder="1" applyAlignment="1">
      <alignment/>
    </xf>
    <xf numFmtId="1" fontId="0" fillId="0" borderId="25" xfId="0" applyNumberFormat="1" applyFont="1" applyBorder="1" applyAlignment="1">
      <alignment/>
    </xf>
    <xf numFmtId="2" fontId="0" fillId="0" borderId="47" xfId="0" applyNumberFormat="1" applyBorder="1" applyAlignment="1">
      <alignment/>
    </xf>
    <xf numFmtId="1" fontId="0" fillId="2" borderId="29" xfId="0" applyNumberFormat="1" applyFont="1" applyFill="1" applyBorder="1" applyAlignment="1">
      <alignment/>
    </xf>
    <xf numFmtId="1" fontId="0" fillId="2" borderId="81" xfId="0" applyNumberFormat="1" applyFont="1" applyFill="1" applyBorder="1" applyAlignment="1">
      <alignment/>
    </xf>
    <xf numFmtId="1" fontId="0" fillId="2" borderId="62" xfId="0" applyNumberFormat="1" applyFont="1" applyFill="1" applyBorder="1" applyAlignment="1">
      <alignment/>
    </xf>
    <xf numFmtId="2" fontId="40" fillId="2" borderId="28" xfId="0" applyNumberFormat="1" applyFont="1" applyFill="1" applyBorder="1" applyAlignment="1">
      <alignment horizontal="right"/>
    </xf>
    <xf numFmtId="1" fontId="40" fillId="0" borderId="29" xfId="0" applyNumberFormat="1" applyFont="1" applyBorder="1" applyAlignment="1">
      <alignment horizontal="right"/>
    </xf>
    <xf numFmtId="1" fontId="10" fillId="0" borderId="28" xfId="0" applyNumberFormat="1" applyFont="1" applyBorder="1" applyAlignment="1">
      <alignment/>
    </xf>
    <xf numFmtId="1" fontId="0" fillId="2" borderId="20" xfId="0" applyNumberFormat="1" applyFill="1" applyBorder="1" applyAlignment="1">
      <alignment/>
    </xf>
    <xf numFmtId="0" fontId="40" fillId="0" borderId="51" xfId="0" applyFont="1" applyBorder="1" applyAlignment="1">
      <alignment horizontal="center"/>
    </xf>
    <xf numFmtId="0" fontId="40" fillId="0" borderId="59" xfId="0" applyFont="1" applyBorder="1" applyAlignment="1">
      <alignment horizontal="center"/>
    </xf>
    <xf numFmtId="1" fontId="40" fillId="40" borderId="51" xfId="0" applyNumberFormat="1" applyFont="1" applyFill="1" applyBorder="1" applyAlignment="1">
      <alignment horizontal="center" vertical="center" wrapText="1"/>
    </xf>
    <xf numFmtId="1" fontId="40" fillId="40" borderId="47" xfId="0" applyNumberFormat="1" applyFont="1" applyFill="1" applyBorder="1" applyAlignment="1">
      <alignment horizontal="center" vertical="center" wrapText="1"/>
    </xf>
    <xf numFmtId="1" fontId="40" fillId="40" borderId="31" xfId="0" applyNumberFormat="1" applyFont="1" applyFill="1" applyBorder="1" applyAlignment="1">
      <alignment vertical="center" wrapText="1"/>
    </xf>
    <xf numFmtId="2" fontId="40" fillId="38" borderId="29" xfId="0" applyNumberFormat="1" applyFont="1" applyFill="1" applyBorder="1" applyAlignment="1">
      <alignment horizontal="right"/>
    </xf>
    <xf numFmtId="2" fontId="10" fillId="0" borderId="72" xfId="0" applyNumberFormat="1" applyFont="1" applyBorder="1" applyAlignment="1">
      <alignment/>
    </xf>
    <xf numFmtId="1" fontId="40" fillId="38" borderId="29" xfId="0" applyNumberFormat="1" applyFont="1" applyFill="1" applyBorder="1" applyAlignment="1">
      <alignment horizontal="right"/>
    </xf>
    <xf numFmtId="1" fontId="0" fillId="38" borderId="72" xfId="0" applyNumberFormat="1" applyFont="1" applyFill="1" applyBorder="1" applyAlignment="1">
      <alignment/>
    </xf>
    <xf numFmtId="1" fontId="10" fillId="2" borderId="25" xfId="0" applyNumberFormat="1" applyFont="1" applyFill="1" applyBorder="1" applyAlignment="1">
      <alignment/>
    </xf>
    <xf numFmtId="1" fontId="10" fillId="2" borderId="41" xfId="0" applyNumberFormat="1" applyFont="1" applyFill="1" applyBorder="1" applyAlignment="1">
      <alignment/>
    </xf>
    <xf numFmtId="1" fontId="10" fillId="2" borderId="42" xfId="0" applyNumberFormat="1" applyFont="1" applyFill="1" applyBorder="1" applyAlignment="1">
      <alignment/>
    </xf>
    <xf numFmtId="1" fontId="10" fillId="2" borderId="63" xfId="0" applyNumberFormat="1" applyFont="1" applyFill="1" applyBorder="1" applyAlignment="1">
      <alignment/>
    </xf>
    <xf numFmtId="1" fontId="10" fillId="0" borderId="26" xfId="0" applyNumberFormat="1" applyFont="1" applyBorder="1" applyAlignment="1">
      <alignment/>
    </xf>
    <xf numFmtId="1" fontId="10" fillId="0" borderId="27" xfId="0" applyNumberFormat="1" applyFont="1" applyBorder="1" applyAlignment="1">
      <alignment/>
    </xf>
    <xf numFmtId="14" fontId="40" fillId="0" borderId="72" xfId="0" applyNumberFormat="1" applyFont="1" applyBorder="1" applyAlignment="1">
      <alignment horizontal="center"/>
    </xf>
    <xf numFmtId="1" fontId="10" fillId="2" borderId="0" xfId="0" applyNumberFormat="1" applyFont="1" applyFill="1" applyBorder="1" applyAlignment="1">
      <alignment/>
    </xf>
    <xf numFmtId="1" fontId="0" fillId="2" borderId="66" xfId="0" applyNumberFormat="1" applyFont="1" applyFill="1" applyBorder="1" applyAlignment="1">
      <alignment/>
    </xf>
    <xf numFmtId="1" fontId="10" fillId="2" borderId="80" xfId="0" applyNumberFormat="1" applyFont="1" applyFill="1" applyBorder="1" applyAlignment="1">
      <alignment/>
    </xf>
    <xf numFmtId="0" fontId="0" fillId="0" borderId="23" xfId="0" applyBorder="1" applyAlignment="1">
      <alignment/>
    </xf>
    <xf numFmtId="1" fontId="0" fillId="0" borderId="82" xfId="0" applyNumberFormat="1" applyFont="1" applyBorder="1" applyAlignment="1">
      <alignment/>
    </xf>
    <xf numFmtId="3" fontId="40" fillId="2" borderId="66" xfId="0" applyNumberFormat="1" applyFont="1" applyFill="1" applyBorder="1" applyAlignment="1">
      <alignment horizontal="right"/>
    </xf>
    <xf numFmtId="0" fontId="0" fillId="40" borderId="11" xfId="58" applyFont="1" applyFill="1" applyBorder="1" applyAlignment="1">
      <alignment horizontal="left" wrapText="1"/>
      <protection/>
    </xf>
    <xf numFmtId="0" fontId="10" fillId="40" borderId="12" xfId="58" applyFont="1" applyFill="1" applyBorder="1" applyAlignment="1">
      <alignment horizontal="left"/>
      <protection/>
    </xf>
    <xf numFmtId="0" fontId="10" fillId="40" borderId="36" xfId="58" applyFont="1" applyFill="1" applyBorder="1" applyAlignment="1">
      <alignment horizontal="left"/>
      <protection/>
    </xf>
    <xf numFmtId="0" fontId="56" fillId="0" borderId="12" xfId="0" applyFont="1" applyBorder="1" applyAlignment="1">
      <alignment horizontal="left" vertical="center"/>
    </xf>
    <xf numFmtId="0" fontId="56" fillId="0" borderId="12" xfId="0" applyFont="1" applyBorder="1" applyAlignment="1">
      <alignment horizontal="center" vertical="center"/>
    </xf>
    <xf numFmtId="1" fontId="40" fillId="2" borderId="66" xfId="0" applyNumberFormat="1" applyFont="1" applyFill="1" applyBorder="1" applyAlignment="1">
      <alignment horizontal="right"/>
    </xf>
    <xf numFmtId="1" fontId="40" fillId="2" borderId="28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vertical="center"/>
      <protection/>
    </xf>
    <xf numFmtId="188" fontId="56" fillId="0" borderId="12" xfId="42" applyNumberFormat="1" applyFont="1" applyBorder="1" applyAlignment="1">
      <alignment horizontal="right" vertical="center" wrapText="1"/>
    </xf>
    <xf numFmtId="3" fontId="0" fillId="0" borderId="12" xfId="0" applyNumberFormat="1" applyFill="1" applyBorder="1" applyAlignment="1" applyProtection="1">
      <alignment horizontal="right"/>
      <protection/>
    </xf>
    <xf numFmtId="0" fontId="34" fillId="0" borderId="17" xfId="58" applyFont="1" applyBorder="1" applyAlignment="1">
      <alignment horizontal="left" wrapText="1"/>
      <protection/>
    </xf>
    <xf numFmtId="0" fontId="34" fillId="0" borderId="38" xfId="58" applyFont="1" applyBorder="1" applyAlignment="1">
      <alignment horizontal="left"/>
      <protection/>
    </xf>
    <xf numFmtId="0" fontId="57" fillId="0" borderId="0" xfId="0" applyFont="1" applyBorder="1" applyAlignment="1">
      <alignment horizontal="center"/>
    </xf>
    <xf numFmtId="0" fontId="58" fillId="0" borderId="27" xfId="0" applyFont="1" applyBorder="1" applyAlignment="1">
      <alignment/>
    </xf>
    <xf numFmtId="179" fontId="17" fillId="0" borderId="24" xfId="42" applyFont="1" applyBorder="1" applyAlignment="1">
      <alignment horizontal="center" vertical="center"/>
    </xf>
    <xf numFmtId="0" fontId="61" fillId="0" borderId="46" xfId="0" applyFont="1" applyBorder="1" applyAlignment="1">
      <alignment horizontal="center"/>
    </xf>
    <xf numFmtId="0" fontId="10" fillId="40" borderId="14" xfId="58" applyFont="1" applyFill="1" applyBorder="1" applyAlignment="1">
      <alignment horizontal="left" wrapText="1"/>
      <protection/>
    </xf>
    <xf numFmtId="0" fontId="10" fillId="40" borderId="36" xfId="58" applyFont="1" applyFill="1" applyBorder="1" applyAlignment="1">
      <alignment horizontal="left" wrapText="1"/>
      <protection/>
    </xf>
    <xf numFmtId="1" fontId="40" fillId="2" borderId="64" xfId="0" applyNumberFormat="1" applyFont="1" applyFill="1" applyBorder="1" applyAlignment="1">
      <alignment horizontal="right"/>
    </xf>
    <xf numFmtId="0" fontId="61" fillId="0" borderId="26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3" fontId="0" fillId="0" borderId="17" xfId="0" applyNumberFormat="1" applyBorder="1" applyAlignment="1">
      <alignment horizontal="right" vertical="center" wrapText="1"/>
    </xf>
    <xf numFmtId="0" fontId="0" fillId="0" borderId="19" xfId="0" applyBorder="1" applyAlignment="1">
      <alignment/>
    </xf>
    <xf numFmtId="0" fontId="10" fillId="0" borderId="31" xfId="0" applyFont="1" applyBorder="1" applyAlignment="1">
      <alignment/>
    </xf>
    <xf numFmtId="0" fontId="10" fillId="0" borderId="39" xfId="0" applyFont="1" applyBorder="1" applyAlignment="1">
      <alignment/>
    </xf>
    <xf numFmtId="3" fontId="0" fillId="0" borderId="39" xfId="0" applyNumberFormat="1" applyBorder="1" applyAlignment="1">
      <alignment horizontal="right" vertical="center" wrapText="1"/>
    </xf>
    <xf numFmtId="4" fontId="0" fillId="0" borderId="39" xfId="0" applyNumberFormat="1" applyBorder="1" applyAlignment="1">
      <alignment horizontal="right" vertical="center" wrapText="1"/>
    </xf>
    <xf numFmtId="3" fontId="0" fillId="0" borderId="45" xfId="0" applyNumberFormat="1" applyBorder="1" applyAlignment="1">
      <alignment horizontal="right" vertical="center" wrapText="1"/>
    </xf>
    <xf numFmtId="0" fontId="6" fillId="0" borderId="67" xfId="0" applyFont="1" applyBorder="1" applyAlignment="1">
      <alignment/>
    </xf>
    <xf numFmtId="3" fontId="10" fillId="0" borderId="67" xfId="0" applyNumberFormat="1" applyFont="1" applyBorder="1" applyAlignment="1">
      <alignment horizontal="right" vertical="center" wrapText="1"/>
    </xf>
    <xf numFmtId="0" fontId="0" fillId="0" borderId="44" xfId="0" applyBorder="1" applyAlignment="1">
      <alignment/>
    </xf>
    <xf numFmtId="0" fontId="0" fillId="0" borderId="36" xfId="0" applyBorder="1" applyAlignment="1">
      <alignment/>
    </xf>
    <xf numFmtId="0" fontId="0" fillId="0" borderId="18" xfId="0" applyBorder="1" applyAlignment="1">
      <alignment/>
    </xf>
    <xf numFmtId="3" fontId="10" fillId="0" borderId="17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10" fillId="0" borderId="17" xfId="0" applyNumberFormat="1" applyFont="1" applyBorder="1" applyAlignment="1">
      <alignment/>
    </xf>
    <xf numFmtId="0" fontId="0" fillId="0" borderId="31" xfId="0" applyBorder="1" applyAlignment="1">
      <alignment/>
    </xf>
    <xf numFmtId="3" fontId="10" fillId="0" borderId="45" xfId="0" applyNumberFormat="1" applyFont="1" applyBorder="1" applyAlignment="1">
      <alignment/>
    </xf>
    <xf numFmtId="0" fontId="13" fillId="0" borderId="67" xfId="0" applyFont="1" applyBorder="1" applyAlignment="1">
      <alignment/>
    </xf>
    <xf numFmtId="3" fontId="10" fillId="0" borderId="67" xfId="0" applyNumberFormat="1" applyFont="1" applyBorder="1" applyAlignment="1">
      <alignment/>
    </xf>
    <xf numFmtId="3" fontId="10" fillId="0" borderId="82" xfId="0" applyNumberFormat="1" applyFont="1" applyBorder="1" applyAlignment="1">
      <alignment/>
    </xf>
    <xf numFmtId="3" fontId="0" fillId="0" borderId="17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3" fontId="10" fillId="0" borderId="38" xfId="0" applyNumberFormat="1" applyFont="1" applyBorder="1" applyAlignment="1">
      <alignment horizontal="right" vertical="center"/>
    </xf>
    <xf numFmtId="0" fontId="25" fillId="0" borderId="44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6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16" fillId="0" borderId="36" xfId="0" applyNumberFormat="1" applyFont="1" applyFill="1" applyBorder="1" applyAlignment="1" applyProtection="1">
      <alignment horizontal="center" wrapText="1"/>
      <protection/>
    </xf>
    <xf numFmtId="0" fontId="25" fillId="0" borderId="37" xfId="0" applyFont="1" applyBorder="1" applyAlignment="1">
      <alignment horizontal="right" vertical="center"/>
    </xf>
    <xf numFmtId="0" fontId="56" fillId="0" borderId="18" xfId="0" applyFont="1" applyBorder="1" applyAlignment="1">
      <alignment horizontal="left" vertical="center"/>
    </xf>
    <xf numFmtId="3" fontId="17" fillId="0" borderId="17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left" vertical="center"/>
    </xf>
    <xf numFmtId="0" fontId="17" fillId="0" borderId="31" xfId="0" applyFont="1" applyBorder="1" applyAlignment="1">
      <alignment horizontal="left" vertical="center"/>
    </xf>
    <xf numFmtId="0" fontId="17" fillId="0" borderId="39" xfId="0" applyFont="1" applyBorder="1" applyAlignment="1">
      <alignment vertical="center"/>
    </xf>
    <xf numFmtId="0" fontId="17" fillId="0" borderId="39" xfId="0" applyFont="1" applyBorder="1" applyAlignment="1">
      <alignment horizontal="center" vertical="center"/>
    </xf>
    <xf numFmtId="3" fontId="17" fillId="0" borderId="39" xfId="0" applyNumberFormat="1" applyFont="1" applyBorder="1" applyAlignment="1">
      <alignment horizontal="right" vertical="center"/>
    </xf>
    <xf numFmtId="3" fontId="0" fillId="0" borderId="39" xfId="0" applyNumberFormat="1" applyFill="1" applyBorder="1" applyAlignment="1" applyProtection="1">
      <alignment horizontal="right"/>
      <protection/>
    </xf>
    <xf numFmtId="3" fontId="17" fillId="0" borderId="45" xfId="0" applyNumberFormat="1" applyFont="1" applyBorder="1" applyAlignment="1">
      <alignment horizontal="right" vertical="center"/>
    </xf>
    <xf numFmtId="0" fontId="0" fillId="0" borderId="40" xfId="0" applyNumberFormat="1" applyFill="1" applyBorder="1" applyAlignment="1" applyProtection="1">
      <alignment/>
      <protection/>
    </xf>
    <xf numFmtId="3" fontId="21" fillId="0" borderId="67" xfId="0" applyNumberFormat="1" applyFont="1" applyBorder="1" applyAlignment="1">
      <alignment horizontal="right" vertical="center"/>
    </xf>
    <xf numFmtId="3" fontId="10" fillId="0" borderId="67" xfId="0" applyNumberFormat="1" applyFont="1" applyFill="1" applyBorder="1" applyAlignment="1" applyProtection="1">
      <alignment/>
      <protection/>
    </xf>
    <xf numFmtId="3" fontId="21" fillId="0" borderId="82" xfId="0" applyNumberFormat="1" applyFont="1" applyBorder="1" applyAlignment="1">
      <alignment horizontal="right" vertical="center"/>
    </xf>
    <xf numFmtId="3" fontId="17" fillId="0" borderId="39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vertical="center"/>
    </xf>
    <xf numFmtId="3" fontId="17" fillId="0" borderId="17" xfId="0" applyNumberFormat="1" applyFont="1" applyBorder="1" applyAlignment="1">
      <alignment horizontal="right" vertical="center"/>
    </xf>
    <xf numFmtId="0" fontId="17" fillId="0" borderId="19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20" xfId="0" applyFont="1" applyBorder="1" applyAlignment="1">
      <alignment horizontal="center" vertical="center"/>
    </xf>
    <xf numFmtId="3" fontId="17" fillId="0" borderId="38" xfId="0" applyNumberFormat="1" applyFont="1" applyBorder="1" applyAlignment="1">
      <alignment horizontal="right" vertical="center"/>
    </xf>
    <xf numFmtId="0" fontId="25" fillId="0" borderId="36" xfId="0" applyFont="1" applyBorder="1" applyAlignment="1">
      <alignment horizontal="right" vertical="center"/>
    </xf>
    <xf numFmtId="0" fontId="0" fillId="0" borderId="17" xfId="0" applyNumberFormat="1" applyFill="1" applyBorder="1" applyAlignment="1" applyProtection="1">
      <alignment/>
      <protection/>
    </xf>
    <xf numFmtId="0" fontId="17" fillId="0" borderId="31" xfId="0" applyFont="1" applyBorder="1" applyAlignment="1">
      <alignment vertical="center"/>
    </xf>
    <xf numFmtId="0" fontId="17" fillId="0" borderId="39" xfId="0" applyFont="1" applyBorder="1" applyAlignment="1">
      <alignment vertical="center"/>
    </xf>
    <xf numFmtId="0" fontId="0" fillId="0" borderId="45" xfId="0" applyNumberFormat="1" applyFill="1" applyBorder="1" applyAlignment="1" applyProtection="1">
      <alignment/>
      <protection/>
    </xf>
    <xf numFmtId="0" fontId="17" fillId="0" borderId="66" xfId="0" applyFont="1" applyBorder="1" applyAlignment="1">
      <alignment vertical="center"/>
    </xf>
    <xf numFmtId="0" fontId="21" fillId="0" borderId="67" xfId="0" applyFont="1" applyBorder="1" applyAlignment="1">
      <alignment horizontal="right" vertical="center"/>
    </xf>
    <xf numFmtId="3" fontId="17" fillId="0" borderId="67" xfId="0" applyNumberFormat="1" applyFont="1" applyBorder="1" applyAlignment="1">
      <alignment horizontal="right" vertical="center"/>
    </xf>
    <xf numFmtId="0" fontId="0" fillId="0" borderId="82" xfId="0" applyNumberFormat="1" applyFill="1" applyBorder="1" applyAlignment="1" applyProtection="1">
      <alignment/>
      <protection/>
    </xf>
    <xf numFmtId="0" fontId="0" fillId="0" borderId="44" xfId="0" applyNumberFormat="1" applyFont="1" applyFill="1" applyBorder="1" applyAlignment="1" applyProtection="1">
      <alignment/>
      <protection/>
    </xf>
    <xf numFmtId="0" fontId="0" fillId="0" borderId="36" xfId="0" applyNumberFormat="1" applyFill="1" applyBorder="1" applyAlignment="1" applyProtection="1">
      <alignment/>
      <protection/>
    </xf>
    <xf numFmtId="3" fontId="0" fillId="0" borderId="37" xfId="42" applyNumberFormat="1" applyFont="1" applyBorder="1" applyAlignment="1">
      <alignment horizontal="right" vertical="center"/>
    </xf>
    <xf numFmtId="0" fontId="0" fillId="0" borderId="18" xfId="0" applyNumberFormat="1" applyFill="1" applyBorder="1" applyAlignment="1" applyProtection="1">
      <alignment/>
      <protection/>
    </xf>
    <xf numFmtId="0" fontId="11" fillId="0" borderId="18" xfId="0" applyFont="1" applyBorder="1" applyAlignment="1">
      <alignment vertical="center"/>
    </xf>
    <xf numFmtId="3" fontId="0" fillId="0" borderId="17" xfId="42" applyNumberFormat="1" applyFont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14" fontId="0" fillId="0" borderId="24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Border="1" applyAlignment="1">
      <alignment/>
    </xf>
    <xf numFmtId="3" fontId="0" fillId="0" borderId="17" xfId="44" applyNumberFormat="1" applyBorder="1" applyAlignment="1">
      <alignment/>
    </xf>
    <xf numFmtId="0" fontId="0" fillId="0" borderId="31" xfId="0" applyBorder="1" applyAlignment="1">
      <alignment horizontal="center"/>
    </xf>
    <xf numFmtId="3" fontId="0" fillId="0" borderId="45" xfId="44" applyNumberFormat="1" applyBorder="1" applyAlignment="1">
      <alignment/>
    </xf>
    <xf numFmtId="0" fontId="0" fillId="14" borderId="18" xfId="0" applyFill="1" applyBorder="1" applyAlignment="1">
      <alignment/>
    </xf>
    <xf numFmtId="3" fontId="0" fillId="14" borderId="17" xfId="0" applyNumberFormat="1" applyFill="1" applyBorder="1" applyAlignment="1">
      <alignment/>
    </xf>
    <xf numFmtId="3" fontId="0" fillId="36" borderId="17" xfId="0" applyNumberFormat="1" applyFill="1" applyBorder="1" applyAlignment="1">
      <alignment/>
    </xf>
    <xf numFmtId="0" fontId="10" fillId="14" borderId="40" xfId="0" applyFont="1" applyFill="1" applyBorder="1" applyAlignment="1">
      <alignment/>
    </xf>
    <xf numFmtId="0" fontId="10" fillId="14" borderId="67" xfId="0" applyFont="1" applyFill="1" applyBorder="1" applyAlignment="1">
      <alignment/>
    </xf>
    <xf numFmtId="3" fontId="10" fillId="14" borderId="67" xfId="0" applyNumberFormat="1" applyFont="1" applyFill="1" applyBorder="1" applyAlignment="1">
      <alignment/>
    </xf>
    <xf numFmtId="3" fontId="10" fillId="14" borderId="82" xfId="0" applyNumberFormat="1" applyFont="1" applyFill="1" applyBorder="1" applyAlignment="1">
      <alignment/>
    </xf>
    <xf numFmtId="0" fontId="10" fillId="0" borderId="78" xfId="58" applyFont="1" applyBorder="1" applyAlignment="1">
      <alignment horizontal="left" wrapText="1"/>
      <protection/>
    </xf>
    <xf numFmtId="0" fontId="10" fillId="0" borderId="39" xfId="58" applyFont="1" applyBorder="1" applyAlignment="1">
      <alignment horizontal="left"/>
      <protection/>
    </xf>
    <xf numFmtId="0" fontId="34" fillId="0" borderId="79" xfId="58" applyFont="1" applyBorder="1" applyAlignment="1">
      <alignment horizontal="center" vertical="center" wrapText="1"/>
      <protection/>
    </xf>
    <xf numFmtId="0" fontId="10" fillId="40" borderId="37" xfId="58" applyFont="1" applyFill="1" applyBorder="1" applyAlignment="1">
      <alignment horizontal="left"/>
      <protection/>
    </xf>
    <xf numFmtId="0" fontId="0" fillId="0" borderId="17" xfId="58" applyFont="1" applyBorder="1" applyAlignment="1">
      <alignment horizontal="left"/>
      <protection/>
    </xf>
    <xf numFmtId="0" fontId="10" fillId="40" borderId="17" xfId="58" applyFont="1" applyFill="1" applyBorder="1" applyAlignment="1">
      <alignment horizontal="left"/>
      <protection/>
    </xf>
    <xf numFmtId="0" fontId="10" fillId="0" borderId="17" xfId="58" applyFont="1" applyBorder="1" applyAlignment="1">
      <alignment horizontal="left"/>
      <protection/>
    </xf>
    <xf numFmtId="0" fontId="10" fillId="0" borderId="45" xfId="58" applyFont="1" applyBorder="1" applyAlignment="1">
      <alignment horizontal="left"/>
      <protection/>
    </xf>
    <xf numFmtId="0" fontId="10" fillId="0" borderId="40" xfId="58" applyFont="1" applyBorder="1" applyAlignment="1">
      <alignment horizontal="center"/>
      <protection/>
    </xf>
    <xf numFmtId="0" fontId="10" fillId="0" borderId="67" xfId="58" applyFont="1" applyBorder="1" applyAlignment="1">
      <alignment horizontal="left" wrapText="1"/>
      <protection/>
    </xf>
    <xf numFmtId="0" fontId="10" fillId="33" borderId="67" xfId="58" applyFont="1" applyFill="1" applyBorder="1" applyAlignment="1">
      <alignment horizontal="left"/>
      <protection/>
    </xf>
    <xf numFmtId="0" fontId="10" fillId="33" borderId="82" xfId="58" applyFont="1" applyFill="1" applyBorder="1" applyAlignment="1">
      <alignment horizontal="left"/>
      <protection/>
    </xf>
    <xf numFmtId="0" fontId="10" fillId="0" borderId="36" xfId="0" applyFont="1" applyBorder="1" applyAlignment="1">
      <alignment/>
    </xf>
    <xf numFmtId="0" fontId="10" fillId="0" borderId="37" xfId="0" applyFont="1" applyBorder="1" applyAlignment="1">
      <alignment/>
    </xf>
    <xf numFmtId="0" fontId="10" fillId="35" borderId="18" xfId="0" applyFont="1" applyFill="1" applyBorder="1" applyAlignment="1">
      <alignment/>
    </xf>
    <xf numFmtId="0" fontId="10" fillId="35" borderId="17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7" xfId="0" applyFill="1" applyBorder="1" applyAlignment="1">
      <alignment/>
    </xf>
    <xf numFmtId="0" fontId="10" fillId="35" borderId="31" xfId="0" applyFont="1" applyFill="1" applyBorder="1" applyAlignment="1">
      <alignment/>
    </xf>
    <xf numFmtId="0" fontId="0" fillId="35" borderId="39" xfId="0" applyFill="1" applyBorder="1" applyAlignment="1">
      <alignment/>
    </xf>
    <xf numFmtId="0" fontId="10" fillId="35" borderId="39" xfId="0" applyFont="1" applyFill="1" applyBorder="1" applyAlignment="1">
      <alignment/>
    </xf>
    <xf numFmtId="0" fontId="10" fillId="35" borderId="45" xfId="0" applyFont="1" applyFill="1" applyBorder="1" applyAlignment="1">
      <alignment/>
    </xf>
    <xf numFmtId="0" fontId="0" fillId="41" borderId="40" xfId="0" applyFill="1" applyBorder="1" applyAlignment="1">
      <alignment/>
    </xf>
    <xf numFmtId="0" fontId="0" fillId="41" borderId="67" xfId="0" applyFill="1" applyBorder="1" applyAlignment="1">
      <alignment/>
    </xf>
    <xf numFmtId="0" fontId="10" fillId="41" borderId="67" xfId="0" applyFont="1" applyFill="1" applyBorder="1" applyAlignment="1">
      <alignment/>
    </xf>
    <xf numFmtId="3" fontId="10" fillId="41" borderId="82" xfId="0" applyNumberFormat="1" applyFont="1" applyFill="1" applyBorder="1" applyAlignment="1">
      <alignment/>
    </xf>
    <xf numFmtId="0" fontId="10" fillId="0" borderId="43" xfId="0" applyFont="1" applyBorder="1" applyAlignment="1">
      <alignment/>
    </xf>
    <xf numFmtId="0" fontId="0" fillId="0" borderId="83" xfId="0" applyBorder="1" applyAlignment="1">
      <alignment/>
    </xf>
    <xf numFmtId="0" fontId="0" fillId="0" borderId="69" xfId="0" applyBorder="1" applyAlignment="1">
      <alignment/>
    </xf>
    <xf numFmtId="0" fontId="0" fillId="0" borderId="31" xfId="0" applyFont="1" applyBorder="1" applyAlignment="1">
      <alignment/>
    </xf>
    <xf numFmtId="0" fontId="0" fillId="0" borderId="45" xfId="0" applyBorder="1" applyAlignment="1">
      <alignment/>
    </xf>
    <xf numFmtId="0" fontId="10" fillId="0" borderId="66" xfId="0" applyFont="1" applyBorder="1" applyAlignment="1">
      <alignment/>
    </xf>
    <xf numFmtId="0" fontId="10" fillId="0" borderId="80" xfId="0" applyFont="1" applyBorder="1" applyAlignment="1">
      <alignment/>
    </xf>
    <xf numFmtId="0" fontId="10" fillId="0" borderId="65" xfId="0" applyFont="1" applyBorder="1" applyAlignment="1">
      <alignment/>
    </xf>
    <xf numFmtId="0" fontId="0" fillId="0" borderId="40" xfId="0" applyFont="1" applyBorder="1" applyAlignment="1">
      <alignment/>
    </xf>
    <xf numFmtId="0" fontId="6" fillId="0" borderId="67" xfId="0" applyFont="1" applyBorder="1" applyAlignment="1">
      <alignment horizontal="center"/>
    </xf>
    <xf numFmtId="0" fontId="52" fillId="0" borderId="18" xfId="0" applyFont="1" applyBorder="1" applyAlignment="1">
      <alignment vertical="center"/>
    </xf>
    <xf numFmtId="0" fontId="0" fillId="0" borderId="17" xfId="0" applyNumberFormat="1" applyFont="1" applyFill="1" applyBorder="1" applyAlignment="1" applyProtection="1">
      <alignment/>
      <protection/>
    </xf>
    <xf numFmtId="0" fontId="52" fillId="0" borderId="31" xfId="0" applyFont="1" applyBorder="1" applyAlignment="1">
      <alignment horizontal="left" vertical="center"/>
    </xf>
    <xf numFmtId="0" fontId="52" fillId="0" borderId="39" xfId="0" applyFont="1" applyBorder="1" applyAlignment="1">
      <alignment vertical="center"/>
    </xf>
    <xf numFmtId="189" fontId="0" fillId="0" borderId="39" xfId="0" applyNumberFormat="1" applyFont="1" applyFill="1" applyBorder="1" applyAlignment="1" applyProtection="1">
      <alignment/>
      <protection/>
    </xf>
    <xf numFmtId="190" fontId="52" fillId="0" borderId="39" xfId="0" applyNumberFormat="1" applyFont="1" applyBorder="1" applyAlignment="1">
      <alignment horizontal="right" vertical="center"/>
    </xf>
    <xf numFmtId="0" fontId="0" fillId="0" borderId="39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/>
      <protection/>
    </xf>
    <xf numFmtId="0" fontId="52" fillId="0" borderId="16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0" fillId="0" borderId="11" xfId="0" applyNumberFormat="1" applyFont="1" applyFill="1" applyBorder="1" applyAlignment="1" applyProtection="1">
      <alignment/>
      <protection/>
    </xf>
    <xf numFmtId="3" fontId="52" fillId="0" borderId="11" xfId="0" applyNumberFormat="1" applyFont="1" applyBorder="1" applyAlignment="1">
      <alignment horizontal="right" vertical="center"/>
    </xf>
    <xf numFmtId="0" fontId="0" fillId="0" borderId="24" xfId="0" applyNumberFormat="1" applyFont="1" applyFill="1" applyBorder="1" applyAlignment="1" applyProtection="1">
      <alignment/>
      <protection/>
    </xf>
    <xf numFmtId="0" fontId="25" fillId="0" borderId="40" xfId="0" applyFont="1" applyBorder="1" applyAlignment="1">
      <alignment horizontal="left" vertical="center"/>
    </xf>
    <xf numFmtId="0" fontId="25" fillId="0" borderId="67" xfId="0" applyFont="1" applyBorder="1" applyAlignment="1">
      <alignment horizontal="left" vertical="center"/>
    </xf>
    <xf numFmtId="0" fontId="25" fillId="0" borderId="67" xfId="0" applyFont="1" applyBorder="1" applyAlignment="1">
      <alignment horizontal="center" vertical="center"/>
    </xf>
    <xf numFmtId="0" fontId="25" fillId="0" borderId="82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16" xfId="0" applyFont="1" applyBorder="1" applyAlignment="1">
      <alignment/>
    </xf>
    <xf numFmtId="0" fontId="10" fillId="0" borderId="11" xfId="0" applyFont="1" applyBorder="1" applyAlignment="1">
      <alignment/>
    </xf>
    <xf numFmtId="3" fontId="0" fillId="0" borderId="11" xfId="0" applyNumberFormat="1" applyBorder="1" applyAlignment="1">
      <alignment horizontal="right" vertical="center" wrapText="1"/>
    </xf>
    <xf numFmtId="3" fontId="0" fillId="0" borderId="24" xfId="0" applyNumberFormat="1" applyBorder="1" applyAlignment="1">
      <alignment horizontal="right" vertical="center" wrapText="1"/>
    </xf>
    <xf numFmtId="0" fontId="0" fillId="0" borderId="78" xfId="0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40" xfId="0" applyFont="1" applyBorder="1" applyAlignment="1">
      <alignment vertical="center"/>
    </xf>
    <xf numFmtId="0" fontId="0" fillId="0" borderId="58" xfId="0" applyBorder="1" applyAlignment="1">
      <alignment/>
    </xf>
    <xf numFmtId="0" fontId="0" fillId="0" borderId="39" xfId="0" applyFont="1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0" fillId="36" borderId="39" xfId="0" applyFont="1" applyFill="1" applyBorder="1" applyAlignment="1">
      <alignment/>
    </xf>
    <xf numFmtId="0" fontId="0" fillId="36" borderId="39" xfId="0" applyFill="1" applyBorder="1" applyAlignment="1">
      <alignment/>
    </xf>
    <xf numFmtId="0" fontId="0" fillId="36" borderId="70" xfId="0" applyFill="1" applyBorder="1" applyAlignment="1">
      <alignment horizontal="center"/>
    </xf>
    <xf numFmtId="0" fontId="0" fillId="0" borderId="53" xfId="0" applyBorder="1" applyAlignment="1">
      <alignment/>
    </xf>
    <xf numFmtId="0" fontId="0" fillId="0" borderId="11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68" xfId="0" applyFill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67" xfId="0" applyFont="1" applyBorder="1" applyAlignment="1">
      <alignment horizontal="left"/>
    </xf>
    <xf numFmtId="0" fontId="10" fillId="0" borderId="82" xfId="0" applyFont="1" applyBorder="1" applyAlignment="1">
      <alignment/>
    </xf>
    <xf numFmtId="0" fontId="10" fillId="0" borderId="67" xfId="0" applyFont="1" applyBorder="1" applyAlignment="1">
      <alignment/>
    </xf>
    <xf numFmtId="0" fontId="0" fillId="0" borderId="82" xfId="0" applyBorder="1" applyAlignment="1">
      <alignment/>
    </xf>
    <xf numFmtId="0" fontId="0" fillId="0" borderId="31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10" fillId="0" borderId="56" xfId="0" applyFont="1" applyBorder="1" applyAlignment="1">
      <alignment horizontal="left" vertical="center"/>
    </xf>
    <xf numFmtId="0" fontId="0" fillId="0" borderId="78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3" fontId="0" fillId="0" borderId="39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0" fontId="0" fillId="0" borderId="67" xfId="0" applyFont="1" applyBorder="1" applyAlignment="1">
      <alignment vertical="center"/>
    </xf>
    <xf numFmtId="3" fontId="10" fillId="0" borderId="67" xfId="0" applyNumberFormat="1" applyFont="1" applyBorder="1" applyAlignment="1">
      <alignment vertical="center"/>
    </xf>
    <xf numFmtId="3" fontId="10" fillId="0" borderId="82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76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center" vertical="center"/>
    </xf>
    <xf numFmtId="3" fontId="10" fillId="0" borderId="24" xfId="0" applyNumberFormat="1" applyFont="1" applyBorder="1" applyAlignment="1">
      <alignment horizontal="right" vertical="center"/>
    </xf>
    <xf numFmtId="0" fontId="10" fillId="0" borderId="40" xfId="0" applyFont="1" applyBorder="1" applyAlignment="1">
      <alignment/>
    </xf>
    <xf numFmtId="0" fontId="6" fillId="0" borderId="67" xfId="0" applyFont="1" applyBorder="1" applyAlignment="1">
      <alignment wrapText="1"/>
    </xf>
    <xf numFmtId="0" fontId="6" fillId="0" borderId="82" xfId="0" applyFont="1" applyBorder="1" applyAlignment="1">
      <alignment wrapText="1"/>
    </xf>
    <xf numFmtId="0" fontId="13" fillId="0" borderId="11" xfId="0" applyFont="1" applyBorder="1" applyAlignment="1">
      <alignment/>
    </xf>
    <xf numFmtId="3" fontId="10" fillId="0" borderId="11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0" fillId="0" borderId="67" xfId="0" applyBorder="1" applyAlignment="1">
      <alignment/>
    </xf>
    <xf numFmtId="0" fontId="63" fillId="0" borderId="67" xfId="0" applyFont="1" applyBorder="1" applyAlignment="1">
      <alignment wrapText="1"/>
    </xf>
    <xf numFmtId="0" fontId="63" fillId="0" borderId="67" xfId="0" applyFont="1" applyBorder="1" applyAlignment="1">
      <alignment/>
    </xf>
    <xf numFmtId="0" fontId="63" fillId="0" borderId="82" xfId="0" applyFont="1" applyBorder="1" applyAlignment="1">
      <alignment/>
    </xf>
    <xf numFmtId="3" fontId="0" fillId="0" borderId="17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10" fillId="0" borderId="17" xfId="42" applyNumberFormat="1" applyFont="1" applyBorder="1" applyAlignment="1">
      <alignment horizontal="right" vertical="center"/>
    </xf>
    <xf numFmtId="3" fontId="10" fillId="0" borderId="17" xfId="42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30" fillId="0" borderId="67" xfId="0" applyFont="1" applyBorder="1" applyAlignment="1">
      <alignment vertical="center"/>
    </xf>
    <xf numFmtId="0" fontId="10" fillId="0" borderId="67" xfId="0" applyFont="1" applyBorder="1" applyAlignment="1">
      <alignment horizontal="center"/>
    </xf>
    <xf numFmtId="3" fontId="30" fillId="0" borderId="67" xfId="44" applyNumberFormat="1" applyFont="1" applyBorder="1" applyAlignment="1">
      <alignment vertical="center"/>
    </xf>
    <xf numFmtId="3" fontId="30" fillId="0" borderId="82" xfId="44" applyNumberFormat="1" applyFont="1" applyBorder="1" applyAlignment="1">
      <alignment vertical="center"/>
    </xf>
    <xf numFmtId="0" fontId="30" fillId="0" borderId="82" xfId="0" applyFont="1" applyBorder="1" applyAlignment="1">
      <alignment vertical="center"/>
    </xf>
    <xf numFmtId="0" fontId="0" fillId="0" borderId="57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64" fillId="0" borderId="16" xfId="0" applyFont="1" applyBorder="1" applyAlignment="1">
      <alignment vertical="center"/>
    </xf>
    <xf numFmtId="0" fontId="64" fillId="0" borderId="11" xfId="0" applyFont="1" applyBorder="1" applyAlignment="1">
      <alignment vertical="center"/>
    </xf>
    <xf numFmtId="0" fontId="5" fillId="0" borderId="11" xfId="0" applyNumberFormat="1" applyFont="1" applyFill="1" applyBorder="1" applyAlignment="1" applyProtection="1">
      <alignment/>
      <protection/>
    </xf>
    <xf numFmtId="0" fontId="64" fillId="0" borderId="18" xfId="0" applyFont="1" applyBorder="1" applyAlignment="1">
      <alignment vertical="center"/>
    </xf>
    <xf numFmtId="0" fontId="64" fillId="0" borderId="12" xfId="0" applyFont="1" applyBorder="1" applyAlignment="1">
      <alignment vertical="center"/>
    </xf>
    <xf numFmtId="0" fontId="5" fillId="0" borderId="12" xfId="0" applyNumberFormat="1" applyFont="1" applyFill="1" applyBorder="1" applyAlignment="1" applyProtection="1">
      <alignment/>
      <protection/>
    </xf>
    <xf numFmtId="0" fontId="64" fillId="0" borderId="18" xfId="0" applyFont="1" applyBorder="1" applyAlignment="1">
      <alignment horizontal="left" vertical="center"/>
    </xf>
    <xf numFmtId="0" fontId="64" fillId="0" borderId="19" xfId="0" applyFont="1" applyBorder="1" applyAlignment="1">
      <alignment vertical="center"/>
    </xf>
    <xf numFmtId="0" fontId="64" fillId="0" borderId="20" xfId="0" applyFont="1" applyBorder="1" applyAlignment="1">
      <alignment vertical="center"/>
    </xf>
    <xf numFmtId="0" fontId="5" fillId="0" borderId="20" xfId="0" applyNumberFormat="1" applyFont="1" applyFill="1" applyBorder="1" applyAlignment="1" applyProtection="1">
      <alignment/>
      <protection/>
    </xf>
    <xf numFmtId="179" fontId="5" fillId="0" borderId="38" xfId="42" applyFont="1" applyFill="1" applyBorder="1" applyAlignment="1" applyProtection="1">
      <alignment horizontal="center"/>
      <protection/>
    </xf>
    <xf numFmtId="3" fontId="0" fillId="0" borderId="39" xfId="0" applyNumberFormat="1" applyFont="1" applyBorder="1" applyAlignment="1">
      <alignment horizontal="right" vertical="center"/>
    </xf>
    <xf numFmtId="3" fontId="0" fillId="0" borderId="45" xfId="0" applyNumberFormat="1" applyFont="1" applyBorder="1" applyAlignment="1">
      <alignment horizontal="right" vertical="center"/>
    </xf>
    <xf numFmtId="0" fontId="0" fillId="0" borderId="40" xfId="0" applyFont="1" applyBorder="1" applyAlignment="1">
      <alignment horizontal="center" vertical="center"/>
    </xf>
    <xf numFmtId="3" fontId="10" fillId="0" borderId="67" xfId="0" applyNumberFormat="1" applyFont="1" applyBorder="1" applyAlignment="1">
      <alignment horizontal="right" vertical="center"/>
    </xf>
    <xf numFmtId="3" fontId="10" fillId="0" borderId="82" xfId="0" applyNumberFormat="1" applyFont="1" applyBorder="1" applyAlignment="1">
      <alignment horizontal="right" vertical="center"/>
    </xf>
    <xf numFmtId="3" fontId="0" fillId="0" borderId="39" xfId="0" applyNumberFormat="1" applyFont="1" applyBorder="1" applyAlignment="1">
      <alignment vertical="center"/>
    </xf>
    <xf numFmtId="3" fontId="0" fillId="0" borderId="4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0" fillId="0" borderId="44" xfId="0" applyFont="1" applyBorder="1" applyAlignment="1">
      <alignment horizontal="center" vertical="center"/>
    </xf>
    <xf numFmtId="3" fontId="10" fillId="0" borderId="36" xfId="0" applyNumberFormat="1" applyFont="1" applyBorder="1" applyAlignment="1">
      <alignment horizontal="right" vertical="center"/>
    </xf>
    <xf numFmtId="3" fontId="10" fillId="0" borderId="37" xfId="0" applyNumberFormat="1" applyFont="1" applyBorder="1" applyAlignment="1">
      <alignment horizontal="right" vertical="center"/>
    </xf>
    <xf numFmtId="3" fontId="10" fillId="0" borderId="76" xfId="0" applyNumberFormat="1" applyFont="1" applyBorder="1" applyAlignment="1">
      <alignment horizontal="center" vertical="center"/>
    </xf>
    <xf numFmtId="3" fontId="10" fillId="0" borderId="35" xfId="0" applyNumberFormat="1" applyFont="1" applyBorder="1" applyAlignment="1">
      <alignment horizontal="right" vertical="center"/>
    </xf>
    <xf numFmtId="0" fontId="10" fillId="0" borderId="20" xfId="0" applyFont="1" applyBorder="1" applyAlignment="1">
      <alignment/>
    </xf>
    <xf numFmtId="0" fontId="10" fillId="0" borderId="38" xfId="0" applyFont="1" applyBorder="1" applyAlignment="1">
      <alignment/>
    </xf>
    <xf numFmtId="3" fontId="0" fillId="0" borderId="39" xfId="0" applyNumberFormat="1" applyBorder="1" applyAlignment="1">
      <alignment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24" xfId="0" applyNumberForma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3" fontId="10" fillId="0" borderId="67" xfId="0" applyNumberFormat="1" applyFont="1" applyBorder="1" applyAlignment="1">
      <alignment horizontal="right" vertical="center"/>
    </xf>
    <xf numFmtId="3" fontId="10" fillId="0" borderId="82" xfId="0" applyNumberFormat="1" applyFont="1" applyBorder="1" applyAlignment="1">
      <alignment horizontal="right" vertical="center"/>
    </xf>
    <xf numFmtId="0" fontId="10" fillId="42" borderId="12" xfId="58" applyFont="1" applyFill="1" applyBorder="1" applyAlignment="1">
      <alignment horizontal="left" wrapText="1"/>
      <protection/>
    </xf>
    <xf numFmtId="0" fontId="10" fillId="42" borderId="12" xfId="58" applyFont="1" applyFill="1" applyBorder="1" applyAlignment="1">
      <alignment horizontal="left"/>
      <protection/>
    </xf>
    <xf numFmtId="0" fontId="10" fillId="42" borderId="17" xfId="58" applyFont="1" applyFill="1" applyBorder="1" applyAlignment="1">
      <alignment horizontal="left"/>
      <protection/>
    </xf>
    <xf numFmtId="3" fontId="0" fillId="0" borderId="67" xfId="0" applyNumberFormat="1" applyBorder="1" applyAlignment="1">
      <alignment horizontal="right" vertical="center" wrapText="1"/>
    </xf>
    <xf numFmtId="3" fontId="0" fillId="0" borderId="42" xfId="0" applyNumberFormat="1" applyFill="1" applyBorder="1" applyAlignment="1">
      <alignment horizontal="right" vertical="center" wrapText="1"/>
    </xf>
    <xf numFmtId="3" fontId="104" fillId="0" borderId="0" xfId="0" applyNumberFormat="1" applyFont="1" applyFill="1" applyAlignment="1">
      <alignment horizontal="center" vertical="center"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3" fillId="0" borderId="0" xfId="58" applyFont="1" applyFill="1" applyBorder="1" applyAlignment="1">
      <alignment horizontal="left"/>
      <protection/>
    </xf>
    <xf numFmtId="0" fontId="0" fillId="0" borderId="0" xfId="0" applyFont="1" applyFill="1" applyAlignment="1">
      <alignment/>
    </xf>
    <xf numFmtId="0" fontId="27" fillId="0" borderId="0" xfId="0" applyNumberFormat="1" applyFont="1" applyFill="1" applyBorder="1" applyAlignment="1" applyProtection="1">
      <alignment/>
      <protection/>
    </xf>
    <xf numFmtId="0" fontId="58" fillId="0" borderId="0" xfId="0" applyFont="1" applyBorder="1" applyAlignment="1">
      <alignment horizontal="center"/>
    </xf>
    <xf numFmtId="0" fontId="57" fillId="0" borderId="26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0" borderId="2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85" xfId="0" applyFont="1" applyBorder="1" applyAlignment="1">
      <alignment horizontal="center"/>
    </xf>
    <xf numFmtId="0" fontId="58" fillId="0" borderId="0" xfId="0" applyFont="1" applyBorder="1" applyAlignment="1">
      <alignment vertical="top"/>
    </xf>
    <xf numFmtId="0" fontId="5" fillId="0" borderId="13" xfId="0" applyFont="1" applyBorder="1" applyAlignment="1">
      <alignment horizontal="center"/>
    </xf>
    <xf numFmtId="14" fontId="59" fillId="0" borderId="85" xfId="0" applyNumberFormat="1" applyFont="1" applyBorder="1" applyAlignment="1">
      <alignment horizontal="center" vertical="top"/>
    </xf>
    <xf numFmtId="0" fontId="59" fillId="0" borderId="85" xfId="0" applyFont="1" applyBorder="1" applyAlignment="1">
      <alignment horizontal="center" vertical="top"/>
    </xf>
    <xf numFmtId="0" fontId="60" fillId="0" borderId="0" xfId="0" applyFont="1" applyBorder="1" applyAlignment="1">
      <alignment horizontal="left" vertical="top" wrapText="1"/>
    </xf>
    <xf numFmtId="0" fontId="60" fillId="0" borderId="27" xfId="0" applyFont="1" applyBorder="1" applyAlignment="1">
      <alignment horizontal="left" vertical="top" wrapText="1"/>
    </xf>
    <xf numFmtId="14" fontId="15" fillId="0" borderId="85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21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46" fontId="15" fillId="0" borderId="0" xfId="0" applyNumberFormat="1" applyFont="1" applyBorder="1" applyAlignment="1">
      <alignment horizontal="center"/>
    </xf>
    <xf numFmtId="0" fontId="58" fillId="0" borderId="85" xfId="0" applyFont="1" applyBorder="1" applyAlignment="1">
      <alignment horizontal="left"/>
    </xf>
    <xf numFmtId="0" fontId="10" fillId="0" borderId="4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8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10" fillId="0" borderId="7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87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88" xfId="0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62" xfId="0" applyFont="1" applyBorder="1" applyAlignment="1">
      <alignment horizontal="left" vertical="center"/>
    </xf>
    <xf numFmtId="0" fontId="10" fillId="0" borderId="60" xfId="0" applyFont="1" applyBorder="1" applyAlignment="1">
      <alignment horizontal="left" vertical="center"/>
    </xf>
    <xf numFmtId="0" fontId="10" fillId="0" borderId="8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85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56" xfId="0" applyFont="1" applyBorder="1" applyAlignment="1">
      <alignment horizontal="left" vertical="center"/>
    </xf>
    <xf numFmtId="0" fontId="0" fillId="0" borderId="78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76" xfId="0" applyFont="1" applyBorder="1" applyAlignment="1">
      <alignment horizontal="left" vertical="center"/>
    </xf>
    <xf numFmtId="0" fontId="10" fillId="0" borderId="73" xfId="0" applyFont="1" applyBorder="1" applyAlignment="1">
      <alignment horizontal="left" vertical="center"/>
    </xf>
    <xf numFmtId="0" fontId="10" fillId="0" borderId="72" xfId="0" applyFont="1" applyBorder="1" applyAlignment="1">
      <alignment horizontal="left" vertical="center"/>
    </xf>
    <xf numFmtId="0" fontId="10" fillId="0" borderId="80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43" xfId="0" applyFont="1" applyBorder="1" applyAlignment="1">
      <alignment horizontal="center"/>
    </xf>
    <xf numFmtId="0" fontId="10" fillId="0" borderId="87" xfId="0" applyFont="1" applyBorder="1" applyAlignment="1">
      <alignment horizontal="center"/>
    </xf>
    <xf numFmtId="0" fontId="10" fillId="0" borderId="8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89" xfId="0" applyFont="1" applyBorder="1" applyAlignment="1">
      <alignment horizontal="center"/>
    </xf>
    <xf numFmtId="0" fontId="16" fillId="0" borderId="44" xfId="0" applyNumberFormat="1" applyFont="1" applyFill="1" applyBorder="1" applyAlignment="1" applyProtection="1">
      <alignment horizontal="center" vertical="center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02" fillId="0" borderId="0" xfId="0" applyFont="1" applyAlignment="1">
      <alignment horizontal="center"/>
    </xf>
    <xf numFmtId="0" fontId="16" fillId="0" borderId="37" xfId="0" applyNumberFormat="1" applyFont="1" applyFill="1" applyBorder="1" applyAlignment="1" applyProtection="1">
      <alignment horizontal="center" vertical="center" wrapText="1"/>
      <protection/>
    </xf>
    <xf numFmtId="0" fontId="16" fillId="0" borderId="38" xfId="0" applyNumberFormat="1" applyFont="1" applyFill="1" applyBorder="1" applyAlignment="1" applyProtection="1">
      <alignment horizontal="center" vertical="center" wrapText="1"/>
      <protection/>
    </xf>
    <xf numFmtId="0" fontId="23" fillId="0" borderId="36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center"/>
    </xf>
    <xf numFmtId="0" fontId="19" fillId="0" borderId="22" xfId="0" applyFont="1" applyBorder="1" applyAlignment="1">
      <alignment horizontal="left" vertical="center"/>
    </xf>
    <xf numFmtId="0" fontId="19" fillId="0" borderId="2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30" xfId="0" applyFont="1" applyBorder="1" applyAlignment="1">
      <alignment horizontal="left" vertical="center"/>
    </xf>
    <xf numFmtId="188" fontId="16" fillId="0" borderId="51" xfId="42" applyNumberFormat="1" applyFont="1" applyFill="1" applyBorder="1" applyAlignment="1" applyProtection="1">
      <alignment horizontal="center" vertical="center"/>
      <protection/>
    </xf>
    <xf numFmtId="188" fontId="16" fillId="0" borderId="48" xfId="42" applyNumberFormat="1" applyFont="1" applyFill="1" applyBorder="1" applyAlignment="1" applyProtection="1">
      <alignment horizontal="center" vertical="center"/>
      <protection/>
    </xf>
    <xf numFmtId="0" fontId="16" fillId="0" borderId="36" xfId="0" applyNumberFormat="1" applyFont="1" applyFill="1" applyBorder="1" applyAlignment="1" applyProtection="1">
      <alignment horizontal="center" vertical="center" wrapText="1"/>
      <protection/>
    </xf>
    <xf numFmtId="0" fontId="16" fillId="0" borderId="20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0" fillId="0" borderId="73" xfId="0" applyNumberFormat="1" applyFont="1" applyFill="1" applyBorder="1" applyAlignment="1" applyProtection="1">
      <alignment horizontal="center"/>
      <protection/>
    </xf>
    <xf numFmtId="0" fontId="10" fillId="0" borderId="8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left"/>
      <protection/>
    </xf>
    <xf numFmtId="0" fontId="0" fillId="0" borderId="0" xfId="0" applyNumberForma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11" fillId="0" borderId="50" xfId="0" applyFont="1" applyBorder="1" applyAlignment="1">
      <alignment horizontal="left" vertical="center"/>
    </xf>
    <xf numFmtId="0" fontId="11" fillId="0" borderId="89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61" xfId="0" applyFont="1" applyBorder="1" applyAlignment="1">
      <alignment horizontal="left" vertical="center"/>
    </xf>
    <xf numFmtId="0" fontId="11" fillId="0" borderId="86" xfId="0" applyFont="1" applyBorder="1" applyAlignment="1">
      <alignment horizontal="left" vertical="center"/>
    </xf>
    <xf numFmtId="0" fontId="31" fillId="0" borderId="0" xfId="0" applyFont="1" applyAlignment="1">
      <alignment horizontal="center"/>
    </xf>
    <xf numFmtId="0" fontId="0" fillId="0" borderId="4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7" fillId="0" borderId="8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0" fillId="0" borderId="4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105" fillId="0" borderId="36" xfId="0" applyFont="1" applyBorder="1" applyAlignment="1">
      <alignment horizontal="center"/>
    </xf>
    <xf numFmtId="0" fontId="105" fillId="0" borderId="12" xfId="0" applyFont="1" applyBorder="1" applyAlignment="1">
      <alignment horizontal="center"/>
    </xf>
    <xf numFmtId="0" fontId="0" fillId="0" borderId="37" xfId="0" applyBorder="1" applyAlignment="1">
      <alignment horizontal="center" vertical="top"/>
    </xf>
    <xf numFmtId="0" fontId="0" fillId="0" borderId="17" xfId="0" applyBorder="1" applyAlignment="1">
      <alignment/>
    </xf>
    <xf numFmtId="2" fontId="10" fillId="0" borderId="50" xfId="58" applyNumberFormat="1" applyFont="1" applyBorder="1" applyAlignment="1">
      <alignment horizontal="center" wrapText="1"/>
      <protection/>
    </xf>
    <xf numFmtId="2" fontId="10" fillId="0" borderId="88" xfId="58" applyNumberFormat="1" applyFont="1" applyBorder="1" applyAlignment="1">
      <alignment horizontal="center" wrapText="1"/>
      <protection/>
    </xf>
    <xf numFmtId="2" fontId="10" fillId="0" borderId="74" xfId="58" applyNumberFormat="1" applyFont="1" applyBorder="1" applyAlignment="1">
      <alignment horizontal="center" wrapText="1"/>
      <protection/>
    </xf>
    <xf numFmtId="2" fontId="33" fillId="0" borderId="0" xfId="58" applyNumberFormat="1" applyFont="1" applyBorder="1" applyAlignment="1">
      <alignment horizontal="center" wrapText="1"/>
      <protection/>
    </xf>
    <xf numFmtId="2" fontId="33" fillId="0" borderId="41" xfId="58" applyNumberFormat="1" applyFont="1" applyBorder="1" applyAlignment="1">
      <alignment horizontal="center" wrapText="1"/>
      <protection/>
    </xf>
    <xf numFmtId="0" fontId="10" fillId="40" borderId="89" xfId="58" applyFont="1" applyFill="1" applyBorder="1" applyAlignment="1">
      <alignment horizontal="left" wrapText="1"/>
      <protection/>
    </xf>
    <xf numFmtId="0" fontId="10" fillId="40" borderId="36" xfId="58" applyFont="1" applyFill="1" applyBorder="1" applyAlignment="1">
      <alignment horizontal="left" wrapText="1"/>
      <protection/>
    </xf>
    <xf numFmtId="0" fontId="0" fillId="0" borderId="13" xfId="58" applyFont="1" applyBorder="1" applyAlignment="1">
      <alignment horizontal="left" wrapText="1"/>
      <protection/>
    </xf>
    <xf numFmtId="0" fontId="0" fillId="0" borderId="14" xfId="58" applyFont="1" applyBorder="1" applyAlignment="1">
      <alignment horizontal="left" wrapText="1"/>
      <protection/>
    </xf>
    <xf numFmtId="0" fontId="10" fillId="40" borderId="13" xfId="58" applyFont="1" applyFill="1" applyBorder="1" applyAlignment="1">
      <alignment horizontal="left" wrapText="1"/>
      <protection/>
    </xf>
    <xf numFmtId="0" fontId="10" fillId="40" borderId="14" xfId="58" applyFont="1" applyFill="1" applyBorder="1" applyAlignment="1">
      <alignment horizontal="left" wrapText="1"/>
      <protection/>
    </xf>
    <xf numFmtId="0" fontId="0" fillId="0" borderId="13" xfId="58" applyFont="1" applyBorder="1" applyAlignment="1">
      <alignment horizontal="center" wrapText="1"/>
      <protection/>
    </xf>
    <xf numFmtId="0" fontId="0" fillId="0" borderId="14" xfId="58" applyFont="1" applyBorder="1" applyAlignment="1">
      <alignment horizontal="center" wrapText="1"/>
      <protection/>
    </xf>
    <xf numFmtId="0" fontId="10" fillId="0" borderId="13" xfId="58" applyFont="1" applyBorder="1" applyAlignment="1">
      <alignment horizontal="left" wrapText="1"/>
      <protection/>
    </xf>
    <xf numFmtId="0" fontId="10" fillId="0" borderId="14" xfId="58" applyFont="1" applyBorder="1" applyAlignment="1">
      <alignment horizontal="left" wrapText="1"/>
      <protection/>
    </xf>
    <xf numFmtId="0" fontId="11" fillId="0" borderId="14" xfId="58" applyFont="1" applyBorder="1" applyAlignment="1">
      <alignment horizontal="left" wrapText="1"/>
      <protection/>
    </xf>
    <xf numFmtId="0" fontId="11" fillId="0" borderId="12" xfId="58" applyFont="1" applyBorder="1" applyAlignment="1">
      <alignment horizontal="left" wrapText="1"/>
      <protection/>
    </xf>
    <xf numFmtId="0" fontId="10" fillId="0" borderId="12" xfId="58" applyFont="1" applyBorder="1" applyAlignment="1">
      <alignment horizontal="left" wrapText="1"/>
      <protection/>
    </xf>
    <xf numFmtId="0" fontId="10" fillId="0" borderId="56" xfId="58" applyFont="1" applyBorder="1" applyAlignment="1">
      <alignment horizontal="left" wrapText="1"/>
      <protection/>
    </xf>
    <xf numFmtId="0" fontId="10" fillId="0" borderId="78" xfId="58" applyFont="1" applyBorder="1" applyAlignment="1">
      <alignment horizontal="left" wrapText="1"/>
      <protection/>
    </xf>
    <xf numFmtId="0" fontId="10" fillId="0" borderId="67" xfId="58" applyFont="1" applyBorder="1" applyAlignment="1">
      <alignment horizontal="left" wrapText="1"/>
      <protection/>
    </xf>
    <xf numFmtId="0" fontId="10" fillId="0" borderId="0" xfId="58" applyFont="1" applyBorder="1" applyAlignment="1">
      <alignment horizontal="center" wrapText="1"/>
      <protection/>
    </xf>
    <xf numFmtId="0" fontId="33" fillId="0" borderId="57" xfId="58" applyFont="1" applyBorder="1" applyAlignment="1">
      <alignment horizontal="center" wrapText="1"/>
      <protection/>
    </xf>
    <xf numFmtId="0" fontId="33" fillId="0" borderId="56" xfId="58" applyFont="1" applyBorder="1" applyAlignment="1">
      <alignment horizontal="center" wrapText="1"/>
      <protection/>
    </xf>
    <xf numFmtId="0" fontId="33" fillId="0" borderId="78" xfId="58" applyFont="1" applyBorder="1" applyAlignment="1">
      <alignment horizontal="center" wrapText="1"/>
      <protection/>
    </xf>
    <xf numFmtId="0" fontId="10" fillId="0" borderId="89" xfId="58" applyFont="1" applyBorder="1" applyAlignment="1">
      <alignment horizontal="left" wrapText="1"/>
      <protection/>
    </xf>
    <xf numFmtId="0" fontId="10" fillId="0" borderId="36" xfId="58" applyFont="1" applyBorder="1" applyAlignment="1">
      <alignment horizontal="left" wrapText="1"/>
      <protection/>
    </xf>
    <xf numFmtId="0" fontId="3" fillId="0" borderId="12" xfId="59" applyFont="1" applyFill="1" applyBorder="1" applyAlignment="1">
      <alignment horizontal="left" wrapText="1"/>
      <protection/>
    </xf>
    <xf numFmtId="0" fontId="34" fillId="0" borderId="12" xfId="59" applyFont="1" applyFill="1" applyBorder="1" applyAlignment="1">
      <alignment horizontal="left" wrapText="1"/>
      <protection/>
    </xf>
    <xf numFmtId="0" fontId="34" fillId="0" borderId="12" xfId="58" applyFont="1" applyBorder="1" applyAlignment="1">
      <alignment horizontal="left" wrapText="1"/>
      <protection/>
    </xf>
    <xf numFmtId="0" fontId="3" fillId="0" borderId="12" xfId="58" applyFont="1" applyBorder="1" applyAlignment="1">
      <alignment horizontal="left" wrapText="1"/>
      <protection/>
    </xf>
    <xf numFmtId="0" fontId="3" fillId="0" borderId="12" xfId="58" applyFont="1" applyBorder="1" applyAlignment="1">
      <alignment horizontal="left"/>
      <protection/>
    </xf>
    <xf numFmtId="0" fontId="35" fillId="0" borderId="12" xfId="59" applyFont="1" applyFill="1" applyBorder="1" applyAlignment="1">
      <alignment horizontal="left" wrapText="1"/>
      <protection/>
    </xf>
    <xf numFmtId="0" fontId="10" fillId="0" borderId="12" xfId="59" applyFont="1" applyFill="1" applyBorder="1" applyAlignment="1">
      <alignment horizontal="left" wrapText="1"/>
      <protection/>
    </xf>
    <xf numFmtId="0" fontId="0" fillId="0" borderId="12" xfId="59" applyFont="1" applyFill="1" applyBorder="1" applyAlignment="1">
      <alignment horizontal="left" wrapText="1"/>
      <protection/>
    </xf>
    <xf numFmtId="0" fontId="10" fillId="8" borderId="39" xfId="58" applyFont="1" applyFill="1" applyBorder="1" applyAlignment="1">
      <alignment horizontal="left" wrapText="1"/>
      <protection/>
    </xf>
    <xf numFmtId="0" fontId="34" fillId="0" borderId="12" xfId="58" applyFont="1" applyBorder="1" applyAlignment="1">
      <alignment horizontal="left"/>
      <protection/>
    </xf>
    <xf numFmtId="0" fontId="35" fillId="0" borderId="12" xfId="58" applyFont="1" applyBorder="1" applyAlignment="1">
      <alignment horizontal="left"/>
      <protection/>
    </xf>
    <xf numFmtId="0" fontId="35" fillId="0" borderId="20" xfId="58" applyFont="1" applyBorder="1" applyAlignment="1">
      <alignment horizontal="left"/>
      <protection/>
    </xf>
    <xf numFmtId="0" fontId="0" fillId="0" borderId="67" xfId="0" applyFont="1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82" xfId="0" applyBorder="1" applyAlignment="1">
      <alignment horizontal="center"/>
    </xf>
    <xf numFmtId="1" fontId="0" fillId="0" borderId="39" xfId="0" applyNumberFormat="1" applyFont="1" applyBorder="1" applyAlignment="1">
      <alignment horizontal="center"/>
    </xf>
    <xf numFmtId="1" fontId="0" fillId="0" borderId="39" xfId="0" applyNumberFormat="1" applyBorder="1" applyAlignment="1">
      <alignment horizontal="center"/>
    </xf>
    <xf numFmtId="1" fontId="6" fillId="0" borderId="67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6" fillId="0" borderId="67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0" fillId="0" borderId="67" xfId="0" applyFont="1" applyBorder="1" applyAlignment="1">
      <alignment horizontal="center" vertical="center"/>
    </xf>
    <xf numFmtId="0" fontId="10" fillId="0" borderId="82" xfId="0" applyFont="1" applyBorder="1" applyAlignment="1">
      <alignment horizontal="center" vertic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40" fillId="0" borderId="39" xfId="0" applyFont="1" applyBorder="1" applyAlignment="1">
      <alignment/>
    </xf>
    <xf numFmtId="0" fontId="40" fillId="0" borderId="57" xfId="0" applyFont="1" applyBorder="1" applyAlignment="1">
      <alignment/>
    </xf>
    <xf numFmtId="0" fontId="40" fillId="0" borderId="66" xfId="0" applyFont="1" applyBorder="1" applyAlignment="1">
      <alignment horizontal="center"/>
    </xf>
    <xf numFmtId="0" fontId="40" fillId="0" borderId="72" xfId="0" applyFont="1" applyBorder="1" applyAlignment="1">
      <alignment horizontal="center"/>
    </xf>
    <xf numFmtId="0" fontId="40" fillId="0" borderId="72" xfId="0" applyFont="1" applyBorder="1" applyAlignment="1">
      <alignment horizontal="center"/>
    </xf>
    <xf numFmtId="0" fontId="40" fillId="0" borderId="65" xfId="0" applyFont="1" applyBorder="1" applyAlignment="1">
      <alignment horizontal="center"/>
    </xf>
    <xf numFmtId="1" fontId="40" fillId="39" borderId="28" xfId="0" applyNumberFormat="1" applyFont="1" applyFill="1" applyBorder="1" applyAlignment="1">
      <alignment horizontal="center" vertical="center" wrapText="1"/>
    </xf>
    <xf numFmtId="1" fontId="40" fillId="39" borderId="29" xfId="0" applyNumberFormat="1" applyFont="1" applyFill="1" applyBorder="1" applyAlignment="1">
      <alignment horizontal="center" vertical="center" wrapText="1"/>
    </xf>
    <xf numFmtId="1" fontId="40" fillId="39" borderId="30" xfId="0" applyNumberFormat="1" applyFont="1" applyFill="1" applyBorder="1" applyAlignment="1">
      <alignment horizontal="center" vertical="center" wrapText="1"/>
    </xf>
    <xf numFmtId="1" fontId="40" fillId="39" borderId="66" xfId="0" applyNumberFormat="1" applyFont="1" applyFill="1" applyBorder="1" applyAlignment="1">
      <alignment horizontal="center" vertical="center" wrapText="1"/>
    </xf>
    <xf numFmtId="1" fontId="40" fillId="39" borderId="72" xfId="0" applyNumberFormat="1" applyFont="1" applyFill="1" applyBorder="1" applyAlignment="1">
      <alignment horizontal="center" vertical="center" wrapText="1"/>
    </xf>
    <xf numFmtId="1" fontId="40" fillId="39" borderId="46" xfId="0" applyNumberFormat="1" applyFont="1" applyFill="1" applyBorder="1" applyAlignment="1">
      <alignment horizontal="center" vertical="center" wrapText="1"/>
    </xf>
    <xf numFmtId="1" fontId="40" fillId="39" borderId="26" xfId="0" applyNumberFormat="1" applyFont="1" applyFill="1" applyBorder="1" applyAlignment="1">
      <alignment horizontal="center" vertical="center" wrapText="1"/>
    </xf>
    <xf numFmtId="0" fontId="40" fillId="38" borderId="51" xfId="0" applyFont="1" applyFill="1" applyBorder="1" applyAlignment="1">
      <alignment horizontal="center" vertical="center" wrapText="1"/>
    </xf>
    <xf numFmtId="0" fontId="40" fillId="38" borderId="47" xfId="0" applyFont="1" applyFill="1" applyBorder="1" applyAlignment="1">
      <alignment horizontal="center" vertical="center" wrapText="1"/>
    </xf>
    <xf numFmtId="0" fontId="40" fillId="38" borderId="48" xfId="0" applyFont="1" applyFill="1" applyBorder="1" applyAlignment="1">
      <alignment horizontal="center" vertical="center" wrapText="1"/>
    </xf>
    <xf numFmtId="1" fontId="40" fillId="39" borderId="65" xfId="0" applyNumberFormat="1" applyFont="1" applyFill="1" applyBorder="1" applyAlignment="1">
      <alignment horizontal="center" vertical="center" wrapText="1"/>
    </xf>
    <xf numFmtId="1" fontId="40" fillId="39" borderId="44" xfId="0" applyNumberFormat="1" applyFont="1" applyFill="1" applyBorder="1" applyAlignment="1">
      <alignment horizontal="center" vertical="center" wrapText="1"/>
    </xf>
    <xf numFmtId="1" fontId="40" fillId="39" borderId="18" xfId="0" applyNumberFormat="1" applyFont="1" applyFill="1" applyBorder="1" applyAlignment="1">
      <alignment horizontal="center" vertical="center" wrapText="1"/>
    </xf>
    <xf numFmtId="0" fontId="40" fillId="39" borderId="37" xfId="0" applyFont="1" applyFill="1" applyBorder="1" applyAlignment="1">
      <alignment horizontal="center" vertical="center" wrapText="1"/>
    </xf>
    <xf numFmtId="0" fontId="40" fillId="39" borderId="17" xfId="0" applyFont="1" applyFill="1" applyBorder="1" applyAlignment="1">
      <alignment horizontal="center" vertical="center" wrapText="1"/>
    </xf>
    <xf numFmtId="0" fontId="40" fillId="39" borderId="38" xfId="0" applyFont="1" applyFill="1" applyBorder="1" applyAlignment="1">
      <alignment horizontal="center" vertical="center" wrapText="1"/>
    </xf>
    <xf numFmtId="1" fontId="40" fillId="38" borderId="74" xfId="0" applyNumberFormat="1" applyFont="1" applyFill="1" applyBorder="1" applyAlignment="1">
      <alignment horizontal="center" vertical="center" wrapText="1"/>
    </xf>
    <xf numFmtId="1" fontId="40" fillId="38" borderId="69" xfId="0" applyNumberFormat="1" applyFont="1" applyFill="1" applyBorder="1" applyAlignment="1">
      <alignment horizontal="center" vertical="center" wrapText="1"/>
    </xf>
    <xf numFmtId="1" fontId="40" fillId="38" borderId="71" xfId="0" applyNumberFormat="1" applyFont="1" applyFill="1" applyBorder="1" applyAlignment="1">
      <alignment horizontal="center" vertical="center" wrapText="1"/>
    </xf>
    <xf numFmtId="1" fontId="40" fillId="38" borderId="51" xfId="0" applyNumberFormat="1" applyFont="1" applyFill="1" applyBorder="1" applyAlignment="1">
      <alignment horizontal="center" vertical="center" wrapText="1"/>
    </xf>
    <xf numFmtId="1" fontId="40" fillId="38" borderId="47" xfId="0" applyNumberFormat="1" applyFont="1" applyFill="1" applyBorder="1" applyAlignment="1">
      <alignment horizontal="center" vertical="center" wrapText="1"/>
    </xf>
    <xf numFmtId="1" fontId="40" fillId="38" borderId="48" xfId="0" applyNumberFormat="1" applyFont="1" applyFill="1" applyBorder="1" applyAlignment="1">
      <alignment horizontal="center" vertical="center" wrapText="1"/>
    </xf>
    <xf numFmtId="1" fontId="40" fillId="2" borderId="47" xfId="0" applyNumberFormat="1" applyFont="1" applyFill="1" applyBorder="1" applyAlignment="1">
      <alignment horizontal="center" vertical="center" wrapText="1"/>
    </xf>
    <xf numFmtId="1" fontId="40" fillId="39" borderId="47" xfId="0" applyNumberFormat="1" applyFont="1" applyFill="1" applyBorder="1" applyAlignment="1">
      <alignment horizontal="center" vertical="center" wrapText="1"/>
    </xf>
    <xf numFmtId="1" fontId="40" fillId="39" borderId="48" xfId="0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/>
    </xf>
    <xf numFmtId="0" fontId="38" fillId="39" borderId="51" xfId="0" applyFont="1" applyFill="1" applyBorder="1" applyAlignment="1">
      <alignment horizontal="center" vertical="center"/>
    </xf>
    <xf numFmtId="0" fontId="38" fillId="39" borderId="47" xfId="0" applyFont="1" applyFill="1" applyBorder="1" applyAlignment="1">
      <alignment horizontal="center" vertical="center"/>
    </xf>
    <xf numFmtId="0" fontId="39" fillId="39" borderId="46" xfId="0" applyFont="1" applyFill="1" applyBorder="1" applyAlignment="1">
      <alignment horizontal="center" vertical="center"/>
    </xf>
    <xf numFmtId="0" fontId="39" fillId="39" borderId="25" xfId="0" applyFont="1" applyFill="1" applyBorder="1" applyAlignment="1">
      <alignment horizontal="center" vertical="center"/>
    </xf>
    <xf numFmtId="0" fontId="39" fillId="39" borderId="22" xfId="0" applyFont="1" applyFill="1" applyBorder="1" applyAlignment="1">
      <alignment horizontal="center" vertical="center"/>
    </xf>
    <xf numFmtId="0" fontId="39" fillId="39" borderId="26" xfId="0" applyFont="1" applyFill="1" applyBorder="1" applyAlignment="1">
      <alignment horizontal="center" vertical="center"/>
    </xf>
    <xf numFmtId="0" fontId="39" fillId="39" borderId="0" xfId="0" applyFont="1" applyFill="1" applyBorder="1" applyAlignment="1">
      <alignment horizontal="center" vertical="center"/>
    </xf>
    <xf numFmtId="0" fontId="39" fillId="39" borderId="27" xfId="0" applyFont="1" applyFill="1" applyBorder="1" applyAlignment="1">
      <alignment horizontal="center" vertical="center"/>
    </xf>
    <xf numFmtId="0" fontId="39" fillId="39" borderId="28" xfId="0" applyFont="1" applyFill="1" applyBorder="1" applyAlignment="1">
      <alignment horizontal="center" vertical="center"/>
    </xf>
    <xf numFmtId="0" fontId="39" fillId="39" borderId="29" xfId="0" applyFont="1" applyFill="1" applyBorder="1" applyAlignment="1">
      <alignment horizontal="center" vertical="center"/>
    </xf>
    <xf numFmtId="0" fontId="39" fillId="39" borderId="30" xfId="0" applyFont="1" applyFill="1" applyBorder="1" applyAlignment="1">
      <alignment horizontal="center" vertical="center"/>
    </xf>
    <xf numFmtId="0" fontId="62" fillId="39" borderId="51" xfId="0" applyFont="1" applyFill="1" applyBorder="1" applyAlignment="1">
      <alignment horizontal="center" vertical="center" wrapText="1"/>
    </xf>
    <xf numFmtId="0" fontId="62" fillId="39" borderId="47" xfId="0" applyFont="1" applyFill="1" applyBorder="1" applyAlignment="1">
      <alignment horizontal="center" vertical="center" wrapText="1"/>
    </xf>
    <xf numFmtId="0" fontId="62" fillId="39" borderId="52" xfId="0" applyFont="1" applyFill="1" applyBorder="1" applyAlignment="1">
      <alignment horizontal="center" vertical="center" wrapText="1"/>
    </xf>
    <xf numFmtId="0" fontId="40" fillId="39" borderId="51" xfId="0" applyFont="1" applyFill="1" applyBorder="1" applyAlignment="1">
      <alignment horizontal="center" vertical="center" wrapText="1"/>
    </xf>
    <xf numFmtId="0" fontId="40" fillId="39" borderId="47" xfId="0" applyFont="1" applyFill="1" applyBorder="1" applyAlignment="1">
      <alignment horizontal="center" vertical="center" wrapText="1"/>
    </xf>
    <xf numFmtId="0" fontId="40" fillId="39" borderId="48" xfId="0" applyFont="1" applyFill="1" applyBorder="1" applyAlignment="1">
      <alignment horizontal="center" vertical="center" wrapText="1"/>
    </xf>
    <xf numFmtId="1" fontId="40" fillId="39" borderId="49" xfId="0" applyNumberFormat="1" applyFont="1" applyFill="1" applyBorder="1" applyAlignment="1">
      <alignment horizontal="center" vertical="center" wrapText="1"/>
    </xf>
    <xf numFmtId="1" fontId="40" fillId="39" borderId="54" xfId="0" applyNumberFormat="1" applyFont="1" applyFill="1" applyBorder="1" applyAlignment="1">
      <alignment horizontal="center" vertical="center" wrapText="1"/>
    </xf>
    <xf numFmtId="1" fontId="40" fillId="39" borderId="59" xfId="0" applyNumberFormat="1" applyFont="1" applyFill="1" applyBorder="1" applyAlignment="1">
      <alignment horizontal="center" vertical="center" wrapText="1"/>
    </xf>
    <xf numFmtId="1" fontId="40" fillId="2" borderId="37" xfId="0" applyNumberFormat="1" applyFont="1" applyFill="1" applyBorder="1" applyAlignment="1">
      <alignment horizontal="center" vertical="center" wrapText="1"/>
    </xf>
    <xf numFmtId="1" fontId="40" fillId="2" borderId="17" xfId="0" applyNumberFormat="1" applyFont="1" applyFill="1" applyBorder="1" applyAlignment="1">
      <alignment horizontal="center" vertical="center" wrapText="1"/>
    </xf>
    <xf numFmtId="1" fontId="40" fillId="2" borderId="38" xfId="0" applyNumberFormat="1" applyFont="1" applyFill="1" applyBorder="1" applyAlignment="1">
      <alignment horizontal="center" vertical="center" wrapText="1"/>
    </xf>
    <xf numFmtId="1" fontId="40" fillId="2" borderId="46" xfId="0" applyNumberFormat="1" applyFont="1" applyFill="1" applyBorder="1" applyAlignment="1">
      <alignment horizontal="center" vertical="center" wrapText="1"/>
    </xf>
    <xf numFmtId="1" fontId="40" fillId="2" borderId="26" xfId="0" applyNumberFormat="1" applyFont="1" applyFill="1" applyBorder="1" applyAlignment="1">
      <alignment horizontal="center" vertical="center" wrapText="1"/>
    </xf>
    <xf numFmtId="1" fontId="40" fillId="2" borderId="28" xfId="0" applyNumberFormat="1" applyFont="1" applyFill="1" applyBorder="1" applyAlignment="1">
      <alignment horizontal="center" vertical="center" wrapText="1"/>
    </xf>
    <xf numFmtId="1" fontId="40" fillId="2" borderId="51" xfId="0" applyNumberFormat="1" applyFont="1" applyFill="1" applyBorder="1" applyAlignment="1">
      <alignment horizontal="center" vertical="center" wrapText="1"/>
    </xf>
    <xf numFmtId="1" fontId="40" fillId="2" borderId="48" xfId="0" applyNumberFormat="1" applyFont="1" applyFill="1" applyBorder="1" applyAlignment="1">
      <alignment horizontal="center" vertical="center" wrapText="1"/>
    </xf>
    <xf numFmtId="2" fontId="40" fillId="39" borderId="51" xfId="0" applyNumberFormat="1" applyFont="1" applyFill="1" applyBorder="1" applyAlignment="1">
      <alignment horizontal="center" vertical="center" wrapText="1"/>
    </xf>
    <xf numFmtId="2" fontId="40" fillId="39" borderId="47" xfId="0" applyNumberFormat="1" applyFont="1" applyFill="1" applyBorder="1" applyAlignment="1">
      <alignment horizontal="center" vertical="center" wrapText="1"/>
    </xf>
    <xf numFmtId="0" fontId="40" fillId="39" borderId="46" xfId="0" applyFont="1" applyFill="1" applyBorder="1" applyAlignment="1">
      <alignment horizontal="center" vertical="center" wrapText="1"/>
    </xf>
    <xf numFmtId="0" fontId="40" fillId="39" borderId="26" xfId="0" applyFont="1" applyFill="1" applyBorder="1" applyAlignment="1">
      <alignment horizontal="center" vertical="center" wrapText="1"/>
    </xf>
    <xf numFmtId="1" fontId="40" fillId="38" borderId="46" xfId="0" applyNumberFormat="1" applyFont="1" applyFill="1" applyBorder="1" applyAlignment="1">
      <alignment horizontal="center" vertical="center" wrapText="1"/>
    </xf>
    <xf numFmtId="1" fontId="40" fillId="38" borderId="26" xfId="0" applyNumberFormat="1" applyFont="1" applyFill="1" applyBorder="1" applyAlignment="1">
      <alignment horizontal="center" vertical="center" wrapText="1"/>
    </xf>
    <xf numFmtId="1" fontId="40" fillId="2" borderId="44" xfId="0" applyNumberFormat="1" applyFont="1" applyFill="1" applyBorder="1" applyAlignment="1">
      <alignment horizontal="center" vertical="center" wrapText="1"/>
    </xf>
    <xf numFmtId="1" fontId="40" fillId="2" borderId="18" xfId="0" applyNumberFormat="1" applyFont="1" applyFill="1" applyBorder="1" applyAlignment="1">
      <alignment horizontal="center" vertical="center" wrapText="1"/>
    </xf>
    <xf numFmtId="0" fontId="40" fillId="39" borderId="25" xfId="0" applyFont="1" applyFill="1" applyBorder="1" applyAlignment="1">
      <alignment horizontal="center" vertical="center" wrapText="1"/>
    </xf>
    <xf numFmtId="0" fontId="40" fillId="39" borderId="0" xfId="0" applyFont="1" applyFill="1" applyBorder="1" applyAlignment="1">
      <alignment horizontal="center" vertical="center" wrapText="1"/>
    </xf>
    <xf numFmtId="0" fontId="40" fillId="39" borderId="29" xfId="0" applyFont="1" applyFill="1" applyBorder="1" applyAlignment="1">
      <alignment horizontal="center" vertical="center" wrapText="1"/>
    </xf>
    <xf numFmtId="1" fontId="40" fillId="38" borderId="28" xfId="0" applyNumberFormat="1" applyFont="1" applyFill="1" applyBorder="1" applyAlignment="1">
      <alignment horizontal="center" vertical="center" wrapText="1"/>
    </xf>
    <xf numFmtId="0" fontId="40" fillId="2" borderId="36" xfId="0" applyFont="1" applyFill="1" applyBorder="1" applyAlignment="1">
      <alignment horizontal="center" vertical="center" wrapText="1"/>
    </xf>
    <xf numFmtId="0" fontId="40" fillId="2" borderId="12" xfId="0" applyFont="1" applyFill="1" applyBorder="1" applyAlignment="1">
      <alignment horizontal="center" vertical="center" wrapText="1"/>
    </xf>
    <xf numFmtId="0" fontId="40" fillId="2" borderId="20" xfId="0" applyFont="1" applyFill="1" applyBorder="1" applyAlignment="1">
      <alignment horizontal="center" vertical="center" wrapText="1"/>
    </xf>
    <xf numFmtId="1" fontId="40" fillId="39" borderId="51" xfId="0" applyNumberFormat="1" applyFont="1" applyFill="1" applyBorder="1" applyAlignment="1">
      <alignment horizontal="center" vertical="center" wrapText="1"/>
    </xf>
    <xf numFmtId="0" fontId="45" fillId="39" borderId="51" xfId="0" applyFont="1" applyFill="1" applyBorder="1" applyAlignment="1">
      <alignment horizontal="center" vertical="center" wrapText="1"/>
    </xf>
    <xf numFmtId="0" fontId="45" fillId="39" borderId="47" xfId="0" applyFont="1" applyFill="1" applyBorder="1" applyAlignment="1">
      <alignment horizontal="center" vertical="center" wrapText="1"/>
    </xf>
    <xf numFmtId="0" fontId="45" fillId="39" borderId="52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0" xfId="0" applyFont="1" applyBorder="1" applyAlignment="1">
      <alignment horizontal="left"/>
    </xf>
    <xf numFmtId="0" fontId="40" fillId="0" borderId="3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69" xfId="0" applyFont="1" applyBorder="1" applyAlignment="1">
      <alignment horizontal="left"/>
    </xf>
    <xf numFmtId="1" fontId="40" fillId="2" borderId="29" xfId="0" applyNumberFormat="1" applyFont="1" applyFill="1" applyBorder="1" applyAlignment="1">
      <alignment horizontal="center" vertical="center" wrapText="1"/>
    </xf>
    <xf numFmtId="1" fontId="40" fillId="2" borderId="30" xfId="0" applyNumberFormat="1" applyFont="1" applyFill="1" applyBorder="1" applyAlignment="1">
      <alignment horizontal="center" vertical="center" wrapText="1"/>
    </xf>
    <xf numFmtId="0" fontId="40" fillId="0" borderId="66" xfId="0" applyFont="1" applyBorder="1" applyAlignment="1">
      <alignment horizontal="center"/>
    </xf>
    <xf numFmtId="0" fontId="43" fillId="0" borderId="66" xfId="0" applyFont="1" applyBorder="1" applyAlignment="1">
      <alignment horizontal="left" vertical="center"/>
    </xf>
    <xf numFmtId="0" fontId="43" fillId="0" borderId="72" xfId="0" applyFont="1" applyBorder="1" applyAlignment="1">
      <alignment horizontal="left" vertical="center"/>
    </xf>
    <xf numFmtId="0" fontId="40" fillId="39" borderId="51" xfId="0" applyFont="1" applyFill="1" applyBorder="1" applyAlignment="1">
      <alignment horizontal="center" vertical="center"/>
    </xf>
    <xf numFmtId="0" fontId="40" fillId="39" borderId="47" xfId="0" applyFont="1" applyFill="1" applyBorder="1" applyAlignment="1">
      <alignment horizontal="center" vertical="center"/>
    </xf>
    <xf numFmtId="0" fontId="40" fillId="39" borderId="48" xfId="0" applyFont="1" applyFill="1" applyBorder="1" applyAlignment="1">
      <alignment horizontal="center" vertical="center"/>
    </xf>
    <xf numFmtId="0" fontId="44" fillId="39" borderId="46" xfId="0" applyFont="1" applyFill="1" applyBorder="1" applyAlignment="1">
      <alignment horizontal="center" vertical="center"/>
    </xf>
    <xf numFmtId="0" fontId="44" fillId="39" borderId="25" xfId="0" applyFont="1" applyFill="1" applyBorder="1" applyAlignment="1">
      <alignment horizontal="center" vertical="center"/>
    </xf>
    <xf numFmtId="0" fontId="44" fillId="39" borderId="22" xfId="0" applyFont="1" applyFill="1" applyBorder="1" applyAlignment="1">
      <alignment horizontal="center" vertical="center"/>
    </xf>
    <xf numFmtId="0" fontId="44" fillId="39" borderId="26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center" vertical="center"/>
    </xf>
    <xf numFmtId="0" fontId="44" fillId="39" borderId="27" xfId="0" applyFont="1" applyFill="1" applyBorder="1" applyAlignment="1">
      <alignment horizontal="center" vertical="center"/>
    </xf>
    <xf numFmtId="0" fontId="44" fillId="39" borderId="28" xfId="0" applyFont="1" applyFill="1" applyBorder="1" applyAlignment="1">
      <alignment horizontal="center" vertical="center"/>
    </xf>
    <xf numFmtId="0" fontId="44" fillId="39" borderId="29" xfId="0" applyFont="1" applyFill="1" applyBorder="1" applyAlignment="1">
      <alignment horizontal="center" vertical="center"/>
    </xf>
    <xf numFmtId="0" fontId="44" fillId="39" borderId="30" xfId="0" applyFont="1" applyFill="1" applyBorder="1" applyAlignment="1">
      <alignment horizontal="center" vertical="center"/>
    </xf>
    <xf numFmtId="0" fontId="40" fillId="0" borderId="16" xfId="0" applyFont="1" applyBorder="1" applyAlignment="1">
      <alignment horizontal="left"/>
    </xf>
    <xf numFmtId="0" fontId="40" fillId="0" borderId="23" xfId="0" applyFont="1" applyBorder="1" applyAlignment="1">
      <alignment horizontal="left"/>
    </xf>
    <xf numFmtId="0" fontId="40" fillId="0" borderId="15" xfId="0" applyFont="1" applyBorder="1" applyAlignment="1">
      <alignment horizontal="left"/>
    </xf>
    <xf numFmtId="2" fontId="0" fillId="0" borderId="28" xfId="0" applyNumberFormat="1" applyFont="1" applyBorder="1" applyAlignment="1">
      <alignment horizontal="center"/>
    </xf>
    <xf numFmtId="2" fontId="0" fillId="0" borderId="29" xfId="0" applyNumberFormat="1" applyFont="1" applyBorder="1" applyAlignment="1">
      <alignment horizontal="center"/>
    </xf>
    <xf numFmtId="1" fontId="40" fillId="2" borderId="66" xfId="0" applyNumberFormat="1" applyFont="1" applyFill="1" applyBorder="1" applyAlignment="1">
      <alignment horizontal="center" vertical="center" wrapText="1"/>
    </xf>
    <xf numFmtId="1" fontId="40" fillId="2" borderId="72" xfId="0" applyNumberFormat="1" applyFont="1" applyFill="1" applyBorder="1" applyAlignment="1">
      <alignment horizontal="center" vertical="center" wrapText="1"/>
    </xf>
    <xf numFmtId="1" fontId="40" fillId="39" borderId="52" xfId="0" applyNumberFormat="1" applyFont="1" applyFill="1" applyBorder="1" applyAlignment="1">
      <alignment horizontal="center" vertical="center" wrapText="1"/>
    </xf>
    <xf numFmtId="0" fontId="40" fillId="0" borderId="44" xfId="0" applyFont="1" applyBorder="1" applyAlignment="1">
      <alignment horizontal="left"/>
    </xf>
    <xf numFmtId="0" fontId="40" fillId="0" borderId="89" xfId="0" applyFont="1" applyBorder="1" applyAlignment="1">
      <alignment horizontal="left"/>
    </xf>
    <xf numFmtId="0" fontId="40" fillId="0" borderId="75" xfId="0" applyFont="1" applyBorder="1" applyAlignment="1">
      <alignment horizontal="left"/>
    </xf>
    <xf numFmtId="0" fontId="40" fillId="0" borderId="31" xfId="0" applyFont="1" applyBorder="1" applyAlignment="1">
      <alignment horizontal="left"/>
    </xf>
    <xf numFmtId="0" fontId="40" fillId="0" borderId="78" xfId="0" applyFont="1" applyBorder="1" applyAlignment="1">
      <alignment horizontal="left"/>
    </xf>
    <xf numFmtId="0" fontId="40" fillId="0" borderId="57" xfId="0" applyFont="1" applyBorder="1" applyAlignment="1">
      <alignment horizontal="left"/>
    </xf>
    <xf numFmtId="0" fontId="43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39" borderId="28" xfId="0" applyFont="1" applyFill="1" applyBorder="1" applyAlignment="1">
      <alignment horizontal="center" vertical="center" wrapText="1"/>
    </xf>
    <xf numFmtId="1" fontId="40" fillId="39" borderId="50" xfId="0" applyNumberFormat="1" applyFont="1" applyFill="1" applyBorder="1" applyAlignment="1">
      <alignment horizontal="center" vertical="center" wrapText="1"/>
    </xf>
    <xf numFmtId="1" fontId="40" fillId="39" borderId="32" xfId="0" applyNumberFormat="1" applyFont="1" applyFill="1" applyBorder="1" applyAlignment="1">
      <alignment horizontal="center" vertical="center" wrapText="1"/>
    </xf>
    <xf numFmtId="1" fontId="40" fillId="39" borderId="61" xfId="0" applyNumberFormat="1" applyFont="1" applyFill="1" applyBorder="1" applyAlignment="1">
      <alignment horizontal="center" vertical="center" wrapText="1"/>
    </xf>
    <xf numFmtId="0" fontId="40" fillId="36" borderId="66" xfId="0" applyFont="1" applyFill="1" applyBorder="1" applyAlignment="1">
      <alignment horizontal="center" vertical="center"/>
    </xf>
    <xf numFmtId="0" fontId="40" fillId="36" borderId="72" xfId="0" applyFont="1" applyFill="1" applyBorder="1" applyAlignment="1">
      <alignment horizontal="center" vertical="center"/>
    </xf>
    <xf numFmtId="0" fontId="40" fillId="36" borderId="65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left"/>
    </xf>
    <xf numFmtId="0" fontId="40" fillId="0" borderId="89" xfId="0" applyFont="1" applyBorder="1" applyAlignment="1">
      <alignment horizontal="left"/>
    </xf>
    <xf numFmtId="0" fontId="40" fillId="0" borderId="75" xfId="0" applyFont="1" applyBorder="1" applyAlignment="1">
      <alignment horizontal="left"/>
    </xf>
    <xf numFmtId="0" fontId="40" fillId="0" borderId="10" xfId="0" applyFont="1" applyBorder="1" applyAlignment="1">
      <alignment/>
    </xf>
    <xf numFmtId="0" fontId="40" fillId="0" borderId="13" xfId="0" applyFont="1" applyBorder="1" applyAlignment="1">
      <alignment/>
    </xf>
    <xf numFmtId="1" fontId="40" fillId="39" borderId="22" xfId="0" applyNumberFormat="1" applyFont="1" applyFill="1" applyBorder="1" applyAlignment="1">
      <alignment horizontal="center" vertical="center" wrapText="1"/>
    </xf>
    <xf numFmtId="1" fontId="40" fillId="39" borderId="27" xfId="0" applyNumberFormat="1" applyFont="1" applyFill="1" applyBorder="1" applyAlignment="1">
      <alignment horizontal="center" vertical="center" wrapText="1"/>
    </xf>
    <xf numFmtId="1" fontId="40" fillId="40" borderId="51" xfId="0" applyNumberFormat="1" applyFont="1" applyFill="1" applyBorder="1" applyAlignment="1">
      <alignment horizontal="center" vertical="center" wrapText="1"/>
    </xf>
    <xf numFmtId="1" fontId="40" fillId="40" borderId="47" xfId="0" applyNumberFormat="1" applyFont="1" applyFill="1" applyBorder="1" applyAlignment="1">
      <alignment horizontal="center" vertical="center" wrapText="1"/>
    </xf>
    <xf numFmtId="0" fontId="40" fillId="0" borderId="12" xfId="0" applyFont="1" applyBorder="1" applyAlignment="1">
      <alignment/>
    </xf>
    <xf numFmtId="0" fontId="40" fillId="0" borderId="28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44" xfId="0" applyFont="1" applyBorder="1" applyAlignment="1">
      <alignment/>
    </xf>
    <xf numFmtId="0" fontId="40" fillId="0" borderId="89" xfId="0" applyFont="1" applyBorder="1" applyAlignment="1">
      <alignment/>
    </xf>
    <xf numFmtId="0" fontId="40" fillId="0" borderId="75" xfId="0" applyFont="1" applyBorder="1" applyAlignment="1">
      <alignment/>
    </xf>
    <xf numFmtId="1" fontId="40" fillId="40" borderId="44" xfId="0" applyNumberFormat="1" applyFont="1" applyFill="1" applyBorder="1" applyAlignment="1">
      <alignment horizontal="center" vertical="center" wrapText="1"/>
    </xf>
    <xf numFmtId="1" fontId="40" fillId="40" borderId="18" xfId="0" applyNumberFormat="1" applyFont="1" applyFill="1" applyBorder="1" applyAlignment="1">
      <alignment horizontal="center" vertical="center" wrapText="1"/>
    </xf>
    <xf numFmtId="1" fontId="40" fillId="40" borderId="46" xfId="0" applyNumberFormat="1" applyFont="1" applyFill="1" applyBorder="1" applyAlignment="1">
      <alignment horizontal="center" vertical="center" wrapText="1"/>
    </xf>
    <xf numFmtId="1" fontId="40" fillId="40" borderId="26" xfId="0" applyNumberFormat="1" applyFont="1" applyFill="1" applyBorder="1" applyAlignment="1">
      <alignment horizontal="center" vertical="center" wrapText="1"/>
    </xf>
    <xf numFmtId="0" fontId="40" fillId="40" borderId="37" xfId="0" applyFont="1" applyFill="1" applyBorder="1" applyAlignment="1">
      <alignment horizontal="center" vertical="center" wrapText="1"/>
    </xf>
    <xf numFmtId="0" fontId="40" fillId="40" borderId="17" xfId="0" applyFont="1" applyFill="1" applyBorder="1" applyAlignment="1">
      <alignment horizontal="center" vertical="center" wrapText="1"/>
    </xf>
    <xf numFmtId="0" fontId="40" fillId="40" borderId="45" xfId="0" applyFont="1" applyFill="1" applyBorder="1" applyAlignment="1">
      <alignment horizontal="center" vertical="center" wrapText="1"/>
    </xf>
    <xf numFmtId="1" fontId="40" fillId="40" borderId="74" xfId="0" applyNumberFormat="1" applyFont="1" applyFill="1" applyBorder="1" applyAlignment="1">
      <alignment horizontal="center" vertical="center" wrapText="1"/>
    </xf>
    <xf numFmtId="1" fontId="40" fillId="40" borderId="69" xfId="0" applyNumberFormat="1" applyFont="1" applyFill="1" applyBorder="1" applyAlignment="1">
      <alignment horizontal="center" vertical="center" wrapText="1"/>
    </xf>
    <xf numFmtId="1" fontId="40" fillId="40" borderId="70" xfId="0" applyNumberFormat="1" applyFont="1" applyFill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/>
    </xf>
    <xf numFmtId="0" fontId="25" fillId="0" borderId="75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5" fillId="0" borderId="62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89" xfId="0" applyFont="1" applyBorder="1" applyAlignment="1">
      <alignment horizontal="center" vertical="center"/>
    </xf>
    <xf numFmtId="0" fontId="25" fillId="0" borderId="86" xfId="0" applyFont="1" applyBorder="1" applyAlignment="1">
      <alignment horizontal="center" vertical="center"/>
    </xf>
    <xf numFmtId="0" fontId="10" fillId="0" borderId="44" xfId="0" applyNumberFormat="1" applyFont="1" applyFill="1" applyBorder="1" applyAlignment="1" applyProtection="1">
      <alignment horizontal="right" vertical="center"/>
      <protection/>
    </xf>
    <xf numFmtId="0" fontId="10" fillId="0" borderId="36" xfId="0" applyNumberFormat="1" applyFont="1" applyFill="1" applyBorder="1" applyAlignment="1" applyProtection="1">
      <alignment horizontal="right" vertical="center"/>
      <protection/>
    </xf>
    <xf numFmtId="0" fontId="10" fillId="0" borderId="19" xfId="0" applyNumberFormat="1" applyFont="1" applyFill="1" applyBorder="1" applyAlignment="1" applyProtection="1">
      <alignment horizontal="right" vertical="center"/>
      <protection/>
    </xf>
    <xf numFmtId="0" fontId="10" fillId="0" borderId="20" xfId="0" applyNumberFormat="1" applyFont="1" applyFill="1" applyBorder="1" applyAlignment="1" applyProtection="1">
      <alignment horizontal="right" vertical="center"/>
      <protection/>
    </xf>
    <xf numFmtId="3" fontId="53" fillId="0" borderId="36" xfId="0" applyNumberFormat="1" applyFont="1" applyBorder="1" applyAlignment="1">
      <alignment horizontal="center" vertical="center"/>
    </xf>
    <xf numFmtId="3" fontId="53" fillId="0" borderId="20" xfId="0" applyNumberFormat="1" applyFont="1" applyBorder="1" applyAlignment="1">
      <alignment horizontal="center" vertical="center"/>
    </xf>
    <xf numFmtId="0" fontId="10" fillId="0" borderId="36" xfId="0" applyNumberFormat="1" applyFont="1" applyFill="1" applyBorder="1" applyAlignment="1" applyProtection="1">
      <alignment horizontal="center"/>
      <protection/>
    </xf>
    <xf numFmtId="0" fontId="10" fillId="0" borderId="37" xfId="0" applyNumberFormat="1" applyFont="1" applyFill="1" applyBorder="1" applyAlignment="1" applyProtection="1">
      <alignment horizontal="center"/>
      <protection/>
    </xf>
    <xf numFmtId="0" fontId="10" fillId="0" borderId="20" xfId="0" applyNumberFormat="1" applyFont="1" applyFill="1" applyBorder="1" applyAlignment="1" applyProtection="1">
      <alignment horizontal="center"/>
      <protection/>
    </xf>
    <xf numFmtId="0" fontId="10" fillId="0" borderId="38" xfId="0" applyNumberFormat="1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1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485775</xdr:colOff>
      <xdr:row>7</xdr:row>
      <xdr:rowOff>104775</xdr:rowOff>
    </xdr:from>
    <xdr:to>
      <xdr:col>7</xdr:col>
      <xdr:colOff>457200</xdr:colOff>
      <xdr:row>41</xdr:row>
      <xdr:rowOff>57150</xdr:rowOff>
    </xdr:to>
    <xdr:sp>
      <xdr:nvSpPr>
        <xdr:cNvPr id="1" name="PowerPlusWaterMarkObject116802283"/>
        <xdr:cNvSpPr>
          <a:spLocks/>
        </xdr:cNvSpPr>
      </xdr:nvSpPr>
      <xdr:spPr>
        <a:xfrm rot="17718420">
          <a:off x="2352675" y="1162050"/>
          <a:ext cx="2114550" cy="7086600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49828"/>
            </a:avLst>
          </a:prstTxWarp>
        </a:bodyPr>
        <a:p>
          <a:pPr algn="ctr"/>
          <a:r>
            <a:rPr sz="100" spc="0">
              <a:ln w="9525" cmpd="sng">
                <a:noFill/>
              </a:ln>
              <a:solidFill>
                <a:srgbClr val="C0C0C0">
                  <a:alpha val="50000"/>
                </a:srgbClr>
              </a:solidFill>
              <a:latin typeface="Calibri"/>
              <a:cs typeface="Calibri"/>
            </a:rPr>
            <a:t>DOALPAINT</a:t>
          </a:r>
        </a:p>
      </xdr:txBody>
    </xdr:sp>
    <xdr:clientData/>
  </xdr:twoCellAnchor>
  <xdr:twoCellAnchor>
    <xdr:from>
      <xdr:col>3</xdr:col>
      <xdr:colOff>314325</xdr:colOff>
      <xdr:row>1</xdr:row>
      <xdr:rowOff>66675</xdr:rowOff>
    </xdr:from>
    <xdr:to>
      <xdr:col>8</xdr:col>
      <xdr:colOff>219075</xdr:colOff>
      <xdr:row>6</xdr:row>
      <xdr:rowOff>66675</xdr:rowOff>
    </xdr:to>
    <xdr:pic>
      <xdr:nvPicPr>
        <xdr:cNvPr id="2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52400"/>
          <a:ext cx="33242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4</xdr:row>
      <xdr:rowOff>152400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1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19050</xdr:colOff>
      <xdr:row>5</xdr:row>
      <xdr:rowOff>76200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003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428625</xdr:colOff>
      <xdr:row>6</xdr:row>
      <xdr:rowOff>76200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050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0</xdr:rowOff>
    </xdr:from>
    <xdr:to>
      <xdr:col>4</xdr:col>
      <xdr:colOff>390525</xdr:colOff>
      <xdr:row>60</xdr:row>
      <xdr:rowOff>152400</xdr:rowOff>
    </xdr:to>
    <xdr:pic>
      <xdr:nvPicPr>
        <xdr:cNvPr id="2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477375"/>
          <a:ext cx="24669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1752600</xdr:colOff>
      <xdr:row>3</xdr:row>
      <xdr:rowOff>133350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241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28575</xdr:colOff>
      <xdr:row>6</xdr:row>
      <xdr:rowOff>66675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669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38100</xdr:colOff>
      <xdr:row>5</xdr:row>
      <xdr:rowOff>19050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9051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9525</xdr:colOff>
      <xdr:row>5</xdr:row>
      <xdr:rowOff>9525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955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2362200</xdr:colOff>
      <xdr:row>6</xdr:row>
      <xdr:rowOff>133350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1343025</xdr:colOff>
      <xdr:row>3</xdr:row>
      <xdr:rowOff>9525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28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923925</xdr:colOff>
      <xdr:row>3</xdr:row>
      <xdr:rowOff>219075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57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0</xdr:row>
      <xdr:rowOff>0</xdr:rowOff>
    </xdr:from>
    <xdr:to>
      <xdr:col>4</xdr:col>
      <xdr:colOff>1771650</xdr:colOff>
      <xdr:row>4</xdr:row>
      <xdr:rowOff>104775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2552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2390775</xdr:colOff>
      <xdr:row>6</xdr:row>
      <xdr:rowOff>0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574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2038350</xdr:colOff>
      <xdr:row>5</xdr:row>
      <xdr:rowOff>85725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22098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371475</xdr:colOff>
      <xdr:row>6</xdr:row>
      <xdr:rowOff>47625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288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5</xdr:row>
      <xdr:rowOff>152400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764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1657350</xdr:colOff>
      <xdr:row>5</xdr:row>
      <xdr:rowOff>76200</xdr:rowOff>
    </xdr:to>
    <xdr:pic>
      <xdr:nvPicPr>
        <xdr:cNvPr id="1" name="Picture 5" descr="C:\Documents and Settings\User\Local Settings\Temp\Rar$DI01.234\LOGO  DOAL PAI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19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0"/>
  <sheetViews>
    <sheetView tabSelected="1" zoomScalePageLayoutView="0" workbookViewId="0" topLeftCell="A1">
      <selection activeCell="F13" sqref="F13:J13"/>
    </sheetView>
  </sheetViews>
  <sheetFormatPr defaultColWidth="9.140625" defaultRowHeight="12.75"/>
  <cols>
    <col min="1" max="1" width="0.42578125" style="5" customWidth="1"/>
    <col min="2" max="3" width="9.140625" style="5" customWidth="1"/>
    <col min="4" max="4" width="9.28125" style="5" customWidth="1"/>
    <col min="5" max="5" width="13.8515625" style="5" customWidth="1"/>
    <col min="6" max="6" width="12.8515625" style="5" customWidth="1"/>
    <col min="7" max="7" width="5.421875" style="5" customWidth="1"/>
    <col min="8" max="8" width="9.8515625" style="5" bestFit="1" customWidth="1"/>
    <col min="9" max="9" width="9.140625" style="5" customWidth="1"/>
    <col min="10" max="10" width="3.140625" style="5" customWidth="1"/>
    <col min="11" max="11" width="14.28125" style="5" customWidth="1"/>
    <col min="12" max="12" width="1.8515625" style="5" customWidth="1"/>
    <col min="13" max="16384" width="9.140625" style="5" customWidth="1"/>
  </cols>
  <sheetData>
    <row r="1" s="1" customFormat="1" ht="6.75" customHeight="1" thickBot="1"/>
    <row r="2" spans="2:11" s="1" customFormat="1" ht="12.75">
      <c r="B2" s="696"/>
      <c r="C2" s="80"/>
      <c r="D2" s="80"/>
      <c r="E2" s="80"/>
      <c r="F2" s="80"/>
      <c r="G2" s="80"/>
      <c r="H2" s="80"/>
      <c r="I2" s="80"/>
      <c r="J2" s="80"/>
      <c r="K2" s="81"/>
    </row>
    <row r="3" spans="2:11" s="1" customFormat="1" ht="12.75">
      <c r="B3" s="700"/>
      <c r="C3" s="79"/>
      <c r="D3" s="79"/>
      <c r="E3" s="79"/>
      <c r="F3" s="79"/>
      <c r="G3" s="79"/>
      <c r="H3" s="79"/>
      <c r="I3" s="79"/>
      <c r="J3" s="79"/>
      <c r="K3" s="125"/>
    </row>
    <row r="4" spans="2:11" s="1" customFormat="1" ht="12.75">
      <c r="B4" s="700"/>
      <c r="C4" s="79"/>
      <c r="D4" s="79"/>
      <c r="E4" s="79"/>
      <c r="F4" s="79"/>
      <c r="G4" s="79"/>
      <c r="H4" s="79"/>
      <c r="I4" s="79"/>
      <c r="J4" s="79"/>
      <c r="K4" s="125"/>
    </row>
    <row r="5" spans="2:11" s="1" customFormat="1" ht="12.75">
      <c r="B5" s="700"/>
      <c r="C5" s="79"/>
      <c r="D5" s="79"/>
      <c r="E5" s="79"/>
      <c r="F5" s="79"/>
      <c r="G5" s="79"/>
      <c r="H5" s="79"/>
      <c r="I5" s="79"/>
      <c r="J5" s="79"/>
      <c r="K5" s="125"/>
    </row>
    <row r="6" spans="2:11" s="1" customFormat="1" ht="12.75">
      <c r="B6" s="700"/>
      <c r="C6" s="79"/>
      <c r="D6" s="79"/>
      <c r="E6" s="79"/>
      <c r="F6" s="79"/>
      <c r="G6" s="79"/>
      <c r="H6" s="79"/>
      <c r="I6" s="79"/>
      <c r="J6" s="79"/>
      <c r="K6" s="125"/>
    </row>
    <row r="7" spans="2:11" s="1" customFormat="1" ht="12.75">
      <c r="B7" s="582"/>
      <c r="C7" s="79"/>
      <c r="D7" s="79"/>
      <c r="E7" s="79"/>
      <c r="F7" s="79"/>
      <c r="G7" s="79"/>
      <c r="H7" s="79"/>
      <c r="I7" s="79"/>
      <c r="J7" s="79"/>
      <c r="K7" s="125"/>
    </row>
    <row r="8" spans="2:11" s="2" customFormat="1" ht="24.75" customHeight="1">
      <c r="B8" s="82"/>
      <c r="C8" s="969" t="s">
        <v>113</v>
      </c>
      <c r="D8" s="969"/>
      <c r="E8" s="969"/>
      <c r="F8" s="960" t="s">
        <v>190</v>
      </c>
      <c r="G8" s="960"/>
      <c r="H8" s="960"/>
      <c r="I8" s="960"/>
      <c r="J8" s="960"/>
      <c r="K8" s="694"/>
    </row>
    <row r="9" spans="2:11" s="2" customFormat="1" ht="24.75" customHeight="1">
      <c r="B9" s="82"/>
      <c r="C9" s="969" t="s">
        <v>61</v>
      </c>
      <c r="D9" s="969"/>
      <c r="E9" s="969"/>
      <c r="F9" s="960" t="s">
        <v>191</v>
      </c>
      <c r="G9" s="960"/>
      <c r="H9" s="960"/>
      <c r="I9" s="960"/>
      <c r="J9" s="960"/>
      <c r="K9" s="694"/>
    </row>
    <row r="10" spans="2:11" s="2" customFormat="1" ht="24.75" customHeight="1">
      <c r="B10" s="82"/>
      <c r="C10" s="969" t="s">
        <v>6</v>
      </c>
      <c r="D10" s="969"/>
      <c r="E10" s="969"/>
      <c r="F10" s="960" t="s">
        <v>122</v>
      </c>
      <c r="G10" s="960"/>
      <c r="H10" s="960"/>
      <c r="I10" s="960"/>
      <c r="J10" s="960"/>
      <c r="K10" s="694"/>
    </row>
    <row r="11" spans="2:11" s="2" customFormat="1" ht="24.75" customHeight="1">
      <c r="B11" s="82"/>
      <c r="C11" s="951"/>
      <c r="D11" s="951"/>
      <c r="E11" s="951"/>
      <c r="F11" s="960" t="s">
        <v>123</v>
      </c>
      <c r="G11" s="960"/>
      <c r="H11" s="960"/>
      <c r="I11" s="960"/>
      <c r="J11" s="960"/>
      <c r="K11" s="694"/>
    </row>
    <row r="12" spans="2:11" s="2" customFormat="1" ht="24.75" customHeight="1">
      <c r="B12" s="82"/>
      <c r="C12" s="969" t="s">
        <v>0</v>
      </c>
      <c r="D12" s="969"/>
      <c r="E12" s="969"/>
      <c r="F12" s="959">
        <v>39191</v>
      </c>
      <c r="G12" s="959"/>
      <c r="H12" s="959"/>
      <c r="I12" s="959"/>
      <c r="J12" s="959"/>
      <c r="K12" s="694"/>
    </row>
    <row r="13" spans="2:11" s="2" customFormat="1" ht="24.75" customHeight="1">
      <c r="B13" s="82"/>
      <c r="C13" s="969" t="s">
        <v>1</v>
      </c>
      <c r="D13" s="969"/>
      <c r="E13" s="969"/>
      <c r="F13" s="960">
        <v>38065</v>
      </c>
      <c r="G13" s="960"/>
      <c r="H13" s="960"/>
      <c r="I13" s="960"/>
      <c r="J13" s="960"/>
      <c r="K13" s="694"/>
    </row>
    <row r="14" spans="2:11" s="2" customFormat="1" ht="24.75" customHeight="1">
      <c r="B14" s="82"/>
      <c r="C14" s="951"/>
      <c r="D14" s="951"/>
      <c r="E14" s="951"/>
      <c r="F14" s="951"/>
      <c r="G14" s="951"/>
      <c r="H14" s="951"/>
      <c r="I14" s="951"/>
      <c r="J14" s="951"/>
      <c r="K14" s="694"/>
    </row>
    <row r="15" spans="2:11" s="2" customFormat="1" ht="24.75" customHeight="1">
      <c r="B15" s="82"/>
      <c r="C15" s="957" t="s">
        <v>30</v>
      </c>
      <c r="D15" s="957"/>
      <c r="E15" s="957"/>
      <c r="F15" s="961" t="s">
        <v>512</v>
      </c>
      <c r="G15" s="961"/>
      <c r="H15" s="961"/>
      <c r="I15" s="961"/>
      <c r="J15" s="961"/>
      <c r="K15" s="962"/>
    </row>
    <row r="16" spans="2:11" s="2" customFormat="1" ht="17.25" customHeight="1">
      <c r="B16" s="82"/>
      <c r="C16" s="957"/>
      <c r="D16" s="957"/>
      <c r="E16" s="957"/>
      <c r="F16" s="961"/>
      <c r="G16" s="961"/>
      <c r="H16" s="961"/>
      <c r="I16" s="961"/>
      <c r="J16" s="961"/>
      <c r="K16" s="962"/>
    </row>
    <row r="17" spans="2:11" s="3" customFormat="1" ht="12.75" customHeight="1" hidden="1">
      <c r="B17" s="84"/>
      <c r="C17" s="957"/>
      <c r="D17" s="957"/>
      <c r="E17" s="957"/>
      <c r="F17" s="961"/>
      <c r="G17" s="961"/>
      <c r="H17" s="961"/>
      <c r="I17" s="961"/>
      <c r="J17" s="961"/>
      <c r="K17" s="962"/>
    </row>
    <row r="18" spans="2:11" s="3" customFormat="1" ht="12.75" customHeight="1">
      <c r="B18" s="84"/>
      <c r="C18" s="8"/>
      <c r="D18" s="8"/>
      <c r="E18" s="8"/>
      <c r="F18" s="286"/>
      <c r="G18" s="286"/>
      <c r="H18" s="286"/>
      <c r="I18" s="286"/>
      <c r="J18" s="286"/>
      <c r="K18" s="287"/>
    </row>
    <row r="19" spans="2:11" s="3" customFormat="1" ht="12.75" customHeight="1">
      <c r="B19" s="84"/>
      <c r="C19" s="8"/>
      <c r="D19" s="8"/>
      <c r="E19" s="8"/>
      <c r="F19" s="286"/>
      <c r="G19" s="286"/>
      <c r="H19" s="286"/>
      <c r="I19" s="286"/>
      <c r="J19" s="286"/>
      <c r="K19" s="287"/>
    </row>
    <row r="20" spans="2:11" s="3" customFormat="1" ht="12.75" customHeight="1">
      <c r="B20" s="84"/>
      <c r="C20" s="8"/>
      <c r="D20" s="8"/>
      <c r="E20" s="8"/>
      <c r="F20" s="286"/>
      <c r="G20" s="286"/>
      <c r="H20" s="286"/>
      <c r="I20" s="286"/>
      <c r="J20" s="286"/>
      <c r="K20" s="287"/>
    </row>
    <row r="21" spans="2:11" s="3" customFormat="1" ht="12.75" customHeight="1">
      <c r="B21" s="84"/>
      <c r="C21" s="8"/>
      <c r="D21" s="8"/>
      <c r="E21" s="8"/>
      <c r="F21" s="286"/>
      <c r="G21" s="286"/>
      <c r="H21" s="286"/>
      <c r="I21" s="286"/>
      <c r="J21" s="286"/>
      <c r="K21" s="287"/>
    </row>
    <row r="22" spans="2:11" s="3" customFormat="1" ht="12.75">
      <c r="B22" s="84"/>
      <c r="C22" s="8"/>
      <c r="D22" s="8"/>
      <c r="E22" s="8"/>
      <c r="F22" s="8"/>
      <c r="G22" s="8"/>
      <c r="H22" s="8"/>
      <c r="I22" s="8"/>
      <c r="J22" s="8"/>
      <c r="K22" s="85"/>
    </row>
    <row r="23" spans="2:11" s="3" customFormat="1" ht="12.75">
      <c r="B23" s="84"/>
      <c r="C23" s="8"/>
      <c r="D23" s="8"/>
      <c r="E23" s="8"/>
      <c r="F23" s="8"/>
      <c r="G23" s="8"/>
      <c r="H23" s="8"/>
      <c r="I23" s="8"/>
      <c r="J23" s="8"/>
      <c r="K23" s="85"/>
    </row>
    <row r="24" spans="2:11" s="3" customFormat="1" ht="12.75">
      <c r="B24" s="84"/>
      <c r="C24" s="8"/>
      <c r="D24" s="8"/>
      <c r="E24" s="8"/>
      <c r="F24" s="8"/>
      <c r="G24" s="8"/>
      <c r="H24" s="8"/>
      <c r="I24" s="8"/>
      <c r="J24" s="8"/>
      <c r="K24" s="85"/>
    </row>
    <row r="25" spans="2:11" s="3" customFormat="1" ht="12.75">
      <c r="B25" s="84"/>
      <c r="C25" s="8"/>
      <c r="D25" s="8"/>
      <c r="E25" s="8"/>
      <c r="F25" s="8"/>
      <c r="G25" s="8"/>
      <c r="H25" s="8"/>
      <c r="I25" s="8"/>
      <c r="J25" s="8"/>
      <c r="K25" s="85"/>
    </row>
    <row r="26" spans="2:11" s="3" customFormat="1" ht="12.75">
      <c r="B26" s="84"/>
      <c r="C26" s="8"/>
      <c r="D26" s="8"/>
      <c r="E26" s="8"/>
      <c r="F26" s="8"/>
      <c r="G26" s="8"/>
      <c r="H26" s="8"/>
      <c r="I26" s="8"/>
      <c r="J26" s="8"/>
      <c r="K26" s="85"/>
    </row>
    <row r="27" spans="1:11" s="9" customFormat="1" ht="32.25">
      <c r="A27" s="3"/>
      <c r="B27" s="952" t="s">
        <v>7</v>
      </c>
      <c r="C27" s="953"/>
      <c r="D27" s="953"/>
      <c r="E27" s="953"/>
      <c r="F27" s="953"/>
      <c r="G27" s="953"/>
      <c r="H27" s="953"/>
      <c r="I27" s="953"/>
      <c r="J27" s="953"/>
      <c r="K27" s="954"/>
    </row>
    <row r="28" spans="1:11" s="3" customFormat="1" ht="12.75">
      <c r="A28" s="9"/>
      <c r="B28" s="86"/>
      <c r="C28" s="955" t="s">
        <v>58</v>
      </c>
      <c r="D28" s="955"/>
      <c r="E28" s="955"/>
      <c r="F28" s="955"/>
      <c r="G28" s="955"/>
      <c r="H28" s="955"/>
      <c r="I28" s="955"/>
      <c r="J28" s="955"/>
      <c r="K28" s="85"/>
    </row>
    <row r="29" spans="2:11" s="3" customFormat="1" ht="12.75">
      <c r="B29" s="84"/>
      <c r="C29" s="955" t="s">
        <v>59</v>
      </c>
      <c r="D29" s="955"/>
      <c r="E29" s="955"/>
      <c r="F29" s="955"/>
      <c r="G29" s="955"/>
      <c r="H29" s="955"/>
      <c r="I29" s="955"/>
      <c r="J29" s="955"/>
      <c r="K29" s="85"/>
    </row>
    <row r="30" spans="2:11" s="3" customFormat="1" ht="12.75">
      <c r="B30" s="84"/>
      <c r="C30" s="8"/>
      <c r="D30" s="8"/>
      <c r="E30" s="8"/>
      <c r="F30" s="8"/>
      <c r="G30" s="8"/>
      <c r="H30" s="8"/>
      <c r="I30" s="8"/>
      <c r="J30" s="8"/>
      <c r="K30" s="85"/>
    </row>
    <row r="31" spans="2:11" s="3" customFormat="1" ht="12.75">
      <c r="B31" s="84"/>
      <c r="C31" s="8"/>
      <c r="D31" s="8"/>
      <c r="E31" s="8"/>
      <c r="F31" s="8"/>
      <c r="G31" s="8"/>
      <c r="H31" s="8"/>
      <c r="I31" s="8"/>
      <c r="J31" s="8"/>
      <c r="K31" s="85"/>
    </row>
    <row r="32" spans="1:11" s="11" customFormat="1" ht="37.5" customHeight="1">
      <c r="A32" s="3"/>
      <c r="B32" s="84"/>
      <c r="C32" s="8"/>
      <c r="D32" s="8"/>
      <c r="E32" s="8"/>
      <c r="F32" s="693" t="s">
        <v>666</v>
      </c>
      <c r="G32" s="10"/>
      <c r="H32" s="10"/>
      <c r="I32" s="10"/>
      <c r="J32" s="10"/>
      <c r="K32" s="87"/>
    </row>
    <row r="33" spans="2:11" s="11" customFormat="1" ht="12.75">
      <c r="B33" s="88"/>
      <c r="C33" s="10"/>
      <c r="D33" s="10"/>
      <c r="E33" s="10"/>
      <c r="F33" s="10"/>
      <c r="G33" s="10"/>
      <c r="H33" s="10"/>
      <c r="I33" s="10"/>
      <c r="J33" s="10"/>
      <c r="K33" s="87"/>
    </row>
    <row r="34" spans="2:11" s="11" customFormat="1" ht="12.75">
      <c r="B34" s="88"/>
      <c r="C34" s="10"/>
      <c r="D34" s="10"/>
      <c r="E34" s="10"/>
      <c r="F34" s="10"/>
      <c r="G34" s="10"/>
      <c r="H34" s="10"/>
      <c r="I34" s="10"/>
      <c r="J34" s="10"/>
      <c r="K34" s="87"/>
    </row>
    <row r="35" spans="2:11" s="11" customFormat="1" ht="12.75">
      <c r="B35" s="88"/>
      <c r="C35" s="10"/>
      <c r="D35" s="10"/>
      <c r="E35" s="10"/>
      <c r="F35" s="10"/>
      <c r="G35" s="10"/>
      <c r="H35" s="10"/>
      <c r="I35" s="10"/>
      <c r="J35" s="10"/>
      <c r="K35" s="87"/>
    </row>
    <row r="36" spans="2:11" s="11" customFormat="1" ht="12.75">
      <c r="B36" s="88"/>
      <c r="C36" s="10"/>
      <c r="D36" s="10"/>
      <c r="E36" s="10"/>
      <c r="F36" s="10"/>
      <c r="G36" s="10"/>
      <c r="H36" s="10"/>
      <c r="I36" s="10"/>
      <c r="J36" s="10"/>
      <c r="K36" s="87"/>
    </row>
    <row r="37" spans="2:11" s="11" customFormat="1" ht="12.75">
      <c r="B37" s="88"/>
      <c r="C37" s="10"/>
      <c r="D37" s="10"/>
      <c r="E37" s="10"/>
      <c r="F37" s="10"/>
      <c r="G37" s="10"/>
      <c r="H37" s="10"/>
      <c r="I37" s="10"/>
      <c r="J37" s="10"/>
      <c r="K37" s="87"/>
    </row>
    <row r="38" spans="2:11" s="11" customFormat="1" ht="9" customHeight="1">
      <c r="B38" s="88"/>
      <c r="C38" s="10"/>
      <c r="D38" s="10"/>
      <c r="E38" s="10"/>
      <c r="F38" s="10"/>
      <c r="G38" s="10"/>
      <c r="H38" s="10"/>
      <c r="I38" s="10"/>
      <c r="J38" s="10"/>
      <c r="K38" s="87"/>
    </row>
    <row r="39" spans="2:11" s="11" customFormat="1" ht="12.75">
      <c r="B39" s="88"/>
      <c r="C39" s="10"/>
      <c r="D39" s="10"/>
      <c r="E39" s="10"/>
      <c r="F39" s="10"/>
      <c r="G39" s="10"/>
      <c r="H39" s="10"/>
      <c r="I39" s="10"/>
      <c r="J39" s="10"/>
      <c r="K39" s="87"/>
    </row>
    <row r="40" spans="2:11" s="11" customFormat="1" ht="12.75">
      <c r="B40" s="88"/>
      <c r="C40" s="10"/>
      <c r="D40" s="10"/>
      <c r="E40" s="10"/>
      <c r="F40" s="10"/>
      <c r="G40" s="10"/>
      <c r="H40" s="10"/>
      <c r="I40" s="10"/>
      <c r="J40" s="10"/>
      <c r="K40" s="87"/>
    </row>
    <row r="41" spans="2:11" s="2" customFormat="1" ht="12.75" customHeight="1">
      <c r="B41" s="82"/>
      <c r="C41" s="964" t="s">
        <v>66</v>
      </c>
      <c r="D41" s="964"/>
      <c r="E41" s="964"/>
      <c r="F41" s="964"/>
      <c r="G41" s="6"/>
      <c r="H41" s="956"/>
      <c r="I41" s="956"/>
      <c r="J41" s="6"/>
      <c r="K41" s="83"/>
    </row>
    <row r="42" spans="2:11" s="2" customFormat="1" ht="12.75" customHeight="1">
      <c r="B42" s="82"/>
      <c r="C42" s="964" t="s">
        <v>67</v>
      </c>
      <c r="D42" s="964"/>
      <c r="E42" s="964"/>
      <c r="F42" s="964"/>
      <c r="G42" s="6"/>
      <c r="H42" s="958"/>
      <c r="I42" s="958"/>
      <c r="J42" s="6"/>
      <c r="K42" s="83"/>
    </row>
    <row r="43" spans="2:11" s="2" customFormat="1" ht="12.75" customHeight="1">
      <c r="B43" s="82"/>
      <c r="C43" s="964" t="s">
        <v>62</v>
      </c>
      <c r="D43" s="964"/>
      <c r="E43" s="964"/>
      <c r="F43" s="964"/>
      <c r="G43" s="6"/>
      <c r="H43" s="958"/>
      <c r="I43" s="958"/>
      <c r="J43" s="6"/>
      <c r="K43" s="83"/>
    </row>
    <row r="44" spans="2:11" s="2" customFormat="1" ht="12.75" customHeight="1">
      <c r="B44" s="82"/>
      <c r="C44" s="964" t="s">
        <v>63</v>
      </c>
      <c r="D44" s="964"/>
      <c r="E44" s="964"/>
      <c r="F44" s="964"/>
      <c r="G44" s="6"/>
      <c r="H44" s="958" t="s">
        <v>150</v>
      </c>
      <c r="I44" s="958"/>
      <c r="J44" s="6"/>
      <c r="K44" s="83"/>
    </row>
    <row r="45" spans="2:11" s="3" customFormat="1" ht="12.75">
      <c r="B45" s="84"/>
      <c r="C45" s="8"/>
      <c r="D45" s="8"/>
      <c r="E45" s="8"/>
      <c r="F45" s="8"/>
      <c r="G45" s="8"/>
      <c r="H45" s="8"/>
      <c r="I45" s="8"/>
      <c r="J45" s="8"/>
      <c r="K45" s="85"/>
    </row>
    <row r="46" spans="2:11" s="4" customFormat="1" ht="12.75" customHeight="1">
      <c r="B46" s="89"/>
      <c r="C46" s="965" t="s">
        <v>192</v>
      </c>
      <c r="D46" s="964"/>
      <c r="E46" s="964"/>
      <c r="F46" s="964"/>
      <c r="G46" s="124" t="s">
        <v>64</v>
      </c>
      <c r="H46" s="966" t="s">
        <v>657</v>
      </c>
      <c r="I46" s="967"/>
      <c r="J46" s="12"/>
      <c r="K46" s="90"/>
    </row>
    <row r="47" spans="2:11" s="4" customFormat="1" ht="12.75" customHeight="1">
      <c r="B47" s="89"/>
      <c r="C47" s="6"/>
      <c r="D47" s="6"/>
      <c r="E47" s="6"/>
      <c r="F47" s="6"/>
      <c r="G47" s="124" t="s">
        <v>65</v>
      </c>
      <c r="H47" s="968" t="s">
        <v>658</v>
      </c>
      <c r="I47" s="967"/>
      <c r="J47" s="12"/>
      <c r="K47" s="90"/>
    </row>
    <row r="48" spans="2:11" s="4" customFormat="1" ht="7.5" customHeight="1">
      <c r="B48" s="89"/>
      <c r="C48" s="6"/>
      <c r="D48" s="6"/>
      <c r="E48" s="6"/>
      <c r="F48" s="6"/>
      <c r="G48" s="7"/>
      <c r="H48" s="7"/>
      <c r="I48" s="7"/>
      <c r="J48" s="12"/>
      <c r="K48" s="90"/>
    </row>
    <row r="49" spans="2:11" s="4" customFormat="1" ht="12.75" customHeight="1">
      <c r="B49" s="89"/>
      <c r="C49" s="965" t="s">
        <v>193</v>
      </c>
      <c r="D49" s="964"/>
      <c r="E49" s="964"/>
      <c r="F49" s="964"/>
      <c r="G49" s="6"/>
      <c r="H49" s="963" t="s">
        <v>708</v>
      </c>
      <c r="I49" s="963"/>
      <c r="J49" s="12"/>
      <c r="K49" s="90"/>
    </row>
    <row r="50" spans="2:11" ht="22.5" customHeight="1" thickBot="1">
      <c r="B50" s="91"/>
      <c r="C50" s="92"/>
      <c r="D50" s="92"/>
      <c r="E50" s="92"/>
      <c r="F50" s="92"/>
      <c r="G50" s="92"/>
      <c r="H50" s="92"/>
      <c r="I50" s="92"/>
      <c r="J50" s="92"/>
      <c r="K50" s="93">
        <v>1</v>
      </c>
    </row>
    <row r="51" ht="6.75" customHeight="1"/>
  </sheetData>
  <sheetProtection password="DC3B" sheet="1" formatCells="0" formatColumns="0" formatRows="0" insertColumns="0" insertRows="0" insertHyperlinks="0" deleteColumns="0" deleteRows="0" sort="0" autoFilter="0" pivotTables="0"/>
  <mergeCells count="32">
    <mergeCell ref="C8:E8"/>
    <mergeCell ref="C9:E9"/>
    <mergeCell ref="C10:E10"/>
    <mergeCell ref="F14:J14"/>
    <mergeCell ref="C12:E12"/>
    <mergeCell ref="C13:E13"/>
    <mergeCell ref="C11:E11"/>
    <mergeCell ref="F8:J8"/>
    <mergeCell ref="F10:J10"/>
    <mergeCell ref="F9:J9"/>
    <mergeCell ref="H49:I49"/>
    <mergeCell ref="C41:F41"/>
    <mergeCell ref="C42:F42"/>
    <mergeCell ref="C43:F43"/>
    <mergeCell ref="C44:F44"/>
    <mergeCell ref="H43:I43"/>
    <mergeCell ref="C46:F46"/>
    <mergeCell ref="H46:I46"/>
    <mergeCell ref="C49:F49"/>
    <mergeCell ref="H47:I47"/>
    <mergeCell ref="H42:I42"/>
    <mergeCell ref="H44:I44"/>
    <mergeCell ref="F12:J12"/>
    <mergeCell ref="F13:J13"/>
    <mergeCell ref="F11:J11"/>
    <mergeCell ref="F15:K17"/>
    <mergeCell ref="C14:E14"/>
    <mergeCell ref="B27:K27"/>
    <mergeCell ref="C28:J28"/>
    <mergeCell ref="C29:J29"/>
    <mergeCell ref="H41:I41"/>
    <mergeCell ref="C15:E17"/>
  </mergeCells>
  <printOptions horizontalCentered="1" verticalCentered="1"/>
  <pageMargins left="0" right="0" top="0" bottom="0" header="0.511811023622047" footer="0.511811023622047"/>
  <pageSetup horizontalDpi="300" verticalDpi="3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6:L54"/>
  <sheetViews>
    <sheetView zoomScalePageLayoutView="0" workbookViewId="0" topLeftCell="A1">
      <selection activeCell="I14" sqref="I14:I15"/>
    </sheetView>
  </sheetViews>
  <sheetFormatPr defaultColWidth="11.421875" defaultRowHeight="12.75"/>
  <cols>
    <col min="1" max="1" width="11.421875" style="133" customWidth="1"/>
    <col min="2" max="2" width="23.140625" style="133" customWidth="1"/>
    <col min="3" max="3" width="17.57421875" style="133" customWidth="1"/>
    <col min="4" max="4" width="15.7109375" style="133" customWidth="1"/>
    <col min="5" max="5" width="12.421875" style="133" customWidth="1"/>
    <col min="6" max="16384" width="11.421875" style="133" customWidth="1"/>
  </cols>
  <sheetData>
    <row r="6" spans="1:2" ht="12.75">
      <c r="A6" s="1062" t="s">
        <v>267</v>
      </c>
      <c r="B6" s="1062"/>
    </row>
    <row r="8" spans="1:5" ht="13.5" thickBot="1">
      <c r="A8" s="1069" t="s">
        <v>268</v>
      </c>
      <c r="B8" s="1069"/>
      <c r="C8" s="1069"/>
      <c r="D8" s="1069"/>
      <c r="E8" s="950"/>
    </row>
    <row r="9" spans="1:5" ht="33.75" customHeight="1">
      <c r="A9" s="727" t="s">
        <v>253</v>
      </c>
      <c r="B9" s="728" t="s">
        <v>199</v>
      </c>
      <c r="C9" s="753" t="s">
        <v>206</v>
      </c>
      <c r="D9" s="753" t="s">
        <v>279</v>
      </c>
      <c r="E9" s="732" t="s">
        <v>262</v>
      </c>
    </row>
    <row r="10" spans="1:11" ht="15" customHeight="1">
      <c r="A10" s="747" t="s">
        <v>686</v>
      </c>
      <c r="B10" s="150" t="s">
        <v>687</v>
      </c>
      <c r="C10" s="151">
        <v>248236</v>
      </c>
      <c r="D10" s="151"/>
      <c r="E10" s="754"/>
      <c r="H10" s="527"/>
      <c r="I10" s="527"/>
      <c r="J10" s="528"/>
      <c r="K10" s="529"/>
    </row>
    <row r="11" spans="1:11" ht="15" customHeight="1">
      <c r="A11" s="747" t="s">
        <v>688</v>
      </c>
      <c r="B11" s="150" t="s">
        <v>689</v>
      </c>
      <c r="C11" s="151">
        <v>52920</v>
      </c>
      <c r="D11" s="151"/>
      <c r="E11" s="754"/>
      <c r="H11" s="527"/>
      <c r="I11" s="527"/>
      <c r="J11" s="528"/>
      <c r="K11" s="529"/>
    </row>
    <row r="12" spans="1:11" ht="15" customHeight="1">
      <c r="A12" s="747" t="s">
        <v>280</v>
      </c>
      <c r="B12" s="150" t="s">
        <v>281</v>
      </c>
      <c r="C12" s="151">
        <v>4201666</v>
      </c>
      <c r="D12" s="151"/>
      <c r="E12" s="754"/>
      <c r="H12" s="527"/>
      <c r="I12" s="527"/>
      <c r="J12" s="528"/>
      <c r="K12" s="529"/>
    </row>
    <row r="13" spans="1:11" ht="15" customHeight="1">
      <c r="A13" s="747" t="s">
        <v>589</v>
      </c>
      <c r="B13" s="150" t="s">
        <v>690</v>
      </c>
      <c r="C13" s="151">
        <v>53528.214399999975</v>
      </c>
      <c r="D13" s="151">
        <v>383.4673999999999</v>
      </c>
      <c r="E13" s="754"/>
      <c r="H13" s="527"/>
      <c r="I13" s="527"/>
      <c r="J13" s="528"/>
      <c r="K13" s="529"/>
    </row>
    <row r="14" spans="1:11" ht="15" customHeight="1">
      <c r="A14" s="747" t="s">
        <v>590</v>
      </c>
      <c r="B14" s="150" t="s">
        <v>591</v>
      </c>
      <c r="C14" s="151">
        <v>15500</v>
      </c>
      <c r="D14" s="151"/>
      <c r="E14" s="754"/>
      <c r="H14" s="527"/>
      <c r="I14" s="527"/>
      <c r="J14" s="528"/>
      <c r="K14" s="529"/>
    </row>
    <row r="15" spans="1:11" ht="15" customHeight="1">
      <c r="A15" s="747" t="s">
        <v>282</v>
      </c>
      <c r="B15" s="150" t="s">
        <v>283</v>
      </c>
      <c r="C15" s="151">
        <v>272175</v>
      </c>
      <c r="D15" s="151"/>
      <c r="E15" s="754"/>
      <c r="H15" s="527"/>
      <c r="I15" s="527"/>
      <c r="J15" s="528"/>
      <c r="K15" s="529"/>
    </row>
    <row r="16" spans="1:11" ht="15" customHeight="1">
      <c r="A16" s="747" t="s">
        <v>269</v>
      </c>
      <c r="B16" s="150" t="s">
        <v>683</v>
      </c>
      <c r="C16" s="151">
        <v>2160</v>
      </c>
      <c r="D16" s="151"/>
      <c r="E16" s="754"/>
      <c r="H16" s="527"/>
      <c r="I16" s="527"/>
      <c r="J16" s="528"/>
      <c r="K16" s="529"/>
    </row>
    <row r="17" spans="1:11" ht="15" customHeight="1">
      <c r="A17" s="747" t="s">
        <v>284</v>
      </c>
      <c r="B17" s="150" t="s">
        <v>684</v>
      </c>
      <c r="C17" s="151">
        <v>3267074.4127999996</v>
      </c>
      <c r="D17" s="151">
        <v>23404.788399999998</v>
      </c>
      <c r="E17" s="754"/>
      <c r="H17" s="527"/>
      <c r="I17" s="527"/>
      <c r="J17" s="528"/>
      <c r="K17" s="529"/>
    </row>
    <row r="18" spans="1:12" ht="15" customHeight="1">
      <c r="A18" s="747" t="s">
        <v>285</v>
      </c>
      <c r="B18" s="150" t="s">
        <v>286</v>
      </c>
      <c r="C18" s="151">
        <v>1040870</v>
      </c>
      <c r="D18" s="151"/>
      <c r="E18" s="754"/>
      <c r="H18" s="527"/>
      <c r="I18" s="527"/>
      <c r="J18" s="528"/>
      <c r="K18" s="529"/>
      <c r="L18" s="529"/>
    </row>
    <row r="19" spans="1:11" ht="15" customHeight="1">
      <c r="A19" s="747" t="s">
        <v>287</v>
      </c>
      <c r="B19" s="150" t="s">
        <v>288</v>
      </c>
      <c r="C19" s="151">
        <v>18000</v>
      </c>
      <c r="D19" s="151"/>
      <c r="E19" s="754"/>
      <c r="H19" s="527"/>
      <c r="I19" s="527"/>
      <c r="J19" s="528"/>
      <c r="K19" s="529"/>
    </row>
    <row r="20" spans="1:11" ht="15" customHeight="1">
      <c r="A20" s="747" t="s">
        <v>289</v>
      </c>
      <c r="B20" s="150" t="s">
        <v>685</v>
      </c>
      <c r="C20" s="151">
        <v>27732.7</v>
      </c>
      <c r="D20" s="136"/>
      <c r="E20" s="748">
        <v>262</v>
      </c>
      <c r="H20" s="527"/>
      <c r="I20" s="527"/>
      <c r="J20" s="528"/>
      <c r="K20" s="529"/>
    </row>
    <row r="21" spans="1:11" ht="15" customHeight="1">
      <c r="A21" s="747" t="s">
        <v>270</v>
      </c>
      <c r="B21" s="150" t="s">
        <v>592</v>
      </c>
      <c r="C21" s="151">
        <v>8342491</v>
      </c>
      <c r="D21" s="151"/>
      <c r="E21" s="754"/>
      <c r="H21" s="527"/>
      <c r="I21" s="527"/>
      <c r="J21" s="528"/>
      <c r="K21" s="529"/>
    </row>
    <row r="22" spans="1:11" ht="15" customHeight="1">
      <c r="A22" s="747" t="s">
        <v>593</v>
      </c>
      <c r="B22" s="150" t="s">
        <v>594</v>
      </c>
      <c r="C22" s="151">
        <v>298930</v>
      </c>
      <c r="D22" s="151"/>
      <c r="E22" s="754"/>
      <c r="H22" s="527"/>
      <c r="I22" s="527"/>
      <c r="J22" s="528"/>
      <c r="K22" s="529"/>
    </row>
    <row r="23" spans="1:11" ht="15" customHeight="1" thickBot="1">
      <c r="A23" s="755" t="s">
        <v>595</v>
      </c>
      <c r="B23" s="756" t="s">
        <v>691</v>
      </c>
      <c r="C23" s="746">
        <v>408998.7</v>
      </c>
      <c r="D23" s="746">
        <v>2930</v>
      </c>
      <c r="E23" s="757"/>
      <c r="H23" s="527"/>
      <c r="I23" s="527"/>
      <c r="J23" s="528"/>
      <c r="K23" s="529"/>
    </row>
    <row r="24" spans="1:5" ht="13.5" thickBot="1">
      <c r="A24" s="758"/>
      <c r="B24" s="759" t="s">
        <v>157</v>
      </c>
      <c r="C24" s="743">
        <f>SUM(C10:C23)</f>
        <v>18250282.0272</v>
      </c>
      <c r="D24" s="760"/>
      <c r="E24" s="761"/>
    </row>
    <row r="25" spans="1:4" ht="12.75">
      <c r="A25" s="530"/>
      <c r="B25" s="530"/>
      <c r="C25" s="531"/>
      <c r="D25" s="531"/>
    </row>
    <row r="26" ht="13.5" thickBot="1">
      <c r="A26" s="157"/>
    </row>
    <row r="27" spans="1:3" ht="12.75">
      <c r="A27" s="762" t="s">
        <v>290</v>
      </c>
      <c r="B27" s="763"/>
      <c r="C27" s="764">
        <v>157921</v>
      </c>
    </row>
    <row r="28" spans="1:3" ht="12.75">
      <c r="A28" s="765" t="s">
        <v>271</v>
      </c>
      <c r="B28" s="136"/>
      <c r="C28" s="754"/>
    </row>
    <row r="29" spans="1:3" ht="12.75">
      <c r="A29" s="766" t="s">
        <v>75</v>
      </c>
      <c r="B29" s="158"/>
      <c r="C29" s="767">
        <v>54851</v>
      </c>
    </row>
    <row r="30" spans="1:3" ht="12.75">
      <c r="A30" s="766" t="s">
        <v>76</v>
      </c>
      <c r="B30" s="158"/>
      <c r="C30" s="767">
        <v>16360</v>
      </c>
    </row>
    <row r="31" spans="1:3" ht="13.5" thickBot="1">
      <c r="A31" s="768" t="s">
        <v>77</v>
      </c>
      <c r="B31" s="769"/>
      <c r="C31" s="770">
        <v>9706</v>
      </c>
    </row>
    <row r="32" spans="1:3" ht="12.75">
      <c r="A32" s="159"/>
      <c r="B32" s="160"/>
      <c r="C32" s="156"/>
    </row>
    <row r="33" spans="1:2" ht="13.5" thickBot="1">
      <c r="A33" s="159" t="s">
        <v>272</v>
      </c>
      <c r="B33" s="160"/>
    </row>
    <row r="34" spans="1:5" ht="12.75">
      <c r="A34" s="1070" t="s">
        <v>695</v>
      </c>
      <c r="B34" s="1071"/>
      <c r="C34" s="161" t="s">
        <v>273</v>
      </c>
      <c r="D34" s="162">
        <v>561749</v>
      </c>
      <c r="E34" s="163"/>
    </row>
    <row r="35" spans="1:5" ht="12.75">
      <c r="A35" s="1072" t="s">
        <v>696</v>
      </c>
      <c r="B35" s="1034"/>
      <c r="C35" s="137" t="s">
        <v>274</v>
      </c>
      <c r="D35" s="143">
        <v>4598374</v>
      </c>
      <c r="E35" s="164"/>
    </row>
    <row r="36" spans="1:5" ht="12.75">
      <c r="A36" s="1072" t="s">
        <v>697</v>
      </c>
      <c r="B36" s="1034"/>
      <c r="C36" s="137" t="s">
        <v>275</v>
      </c>
      <c r="D36" s="144"/>
      <c r="E36" s="165">
        <v>5384598</v>
      </c>
    </row>
    <row r="37" spans="1:5" ht="13.5" thickBot="1">
      <c r="A37" s="1073" t="s">
        <v>698</v>
      </c>
      <c r="B37" s="1074"/>
      <c r="C37" s="166"/>
      <c r="D37" s="167">
        <f>D34+D35-E36</f>
        <v>-224475</v>
      </c>
      <c r="E37" s="168"/>
    </row>
    <row r="38" spans="1:5" ht="12.75">
      <c r="A38" s="171"/>
      <c r="B38" s="171"/>
      <c r="C38" s="172"/>
      <c r="D38" s="173"/>
      <c r="E38" s="173"/>
    </row>
    <row r="39" ht="12.75">
      <c r="A39" s="133" t="s">
        <v>276</v>
      </c>
    </row>
    <row r="40" ht="12" customHeight="1">
      <c r="C40" s="614"/>
    </row>
    <row r="41" spans="1:3" ht="12.75">
      <c r="A41" s="133" t="s">
        <v>277</v>
      </c>
      <c r="C41" s="615">
        <v>100000</v>
      </c>
    </row>
    <row r="42" spans="1:3" ht="12.75">
      <c r="A42" s="1066" t="s">
        <v>291</v>
      </c>
      <c r="B42" s="1066"/>
      <c r="C42" s="615">
        <v>296672</v>
      </c>
    </row>
    <row r="43" spans="1:3" ht="12.75">
      <c r="A43" s="133" t="s">
        <v>292</v>
      </c>
      <c r="C43" s="615">
        <v>3750209</v>
      </c>
    </row>
    <row r="44" spans="1:3" ht="12.75">
      <c r="A44" s="133" t="s">
        <v>607</v>
      </c>
      <c r="C44" s="169"/>
    </row>
    <row r="45" spans="1:3" ht="12.75">
      <c r="A45" s="133" t="s">
        <v>277</v>
      </c>
      <c r="C45" s="169">
        <v>100000</v>
      </c>
    </row>
    <row r="46" spans="1:3" ht="12.75">
      <c r="A46" s="1066" t="s">
        <v>291</v>
      </c>
      <c r="B46" s="1066"/>
      <c r="C46" s="169">
        <v>522241</v>
      </c>
    </row>
    <row r="47" spans="1:3" ht="12.75">
      <c r="A47" s="1066" t="s">
        <v>612</v>
      </c>
      <c r="B47" s="1066"/>
      <c r="C47" s="169">
        <v>6870779</v>
      </c>
    </row>
    <row r="48" spans="1:3" ht="12.75">
      <c r="A48" s="133" t="s">
        <v>613</v>
      </c>
      <c r="C48" s="169">
        <v>3750209</v>
      </c>
    </row>
    <row r="49" spans="1:3" ht="12.75">
      <c r="A49" s="133" t="s">
        <v>614</v>
      </c>
      <c r="C49" s="532">
        <v>4612837</v>
      </c>
    </row>
    <row r="50" spans="1:3" ht="12.75">
      <c r="A50" s="1067" t="s">
        <v>278</v>
      </c>
      <c r="B50" s="1067"/>
      <c r="C50" s="264">
        <f>SUM(C45:C49)</f>
        <v>15856066</v>
      </c>
    </row>
    <row r="51" spans="1:3" ht="12.75">
      <c r="A51" s="174"/>
      <c r="B51" s="174"/>
      <c r="C51" s="264"/>
    </row>
    <row r="52" spans="1:5" ht="12.75">
      <c r="A52" s="1068" t="s">
        <v>631</v>
      </c>
      <c r="B52" s="1068"/>
      <c r="D52" s="1068" t="s">
        <v>306</v>
      </c>
      <c r="E52" s="1068"/>
    </row>
    <row r="53" spans="1:5" ht="12.75">
      <c r="A53" s="1068" t="s">
        <v>632</v>
      </c>
      <c r="B53" s="1068"/>
      <c r="D53" s="1068" t="s">
        <v>630</v>
      </c>
      <c r="E53" s="1068"/>
    </row>
    <row r="54" ht="12.75">
      <c r="E54" s="133">
        <v>10</v>
      </c>
    </row>
  </sheetData>
  <sheetProtection password="DC3B" sheet="1" formatCells="0" formatColumns="0" formatRows="0" insertColumns="0" insertRows="0" insertHyperlinks="0" deleteColumns="0" deleteRows="0" sort="0" autoFilter="0" pivotTables="0"/>
  <mergeCells count="14">
    <mergeCell ref="A37:B37"/>
    <mergeCell ref="A42:B42"/>
    <mergeCell ref="D52:E52"/>
    <mergeCell ref="A52:B52"/>
    <mergeCell ref="A46:B46"/>
    <mergeCell ref="A50:B50"/>
    <mergeCell ref="A53:B53"/>
    <mergeCell ref="A47:B47"/>
    <mergeCell ref="A6:B6"/>
    <mergeCell ref="A8:D8"/>
    <mergeCell ref="A34:B34"/>
    <mergeCell ref="A35:B35"/>
    <mergeCell ref="D53:E53"/>
    <mergeCell ref="A36:B3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N5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140625" style="0" customWidth="1"/>
    <col min="2" max="2" width="21.140625" style="0" customWidth="1"/>
    <col min="3" max="3" width="9.421875" style="0" customWidth="1"/>
    <col min="4" max="4" width="11.57421875" style="0" customWidth="1"/>
    <col min="5" max="5" width="11.00390625" style="0" customWidth="1"/>
    <col min="6" max="6" width="12.00390625" style="0" customWidth="1"/>
    <col min="7" max="7" width="13.421875" style="0" customWidth="1"/>
    <col min="9" max="10" width="10.140625" style="0" bestFit="1" customWidth="1"/>
    <col min="13" max="13" width="12.28125" style="0" customWidth="1"/>
  </cols>
  <sheetData>
    <row r="7" ht="15">
      <c r="B7" s="175" t="s">
        <v>293</v>
      </c>
    </row>
    <row r="8" spans="2:7" ht="12.75">
      <c r="B8" s="176" t="s">
        <v>294</v>
      </c>
      <c r="G8" s="840"/>
    </row>
    <row r="9" ht="12.75">
      <c r="B9" s="176"/>
    </row>
    <row r="10" spans="2:7" ht="15.75">
      <c r="B10" s="1075" t="s">
        <v>652</v>
      </c>
      <c r="C10" s="1075"/>
      <c r="D10" s="1075"/>
      <c r="E10" s="1075"/>
      <c r="F10" s="1075"/>
      <c r="G10" s="1075"/>
    </row>
    <row r="11" ht="13.5" thickBot="1"/>
    <row r="12" spans="1:7" ht="12.75">
      <c r="A12" s="1076" t="s">
        <v>2</v>
      </c>
      <c r="B12" s="1078" t="s">
        <v>231</v>
      </c>
      <c r="C12" s="1080" t="s">
        <v>295</v>
      </c>
      <c r="D12" s="771" t="s">
        <v>296</v>
      </c>
      <c r="E12" s="1080" t="s">
        <v>297</v>
      </c>
      <c r="F12" s="1080" t="s">
        <v>298</v>
      </c>
      <c r="G12" s="772" t="s">
        <v>296</v>
      </c>
    </row>
    <row r="13" spans="1:9" ht="12.75">
      <c r="A13" s="1077"/>
      <c r="B13" s="1079"/>
      <c r="C13" s="1081"/>
      <c r="D13" s="177">
        <v>40909</v>
      </c>
      <c r="E13" s="1081"/>
      <c r="F13" s="1081"/>
      <c r="G13" s="773">
        <v>41274</v>
      </c>
      <c r="H13" s="114"/>
      <c r="I13" s="114"/>
    </row>
    <row r="14" spans="1:9" ht="12.75">
      <c r="A14" s="774">
        <v>1</v>
      </c>
      <c r="B14" s="775" t="s">
        <v>22</v>
      </c>
      <c r="C14" s="178" t="s">
        <v>299</v>
      </c>
      <c r="D14" s="180">
        <v>0</v>
      </c>
      <c r="E14" s="180">
        <v>0</v>
      </c>
      <c r="F14" s="180">
        <v>0</v>
      </c>
      <c r="G14" s="776">
        <f aca="true" t="shared" si="0" ref="G14:G22">D14+E14-F14</f>
        <v>0</v>
      </c>
      <c r="H14" s="114"/>
      <c r="I14" s="114"/>
    </row>
    <row r="15" spans="1:9" ht="12.75">
      <c r="A15" s="774">
        <v>2</v>
      </c>
      <c r="B15" s="775" t="s">
        <v>300</v>
      </c>
      <c r="C15" s="178" t="s">
        <v>299</v>
      </c>
      <c r="D15" s="180">
        <v>0</v>
      </c>
      <c r="E15" s="180">
        <v>0</v>
      </c>
      <c r="F15" s="180">
        <v>0</v>
      </c>
      <c r="G15" s="776">
        <f t="shared" si="0"/>
        <v>0</v>
      </c>
      <c r="H15" s="181"/>
      <c r="I15" s="182"/>
    </row>
    <row r="16" spans="1:9" ht="12.75">
      <c r="A16" s="774">
        <v>3</v>
      </c>
      <c r="B16" s="183" t="s">
        <v>301</v>
      </c>
      <c r="C16" s="178" t="s">
        <v>299</v>
      </c>
      <c r="D16" s="180">
        <v>4466867</v>
      </c>
      <c r="E16" s="180">
        <v>0</v>
      </c>
      <c r="F16" s="180">
        <v>0</v>
      </c>
      <c r="G16" s="776">
        <f t="shared" si="0"/>
        <v>4466867</v>
      </c>
      <c r="H16" s="181"/>
      <c r="I16" s="182"/>
    </row>
    <row r="17" spans="1:9" ht="12.75">
      <c r="A17" s="774">
        <v>4</v>
      </c>
      <c r="B17" s="183" t="s">
        <v>265</v>
      </c>
      <c r="C17" s="178" t="s">
        <v>299</v>
      </c>
      <c r="D17" s="180">
        <v>1981299</v>
      </c>
      <c r="E17" s="180">
        <v>0</v>
      </c>
      <c r="F17" s="180">
        <v>0</v>
      </c>
      <c r="G17" s="776">
        <f t="shared" si="0"/>
        <v>1981299</v>
      </c>
      <c r="H17" s="181"/>
      <c r="I17" s="182"/>
    </row>
    <row r="18" spans="1:9" ht="12.75">
      <c r="A18" s="774">
        <v>5</v>
      </c>
      <c r="B18" s="183" t="s">
        <v>302</v>
      </c>
      <c r="C18" s="178" t="s">
        <v>299</v>
      </c>
      <c r="D18" s="180">
        <v>163776</v>
      </c>
      <c r="E18" s="180">
        <v>0</v>
      </c>
      <c r="F18" s="180">
        <v>0</v>
      </c>
      <c r="G18" s="776">
        <f>D18+E18-F18</f>
        <v>163776</v>
      </c>
      <c r="H18" s="181"/>
      <c r="I18" s="182"/>
    </row>
    <row r="19" spans="1:9" ht="12.75">
      <c r="A19" s="774">
        <v>6</v>
      </c>
      <c r="B19" s="183" t="s">
        <v>303</v>
      </c>
      <c r="C19" s="178" t="s">
        <v>299</v>
      </c>
      <c r="D19" s="180"/>
      <c r="E19" s="180"/>
      <c r="F19" s="180"/>
      <c r="G19" s="776"/>
      <c r="H19" s="181"/>
      <c r="I19" s="182"/>
    </row>
    <row r="20" spans="1:9" ht="12.75">
      <c r="A20" s="774">
        <v>7</v>
      </c>
      <c r="B20" s="106" t="s">
        <v>324</v>
      </c>
      <c r="C20" s="178" t="s">
        <v>299</v>
      </c>
      <c r="D20" s="180">
        <v>85871</v>
      </c>
      <c r="E20" s="180"/>
      <c r="F20" s="180"/>
      <c r="G20" s="776">
        <f t="shared" si="0"/>
        <v>85871</v>
      </c>
      <c r="H20" s="114"/>
      <c r="I20" s="114"/>
    </row>
    <row r="21" spans="1:9" ht="12.75">
      <c r="A21" s="774">
        <v>8</v>
      </c>
      <c r="B21" s="106"/>
      <c r="C21" s="178" t="s">
        <v>299</v>
      </c>
      <c r="D21" s="180"/>
      <c r="E21" s="180"/>
      <c r="F21" s="180"/>
      <c r="G21" s="776">
        <f t="shared" si="0"/>
        <v>0</v>
      </c>
      <c r="H21" s="114"/>
      <c r="I21" s="114"/>
    </row>
    <row r="22" spans="1:9" ht="13.5" thickBot="1">
      <c r="A22" s="777">
        <v>9</v>
      </c>
      <c r="B22" s="186"/>
      <c r="C22" s="185" t="s">
        <v>299</v>
      </c>
      <c r="D22" s="187"/>
      <c r="E22" s="187"/>
      <c r="F22" s="187"/>
      <c r="G22" s="778">
        <f t="shared" si="0"/>
        <v>0</v>
      </c>
      <c r="H22" s="114"/>
      <c r="I22" s="114"/>
    </row>
    <row r="23" spans="1:9" ht="13.5" thickBot="1">
      <c r="A23" s="188"/>
      <c r="B23" s="895" t="s">
        <v>304</v>
      </c>
      <c r="C23" s="896" t="s">
        <v>299</v>
      </c>
      <c r="D23" s="897">
        <f>SUM(D14:D22)</f>
        <v>6697813</v>
      </c>
      <c r="E23" s="897">
        <f>SUM(E14:E22)</f>
        <v>0</v>
      </c>
      <c r="F23" s="897">
        <f>SUM(F14:F22)</f>
        <v>0</v>
      </c>
      <c r="G23" s="898">
        <f>SUM(G14:G22)</f>
        <v>6697813</v>
      </c>
      <c r="I23" s="108"/>
    </row>
    <row r="25" spans="2:9" ht="15.75">
      <c r="B25" s="1075" t="s">
        <v>653</v>
      </c>
      <c r="C25" s="1075"/>
      <c r="D25" s="1075"/>
      <c r="E25" s="1075"/>
      <c r="F25" s="1075"/>
      <c r="G25" s="1075"/>
      <c r="I25" s="108"/>
    </row>
    <row r="26" ht="13.5" thickBot="1">
      <c r="G26" s="840"/>
    </row>
    <row r="27" spans="1:7" ht="12.75">
      <c r="A27" s="1076" t="s">
        <v>2</v>
      </c>
      <c r="B27" s="1078" t="s">
        <v>231</v>
      </c>
      <c r="C27" s="1080" t="s">
        <v>295</v>
      </c>
      <c r="D27" s="771" t="s">
        <v>296</v>
      </c>
      <c r="E27" s="1080" t="s">
        <v>297</v>
      </c>
      <c r="F27" s="1080" t="s">
        <v>298</v>
      </c>
      <c r="G27" s="772" t="s">
        <v>296</v>
      </c>
    </row>
    <row r="28" spans="1:7" ht="12.75">
      <c r="A28" s="1077"/>
      <c r="B28" s="1079"/>
      <c r="C28" s="1081"/>
      <c r="D28" s="177">
        <v>40909</v>
      </c>
      <c r="E28" s="1081"/>
      <c r="F28" s="1081"/>
      <c r="G28" s="773">
        <v>41274</v>
      </c>
    </row>
    <row r="29" spans="1:7" ht="12.75">
      <c r="A29" s="774">
        <v>1</v>
      </c>
      <c r="B29" s="775" t="s">
        <v>22</v>
      </c>
      <c r="C29" s="178" t="s">
        <v>299</v>
      </c>
      <c r="D29" s="180">
        <v>0</v>
      </c>
      <c r="E29" s="180">
        <v>0</v>
      </c>
      <c r="F29" s="180"/>
      <c r="G29" s="776">
        <f>D29+E29-F29</f>
        <v>0</v>
      </c>
    </row>
    <row r="30" spans="1:7" ht="12.75">
      <c r="A30" s="774">
        <v>2</v>
      </c>
      <c r="B30" s="775" t="s">
        <v>300</v>
      </c>
      <c r="C30" s="178" t="s">
        <v>299</v>
      </c>
      <c r="D30" s="180">
        <v>0</v>
      </c>
      <c r="E30" s="180">
        <v>0</v>
      </c>
      <c r="F30" s="180">
        <v>0</v>
      </c>
      <c r="G30" s="776">
        <f aca="true" t="shared" si="1" ref="G30:G37">D30+E30-F30</f>
        <v>0</v>
      </c>
    </row>
    <row r="31" spans="1:7" ht="12.75">
      <c r="A31" s="774">
        <v>3</v>
      </c>
      <c r="B31" s="183" t="s">
        <v>305</v>
      </c>
      <c r="C31" s="178" t="s">
        <v>299</v>
      </c>
      <c r="D31" s="180">
        <v>1692741</v>
      </c>
      <c r="E31" s="122">
        <v>382361</v>
      </c>
      <c r="F31" s="180"/>
      <c r="G31" s="776">
        <f t="shared" si="1"/>
        <v>2075102</v>
      </c>
    </row>
    <row r="32" spans="1:7" ht="12.75">
      <c r="A32" s="774">
        <v>4</v>
      </c>
      <c r="B32" s="183" t="s">
        <v>265</v>
      </c>
      <c r="C32" s="178" t="s">
        <v>299</v>
      </c>
      <c r="D32" s="180">
        <v>1003845</v>
      </c>
      <c r="E32" s="122">
        <v>200769</v>
      </c>
      <c r="F32" s="180"/>
      <c r="G32" s="776">
        <f t="shared" si="1"/>
        <v>1204614</v>
      </c>
    </row>
    <row r="33" spans="1:7" ht="12.75">
      <c r="A33" s="774">
        <v>5</v>
      </c>
      <c r="B33" s="183" t="s">
        <v>302</v>
      </c>
      <c r="C33" s="178" t="s">
        <v>299</v>
      </c>
      <c r="D33" s="180">
        <v>65438</v>
      </c>
      <c r="E33" s="122">
        <v>19033</v>
      </c>
      <c r="F33" s="180">
        <v>0</v>
      </c>
      <c r="G33" s="776">
        <f>D33+E33-F33</f>
        <v>84471</v>
      </c>
    </row>
    <row r="34" spans="1:7" ht="12.75">
      <c r="A34" s="774">
        <v>6</v>
      </c>
      <c r="B34" s="183" t="s">
        <v>303</v>
      </c>
      <c r="C34" s="178" t="s">
        <v>299</v>
      </c>
      <c r="D34" s="180"/>
      <c r="E34" s="180"/>
      <c r="F34" s="180"/>
      <c r="G34" s="776">
        <f t="shared" si="1"/>
        <v>0</v>
      </c>
    </row>
    <row r="35" spans="1:7" ht="12.75">
      <c r="A35" s="774">
        <v>7</v>
      </c>
      <c r="B35" s="183" t="s">
        <v>655</v>
      </c>
      <c r="C35" s="178" t="s">
        <v>299</v>
      </c>
      <c r="D35" s="180"/>
      <c r="E35" s="180">
        <v>2862</v>
      </c>
      <c r="F35" s="180"/>
      <c r="G35" s="776">
        <f t="shared" si="1"/>
        <v>2862</v>
      </c>
    </row>
    <row r="36" spans="1:7" ht="12.75">
      <c r="A36" s="774">
        <v>8</v>
      </c>
      <c r="B36" s="106"/>
      <c r="C36" s="178" t="s">
        <v>299</v>
      </c>
      <c r="D36" s="180"/>
      <c r="E36" s="180"/>
      <c r="F36" s="180"/>
      <c r="G36" s="776">
        <f t="shared" si="1"/>
        <v>0</v>
      </c>
    </row>
    <row r="37" spans="1:7" ht="13.5" thickBot="1">
      <c r="A37" s="777">
        <v>9</v>
      </c>
      <c r="B37" s="186"/>
      <c r="C37" s="185" t="s">
        <v>299</v>
      </c>
      <c r="D37" s="187"/>
      <c r="E37" s="187"/>
      <c r="F37" s="187"/>
      <c r="G37" s="778">
        <f t="shared" si="1"/>
        <v>0</v>
      </c>
    </row>
    <row r="38" spans="1:10" ht="13.5" thickBot="1">
      <c r="A38" s="188"/>
      <c r="B38" s="895" t="s">
        <v>304</v>
      </c>
      <c r="C38" s="896" t="s">
        <v>299</v>
      </c>
      <c r="D38" s="897">
        <f>SUM(D29:D37)</f>
        <v>2762024</v>
      </c>
      <c r="E38" s="897">
        <f>SUM(E29:E37)</f>
        <v>605025</v>
      </c>
      <c r="F38" s="897">
        <f>SUM(F29:F37)</f>
        <v>0</v>
      </c>
      <c r="G38" s="898">
        <f>SUM(G29:G37)</f>
        <v>3367049</v>
      </c>
      <c r="H38" s="189"/>
      <c r="I38" s="108"/>
      <c r="J38" s="108"/>
    </row>
    <row r="39" ht="12.75">
      <c r="G39" s="189"/>
    </row>
    <row r="40" spans="2:7" ht="15.75">
      <c r="B40" s="1075" t="s">
        <v>654</v>
      </c>
      <c r="C40" s="1075"/>
      <c r="D40" s="1075"/>
      <c r="E40" s="1075"/>
      <c r="F40" s="1075"/>
      <c r="G40" s="1075"/>
    </row>
    <row r="41" ht="13.5" thickBot="1">
      <c r="G41" s="840"/>
    </row>
    <row r="42" spans="1:7" ht="12.75">
      <c r="A42" s="1076" t="s">
        <v>2</v>
      </c>
      <c r="B42" s="1078" t="s">
        <v>231</v>
      </c>
      <c r="C42" s="1080" t="s">
        <v>295</v>
      </c>
      <c r="D42" s="771" t="s">
        <v>296</v>
      </c>
      <c r="E42" s="1080" t="s">
        <v>297</v>
      </c>
      <c r="F42" s="1080" t="s">
        <v>298</v>
      </c>
      <c r="G42" s="772" t="s">
        <v>296</v>
      </c>
    </row>
    <row r="43" spans="1:7" ht="12.75">
      <c r="A43" s="1077"/>
      <c r="B43" s="1079"/>
      <c r="C43" s="1081"/>
      <c r="D43" s="177">
        <v>40909</v>
      </c>
      <c r="E43" s="1081"/>
      <c r="F43" s="1081"/>
      <c r="G43" s="773">
        <v>41274</v>
      </c>
    </row>
    <row r="44" spans="1:7" ht="12.75">
      <c r="A44" s="774">
        <v>1</v>
      </c>
      <c r="B44" s="775" t="s">
        <v>22</v>
      </c>
      <c r="C44" s="178" t="s">
        <v>299</v>
      </c>
      <c r="D44" s="180">
        <f aca="true" t="shared" si="2" ref="D44:F49">D14-D29</f>
        <v>0</v>
      </c>
      <c r="E44" s="180">
        <f t="shared" si="2"/>
        <v>0</v>
      </c>
      <c r="F44" s="180">
        <f t="shared" si="2"/>
        <v>0</v>
      </c>
      <c r="G44" s="776">
        <f aca="true" t="shared" si="3" ref="G44:G52">D44+E44-F44</f>
        <v>0</v>
      </c>
    </row>
    <row r="45" spans="1:14" ht="12.75">
      <c r="A45" s="774">
        <v>2</v>
      </c>
      <c r="B45" s="183" t="s">
        <v>300</v>
      </c>
      <c r="C45" s="178" t="s">
        <v>299</v>
      </c>
      <c r="D45" s="180">
        <f t="shared" si="2"/>
        <v>0</v>
      </c>
      <c r="E45" s="180">
        <f t="shared" si="2"/>
        <v>0</v>
      </c>
      <c r="F45" s="180">
        <f t="shared" si="2"/>
        <v>0</v>
      </c>
      <c r="G45" s="776">
        <f t="shared" si="3"/>
        <v>0</v>
      </c>
      <c r="M45" s="114"/>
      <c r="N45" s="114"/>
    </row>
    <row r="46" spans="1:14" ht="12.75">
      <c r="A46" s="774">
        <v>3</v>
      </c>
      <c r="B46" s="183" t="s">
        <v>305</v>
      </c>
      <c r="C46" s="178" t="s">
        <v>299</v>
      </c>
      <c r="D46" s="180">
        <f t="shared" si="2"/>
        <v>2774126</v>
      </c>
      <c r="E46" s="180">
        <f t="shared" si="2"/>
        <v>-382361</v>
      </c>
      <c r="F46" s="180">
        <f t="shared" si="2"/>
        <v>0</v>
      </c>
      <c r="G46" s="776">
        <f t="shared" si="3"/>
        <v>2391765</v>
      </c>
      <c r="M46" s="114"/>
      <c r="N46" s="114"/>
    </row>
    <row r="47" spans="1:14" ht="12.75">
      <c r="A47" s="774">
        <v>4</v>
      </c>
      <c r="B47" s="183" t="s">
        <v>265</v>
      </c>
      <c r="C47" s="178" t="s">
        <v>299</v>
      </c>
      <c r="D47" s="180">
        <f t="shared" si="2"/>
        <v>977454</v>
      </c>
      <c r="E47" s="180">
        <f t="shared" si="2"/>
        <v>-200769</v>
      </c>
      <c r="F47" s="180">
        <f t="shared" si="2"/>
        <v>0</v>
      </c>
      <c r="G47" s="776">
        <f t="shared" si="3"/>
        <v>776685</v>
      </c>
      <c r="M47" s="114"/>
      <c r="N47" s="114"/>
    </row>
    <row r="48" spans="1:14" ht="12.75">
      <c r="A48" s="774">
        <v>5</v>
      </c>
      <c r="B48" s="183" t="s">
        <v>302</v>
      </c>
      <c r="C48" s="178" t="s">
        <v>299</v>
      </c>
      <c r="D48" s="180">
        <f t="shared" si="2"/>
        <v>98338</v>
      </c>
      <c r="E48" s="180">
        <f t="shared" si="2"/>
        <v>-19033</v>
      </c>
      <c r="F48" s="180">
        <f t="shared" si="2"/>
        <v>0</v>
      </c>
      <c r="G48" s="776">
        <f t="shared" si="3"/>
        <v>79305</v>
      </c>
      <c r="M48" s="114"/>
      <c r="N48" s="114"/>
    </row>
    <row r="49" spans="1:14" ht="12.75">
      <c r="A49" s="774">
        <v>1</v>
      </c>
      <c r="B49" s="183" t="s">
        <v>303</v>
      </c>
      <c r="C49" s="178" t="s">
        <v>299</v>
      </c>
      <c r="D49" s="180">
        <f t="shared" si="2"/>
        <v>0</v>
      </c>
      <c r="E49" s="180">
        <f t="shared" si="2"/>
        <v>0</v>
      </c>
      <c r="F49" s="180">
        <f t="shared" si="2"/>
        <v>0</v>
      </c>
      <c r="G49" s="776">
        <f t="shared" si="3"/>
        <v>0</v>
      </c>
      <c r="M49" s="114"/>
      <c r="N49" s="114"/>
    </row>
    <row r="50" spans="1:14" ht="12.75">
      <c r="A50" s="774">
        <v>2</v>
      </c>
      <c r="B50" s="183" t="s">
        <v>656</v>
      </c>
      <c r="C50" s="178" t="s">
        <v>299</v>
      </c>
      <c r="D50" s="180"/>
      <c r="E50" s="180">
        <f>E20-E35</f>
        <v>-2862</v>
      </c>
      <c r="F50" s="180"/>
      <c r="G50" s="776">
        <f t="shared" si="3"/>
        <v>-2862</v>
      </c>
      <c r="M50" s="114"/>
      <c r="N50" s="114"/>
    </row>
    <row r="51" spans="1:14" ht="12.75">
      <c r="A51" s="777">
        <v>3</v>
      </c>
      <c r="B51" s="186"/>
      <c r="C51" s="178" t="s">
        <v>299</v>
      </c>
      <c r="D51" s="180"/>
      <c r="E51" s="180">
        <f>E21-E36</f>
        <v>0</v>
      </c>
      <c r="F51" s="180"/>
      <c r="G51" s="776">
        <f t="shared" si="3"/>
        <v>0</v>
      </c>
      <c r="M51" s="114"/>
      <c r="N51" s="114"/>
    </row>
    <row r="52" spans="1:14" ht="13.5" thickBot="1">
      <c r="A52" s="185">
        <v>4</v>
      </c>
      <c r="B52" s="186"/>
      <c r="C52" s="845" t="s">
        <v>299</v>
      </c>
      <c r="D52" s="187"/>
      <c r="E52" s="187">
        <f>E22-E37</f>
        <v>0</v>
      </c>
      <c r="F52" s="187"/>
      <c r="G52" s="778">
        <f t="shared" si="3"/>
        <v>0</v>
      </c>
      <c r="M52" s="114"/>
      <c r="N52" s="114"/>
    </row>
    <row r="53" spans="1:14" ht="13.5" thickBot="1">
      <c r="A53" s="188"/>
      <c r="B53" s="899" t="s">
        <v>304</v>
      </c>
      <c r="C53" s="896" t="s">
        <v>299</v>
      </c>
      <c r="D53" s="897">
        <f>SUM(D44:D52)</f>
        <v>3849918</v>
      </c>
      <c r="E53" s="897">
        <f>SUM(E44:E52)</f>
        <v>-605025</v>
      </c>
      <c r="F53" s="897">
        <f>SUM(F44:F52)</f>
        <v>0</v>
      </c>
      <c r="G53" s="898">
        <f>SUM(G44:G52)</f>
        <v>3244893</v>
      </c>
      <c r="I53" s="189"/>
      <c r="J53" s="108"/>
      <c r="M53" s="190"/>
      <c r="N53" s="114"/>
    </row>
    <row r="54" spans="6:10" s="114" customFormat="1" ht="12.75">
      <c r="F54" s="182"/>
      <c r="G54" s="191"/>
      <c r="J54" s="182"/>
    </row>
    <row r="55" spans="4:14" ht="15.75">
      <c r="D55" s="108"/>
      <c r="E55" s="1082" t="s">
        <v>306</v>
      </c>
      <c r="F55" s="1082"/>
      <c r="G55" s="1082"/>
      <c r="I55" s="189"/>
      <c r="M55" s="114"/>
      <c r="N55" s="114"/>
    </row>
    <row r="56" spans="4:14" ht="15.75">
      <c r="D56" s="108"/>
      <c r="E56" s="1082" t="s">
        <v>567</v>
      </c>
      <c r="F56" s="1082"/>
      <c r="G56" s="1082"/>
      <c r="I56" s="108"/>
      <c r="M56" s="114"/>
      <c r="N56" s="114"/>
    </row>
    <row r="57" spans="7:14" ht="12.75">
      <c r="G57">
        <v>11</v>
      </c>
      <c r="M57" s="114"/>
      <c r="N57" s="114"/>
    </row>
  </sheetData>
  <sheetProtection password="DC3B" sheet="1" formatCells="0" formatColumns="0" formatRows="0" insertColumns="0" insertRows="0" insertHyperlinks="0" deleteColumns="0" deleteRows="0" sort="0" autoFilter="0" pivotTables="0"/>
  <mergeCells count="20">
    <mergeCell ref="E55:G55"/>
    <mergeCell ref="E56:G56"/>
    <mergeCell ref="B40:G40"/>
    <mergeCell ref="A42:A43"/>
    <mergeCell ref="B42:B43"/>
    <mergeCell ref="C42:C43"/>
    <mergeCell ref="E42:E43"/>
    <mergeCell ref="F42:F43"/>
    <mergeCell ref="B25:G25"/>
    <mergeCell ref="A27:A28"/>
    <mergeCell ref="B27:B28"/>
    <mergeCell ref="C27:C28"/>
    <mergeCell ref="E27:E28"/>
    <mergeCell ref="F27:F28"/>
    <mergeCell ref="B10:G10"/>
    <mergeCell ref="A12:A13"/>
    <mergeCell ref="B12:B13"/>
    <mergeCell ref="C12:C13"/>
    <mergeCell ref="E12:E13"/>
    <mergeCell ref="F12:F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J38"/>
  <sheetViews>
    <sheetView zoomScalePageLayoutView="0" workbookViewId="0" topLeftCell="A13">
      <selection activeCell="H8" sqref="H8"/>
    </sheetView>
  </sheetViews>
  <sheetFormatPr defaultColWidth="9.140625" defaultRowHeight="12.75"/>
  <cols>
    <col min="2" max="2" width="23.421875" style="0" customWidth="1"/>
    <col min="4" max="4" width="23.7109375" style="0" customWidth="1"/>
    <col min="5" max="5" width="14.140625" style="0" customWidth="1"/>
    <col min="7" max="7" width="15.28125" style="0" customWidth="1"/>
    <col min="8" max="8" width="18.28125" style="0" customWidth="1"/>
  </cols>
  <sheetData>
    <row r="7" spans="1:8" ht="12.75">
      <c r="A7" s="1083" t="s">
        <v>513</v>
      </c>
      <c r="B7" s="1083"/>
      <c r="C7" s="1083"/>
      <c r="D7" s="196"/>
      <c r="E7" s="196"/>
      <c r="F7" s="196"/>
      <c r="G7" s="196"/>
      <c r="H7" s="196"/>
    </row>
    <row r="8" spans="1:8" ht="12.75">
      <c r="A8" s="1083"/>
      <c r="B8" s="1083"/>
      <c r="C8" s="1083"/>
      <c r="D8" s="196"/>
      <c r="E8" s="196"/>
      <c r="F8" s="196"/>
      <c r="G8" s="196"/>
      <c r="H8" s="947"/>
    </row>
    <row r="9" spans="1:8" ht="13.5" thickBot="1">
      <c r="A9" s="1084" t="s">
        <v>692</v>
      </c>
      <c r="B9" s="1084"/>
      <c r="C9" s="1084"/>
      <c r="D9" s="1084"/>
      <c r="E9" s="1084"/>
      <c r="F9" s="1084"/>
      <c r="G9" s="1084"/>
      <c r="H9" s="1084"/>
    </row>
    <row r="10" spans="1:8" ht="12.75">
      <c r="A10" s="1085" t="s">
        <v>307</v>
      </c>
      <c r="B10" s="1087" t="s">
        <v>308</v>
      </c>
      <c r="C10" s="1087" t="s">
        <v>309</v>
      </c>
      <c r="D10" s="1089" t="s">
        <v>310</v>
      </c>
      <c r="E10" s="1091" t="s">
        <v>311</v>
      </c>
      <c r="F10" s="1087" t="s">
        <v>312</v>
      </c>
      <c r="G10" s="1087" t="s">
        <v>313</v>
      </c>
      <c r="H10" s="1093" t="s">
        <v>314</v>
      </c>
    </row>
    <row r="11" spans="1:8" ht="12.75">
      <c r="A11" s="1086"/>
      <c r="B11" s="1088"/>
      <c r="C11" s="1088"/>
      <c r="D11" s="1090"/>
      <c r="E11" s="1092"/>
      <c r="F11" s="1088"/>
      <c r="G11" s="1088"/>
      <c r="H11" s="1094"/>
    </row>
    <row r="12" spans="1:10" ht="12.75">
      <c r="A12" s="1086"/>
      <c r="B12" s="1088"/>
      <c r="C12" s="1088"/>
      <c r="D12" s="1090"/>
      <c r="E12" s="1092"/>
      <c r="F12" s="1088"/>
      <c r="G12" s="1088"/>
      <c r="H12" s="1094"/>
      <c r="J12" s="192"/>
    </row>
    <row r="13" spans="1:8" ht="19.5" customHeight="1">
      <c r="A13" s="779" t="s">
        <v>3</v>
      </c>
      <c r="B13" s="193" t="s">
        <v>315</v>
      </c>
      <c r="C13" s="194" t="s">
        <v>316</v>
      </c>
      <c r="D13" s="289">
        <f>D14+D15+D16+D17+D18</f>
        <v>17524466.88</v>
      </c>
      <c r="E13" s="289">
        <f>E14+E15+E16+E17+E18</f>
        <v>164981</v>
      </c>
      <c r="F13" s="289">
        <f>F14+F15+F16+F17+F18</f>
        <v>60500</v>
      </c>
      <c r="G13" s="289">
        <f>G14+G15+G16+G17+G18</f>
        <v>3826028</v>
      </c>
      <c r="H13" s="780">
        <f>H14+H15+H16+H17+H18</f>
        <v>1380192.12</v>
      </c>
    </row>
    <row r="14" spans="1:8" ht="12.75">
      <c r="A14" s="714" t="s">
        <v>317</v>
      </c>
      <c r="B14" s="106" t="s">
        <v>318</v>
      </c>
      <c r="C14" s="106"/>
      <c r="D14" s="290"/>
      <c r="E14" s="290"/>
      <c r="F14" s="290"/>
      <c r="G14" s="290"/>
      <c r="H14" s="781"/>
    </row>
    <row r="15" spans="1:8" ht="12.75">
      <c r="A15" s="714" t="s">
        <v>319</v>
      </c>
      <c r="B15" s="106" t="s">
        <v>320</v>
      </c>
      <c r="C15" s="106"/>
      <c r="D15" s="290">
        <v>438133.5</v>
      </c>
      <c r="E15" s="290"/>
      <c r="F15" s="290"/>
      <c r="G15" s="290"/>
      <c r="H15" s="781"/>
    </row>
    <row r="16" spans="1:8" ht="12.75">
      <c r="A16" s="714" t="s">
        <v>321</v>
      </c>
      <c r="B16" s="106" t="s">
        <v>322</v>
      </c>
      <c r="C16" s="106"/>
      <c r="D16" s="290">
        <v>16998709.64</v>
      </c>
      <c r="E16" s="290">
        <v>164981</v>
      </c>
      <c r="F16" s="290">
        <v>60500</v>
      </c>
      <c r="G16" s="290">
        <v>3826028</v>
      </c>
      <c r="H16" s="781">
        <v>1380192.12</v>
      </c>
    </row>
    <row r="17" spans="1:8" ht="12.75">
      <c r="A17" s="714" t="s">
        <v>323</v>
      </c>
      <c r="B17" s="106" t="s">
        <v>324</v>
      </c>
      <c r="C17" s="106"/>
      <c r="D17" s="109">
        <v>87623.74</v>
      </c>
      <c r="E17" s="109"/>
      <c r="F17" s="109"/>
      <c r="G17" s="290"/>
      <c r="H17" s="716"/>
    </row>
    <row r="18" spans="1:8" ht="12.75">
      <c r="A18" s="714"/>
      <c r="B18" s="106"/>
      <c r="C18" s="106"/>
      <c r="D18" s="109"/>
      <c r="E18" s="109"/>
      <c r="F18" s="109"/>
      <c r="G18" s="109"/>
      <c r="H18" s="716"/>
    </row>
    <row r="19" spans="1:8" ht="12.75">
      <c r="A19" s="779" t="s">
        <v>325</v>
      </c>
      <c r="B19" s="193" t="s">
        <v>326</v>
      </c>
      <c r="C19" s="193"/>
      <c r="D19" s="289">
        <f>D20+D21+D22+D23</f>
        <v>3861730.9050000003</v>
      </c>
      <c r="E19" s="289"/>
      <c r="F19" s="289"/>
      <c r="G19" s="289">
        <f>D19*0.2</f>
        <v>772346.1810000001</v>
      </c>
      <c r="H19" s="780"/>
    </row>
    <row r="20" spans="1:8" ht="12.75">
      <c r="A20" s="714" t="s">
        <v>317</v>
      </c>
      <c r="B20" s="106" t="s">
        <v>318</v>
      </c>
      <c r="C20" s="106"/>
      <c r="D20" s="109">
        <v>0</v>
      </c>
      <c r="E20" s="109"/>
      <c r="F20" s="109"/>
      <c r="G20" s="109">
        <f>D20*0.2</f>
        <v>0</v>
      </c>
      <c r="H20" s="716"/>
    </row>
    <row r="21" spans="1:8" ht="12.75">
      <c r="A21" s="714" t="s">
        <v>319</v>
      </c>
      <c r="B21" s="106" t="s">
        <v>320</v>
      </c>
      <c r="C21" s="106"/>
      <c r="D21" s="109">
        <v>64165.67</v>
      </c>
      <c r="E21" s="109"/>
      <c r="F21" s="109"/>
      <c r="G21" s="109">
        <f>D21*0.2</f>
        <v>12833.134</v>
      </c>
      <c r="H21" s="716"/>
    </row>
    <row r="22" spans="1:8" ht="12.75">
      <c r="A22" s="714" t="s">
        <v>321</v>
      </c>
      <c r="B22" s="106" t="s">
        <v>322</v>
      </c>
      <c r="C22" s="106"/>
      <c r="D22" s="109">
        <v>3225234.64</v>
      </c>
      <c r="E22" s="109"/>
      <c r="F22" s="109"/>
      <c r="G22" s="109">
        <f>D22*0.2</f>
        <v>645046.9280000001</v>
      </c>
      <c r="H22" s="716"/>
    </row>
    <row r="23" spans="1:8" ht="12.75">
      <c r="A23" s="714" t="s">
        <v>323</v>
      </c>
      <c r="B23" s="106" t="s">
        <v>324</v>
      </c>
      <c r="C23" s="106"/>
      <c r="D23" s="109">
        <v>572330.595</v>
      </c>
      <c r="E23" s="109"/>
      <c r="F23" s="109"/>
      <c r="G23" s="109">
        <f>D23*0.2</f>
        <v>114466.119</v>
      </c>
      <c r="H23" s="716"/>
    </row>
    <row r="24" spans="1:8" ht="12.75">
      <c r="A24" s="779" t="s">
        <v>35</v>
      </c>
      <c r="B24" s="193" t="s">
        <v>327</v>
      </c>
      <c r="C24" s="193"/>
      <c r="D24" s="289">
        <f>D25+D26+D27+D28</f>
        <v>2273616.145</v>
      </c>
      <c r="E24" s="289"/>
      <c r="F24" s="289"/>
      <c r="G24" s="289"/>
      <c r="H24" s="780"/>
    </row>
    <row r="25" spans="1:8" ht="12.75">
      <c r="A25" s="714"/>
      <c r="B25" s="106" t="s">
        <v>318</v>
      </c>
      <c r="C25" s="106"/>
      <c r="D25" s="109"/>
      <c r="E25" s="109"/>
      <c r="F25" s="109"/>
      <c r="G25" s="109"/>
      <c r="H25" s="716"/>
    </row>
    <row r="26" spans="1:8" ht="12.75">
      <c r="A26" s="714"/>
      <c r="B26" s="106" t="s">
        <v>320</v>
      </c>
      <c r="C26" s="106"/>
      <c r="D26" s="109"/>
      <c r="E26" s="109"/>
      <c r="F26" s="109"/>
      <c r="G26" s="109"/>
      <c r="H26" s="716"/>
    </row>
    <row r="27" spans="1:8" ht="12.75">
      <c r="A27" s="714"/>
      <c r="B27" s="106" t="s">
        <v>322</v>
      </c>
      <c r="C27" s="106"/>
      <c r="D27" s="109"/>
      <c r="E27" s="109"/>
      <c r="F27" s="109"/>
      <c r="G27" s="109"/>
      <c r="H27" s="716"/>
    </row>
    <row r="28" spans="1:8" ht="12.75">
      <c r="A28" s="714"/>
      <c r="B28" s="106" t="s">
        <v>324</v>
      </c>
      <c r="C28" s="106"/>
      <c r="D28" s="109">
        <v>2273616.145</v>
      </c>
      <c r="E28" s="109"/>
      <c r="F28" s="109"/>
      <c r="G28" s="109"/>
      <c r="H28" s="716"/>
    </row>
    <row r="29" spans="1:8" ht="13.5" thickBot="1">
      <c r="A29" s="714"/>
      <c r="B29" s="106"/>
      <c r="C29" s="106"/>
      <c r="D29" s="109"/>
      <c r="E29" s="109"/>
      <c r="F29" s="109"/>
      <c r="G29" s="109"/>
      <c r="H29" s="716"/>
    </row>
    <row r="30" spans="1:8" ht="13.5" thickBot="1">
      <c r="A30" s="782"/>
      <c r="B30" s="783" t="s">
        <v>328</v>
      </c>
      <c r="C30" s="783"/>
      <c r="D30" s="784">
        <f>D13+D19+D24</f>
        <v>23659813.93</v>
      </c>
      <c r="E30" s="784">
        <f>E13+E19+E24</f>
        <v>164981</v>
      </c>
      <c r="F30" s="784">
        <f>F13+F19+F24</f>
        <v>60500</v>
      </c>
      <c r="G30" s="784">
        <f>G13+G19+G24</f>
        <v>4598374.181</v>
      </c>
      <c r="H30" s="785">
        <f>H13+H19+H24</f>
        <v>1380192.12</v>
      </c>
    </row>
    <row r="32" ht="12.75">
      <c r="B32" s="105"/>
    </row>
    <row r="38" ht="12.75">
      <c r="I38">
        <v>12</v>
      </c>
    </row>
  </sheetData>
  <sheetProtection password="DC3B" sheet="1" formatCells="0" formatColumns="0" formatRows="0" insertColumns="0" insertRows="0" insertHyperlinks="0" deleteColumns="0" deleteRows="0" sort="0" autoFilter="0" pivotTables="0"/>
  <mergeCells count="10">
    <mergeCell ref="A7:C8"/>
    <mergeCell ref="A9:H9"/>
    <mergeCell ref="A10:A12"/>
    <mergeCell ref="B10:B12"/>
    <mergeCell ref="C10:C12"/>
    <mergeCell ref="D10:D12"/>
    <mergeCell ref="E10:E12"/>
    <mergeCell ref="F10:F12"/>
    <mergeCell ref="G10:G12"/>
    <mergeCell ref="H10:H12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8:L120"/>
  <sheetViews>
    <sheetView zoomScalePageLayoutView="0" workbookViewId="0" topLeftCell="A88">
      <selection activeCell="J9" sqref="J9"/>
    </sheetView>
  </sheetViews>
  <sheetFormatPr defaultColWidth="9.140625" defaultRowHeight="12.75"/>
  <cols>
    <col min="1" max="1" width="3.7109375" style="0" customWidth="1"/>
    <col min="6" max="6" width="5.28125" style="0" customWidth="1"/>
    <col min="7" max="7" width="8.7109375" style="0" customWidth="1"/>
    <col min="8" max="8" width="10.57421875" style="0" customWidth="1"/>
    <col min="10" max="10" width="10.8515625" style="0" customWidth="1"/>
  </cols>
  <sheetData>
    <row r="8" spans="1:10" ht="12.75">
      <c r="A8" s="105"/>
      <c r="B8" s="176" t="s">
        <v>329</v>
      </c>
      <c r="C8" s="195"/>
      <c r="D8" s="195"/>
      <c r="E8" s="105"/>
      <c r="F8" s="105"/>
      <c r="G8" s="105"/>
      <c r="H8" s="105"/>
      <c r="I8" s="105"/>
      <c r="J8" s="105"/>
    </row>
    <row r="9" spans="1:10" ht="12.75">
      <c r="A9" s="105"/>
      <c r="B9" s="176" t="s">
        <v>330</v>
      </c>
      <c r="C9" s="195"/>
      <c r="D9" s="195"/>
      <c r="E9" s="105"/>
      <c r="F9" s="105"/>
      <c r="G9" s="105"/>
      <c r="H9" s="105"/>
      <c r="I9" s="105"/>
      <c r="J9" s="949"/>
    </row>
    <row r="10" spans="1:10" ht="12.75">
      <c r="A10" s="105"/>
      <c r="B10" s="196"/>
      <c r="C10" s="105"/>
      <c r="D10" s="105"/>
      <c r="E10" s="105"/>
      <c r="F10" s="105"/>
      <c r="G10" s="105"/>
      <c r="H10" s="105"/>
      <c r="I10" s="196" t="s">
        <v>331</v>
      </c>
      <c r="J10" s="105"/>
    </row>
    <row r="11" spans="1:10" ht="12.75">
      <c r="A11" s="105"/>
      <c r="B11" s="196"/>
      <c r="C11" s="105"/>
      <c r="D11" s="105"/>
      <c r="E11" s="105"/>
      <c r="F11" s="105"/>
      <c r="G11" s="105"/>
      <c r="H11" s="105"/>
      <c r="I11" s="105"/>
      <c r="J11" s="105"/>
    </row>
    <row r="12" spans="1:10" ht="13.5" thickBot="1">
      <c r="A12" s="197"/>
      <c r="B12" s="197"/>
      <c r="C12" s="197"/>
      <c r="D12" s="197"/>
      <c r="E12" s="197"/>
      <c r="F12" s="197"/>
      <c r="G12" s="197"/>
      <c r="H12" s="197"/>
      <c r="I12" s="198"/>
      <c r="J12" s="199" t="s">
        <v>332</v>
      </c>
    </row>
    <row r="13" spans="1:10" ht="12.75" customHeight="1">
      <c r="A13" s="1095" t="s">
        <v>333</v>
      </c>
      <c r="B13" s="1096"/>
      <c r="C13" s="1096"/>
      <c r="D13" s="1096"/>
      <c r="E13" s="1096"/>
      <c r="F13" s="1096"/>
      <c r="G13" s="1096"/>
      <c r="H13" s="1096"/>
      <c r="I13" s="1096"/>
      <c r="J13" s="1097"/>
    </row>
    <row r="14" spans="1:10" ht="22.5" thickBot="1">
      <c r="A14" s="216"/>
      <c r="B14" s="1098" t="s">
        <v>334</v>
      </c>
      <c r="C14" s="1098"/>
      <c r="D14" s="1098"/>
      <c r="E14" s="1098"/>
      <c r="F14" s="1099"/>
      <c r="G14" s="200" t="s">
        <v>335</v>
      </c>
      <c r="H14" s="200" t="s">
        <v>336</v>
      </c>
      <c r="I14" s="201" t="s">
        <v>644</v>
      </c>
      <c r="J14" s="788" t="s">
        <v>609</v>
      </c>
    </row>
    <row r="15" spans="1:10" ht="12.75" customHeight="1">
      <c r="A15" s="202">
        <v>1</v>
      </c>
      <c r="B15" s="1100" t="s">
        <v>337</v>
      </c>
      <c r="C15" s="1101"/>
      <c r="D15" s="1101"/>
      <c r="E15" s="1101"/>
      <c r="F15" s="1101"/>
      <c r="G15" s="698">
        <v>70</v>
      </c>
      <c r="H15" s="698">
        <v>11100</v>
      </c>
      <c r="I15" s="683">
        <f>I16+I17+I18</f>
        <v>31274</v>
      </c>
      <c r="J15" s="789">
        <f>J16+J17+J18</f>
        <v>34448</v>
      </c>
    </row>
    <row r="16" spans="1:10" ht="25.5" customHeight="1">
      <c r="A16" s="204" t="s">
        <v>338</v>
      </c>
      <c r="B16" s="1102" t="s">
        <v>339</v>
      </c>
      <c r="C16" s="1102"/>
      <c r="D16" s="1102"/>
      <c r="E16" s="1102"/>
      <c r="F16" s="1103"/>
      <c r="G16" s="205" t="s">
        <v>340</v>
      </c>
      <c r="H16" s="205">
        <v>11101</v>
      </c>
      <c r="I16" s="206">
        <v>28649</v>
      </c>
      <c r="J16" s="790">
        <v>33518</v>
      </c>
    </row>
    <row r="17" spans="1:10" ht="12.75" customHeight="1">
      <c r="A17" s="207" t="s">
        <v>341</v>
      </c>
      <c r="B17" s="1102" t="s">
        <v>342</v>
      </c>
      <c r="C17" s="1102"/>
      <c r="D17" s="1102"/>
      <c r="E17" s="1102"/>
      <c r="F17" s="1103"/>
      <c r="G17" s="205">
        <v>704</v>
      </c>
      <c r="H17" s="205">
        <v>11102</v>
      </c>
      <c r="I17" s="206">
        <v>0</v>
      </c>
      <c r="J17" s="790">
        <v>0</v>
      </c>
    </row>
    <row r="18" spans="1:10" ht="12.75" customHeight="1">
      <c r="A18" s="207" t="s">
        <v>343</v>
      </c>
      <c r="B18" s="1102" t="s">
        <v>344</v>
      </c>
      <c r="C18" s="1102"/>
      <c r="D18" s="1102"/>
      <c r="E18" s="1102"/>
      <c r="F18" s="1103"/>
      <c r="G18" s="208">
        <v>705</v>
      </c>
      <c r="H18" s="205">
        <v>11103</v>
      </c>
      <c r="I18" s="206">
        <v>2625</v>
      </c>
      <c r="J18" s="790">
        <v>930</v>
      </c>
    </row>
    <row r="19" spans="1:10" ht="12.75" customHeight="1">
      <c r="A19" s="209">
        <v>2</v>
      </c>
      <c r="B19" s="1104" t="s">
        <v>345</v>
      </c>
      <c r="C19" s="1104"/>
      <c r="D19" s="1104"/>
      <c r="E19" s="1104"/>
      <c r="F19" s="1105"/>
      <c r="G19" s="697">
        <v>708</v>
      </c>
      <c r="H19" s="681">
        <v>11104</v>
      </c>
      <c r="I19" s="682">
        <f>I20+I21+I22</f>
        <v>0</v>
      </c>
      <c r="J19" s="791">
        <f>J20+J21+J22</f>
        <v>0</v>
      </c>
    </row>
    <row r="20" spans="1:10" ht="12.75">
      <c r="A20" s="211" t="s">
        <v>338</v>
      </c>
      <c r="B20" s="1102" t="s">
        <v>346</v>
      </c>
      <c r="C20" s="1102"/>
      <c r="D20" s="1102"/>
      <c r="E20" s="1102"/>
      <c r="F20" s="1103"/>
      <c r="G20" s="205">
        <v>7081</v>
      </c>
      <c r="H20" s="212">
        <v>111041</v>
      </c>
      <c r="I20" s="210">
        <v>0</v>
      </c>
      <c r="J20" s="792">
        <v>0</v>
      </c>
    </row>
    <row r="21" spans="1:10" ht="12.75" customHeight="1">
      <c r="A21" s="211" t="s">
        <v>347</v>
      </c>
      <c r="B21" s="1102" t="s">
        <v>348</v>
      </c>
      <c r="C21" s="1102"/>
      <c r="D21" s="1102"/>
      <c r="E21" s="1102"/>
      <c r="F21" s="1103"/>
      <c r="G21" s="205">
        <v>7082</v>
      </c>
      <c r="H21" s="212">
        <v>111042</v>
      </c>
      <c r="I21" s="210">
        <v>0</v>
      </c>
      <c r="J21" s="792">
        <v>0</v>
      </c>
    </row>
    <row r="22" spans="1:10" ht="12.75" customHeight="1">
      <c r="A22" s="211" t="s">
        <v>349</v>
      </c>
      <c r="B22" s="1102" t="s">
        <v>350</v>
      </c>
      <c r="C22" s="1102"/>
      <c r="D22" s="1102"/>
      <c r="E22" s="1102"/>
      <c r="F22" s="1103"/>
      <c r="G22" s="205">
        <v>7083</v>
      </c>
      <c r="H22" s="212">
        <v>111043</v>
      </c>
      <c r="I22" s="210">
        <v>0</v>
      </c>
      <c r="J22" s="792">
        <v>0</v>
      </c>
    </row>
    <row r="23" spans="1:10" ht="12.75" customHeight="1">
      <c r="A23" s="213">
        <v>3</v>
      </c>
      <c r="B23" s="1104" t="s">
        <v>351</v>
      </c>
      <c r="C23" s="1104"/>
      <c r="D23" s="1104"/>
      <c r="E23" s="1104"/>
      <c r="F23" s="1105"/>
      <c r="G23" s="697">
        <v>71</v>
      </c>
      <c r="H23" s="681">
        <v>11201</v>
      </c>
      <c r="I23" s="682">
        <f>I24+I25</f>
        <v>1805</v>
      </c>
      <c r="J23" s="791">
        <f>J24+J25</f>
        <v>3419</v>
      </c>
    </row>
    <row r="24" spans="1:10" ht="12.75" customHeight="1">
      <c r="A24" s="214"/>
      <c r="B24" s="1106" t="s">
        <v>352</v>
      </c>
      <c r="C24" s="1106"/>
      <c r="D24" s="1106"/>
      <c r="E24" s="1106"/>
      <c r="F24" s="1107"/>
      <c r="G24" s="215"/>
      <c r="H24" s="205">
        <v>112011</v>
      </c>
      <c r="I24" s="210">
        <v>1805</v>
      </c>
      <c r="J24" s="792">
        <v>3419</v>
      </c>
    </row>
    <row r="25" spans="1:10" ht="12.75" customHeight="1">
      <c r="A25" s="214"/>
      <c r="B25" s="1106" t="s">
        <v>353</v>
      </c>
      <c r="C25" s="1106"/>
      <c r="D25" s="1106"/>
      <c r="E25" s="1106"/>
      <c r="F25" s="1107"/>
      <c r="G25" s="215"/>
      <c r="H25" s="205">
        <v>112012</v>
      </c>
      <c r="I25" s="210">
        <v>0</v>
      </c>
      <c r="J25" s="792">
        <v>0</v>
      </c>
    </row>
    <row r="26" spans="1:10" ht="12.75" customHeight="1">
      <c r="A26" s="216">
        <v>4</v>
      </c>
      <c r="B26" s="1108" t="s">
        <v>354</v>
      </c>
      <c r="C26" s="1108"/>
      <c r="D26" s="1108"/>
      <c r="E26" s="1108"/>
      <c r="F26" s="1109"/>
      <c r="G26" s="217">
        <v>72</v>
      </c>
      <c r="H26" s="218">
        <v>11300</v>
      </c>
      <c r="I26" s="210">
        <v>0</v>
      </c>
      <c r="J26" s="792">
        <v>0</v>
      </c>
    </row>
    <row r="27" spans="1:10" ht="12.75" customHeight="1">
      <c r="A27" s="207"/>
      <c r="B27" s="1110" t="s">
        <v>355</v>
      </c>
      <c r="C27" s="1111"/>
      <c r="D27" s="1111"/>
      <c r="E27" s="1111"/>
      <c r="F27" s="1111"/>
      <c r="G27" s="184"/>
      <c r="H27" s="219">
        <v>11301</v>
      </c>
      <c r="I27" s="210">
        <v>0</v>
      </c>
      <c r="J27" s="792">
        <v>0</v>
      </c>
    </row>
    <row r="28" spans="1:10" ht="12.75" customHeight="1">
      <c r="A28" s="220">
        <v>5</v>
      </c>
      <c r="B28" s="1109" t="s">
        <v>356</v>
      </c>
      <c r="C28" s="1112"/>
      <c r="D28" s="1112"/>
      <c r="E28" s="1112"/>
      <c r="F28" s="1112"/>
      <c r="G28" s="221">
        <v>73</v>
      </c>
      <c r="H28" s="221">
        <v>11400</v>
      </c>
      <c r="I28" s="210">
        <v>0</v>
      </c>
      <c r="J28" s="792">
        <v>0</v>
      </c>
    </row>
    <row r="29" spans="1:10" ht="12.75">
      <c r="A29" s="222">
        <v>6</v>
      </c>
      <c r="B29" s="1109" t="s">
        <v>357</v>
      </c>
      <c r="C29" s="1112"/>
      <c r="D29" s="1112"/>
      <c r="E29" s="1112"/>
      <c r="F29" s="1112"/>
      <c r="G29" s="221">
        <v>75</v>
      </c>
      <c r="H29" s="223">
        <v>11500</v>
      </c>
      <c r="I29" s="210">
        <v>0</v>
      </c>
      <c r="J29" s="792">
        <v>0</v>
      </c>
    </row>
    <row r="30" spans="1:10" ht="12.75" customHeight="1" thickBot="1">
      <c r="A30" s="220">
        <v>7</v>
      </c>
      <c r="B30" s="1113" t="s">
        <v>358</v>
      </c>
      <c r="C30" s="1113"/>
      <c r="D30" s="1113"/>
      <c r="E30" s="1113"/>
      <c r="F30" s="1114"/>
      <c r="G30" s="786">
        <v>77</v>
      </c>
      <c r="H30" s="786">
        <v>11600</v>
      </c>
      <c r="I30" s="787">
        <v>0</v>
      </c>
      <c r="J30" s="793">
        <v>0</v>
      </c>
    </row>
    <row r="31" spans="1:10" ht="13.5" customHeight="1" thickBot="1">
      <c r="A31" s="794" t="s">
        <v>359</v>
      </c>
      <c r="B31" s="1115" t="s">
        <v>360</v>
      </c>
      <c r="C31" s="1115"/>
      <c r="D31" s="1115"/>
      <c r="E31" s="1115"/>
      <c r="F31" s="1115"/>
      <c r="G31" s="795"/>
      <c r="H31" s="795">
        <v>11800</v>
      </c>
      <c r="I31" s="796">
        <f>I15+I19+I23+I26+I28+I29+I30</f>
        <v>33079</v>
      </c>
      <c r="J31" s="797">
        <f>J15+J19+J23+J26+J28+J29+J30</f>
        <v>37867</v>
      </c>
    </row>
    <row r="32" spans="1:10" ht="12.75">
      <c r="A32" s="224"/>
      <c r="B32" s="225"/>
      <c r="C32" s="225"/>
      <c r="D32" s="225"/>
      <c r="E32" s="225"/>
      <c r="F32" s="225"/>
      <c r="G32" s="225"/>
      <c r="H32" s="225"/>
      <c r="I32" s="226"/>
      <c r="J32" s="226"/>
    </row>
    <row r="33" spans="1:10" ht="12.75" customHeight="1">
      <c r="A33" s="224"/>
      <c r="B33" s="225"/>
      <c r="C33" s="1116"/>
      <c r="D33" s="1116"/>
      <c r="E33" s="1116"/>
      <c r="F33" s="1116"/>
      <c r="G33" s="1116"/>
      <c r="H33" s="1116"/>
      <c r="I33" s="1116"/>
      <c r="J33" s="1116"/>
    </row>
    <row r="34" spans="1:10" ht="12.75">
      <c r="A34" s="224"/>
      <c r="B34" s="225"/>
      <c r="C34" s="225"/>
      <c r="D34" s="225"/>
      <c r="E34" s="225"/>
      <c r="F34" s="225"/>
      <c r="G34" s="225"/>
      <c r="H34" s="225"/>
      <c r="I34" s="226"/>
      <c r="J34" s="226"/>
    </row>
    <row r="35" spans="1:9" ht="18">
      <c r="A35" s="224"/>
      <c r="B35" s="225"/>
      <c r="C35" s="225"/>
      <c r="D35" s="225"/>
      <c r="E35" s="225"/>
      <c r="F35" s="225"/>
      <c r="G35" s="225"/>
      <c r="H35" s="227" t="s">
        <v>493</v>
      </c>
      <c r="I35" s="226"/>
    </row>
    <row r="36" spans="1:9" ht="12.75">
      <c r="A36" s="224"/>
      <c r="B36" s="225"/>
      <c r="C36" s="225"/>
      <c r="D36" s="225"/>
      <c r="E36" s="225"/>
      <c r="F36" s="225"/>
      <c r="G36" s="225"/>
      <c r="I36" s="226"/>
    </row>
    <row r="37" spans="1:9" ht="15.75">
      <c r="A37" s="224"/>
      <c r="B37" s="225"/>
      <c r="C37" s="225"/>
      <c r="D37" s="225"/>
      <c r="E37" s="225"/>
      <c r="F37" s="225"/>
      <c r="G37" s="225"/>
      <c r="H37" s="228" t="s">
        <v>361</v>
      </c>
      <c r="I37" s="226"/>
    </row>
    <row r="38" spans="1:9" ht="12.75">
      <c r="A38" s="224"/>
      <c r="B38" s="225"/>
      <c r="C38" s="225"/>
      <c r="D38" s="225"/>
      <c r="E38" s="225"/>
      <c r="F38" s="225"/>
      <c r="G38" s="225"/>
      <c r="I38" s="226"/>
    </row>
    <row r="39" spans="1:7" ht="12.75">
      <c r="A39" s="224"/>
      <c r="B39" s="225"/>
      <c r="C39" s="225"/>
      <c r="D39" s="225"/>
      <c r="E39" s="225"/>
      <c r="F39" s="225"/>
      <c r="G39" s="225"/>
    </row>
    <row r="40" ht="12.75">
      <c r="A40" s="224"/>
    </row>
    <row r="41" ht="12.75">
      <c r="A41" s="224"/>
    </row>
    <row r="42" ht="12.75">
      <c r="A42" s="224"/>
    </row>
    <row r="43" ht="12.75">
      <c r="A43" s="224"/>
    </row>
    <row r="44" ht="12.75">
      <c r="A44" s="224"/>
    </row>
    <row r="45" ht="12.75">
      <c r="A45" s="224"/>
    </row>
    <row r="46" ht="12.75">
      <c r="A46" s="224"/>
    </row>
    <row r="47" ht="12.75">
      <c r="A47" s="224"/>
    </row>
    <row r="48" ht="12.75">
      <c r="A48" s="224"/>
    </row>
    <row r="49" ht="12.75">
      <c r="A49" s="224"/>
    </row>
    <row r="50" ht="12.75">
      <c r="A50" s="224"/>
    </row>
    <row r="51" ht="12.75">
      <c r="A51" s="224"/>
    </row>
    <row r="52" spans="1:10" ht="12.75">
      <c r="A52" s="224"/>
      <c r="B52" s="105"/>
      <c r="C52" s="105"/>
      <c r="D52" s="105"/>
      <c r="E52" s="105"/>
      <c r="F52" s="105"/>
      <c r="G52" s="105"/>
      <c r="H52" s="105"/>
      <c r="I52" s="105"/>
      <c r="J52" s="105"/>
    </row>
    <row r="53" spans="1:10" ht="12.75">
      <c r="A53" s="224"/>
      <c r="B53" s="225"/>
      <c r="C53" s="225"/>
      <c r="D53" s="225"/>
      <c r="E53" s="225"/>
      <c r="F53" s="225"/>
      <c r="G53" s="225"/>
      <c r="H53" s="225"/>
      <c r="I53" s="226"/>
      <c r="J53" s="226"/>
    </row>
    <row r="54" spans="1:10" ht="12.75">
      <c r="A54" s="224"/>
      <c r="B54" s="225"/>
      <c r="C54" s="225"/>
      <c r="D54" s="225"/>
      <c r="E54" s="225"/>
      <c r="F54" s="225"/>
      <c r="G54" s="225"/>
      <c r="H54" s="225"/>
      <c r="I54" s="226"/>
      <c r="J54" s="226"/>
    </row>
    <row r="55" spans="1:10" ht="12.75">
      <c r="A55" s="224"/>
      <c r="B55" s="225"/>
      <c r="C55" s="225"/>
      <c r="D55" s="225"/>
      <c r="E55" s="225"/>
      <c r="F55" s="225"/>
      <c r="G55" s="225"/>
      <c r="H55" s="225"/>
      <c r="I55" s="226"/>
      <c r="J55" s="226"/>
    </row>
    <row r="56" spans="1:10" ht="12.75">
      <c r="A56" s="224"/>
      <c r="B56" s="225"/>
      <c r="C56" s="225"/>
      <c r="D56" s="225"/>
      <c r="E56" s="225"/>
      <c r="F56" s="225"/>
      <c r="G56" s="225"/>
      <c r="H56" s="225"/>
      <c r="I56" s="226"/>
      <c r="J56" s="613">
        <v>13</v>
      </c>
    </row>
    <row r="57" spans="1:10" ht="12.75">
      <c r="A57" s="224"/>
      <c r="B57" s="225"/>
      <c r="C57" s="225"/>
      <c r="D57" s="225"/>
      <c r="E57" s="225"/>
      <c r="F57" s="225"/>
      <c r="G57" s="225"/>
      <c r="H57" s="225"/>
      <c r="I57" s="226"/>
      <c r="J57" s="226"/>
    </row>
    <row r="58" spans="1:10" ht="12.75">
      <c r="A58" s="224"/>
      <c r="B58" s="225"/>
      <c r="C58" s="225"/>
      <c r="D58" s="225"/>
      <c r="E58" s="225"/>
      <c r="F58" s="225"/>
      <c r="G58" s="225"/>
      <c r="H58" s="225"/>
      <c r="I58" s="226"/>
      <c r="J58" s="226"/>
    </row>
    <row r="59" spans="1:10" ht="12.75">
      <c r="A59" s="224"/>
      <c r="B59" s="225"/>
      <c r="C59" s="225"/>
      <c r="D59" s="225"/>
      <c r="E59" s="225"/>
      <c r="F59" s="225"/>
      <c r="G59" s="225"/>
      <c r="H59" s="225"/>
      <c r="I59" s="226"/>
      <c r="J59" s="226"/>
    </row>
    <row r="60" spans="1:10" ht="12.75">
      <c r="A60" s="224"/>
      <c r="B60" s="225"/>
      <c r="C60" s="225"/>
      <c r="D60" s="225"/>
      <c r="E60" s="225"/>
      <c r="F60" s="225"/>
      <c r="G60" s="225"/>
      <c r="H60" s="225"/>
      <c r="I60" s="226"/>
      <c r="J60" s="840"/>
    </row>
    <row r="61" spans="1:10" ht="12.75">
      <c r="A61" s="224"/>
      <c r="B61" s="225"/>
      <c r="C61" s="225"/>
      <c r="D61" s="225"/>
      <c r="E61" s="225"/>
      <c r="F61" s="225"/>
      <c r="G61" s="225"/>
      <c r="H61" s="225"/>
      <c r="I61" s="226"/>
      <c r="J61" s="226"/>
    </row>
    <row r="62" spans="1:10" ht="12.75">
      <c r="A62" s="105"/>
      <c r="B62" s="176" t="s">
        <v>329</v>
      </c>
      <c r="C62" s="195"/>
      <c r="D62" s="195"/>
      <c r="E62" s="105"/>
      <c r="F62" s="105"/>
      <c r="G62" s="105"/>
      <c r="H62" s="105"/>
      <c r="I62" s="196" t="s">
        <v>362</v>
      </c>
      <c r="J62" s="105"/>
    </row>
    <row r="63" spans="1:10" ht="13.5" thickBot="1">
      <c r="A63" s="197"/>
      <c r="B63" s="176" t="s">
        <v>330</v>
      </c>
      <c r="C63" s="195"/>
      <c r="D63" s="195"/>
      <c r="E63" s="197"/>
      <c r="F63" s="197"/>
      <c r="G63" s="197"/>
      <c r="H63" s="197"/>
      <c r="I63" s="198"/>
      <c r="J63" s="199" t="s">
        <v>332</v>
      </c>
    </row>
    <row r="64" spans="1:10" ht="12.75" customHeight="1">
      <c r="A64" s="1095" t="s">
        <v>333</v>
      </c>
      <c r="B64" s="1096"/>
      <c r="C64" s="1096"/>
      <c r="D64" s="1096"/>
      <c r="E64" s="1096"/>
      <c r="F64" s="1096"/>
      <c r="G64" s="1096"/>
      <c r="H64" s="1096"/>
      <c r="I64" s="1096"/>
      <c r="J64" s="1097"/>
    </row>
    <row r="65" spans="1:10" ht="22.5" thickBot="1">
      <c r="A65" s="265"/>
      <c r="B65" s="1117" t="s">
        <v>363</v>
      </c>
      <c r="C65" s="1118"/>
      <c r="D65" s="1118"/>
      <c r="E65" s="1118"/>
      <c r="F65" s="1119"/>
      <c r="G65" s="229" t="s">
        <v>335</v>
      </c>
      <c r="H65" s="229" t="s">
        <v>336</v>
      </c>
      <c r="I65" s="230" t="s">
        <v>644</v>
      </c>
      <c r="J65" s="266" t="s">
        <v>609</v>
      </c>
    </row>
    <row r="66" spans="1:10" ht="12.75" customHeight="1">
      <c r="A66" s="231">
        <v>1</v>
      </c>
      <c r="B66" s="1120" t="s">
        <v>364</v>
      </c>
      <c r="C66" s="1121"/>
      <c r="D66" s="1121"/>
      <c r="E66" s="1121"/>
      <c r="F66" s="1121"/>
      <c r="G66" s="203">
        <v>60</v>
      </c>
      <c r="H66" s="232">
        <v>12100</v>
      </c>
      <c r="I66" s="267">
        <f>I67+I68+I69+I70+I71</f>
        <v>23413</v>
      </c>
      <c r="J66" s="267">
        <f>J67+J68+J69+J70+J71</f>
        <v>28832</v>
      </c>
    </row>
    <row r="67" spans="1:10" ht="12.75" customHeight="1">
      <c r="A67" s="233" t="s">
        <v>365</v>
      </c>
      <c r="B67" s="1122" t="s">
        <v>709</v>
      </c>
      <c r="C67" s="1122" t="s">
        <v>366</v>
      </c>
      <c r="D67" s="1122"/>
      <c r="E67" s="1122"/>
      <c r="F67" s="1122"/>
      <c r="G67" s="234" t="s">
        <v>367</v>
      </c>
      <c r="H67" s="234">
        <v>12101</v>
      </c>
      <c r="I67" s="235">
        <v>21940</v>
      </c>
      <c r="J67" s="236">
        <v>35736</v>
      </c>
    </row>
    <row r="68" spans="1:10" ht="12.75" customHeight="1">
      <c r="A68" s="233" t="s">
        <v>341</v>
      </c>
      <c r="B68" s="1122" t="s">
        <v>368</v>
      </c>
      <c r="C68" s="1122" t="s">
        <v>366</v>
      </c>
      <c r="D68" s="1122"/>
      <c r="E68" s="1122"/>
      <c r="F68" s="1122"/>
      <c r="G68" s="234"/>
      <c r="H68" s="237">
        <v>12102</v>
      </c>
      <c r="I68" s="235">
        <v>1473</v>
      </c>
      <c r="J68" s="236">
        <v>-7136</v>
      </c>
    </row>
    <row r="69" spans="1:10" ht="12.75" customHeight="1">
      <c r="A69" s="233" t="s">
        <v>343</v>
      </c>
      <c r="B69" s="1122" t="s">
        <v>369</v>
      </c>
      <c r="C69" s="1122" t="s">
        <v>366</v>
      </c>
      <c r="D69" s="1122"/>
      <c r="E69" s="1122"/>
      <c r="F69" s="1122"/>
      <c r="G69" s="234" t="s">
        <v>370</v>
      </c>
      <c r="H69" s="234">
        <v>12103</v>
      </c>
      <c r="I69" s="235">
        <v>0</v>
      </c>
      <c r="J69" s="236">
        <v>0</v>
      </c>
    </row>
    <row r="70" spans="1:10" ht="12.75" customHeight="1">
      <c r="A70" s="233" t="s">
        <v>371</v>
      </c>
      <c r="B70" s="1123" t="s">
        <v>372</v>
      </c>
      <c r="C70" s="1122" t="s">
        <v>366</v>
      </c>
      <c r="D70" s="1122"/>
      <c r="E70" s="1122"/>
      <c r="F70" s="1122"/>
      <c r="G70" s="234"/>
      <c r="H70" s="237">
        <v>12104</v>
      </c>
      <c r="I70" s="235"/>
      <c r="J70" s="236">
        <v>232</v>
      </c>
    </row>
    <row r="71" spans="1:10" ht="12.75" customHeight="1">
      <c r="A71" s="233" t="s">
        <v>373</v>
      </c>
      <c r="B71" s="1122" t="s">
        <v>374</v>
      </c>
      <c r="C71" s="1122" t="s">
        <v>366</v>
      </c>
      <c r="D71" s="1122"/>
      <c r="E71" s="1122"/>
      <c r="F71" s="1122"/>
      <c r="G71" s="234" t="s">
        <v>375</v>
      </c>
      <c r="H71" s="237">
        <v>12105</v>
      </c>
      <c r="I71" s="235"/>
      <c r="J71" s="236">
        <v>0</v>
      </c>
    </row>
    <row r="72" spans="1:10" ht="12.75" customHeight="1">
      <c r="A72" s="209">
        <v>2</v>
      </c>
      <c r="B72" s="1112" t="s">
        <v>376</v>
      </c>
      <c r="C72" s="1112"/>
      <c r="D72" s="1112"/>
      <c r="E72" s="1112"/>
      <c r="F72" s="1112"/>
      <c r="G72" s="221">
        <v>64</v>
      </c>
      <c r="H72" s="238">
        <v>12200</v>
      </c>
      <c r="I72" s="239">
        <f>I73+I74</f>
        <v>2590</v>
      </c>
      <c r="J72" s="268">
        <f>J73+J74</f>
        <v>2417</v>
      </c>
    </row>
    <row r="73" spans="1:10" ht="12.75" customHeight="1">
      <c r="A73" s="240" t="s">
        <v>377</v>
      </c>
      <c r="B73" s="1124" t="s">
        <v>378</v>
      </c>
      <c r="C73" s="1125"/>
      <c r="D73" s="1125"/>
      <c r="E73" s="1125"/>
      <c r="F73" s="1125"/>
      <c r="G73" s="237">
        <v>641</v>
      </c>
      <c r="H73" s="237">
        <v>12201</v>
      </c>
      <c r="I73" s="235">
        <v>2221</v>
      </c>
      <c r="J73" s="236">
        <v>2071</v>
      </c>
    </row>
    <row r="74" spans="1:10" ht="12.75" customHeight="1">
      <c r="A74" s="240" t="s">
        <v>379</v>
      </c>
      <c r="B74" s="1125" t="s">
        <v>380</v>
      </c>
      <c r="C74" s="1125"/>
      <c r="D74" s="1125"/>
      <c r="E74" s="1125"/>
      <c r="F74" s="1125"/>
      <c r="G74" s="237">
        <v>644</v>
      </c>
      <c r="H74" s="237">
        <v>12202</v>
      </c>
      <c r="I74" s="235">
        <v>369</v>
      </c>
      <c r="J74" s="236">
        <v>346</v>
      </c>
    </row>
    <row r="75" spans="1:10" s="105" customFormat="1" ht="12.75" customHeight="1">
      <c r="A75" s="209">
        <v>3</v>
      </c>
      <c r="B75" s="1112" t="s">
        <v>381</v>
      </c>
      <c r="C75" s="1112"/>
      <c r="D75" s="1112"/>
      <c r="E75" s="1112"/>
      <c r="F75" s="1112"/>
      <c r="G75" s="221">
        <v>68</v>
      </c>
      <c r="H75" s="939">
        <v>12300</v>
      </c>
      <c r="I75" s="940">
        <v>605</v>
      </c>
      <c r="J75" s="941">
        <v>696</v>
      </c>
    </row>
    <row r="76" spans="1:10" ht="12.75" customHeight="1">
      <c r="A76" s="209">
        <v>4</v>
      </c>
      <c r="B76" s="1112" t="s">
        <v>382</v>
      </c>
      <c r="C76" s="1112"/>
      <c r="D76" s="1112"/>
      <c r="E76" s="1112"/>
      <c r="F76" s="1112"/>
      <c r="G76" s="221">
        <v>61</v>
      </c>
      <c r="H76" s="241">
        <v>12400</v>
      </c>
      <c r="I76" s="269">
        <f>I77+I78+I79+I80+I81+I82+I83+I84+I85+I86+I87+I88+I91</f>
        <v>1146</v>
      </c>
      <c r="J76" s="269">
        <f>J77+J78+J79+J80+J81+J82+J83+J84+J85+J86+J87+J88+J91</f>
        <v>944</v>
      </c>
    </row>
    <row r="77" spans="1:10" ht="12.75">
      <c r="A77" s="240" t="s">
        <v>338</v>
      </c>
      <c r="B77" s="1126" t="s">
        <v>383</v>
      </c>
      <c r="C77" s="1126"/>
      <c r="D77" s="1126"/>
      <c r="E77" s="1126"/>
      <c r="F77" s="1126"/>
      <c r="G77" s="234"/>
      <c r="H77" s="234">
        <v>12401</v>
      </c>
      <c r="I77" s="235"/>
      <c r="J77" s="236">
        <v>0</v>
      </c>
    </row>
    <row r="78" spans="1:10" ht="12.75">
      <c r="A78" s="240" t="s">
        <v>347</v>
      </c>
      <c r="B78" s="1126" t="s">
        <v>384</v>
      </c>
      <c r="C78" s="1126"/>
      <c r="D78" s="1126"/>
      <c r="E78" s="1126"/>
      <c r="F78" s="1126"/>
      <c r="G78" s="242">
        <v>611</v>
      </c>
      <c r="H78" s="234">
        <v>12402</v>
      </c>
      <c r="I78" s="235"/>
      <c r="J78" s="236">
        <v>0</v>
      </c>
    </row>
    <row r="79" spans="1:10" ht="12.75">
      <c r="A79" s="240" t="s">
        <v>349</v>
      </c>
      <c r="B79" s="1126" t="s">
        <v>385</v>
      </c>
      <c r="C79" s="1126"/>
      <c r="D79" s="1126"/>
      <c r="E79" s="1126"/>
      <c r="F79" s="1126"/>
      <c r="G79" s="234">
        <v>613</v>
      </c>
      <c r="H79" s="234">
        <v>12403</v>
      </c>
      <c r="I79" s="235">
        <v>480</v>
      </c>
      <c r="J79" s="236">
        <v>480</v>
      </c>
    </row>
    <row r="80" spans="1:10" ht="12.75">
      <c r="A80" s="240" t="s">
        <v>386</v>
      </c>
      <c r="B80" s="1126" t="s">
        <v>387</v>
      </c>
      <c r="C80" s="1126"/>
      <c r="D80" s="1126"/>
      <c r="E80" s="1126"/>
      <c r="F80" s="1126"/>
      <c r="G80" s="242">
        <v>615</v>
      </c>
      <c r="H80" s="234">
        <v>12404</v>
      </c>
      <c r="I80" s="235">
        <v>154</v>
      </c>
      <c r="J80" s="691">
        <v>70</v>
      </c>
    </row>
    <row r="81" spans="1:10" ht="12.75">
      <c r="A81" s="240" t="s">
        <v>388</v>
      </c>
      <c r="B81" s="1126" t="s">
        <v>389</v>
      </c>
      <c r="C81" s="1126"/>
      <c r="D81" s="1126"/>
      <c r="E81" s="1126"/>
      <c r="F81" s="1126"/>
      <c r="G81" s="242">
        <v>616</v>
      </c>
      <c r="H81" s="234">
        <v>12405</v>
      </c>
      <c r="I81" s="235">
        <v>26</v>
      </c>
      <c r="J81" s="236">
        <v>30</v>
      </c>
    </row>
    <row r="82" spans="1:10" ht="12.75">
      <c r="A82" s="240" t="s">
        <v>390</v>
      </c>
      <c r="B82" s="1126" t="s">
        <v>391</v>
      </c>
      <c r="C82" s="1126"/>
      <c r="D82" s="1126"/>
      <c r="E82" s="1126"/>
      <c r="F82" s="1126"/>
      <c r="G82" s="242">
        <v>617</v>
      </c>
      <c r="H82" s="234">
        <v>12406</v>
      </c>
      <c r="I82" s="235">
        <v>0</v>
      </c>
      <c r="J82" s="236">
        <v>197</v>
      </c>
    </row>
    <row r="83" spans="1:10" ht="12.75" customHeight="1">
      <c r="A83" s="240" t="s">
        <v>392</v>
      </c>
      <c r="B83" s="1122" t="s">
        <v>393</v>
      </c>
      <c r="C83" s="1122" t="s">
        <v>366</v>
      </c>
      <c r="D83" s="1122"/>
      <c r="E83" s="1122"/>
      <c r="F83" s="1122"/>
      <c r="G83" s="242">
        <v>618</v>
      </c>
      <c r="H83" s="234">
        <v>12407</v>
      </c>
      <c r="I83" s="235">
        <v>327</v>
      </c>
      <c r="J83" s="236">
        <v>62</v>
      </c>
    </row>
    <row r="84" spans="1:10" ht="12.75" customHeight="1">
      <c r="A84" s="240" t="s">
        <v>394</v>
      </c>
      <c r="B84" s="1122" t="s">
        <v>395</v>
      </c>
      <c r="C84" s="1122"/>
      <c r="D84" s="1122"/>
      <c r="E84" s="1122"/>
      <c r="F84" s="1122"/>
      <c r="G84" s="242">
        <v>623</v>
      </c>
      <c r="H84" s="234">
        <v>12408</v>
      </c>
      <c r="I84" s="235">
        <v>0</v>
      </c>
      <c r="J84" s="236">
        <v>0</v>
      </c>
    </row>
    <row r="85" spans="1:10" ht="12.75" customHeight="1">
      <c r="A85" s="240" t="s">
        <v>396</v>
      </c>
      <c r="B85" s="1122" t="s">
        <v>397</v>
      </c>
      <c r="C85" s="1122"/>
      <c r="D85" s="1122"/>
      <c r="E85" s="1122"/>
      <c r="F85" s="1122"/>
      <c r="G85" s="242">
        <v>624</v>
      </c>
      <c r="H85" s="234">
        <v>12409</v>
      </c>
      <c r="I85" s="235">
        <v>0</v>
      </c>
      <c r="J85" s="236">
        <v>0</v>
      </c>
    </row>
    <row r="86" spans="1:10" ht="12.75" customHeight="1">
      <c r="A86" s="240" t="s">
        <v>398</v>
      </c>
      <c r="B86" s="1122" t="s">
        <v>399</v>
      </c>
      <c r="C86" s="1122"/>
      <c r="D86" s="1122"/>
      <c r="E86" s="1122"/>
      <c r="F86" s="1122"/>
      <c r="G86" s="242">
        <v>625</v>
      </c>
      <c r="H86" s="234">
        <v>12410</v>
      </c>
      <c r="I86" s="235">
        <v>0</v>
      </c>
      <c r="J86" s="236">
        <v>0</v>
      </c>
    </row>
    <row r="87" spans="1:10" ht="12.75" customHeight="1">
      <c r="A87" s="240" t="s">
        <v>400</v>
      </c>
      <c r="B87" s="1122" t="s">
        <v>401</v>
      </c>
      <c r="C87" s="1122"/>
      <c r="D87" s="1122"/>
      <c r="E87" s="1122"/>
      <c r="F87" s="1122"/>
      <c r="G87" s="242">
        <v>626</v>
      </c>
      <c r="H87" s="234">
        <v>12411</v>
      </c>
      <c r="I87" s="235">
        <v>0</v>
      </c>
      <c r="J87" s="236">
        <v>0</v>
      </c>
    </row>
    <row r="88" spans="1:10" ht="12.75" customHeight="1">
      <c r="A88" s="243" t="s">
        <v>402</v>
      </c>
      <c r="B88" s="1122" t="s">
        <v>403</v>
      </c>
      <c r="C88" s="1122"/>
      <c r="D88" s="1122"/>
      <c r="E88" s="1122"/>
      <c r="F88" s="1122"/>
      <c r="G88" s="242">
        <v>627</v>
      </c>
      <c r="H88" s="262">
        <v>12412</v>
      </c>
      <c r="I88" s="263">
        <f>I89+I90</f>
        <v>57</v>
      </c>
      <c r="J88" s="270">
        <f>J89+J90</f>
        <v>0</v>
      </c>
    </row>
    <row r="89" spans="1:10" ht="12.75" customHeight="1">
      <c r="A89" s="240"/>
      <c r="B89" s="1127" t="s">
        <v>404</v>
      </c>
      <c r="C89" s="1127"/>
      <c r="D89" s="1127"/>
      <c r="E89" s="1127"/>
      <c r="F89" s="1127"/>
      <c r="G89" s="242">
        <v>6271</v>
      </c>
      <c r="H89" s="242">
        <v>124121</v>
      </c>
      <c r="I89" s="235">
        <v>57</v>
      </c>
      <c r="J89" s="236">
        <v>0</v>
      </c>
    </row>
    <row r="90" spans="1:10" ht="12.75">
      <c r="A90" s="240"/>
      <c r="B90" s="1127" t="s">
        <v>405</v>
      </c>
      <c r="C90" s="1127"/>
      <c r="D90" s="1127"/>
      <c r="E90" s="1127"/>
      <c r="F90" s="1127"/>
      <c r="G90" s="242">
        <v>6272</v>
      </c>
      <c r="H90" s="242">
        <v>124122</v>
      </c>
      <c r="I90" s="235">
        <v>0</v>
      </c>
      <c r="J90" s="236">
        <v>0</v>
      </c>
    </row>
    <row r="91" spans="1:10" ht="12.75" customHeight="1">
      <c r="A91" s="240" t="s">
        <v>406</v>
      </c>
      <c r="B91" s="1122" t="s">
        <v>407</v>
      </c>
      <c r="C91" s="1122"/>
      <c r="D91" s="1122"/>
      <c r="E91" s="1122"/>
      <c r="F91" s="1122"/>
      <c r="G91" s="242">
        <v>628</v>
      </c>
      <c r="H91" s="242">
        <v>12413</v>
      </c>
      <c r="I91" s="235">
        <v>102</v>
      </c>
      <c r="J91" s="236">
        <v>105</v>
      </c>
    </row>
    <row r="92" spans="1:10" ht="12.75" customHeight="1">
      <c r="A92" s="209">
        <v>5</v>
      </c>
      <c r="B92" s="1128" t="s">
        <v>408</v>
      </c>
      <c r="C92" s="1129"/>
      <c r="D92" s="1129"/>
      <c r="E92" s="1129"/>
      <c r="F92" s="1129"/>
      <c r="G92" s="210">
        <v>63</v>
      </c>
      <c r="H92" s="244">
        <v>12500</v>
      </c>
      <c r="I92" s="244">
        <f>I93+I94+I95+I96</f>
        <v>141</v>
      </c>
      <c r="J92" s="271">
        <f>J93+J94+J95+J96</f>
        <v>141</v>
      </c>
    </row>
    <row r="93" spans="1:10" ht="12.75" customHeight="1">
      <c r="A93" s="240" t="s">
        <v>338</v>
      </c>
      <c r="B93" s="1122" t="s">
        <v>409</v>
      </c>
      <c r="C93" s="1122"/>
      <c r="D93" s="1122"/>
      <c r="E93" s="1122"/>
      <c r="F93" s="1122"/>
      <c r="G93" s="242">
        <v>632</v>
      </c>
      <c r="H93" s="242">
        <v>12501</v>
      </c>
      <c r="I93" s="235">
        <v>0</v>
      </c>
      <c r="J93" s="236">
        <v>0</v>
      </c>
    </row>
    <row r="94" spans="1:10" ht="12.75">
      <c r="A94" s="240" t="s">
        <v>347</v>
      </c>
      <c r="B94" s="1122" t="s">
        <v>312</v>
      </c>
      <c r="C94" s="1122"/>
      <c r="D94" s="1122"/>
      <c r="E94" s="1122"/>
      <c r="F94" s="1122"/>
      <c r="G94" s="242">
        <v>633</v>
      </c>
      <c r="H94" s="242">
        <v>12502</v>
      </c>
      <c r="I94" s="235">
        <v>0</v>
      </c>
      <c r="J94" s="236">
        <v>0</v>
      </c>
    </row>
    <row r="95" spans="1:10" ht="12.75" customHeight="1">
      <c r="A95" s="240" t="s">
        <v>349</v>
      </c>
      <c r="B95" s="1122" t="s">
        <v>410</v>
      </c>
      <c r="C95" s="1122"/>
      <c r="D95" s="1122"/>
      <c r="E95" s="1122"/>
      <c r="F95" s="1122"/>
      <c r="G95" s="242">
        <v>634</v>
      </c>
      <c r="H95" s="242">
        <v>12503</v>
      </c>
      <c r="I95" s="235">
        <v>141</v>
      </c>
      <c r="J95" s="236">
        <v>141</v>
      </c>
    </row>
    <row r="96" spans="1:10" ht="12.75" customHeight="1">
      <c r="A96" s="240" t="s">
        <v>386</v>
      </c>
      <c r="B96" s="1122" t="s">
        <v>411</v>
      </c>
      <c r="C96" s="1122"/>
      <c r="D96" s="1122"/>
      <c r="E96" s="1122"/>
      <c r="F96" s="1122"/>
      <c r="G96" s="242" t="s">
        <v>412</v>
      </c>
      <c r="H96" s="242">
        <v>12504</v>
      </c>
      <c r="I96" s="235">
        <v>0</v>
      </c>
      <c r="J96" s="236">
        <v>0</v>
      </c>
    </row>
    <row r="97" spans="1:10" ht="12.75" customHeight="1" thickBot="1">
      <c r="A97" s="275" t="s">
        <v>413</v>
      </c>
      <c r="B97" s="1130" t="s">
        <v>414</v>
      </c>
      <c r="C97" s="1130"/>
      <c r="D97" s="1130"/>
      <c r="E97" s="1130"/>
      <c r="F97" s="1130"/>
      <c r="G97" s="276"/>
      <c r="H97" s="276">
        <v>12600</v>
      </c>
      <c r="I97" s="277">
        <f>I66+I72+I75+I76+I92</f>
        <v>27895</v>
      </c>
      <c r="J97" s="278">
        <f>J66+J72+J75+J76+J92</f>
        <v>33030</v>
      </c>
    </row>
    <row r="98" spans="1:10" ht="12.75">
      <c r="A98" s="279"/>
      <c r="B98" s="280" t="s">
        <v>415</v>
      </c>
      <c r="C98" s="281"/>
      <c r="D98" s="281"/>
      <c r="E98" s="281"/>
      <c r="F98" s="281"/>
      <c r="G98" s="281"/>
      <c r="H98" s="281"/>
      <c r="I98" s="282" t="s">
        <v>644</v>
      </c>
      <c r="J98" s="283" t="s">
        <v>609</v>
      </c>
    </row>
    <row r="99" spans="1:10" ht="12.75">
      <c r="A99" s="245">
        <v>1</v>
      </c>
      <c r="B99" s="1131" t="s">
        <v>416</v>
      </c>
      <c r="C99" s="1131"/>
      <c r="D99" s="1131"/>
      <c r="E99" s="1131"/>
      <c r="F99" s="1131"/>
      <c r="G99" s="235"/>
      <c r="H99" s="235">
        <v>14000</v>
      </c>
      <c r="I99" s="235">
        <v>6</v>
      </c>
      <c r="J99" s="236">
        <v>5</v>
      </c>
    </row>
    <row r="100" spans="1:10" ht="12.75">
      <c r="A100" s="245">
        <v>2</v>
      </c>
      <c r="B100" s="1131" t="s">
        <v>417</v>
      </c>
      <c r="C100" s="1131"/>
      <c r="D100" s="1131"/>
      <c r="E100" s="1131"/>
      <c r="F100" s="1131"/>
      <c r="G100" s="235"/>
      <c r="H100" s="235">
        <v>15000</v>
      </c>
      <c r="I100" s="235">
        <f>I101+I103</f>
        <v>0</v>
      </c>
      <c r="J100" s="236">
        <v>0</v>
      </c>
    </row>
    <row r="101" spans="1:10" ht="12.75">
      <c r="A101" s="246" t="s">
        <v>338</v>
      </c>
      <c r="B101" s="1126" t="s">
        <v>418</v>
      </c>
      <c r="C101" s="1126"/>
      <c r="D101" s="1126"/>
      <c r="E101" s="1126"/>
      <c r="F101" s="1126"/>
      <c r="G101" s="235"/>
      <c r="H101" s="242">
        <v>15001</v>
      </c>
      <c r="I101" s="235">
        <f>I102</f>
        <v>0</v>
      </c>
      <c r="J101" s="236">
        <v>0</v>
      </c>
    </row>
    <row r="102" spans="1:10" ht="12.75">
      <c r="A102" s="246"/>
      <c r="B102" s="1132" t="s">
        <v>419</v>
      </c>
      <c r="C102" s="1132"/>
      <c r="D102" s="1132"/>
      <c r="E102" s="1132"/>
      <c r="F102" s="1132"/>
      <c r="G102" s="235"/>
      <c r="H102" s="242">
        <v>150011</v>
      </c>
      <c r="I102" s="235">
        <v>0</v>
      </c>
      <c r="J102" s="236">
        <v>0</v>
      </c>
    </row>
    <row r="103" spans="1:10" ht="12.75">
      <c r="A103" s="247" t="s">
        <v>347</v>
      </c>
      <c r="B103" s="1126" t="s">
        <v>420</v>
      </c>
      <c r="C103" s="1126"/>
      <c r="D103" s="1126"/>
      <c r="E103" s="1126"/>
      <c r="F103" s="1126"/>
      <c r="G103" s="235"/>
      <c r="H103" s="242">
        <v>15002</v>
      </c>
      <c r="I103" s="235">
        <f>I104</f>
        <v>0</v>
      </c>
      <c r="J103" s="236">
        <v>0</v>
      </c>
    </row>
    <row r="104" spans="1:10" ht="13.5" thickBot="1">
      <c r="A104" s="272"/>
      <c r="B104" s="1133" t="s">
        <v>421</v>
      </c>
      <c r="C104" s="1133"/>
      <c r="D104" s="1133"/>
      <c r="E104" s="1133"/>
      <c r="F104" s="1133"/>
      <c r="G104" s="273"/>
      <c r="H104" s="274">
        <v>150021</v>
      </c>
      <c r="I104" s="273">
        <v>0</v>
      </c>
      <c r="J104" s="692">
        <v>0</v>
      </c>
    </row>
    <row r="105" spans="1:10" ht="12.75">
      <c r="A105" s="248"/>
      <c r="B105" s="249"/>
      <c r="C105" s="249"/>
      <c r="D105" s="249"/>
      <c r="E105" s="249"/>
      <c r="F105" s="249"/>
      <c r="G105" s="250"/>
      <c r="H105" s="249"/>
      <c r="I105" s="250"/>
      <c r="J105" s="250"/>
    </row>
    <row r="106" spans="1:12" ht="12.75">
      <c r="A106" s="179" t="s">
        <v>492</v>
      </c>
      <c r="B106" s="179"/>
      <c r="C106" s="179"/>
      <c r="D106" s="179"/>
      <c r="E106" s="179"/>
      <c r="F106" s="179"/>
      <c r="G106" s="179"/>
      <c r="H106" s="179"/>
      <c r="I106" s="250"/>
      <c r="J106" s="250"/>
      <c r="K106" s="179"/>
      <c r="L106" s="179"/>
    </row>
    <row r="107" spans="1:12" ht="12.75">
      <c r="A107" s="179" t="s">
        <v>694</v>
      </c>
      <c r="B107" s="179"/>
      <c r="C107" s="179"/>
      <c r="D107" s="179"/>
      <c r="E107" s="179"/>
      <c r="F107" s="179"/>
      <c r="G107" s="179"/>
      <c r="H107" s="179"/>
      <c r="I107" s="250"/>
      <c r="J107" s="250"/>
      <c r="K107" s="179"/>
      <c r="L107" s="179"/>
    </row>
    <row r="108" spans="1:12" ht="12.75">
      <c r="A108" s="179" t="s">
        <v>422</v>
      </c>
      <c r="B108" s="179"/>
      <c r="C108" s="179"/>
      <c r="D108" s="179"/>
      <c r="E108" s="179"/>
      <c r="F108" s="179"/>
      <c r="G108" s="179"/>
      <c r="H108" s="179"/>
      <c r="I108" s="250"/>
      <c r="J108" s="250"/>
      <c r="K108" s="179"/>
      <c r="L108" s="179"/>
    </row>
    <row r="109" spans="1:10" ht="15.75">
      <c r="A109" s="251" t="s">
        <v>423</v>
      </c>
      <c r="B109" s="251"/>
      <c r="C109" s="251">
        <v>2012</v>
      </c>
      <c r="D109" s="251">
        <v>2011</v>
      </c>
      <c r="E109" s="105"/>
      <c r="F109" s="105"/>
      <c r="G109" s="105"/>
      <c r="H109" s="105"/>
      <c r="I109" s="228"/>
      <c r="J109" s="250"/>
    </row>
    <row r="110" spans="1:10" ht="12.75">
      <c r="A110" s="252">
        <v>657</v>
      </c>
      <c r="B110" s="115"/>
      <c r="C110" s="115">
        <v>7</v>
      </c>
      <c r="D110" s="115">
        <v>19</v>
      </c>
      <c r="E110" s="105"/>
      <c r="F110" s="105"/>
      <c r="G110" s="105"/>
      <c r="J110" s="250"/>
    </row>
    <row r="111" spans="1:10" ht="12.75">
      <c r="A111" s="253">
        <v>669</v>
      </c>
      <c r="B111" s="115"/>
      <c r="C111" s="115">
        <v>24</v>
      </c>
      <c r="D111" s="115">
        <v>10</v>
      </c>
      <c r="E111" s="105"/>
      <c r="F111" s="105"/>
      <c r="G111" s="105"/>
      <c r="J111" s="250"/>
    </row>
    <row r="112" spans="1:10" ht="12.75">
      <c r="A112" s="253">
        <v>672</v>
      </c>
      <c r="B112" s="115"/>
      <c r="C112" s="115">
        <v>0</v>
      </c>
      <c r="D112" s="115">
        <v>0</v>
      </c>
      <c r="E112" s="105"/>
      <c r="F112" s="105"/>
      <c r="G112" s="105"/>
      <c r="H112" s="226" t="s">
        <v>493</v>
      </c>
      <c r="I112" s="196"/>
      <c r="J112" s="250"/>
    </row>
    <row r="113" spans="1:10" ht="12.75">
      <c r="A113" s="251" t="s">
        <v>424</v>
      </c>
      <c r="B113" s="251"/>
      <c r="C113" s="251">
        <f>SUM(C110:C112)</f>
        <v>31</v>
      </c>
      <c r="D113" s="251">
        <f>SUM(D110:D112)</f>
        <v>29</v>
      </c>
      <c r="E113" s="105"/>
      <c r="F113" s="105"/>
      <c r="G113" s="105"/>
      <c r="H113" s="226" t="s">
        <v>361</v>
      </c>
      <c r="I113" s="105"/>
      <c r="J113" s="250"/>
    </row>
    <row r="114" spans="1:10" ht="12.75">
      <c r="A114" s="248"/>
      <c r="B114" s="948"/>
      <c r="C114" s="249"/>
      <c r="D114" s="249"/>
      <c r="E114" s="249"/>
      <c r="F114" s="249"/>
      <c r="G114" s="250"/>
      <c r="H114" s="105"/>
      <c r="I114" s="105"/>
      <c r="J114" s="613">
        <v>14</v>
      </c>
    </row>
    <row r="115" spans="1:10" ht="12.75">
      <c r="A115" s="248"/>
      <c r="B115" s="249"/>
      <c r="C115" s="249"/>
      <c r="D115" s="249"/>
      <c r="E115" s="249"/>
      <c r="F115" s="249"/>
      <c r="G115" s="250"/>
      <c r="J115" s="250"/>
    </row>
    <row r="116" spans="1:10" ht="12.75">
      <c r="A116" s="248"/>
      <c r="B116" s="249"/>
      <c r="C116" s="249"/>
      <c r="D116" s="249"/>
      <c r="E116" s="249"/>
      <c r="F116" s="249"/>
      <c r="G116" s="250"/>
      <c r="H116" s="226"/>
      <c r="I116" s="105"/>
      <c r="J116" s="250"/>
    </row>
    <row r="117" spans="1:10" ht="12.75">
      <c r="A117" s="248"/>
      <c r="B117" s="249"/>
      <c r="C117" s="249"/>
      <c r="D117" s="249"/>
      <c r="E117" s="249"/>
      <c r="F117" s="249"/>
      <c r="G117" s="250"/>
      <c r="H117" s="249"/>
      <c r="I117" s="250"/>
      <c r="J117" s="250"/>
    </row>
    <row r="118" spans="1:10" ht="12.75">
      <c r="A118" s="248"/>
      <c r="B118" s="249"/>
      <c r="C118" s="249"/>
      <c r="D118" s="249"/>
      <c r="E118" s="249"/>
      <c r="F118" s="249"/>
      <c r="G118" s="250"/>
      <c r="H118" s="249"/>
      <c r="I118" s="250"/>
      <c r="J118" s="250"/>
    </row>
    <row r="119" spans="1:9" ht="12.75">
      <c r="A119" s="248"/>
      <c r="B119" s="249"/>
      <c r="C119" s="249"/>
      <c r="D119" s="249"/>
      <c r="E119" s="249"/>
      <c r="F119" s="249"/>
      <c r="G119" s="250"/>
      <c r="H119" s="249"/>
      <c r="I119" s="250"/>
    </row>
    <row r="120" spans="1:2" ht="12.75">
      <c r="A120" s="248"/>
      <c r="B120" s="114"/>
    </row>
  </sheetData>
  <sheetProtection password="DC3B" sheet="1" formatCells="0" formatColumns="0" formatRows="0" insertColumns="0" insertRows="0" insertHyperlinks="0" deleteColumns="0" deleteRows="0" sort="0" autoFilter="0" pivotTables="0"/>
  <mergeCells count="60">
    <mergeCell ref="B99:F99"/>
    <mergeCell ref="B100:F100"/>
    <mergeCell ref="B101:F101"/>
    <mergeCell ref="B102:F102"/>
    <mergeCell ref="B103:F103"/>
    <mergeCell ref="B104:F104"/>
    <mergeCell ref="B92:F92"/>
    <mergeCell ref="B93:F93"/>
    <mergeCell ref="B94:F94"/>
    <mergeCell ref="B95:F95"/>
    <mergeCell ref="B96:F96"/>
    <mergeCell ref="B97:F97"/>
    <mergeCell ref="B86:F86"/>
    <mergeCell ref="B87:F87"/>
    <mergeCell ref="B88:F88"/>
    <mergeCell ref="B89:F89"/>
    <mergeCell ref="B90:F90"/>
    <mergeCell ref="B91:F91"/>
    <mergeCell ref="B80:F80"/>
    <mergeCell ref="B81:F81"/>
    <mergeCell ref="B82:F82"/>
    <mergeCell ref="B83:F83"/>
    <mergeCell ref="B84:F84"/>
    <mergeCell ref="B85:F85"/>
    <mergeCell ref="B74:F74"/>
    <mergeCell ref="B75:F75"/>
    <mergeCell ref="B76:F76"/>
    <mergeCell ref="B77:F77"/>
    <mergeCell ref="B78:F78"/>
    <mergeCell ref="B79:F79"/>
    <mergeCell ref="B68:F68"/>
    <mergeCell ref="B69:F69"/>
    <mergeCell ref="B70:F70"/>
    <mergeCell ref="B71:F71"/>
    <mergeCell ref="B72:F72"/>
    <mergeCell ref="B73:F73"/>
    <mergeCell ref="B31:F31"/>
    <mergeCell ref="C33:J33"/>
    <mergeCell ref="A64:J64"/>
    <mergeCell ref="B65:F65"/>
    <mergeCell ref="B66:F66"/>
    <mergeCell ref="B67:F67"/>
    <mergeCell ref="B25:F25"/>
    <mergeCell ref="B26:F26"/>
    <mergeCell ref="B27:F27"/>
    <mergeCell ref="B28:F28"/>
    <mergeCell ref="B29:F29"/>
    <mergeCell ref="B30:F30"/>
    <mergeCell ref="B19:F19"/>
    <mergeCell ref="B20:F20"/>
    <mergeCell ref="B21:F21"/>
    <mergeCell ref="B22:F22"/>
    <mergeCell ref="B23:F23"/>
    <mergeCell ref="B24:F24"/>
    <mergeCell ref="A13:J13"/>
    <mergeCell ref="B14:F14"/>
    <mergeCell ref="B15:F15"/>
    <mergeCell ref="B16:F16"/>
    <mergeCell ref="B17:F17"/>
    <mergeCell ref="B18:F1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65"/>
  <sheetViews>
    <sheetView zoomScalePageLayoutView="0" workbookViewId="0" topLeftCell="H22">
      <selection activeCell="L3" sqref="L3"/>
    </sheetView>
  </sheetViews>
  <sheetFormatPr defaultColWidth="9.140625" defaultRowHeight="12.75"/>
  <cols>
    <col min="1" max="1" width="0" style="0" hidden="1" customWidth="1"/>
    <col min="2" max="2" width="32.57421875" style="0" hidden="1" customWidth="1"/>
    <col min="3" max="3" width="17.00390625" style="0" hidden="1" customWidth="1"/>
    <col min="4" max="7" width="0" style="0" hidden="1" customWidth="1"/>
    <col min="8" max="8" width="3.7109375" style="0" customWidth="1"/>
    <col min="9" max="9" width="10.8515625" style="0" customWidth="1"/>
    <col min="10" max="10" width="33.8515625" style="0" customWidth="1"/>
    <col min="11" max="11" width="23.8515625" style="0" customWidth="1"/>
  </cols>
  <sheetData>
    <row r="1" spans="1:11" ht="12.75">
      <c r="A1" s="196" t="s">
        <v>425</v>
      </c>
      <c r="B1" s="196" t="s">
        <v>426</v>
      </c>
      <c r="C1" s="196" t="s">
        <v>427</v>
      </c>
      <c r="K1" s="176" t="s">
        <v>494</v>
      </c>
    </row>
    <row r="2" spans="2:11" ht="12.75">
      <c r="B2" s="196" t="s">
        <v>428</v>
      </c>
      <c r="C2" s="196" t="s">
        <v>428</v>
      </c>
      <c r="K2" s="176" t="s">
        <v>330</v>
      </c>
    </row>
    <row r="3" spans="2:12" ht="12.75">
      <c r="B3" s="196"/>
      <c r="C3" s="196"/>
      <c r="I3" s="176"/>
      <c r="K3" s="196" t="s">
        <v>429</v>
      </c>
      <c r="L3" s="840"/>
    </row>
    <row r="4" spans="2:11" ht="13.5" thickBot="1">
      <c r="B4" s="196"/>
      <c r="C4" s="196"/>
      <c r="K4" s="254" t="s">
        <v>430</v>
      </c>
    </row>
    <row r="5" spans="2:11" ht="12.75">
      <c r="B5" s="105" t="s">
        <v>431</v>
      </c>
      <c r="C5" s="105" t="s">
        <v>431</v>
      </c>
      <c r="H5" s="712"/>
      <c r="I5" s="713"/>
      <c r="J5" s="798" t="s">
        <v>432</v>
      </c>
      <c r="K5" s="799" t="s">
        <v>433</v>
      </c>
    </row>
    <row r="6" spans="2:11" ht="12.75">
      <c r="B6" s="105" t="s">
        <v>434</v>
      </c>
      <c r="C6" s="105" t="s">
        <v>434</v>
      </c>
      <c r="H6" s="714">
        <v>1</v>
      </c>
      <c r="I6" s="184" t="s">
        <v>428</v>
      </c>
      <c r="J6" s="115" t="s">
        <v>431</v>
      </c>
      <c r="K6" s="701"/>
    </row>
    <row r="7" spans="2:11" ht="12.75">
      <c r="B7" s="105" t="s">
        <v>435</v>
      </c>
      <c r="C7" s="105" t="s">
        <v>435</v>
      </c>
      <c r="H7" s="714">
        <v>2</v>
      </c>
      <c r="I7" s="184" t="s">
        <v>428</v>
      </c>
      <c r="J7" s="115" t="s">
        <v>436</v>
      </c>
      <c r="K7" s="640"/>
    </row>
    <row r="8" spans="2:11" ht="12.75">
      <c r="B8" s="105" t="s">
        <v>437</v>
      </c>
      <c r="C8" s="105" t="s">
        <v>437</v>
      </c>
      <c r="H8" s="714">
        <v>3</v>
      </c>
      <c r="I8" s="184" t="s">
        <v>428</v>
      </c>
      <c r="J8" s="115" t="s">
        <v>438</v>
      </c>
      <c r="K8" s="640"/>
    </row>
    <row r="9" spans="2:11" ht="12.75">
      <c r="B9" s="105" t="s">
        <v>439</v>
      </c>
      <c r="C9" s="105" t="s">
        <v>439</v>
      </c>
      <c r="H9" s="714">
        <v>4</v>
      </c>
      <c r="I9" s="184" t="s">
        <v>428</v>
      </c>
      <c r="J9" s="115" t="s">
        <v>437</v>
      </c>
      <c r="K9" s="640"/>
    </row>
    <row r="10" spans="2:11" ht="12.75">
      <c r="B10" s="105" t="s">
        <v>440</v>
      </c>
      <c r="C10" s="105" t="s">
        <v>440</v>
      </c>
      <c r="H10" s="714">
        <v>5</v>
      </c>
      <c r="I10" s="184" t="s">
        <v>428</v>
      </c>
      <c r="J10" s="115" t="s">
        <v>439</v>
      </c>
      <c r="K10" s="640"/>
    </row>
    <row r="11" spans="2:11" ht="12.75">
      <c r="B11" s="105" t="s">
        <v>441</v>
      </c>
      <c r="C11" s="105" t="s">
        <v>441</v>
      </c>
      <c r="H11" s="714">
        <v>6</v>
      </c>
      <c r="I11" s="184" t="s">
        <v>428</v>
      </c>
      <c r="J11" s="115" t="s">
        <v>440</v>
      </c>
      <c r="K11" s="640"/>
    </row>
    <row r="12" spans="2:11" ht="12.75">
      <c r="B12" s="105" t="s">
        <v>442</v>
      </c>
      <c r="C12" s="105" t="s">
        <v>442</v>
      </c>
      <c r="H12" s="714">
        <v>7</v>
      </c>
      <c r="I12" s="184" t="s">
        <v>428</v>
      </c>
      <c r="J12" s="115" t="s">
        <v>443</v>
      </c>
      <c r="K12" s="640"/>
    </row>
    <row r="13" spans="2:11" ht="12.75">
      <c r="B13" s="196" t="s">
        <v>444</v>
      </c>
      <c r="C13" s="196" t="s">
        <v>444</v>
      </c>
      <c r="H13" s="714">
        <v>8</v>
      </c>
      <c r="I13" s="184" t="s">
        <v>428</v>
      </c>
      <c r="J13" s="115" t="s">
        <v>442</v>
      </c>
      <c r="K13" s="640">
        <v>2625</v>
      </c>
    </row>
    <row r="14" spans="2:11" ht="12.75">
      <c r="B14" s="196"/>
      <c r="C14" s="196"/>
      <c r="H14" s="800" t="s">
        <v>3</v>
      </c>
      <c r="I14" s="255"/>
      <c r="J14" s="255" t="s">
        <v>445</v>
      </c>
      <c r="K14" s="801">
        <f>SUM(K6:K13)</f>
        <v>2625</v>
      </c>
    </row>
    <row r="15" spans="2:11" ht="12.75">
      <c r="B15" s="105" t="s">
        <v>446</v>
      </c>
      <c r="C15" s="105" t="s">
        <v>446</v>
      </c>
      <c r="H15" s="714">
        <v>9</v>
      </c>
      <c r="I15" s="184" t="s">
        <v>444</v>
      </c>
      <c r="J15" s="115" t="s">
        <v>447</v>
      </c>
      <c r="K15" s="640"/>
    </row>
    <row r="16" spans="2:11" ht="12.75">
      <c r="B16" s="105" t="s">
        <v>448</v>
      </c>
      <c r="C16" s="105" t="s">
        <v>448</v>
      </c>
      <c r="H16" s="714">
        <v>10</v>
      </c>
      <c r="I16" s="184" t="s">
        <v>444</v>
      </c>
      <c r="J16" s="115" t="s">
        <v>448</v>
      </c>
      <c r="K16" s="701"/>
    </row>
    <row r="17" spans="2:11" ht="12.75">
      <c r="B17" s="105" t="s">
        <v>449</v>
      </c>
      <c r="C17" s="105" t="s">
        <v>449</v>
      </c>
      <c r="H17" s="714">
        <v>11</v>
      </c>
      <c r="I17" s="184" t="s">
        <v>444</v>
      </c>
      <c r="J17" s="115" t="s">
        <v>449</v>
      </c>
      <c r="K17" s="640"/>
    </row>
    <row r="18" spans="2:11" ht="12.75">
      <c r="B18" s="105"/>
      <c r="C18" s="105"/>
      <c r="H18" s="800" t="s">
        <v>4</v>
      </c>
      <c r="I18" s="255"/>
      <c r="J18" s="255" t="s">
        <v>450</v>
      </c>
      <c r="K18" s="801">
        <f>SUM(K15:K17)</f>
        <v>0</v>
      </c>
    </row>
    <row r="19" spans="2:11" ht="12.75">
      <c r="B19" s="196" t="s">
        <v>451</v>
      </c>
      <c r="C19" s="196" t="s">
        <v>451</v>
      </c>
      <c r="H19" s="714">
        <v>12</v>
      </c>
      <c r="I19" s="184" t="s">
        <v>451</v>
      </c>
      <c r="J19" s="115" t="s">
        <v>452</v>
      </c>
      <c r="K19" s="640">
        <v>0</v>
      </c>
    </row>
    <row r="20" spans="2:11" ht="12.75">
      <c r="B20" s="105" t="s">
        <v>441</v>
      </c>
      <c r="C20" s="105" t="s">
        <v>441</v>
      </c>
      <c r="H20" s="714">
        <v>13</v>
      </c>
      <c r="I20" s="184" t="s">
        <v>451</v>
      </c>
      <c r="J20" s="184" t="s">
        <v>453</v>
      </c>
      <c r="K20" s="640"/>
    </row>
    <row r="21" spans="2:11" ht="12.75">
      <c r="B21" s="105" t="s">
        <v>454</v>
      </c>
      <c r="C21" s="105" t="s">
        <v>454</v>
      </c>
      <c r="H21" s="714">
        <v>14</v>
      </c>
      <c r="I21" s="184" t="s">
        <v>451</v>
      </c>
      <c r="J21" s="115" t="s">
        <v>455</v>
      </c>
      <c r="K21" s="640">
        <v>28649</v>
      </c>
    </row>
    <row r="22" spans="2:11" ht="12.75">
      <c r="B22" s="105" t="s">
        <v>455</v>
      </c>
      <c r="C22" s="105" t="s">
        <v>455</v>
      </c>
      <c r="H22" s="714">
        <v>15</v>
      </c>
      <c r="I22" s="184" t="s">
        <v>451</v>
      </c>
      <c r="J22" s="115" t="s">
        <v>456</v>
      </c>
      <c r="K22" s="640"/>
    </row>
    <row r="23" spans="2:11" ht="12.75">
      <c r="B23" s="105" t="s">
        <v>456</v>
      </c>
      <c r="C23" s="105" t="s">
        <v>456</v>
      </c>
      <c r="H23" s="714">
        <v>16</v>
      </c>
      <c r="I23" s="184" t="s">
        <v>451</v>
      </c>
      <c r="J23" s="115" t="s">
        <v>457</v>
      </c>
      <c r="K23" s="640"/>
    </row>
    <row r="24" spans="2:11" ht="12.75">
      <c r="B24" s="105" t="s">
        <v>458</v>
      </c>
      <c r="C24" s="105" t="s">
        <v>458</v>
      </c>
      <c r="H24" s="714">
        <v>17</v>
      </c>
      <c r="I24" s="184" t="s">
        <v>451</v>
      </c>
      <c r="J24" s="115" t="s">
        <v>459</v>
      </c>
      <c r="K24" s="640"/>
    </row>
    <row r="25" spans="2:11" ht="12.75">
      <c r="B25" s="105" t="s">
        <v>459</v>
      </c>
      <c r="C25" s="105" t="s">
        <v>459</v>
      </c>
      <c r="H25" s="714">
        <v>18</v>
      </c>
      <c r="I25" s="184" t="s">
        <v>451</v>
      </c>
      <c r="J25" s="115" t="s">
        <v>460</v>
      </c>
      <c r="K25" s="640"/>
    </row>
    <row r="26" spans="2:11" ht="12.75">
      <c r="B26" s="105" t="s">
        <v>461</v>
      </c>
      <c r="C26" s="105" t="s">
        <v>461</v>
      </c>
      <c r="H26" s="714">
        <v>19</v>
      </c>
      <c r="I26" s="184" t="s">
        <v>451</v>
      </c>
      <c r="J26" s="115" t="s">
        <v>462</v>
      </c>
      <c r="K26" s="640"/>
    </row>
    <row r="27" spans="2:11" ht="12.75">
      <c r="B27" s="105"/>
      <c r="C27" s="105"/>
      <c r="H27" s="800" t="s">
        <v>35</v>
      </c>
      <c r="I27" s="255"/>
      <c r="J27" s="255" t="s">
        <v>463</v>
      </c>
      <c r="K27" s="801">
        <f>SUM(K19:K26)</f>
        <v>28649</v>
      </c>
    </row>
    <row r="28" spans="2:11" ht="12.75">
      <c r="B28" s="105" t="s">
        <v>462</v>
      </c>
      <c r="C28" s="105" t="s">
        <v>462</v>
      </c>
      <c r="H28" s="714">
        <v>20</v>
      </c>
      <c r="I28" s="184" t="s">
        <v>464</v>
      </c>
      <c r="J28" s="115" t="s">
        <v>465</v>
      </c>
      <c r="K28" s="640"/>
    </row>
    <row r="29" spans="2:11" ht="12.75">
      <c r="B29" s="196" t="s">
        <v>464</v>
      </c>
      <c r="C29" s="196" t="s">
        <v>464</v>
      </c>
      <c r="H29" s="714">
        <v>21</v>
      </c>
      <c r="I29" s="184" t="s">
        <v>464</v>
      </c>
      <c r="J29" s="115" t="s">
        <v>466</v>
      </c>
      <c r="K29" s="701"/>
    </row>
    <row r="30" spans="2:11" ht="12.75">
      <c r="B30" s="105" t="s">
        <v>467</v>
      </c>
      <c r="C30" s="105" t="s">
        <v>467</v>
      </c>
      <c r="H30" s="714">
        <v>22</v>
      </c>
      <c r="I30" s="184" t="s">
        <v>464</v>
      </c>
      <c r="J30" s="115" t="s">
        <v>468</v>
      </c>
      <c r="K30" s="701"/>
    </row>
    <row r="31" spans="2:11" ht="12.75">
      <c r="B31" s="105" t="s">
        <v>466</v>
      </c>
      <c r="C31" s="105" t="s">
        <v>466</v>
      </c>
      <c r="H31" s="714">
        <v>23</v>
      </c>
      <c r="I31" s="184" t="s">
        <v>464</v>
      </c>
      <c r="J31" s="115" t="s">
        <v>469</v>
      </c>
      <c r="K31" s="640"/>
    </row>
    <row r="32" spans="2:11" ht="12.75">
      <c r="B32" s="105"/>
      <c r="C32" s="105"/>
      <c r="H32" s="800" t="s">
        <v>470</v>
      </c>
      <c r="I32" s="255"/>
      <c r="J32" s="255" t="s">
        <v>471</v>
      </c>
      <c r="K32" s="802">
        <f>SUM(K28:K31)</f>
        <v>0</v>
      </c>
    </row>
    <row r="33" spans="2:11" ht="12.75">
      <c r="B33" s="105" t="s">
        <v>468</v>
      </c>
      <c r="C33" s="105" t="s">
        <v>468</v>
      </c>
      <c r="H33" s="714">
        <v>24</v>
      </c>
      <c r="I33" s="184" t="s">
        <v>472</v>
      </c>
      <c r="J33" s="115" t="s">
        <v>473</v>
      </c>
      <c r="K33" s="640"/>
    </row>
    <row r="34" spans="2:11" ht="12.75">
      <c r="B34" s="105" t="s">
        <v>469</v>
      </c>
      <c r="C34" s="105" t="s">
        <v>469</v>
      </c>
      <c r="H34" s="714">
        <v>25</v>
      </c>
      <c r="I34" s="184" t="s">
        <v>472</v>
      </c>
      <c r="J34" s="115" t="s">
        <v>474</v>
      </c>
      <c r="K34" s="640"/>
    </row>
    <row r="35" spans="8:11" ht="12.75">
      <c r="H35" s="714">
        <v>26</v>
      </c>
      <c r="I35" s="184" t="s">
        <v>472</v>
      </c>
      <c r="J35" s="115" t="s">
        <v>475</v>
      </c>
      <c r="K35" s="640"/>
    </row>
    <row r="36" spans="2:11" ht="12.75">
      <c r="B36" s="196" t="s">
        <v>472</v>
      </c>
      <c r="C36" s="196" t="s">
        <v>472</v>
      </c>
      <c r="H36" s="714">
        <v>27</v>
      </c>
      <c r="I36" s="184" t="s">
        <v>472</v>
      </c>
      <c r="J36" s="115" t="s">
        <v>476</v>
      </c>
      <c r="K36" s="640"/>
    </row>
    <row r="37" spans="2:11" ht="12.75">
      <c r="B37" s="105" t="s">
        <v>473</v>
      </c>
      <c r="C37" s="105" t="s">
        <v>473</v>
      </c>
      <c r="H37" s="714">
        <v>28</v>
      </c>
      <c r="I37" s="184" t="s">
        <v>472</v>
      </c>
      <c r="J37" s="115" t="s">
        <v>477</v>
      </c>
      <c r="K37" s="701"/>
    </row>
    <row r="38" spans="2:11" ht="12.75">
      <c r="B38" s="105" t="s">
        <v>474</v>
      </c>
      <c r="C38" s="105" t="s">
        <v>474</v>
      </c>
      <c r="H38" s="714">
        <v>29</v>
      </c>
      <c r="I38" s="184" t="s">
        <v>472</v>
      </c>
      <c r="J38" s="256" t="s">
        <v>478</v>
      </c>
      <c r="K38" s="640"/>
    </row>
    <row r="39" spans="2:11" ht="12.75">
      <c r="B39" s="105" t="s">
        <v>475</v>
      </c>
      <c r="C39" s="105" t="s">
        <v>475</v>
      </c>
      <c r="H39" s="714">
        <v>30</v>
      </c>
      <c r="I39" s="184" t="s">
        <v>472</v>
      </c>
      <c r="J39" s="115" t="s">
        <v>479</v>
      </c>
      <c r="K39" s="640"/>
    </row>
    <row r="40" spans="2:11" ht="12.75">
      <c r="B40" s="105" t="s">
        <v>476</v>
      </c>
      <c r="C40" s="105" t="s">
        <v>476</v>
      </c>
      <c r="H40" s="714">
        <v>31</v>
      </c>
      <c r="I40" s="184" t="s">
        <v>472</v>
      </c>
      <c r="J40" s="115" t="s">
        <v>480</v>
      </c>
      <c r="K40" s="640"/>
    </row>
    <row r="41" spans="2:11" ht="12.75">
      <c r="B41" s="105"/>
      <c r="C41" s="105"/>
      <c r="H41" s="714">
        <v>32</v>
      </c>
      <c r="I41" s="184" t="s">
        <v>472</v>
      </c>
      <c r="J41" s="115" t="s">
        <v>481</v>
      </c>
      <c r="K41" s="640"/>
    </row>
    <row r="42" spans="2:11" ht="12.75">
      <c r="B42" s="105" t="s">
        <v>477</v>
      </c>
      <c r="C42" s="105" t="s">
        <v>477</v>
      </c>
      <c r="H42" s="714">
        <v>33</v>
      </c>
      <c r="I42" s="184" t="s">
        <v>472</v>
      </c>
      <c r="J42" s="115" t="s">
        <v>482</v>
      </c>
      <c r="K42" s="640"/>
    </row>
    <row r="43" spans="2:11" ht="12.75">
      <c r="B43" s="105" t="s">
        <v>478</v>
      </c>
      <c r="C43" s="105" t="s">
        <v>478</v>
      </c>
      <c r="H43" s="803">
        <v>34</v>
      </c>
      <c r="I43" s="257" t="s">
        <v>472</v>
      </c>
      <c r="J43" s="258" t="s">
        <v>483</v>
      </c>
      <c r="K43" s="804"/>
    </row>
    <row r="44" spans="2:11" ht="13.5" thickBot="1">
      <c r="B44" s="105" t="s">
        <v>479</v>
      </c>
      <c r="C44" s="105" t="s">
        <v>479</v>
      </c>
      <c r="H44" s="805" t="s">
        <v>484</v>
      </c>
      <c r="I44" s="806"/>
      <c r="J44" s="807" t="s">
        <v>485</v>
      </c>
      <c r="K44" s="808">
        <f>SUM(K33:K43)</f>
        <v>0</v>
      </c>
    </row>
    <row r="45" spans="2:11" ht="13.5" thickBot="1">
      <c r="B45" s="105" t="s">
        <v>480</v>
      </c>
      <c r="C45" s="105" t="s">
        <v>480</v>
      </c>
      <c r="H45" s="809"/>
      <c r="I45" s="810"/>
      <c r="J45" s="811" t="s">
        <v>486</v>
      </c>
      <c r="K45" s="812">
        <f>K14+K27</f>
        <v>31274</v>
      </c>
    </row>
    <row r="46" spans="2:3" ht="12.75">
      <c r="B46" s="105" t="s">
        <v>483</v>
      </c>
      <c r="C46" s="105" t="s">
        <v>483</v>
      </c>
    </row>
    <row r="47" ht="13.5" thickBot="1"/>
    <row r="48" spans="9:12" ht="12.75">
      <c r="I48" s="813" t="s">
        <v>693</v>
      </c>
      <c r="J48" s="814"/>
      <c r="K48" s="799" t="s">
        <v>487</v>
      </c>
      <c r="L48" s="840"/>
    </row>
    <row r="49" spans="9:11" ht="12.75">
      <c r="I49" s="619"/>
      <c r="J49" s="259"/>
      <c r="K49" s="815"/>
    </row>
    <row r="50" spans="9:11" ht="12.75">
      <c r="I50" s="562" t="s">
        <v>610</v>
      </c>
      <c r="J50" s="260"/>
      <c r="K50" s="640">
        <v>3</v>
      </c>
    </row>
    <row r="51" spans="9:11" ht="12.75">
      <c r="I51" s="714" t="s">
        <v>488</v>
      </c>
      <c r="J51" s="106"/>
      <c r="K51" s="640">
        <v>0</v>
      </c>
    </row>
    <row r="52" spans="9:11" ht="12.75">
      <c r="I52" s="714" t="s">
        <v>489</v>
      </c>
      <c r="J52" s="106"/>
      <c r="K52" s="640">
        <v>3</v>
      </c>
    </row>
    <row r="53" spans="9:11" ht="12.75">
      <c r="I53" s="714" t="s">
        <v>490</v>
      </c>
      <c r="J53" s="106"/>
      <c r="K53" s="640">
        <v>0</v>
      </c>
    </row>
    <row r="54" spans="9:11" ht="13.5" thickBot="1">
      <c r="I54" s="816" t="s">
        <v>491</v>
      </c>
      <c r="J54" s="186"/>
      <c r="K54" s="817">
        <v>0</v>
      </c>
    </row>
    <row r="55" spans="9:11" ht="13.5" thickBot="1">
      <c r="I55" s="818"/>
      <c r="J55" s="819" t="s">
        <v>157</v>
      </c>
      <c r="K55" s="820">
        <f>SUM(K50:K54)</f>
        <v>6</v>
      </c>
    </row>
    <row r="57" ht="12.75">
      <c r="K57" s="846" t="s">
        <v>493</v>
      </c>
    </row>
    <row r="58" spans="9:12" ht="12.75">
      <c r="I58" s="196"/>
      <c r="K58" s="846" t="s">
        <v>361</v>
      </c>
      <c r="L58">
        <v>15</v>
      </c>
    </row>
    <row r="60" ht="12.75">
      <c r="I60" s="196"/>
    </row>
    <row r="61" spans="8:15" ht="12.75">
      <c r="H61" s="196"/>
      <c r="I61" s="196"/>
      <c r="J61" s="196"/>
      <c r="K61" s="196"/>
      <c r="L61" s="196"/>
      <c r="M61" s="196"/>
      <c r="N61" s="196"/>
      <c r="O61" s="196"/>
    </row>
    <row r="62" spans="8:15" ht="12.75">
      <c r="H62" s="196"/>
      <c r="I62" s="196"/>
      <c r="J62" s="196"/>
      <c r="K62" s="196"/>
      <c r="L62" s="196"/>
      <c r="M62" s="196"/>
      <c r="N62" s="196"/>
      <c r="O62" s="196"/>
    </row>
    <row r="63" spans="9:15" ht="12.75">
      <c r="I63" s="196"/>
      <c r="J63" s="196"/>
      <c r="K63" s="196"/>
      <c r="L63" s="196"/>
      <c r="M63" s="196"/>
      <c r="N63" s="196"/>
      <c r="O63" s="196"/>
    </row>
    <row r="64" spans="9:15" ht="12.75">
      <c r="I64" s="196"/>
      <c r="J64" s="196"/>
      <c r="K64" s="196"/>
      <c r="L64" s="196"/>
      <c r="M64" s="196"/>
      <c r="N64" s="196"/>
      <c r="O64" s="196"/>
    </row>
    <row r="65" spans="8:9" ht="12.75">
      <c r="H65" s="196"/>
      <c r="I65" s="196"/>
    </row>
  </sheetData>
  <sheetProtection password="DC3B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8:M32"/>
  <sheetViews>
    <sheetView zoomScalePageLayoutView="0" workbookViewId="0" topLeftCell="A1">
      <selection activeCell="I10" sqref="I10"/>
    </sheetView>
  </sheetViews>
  <sheetFormatPr defaultColWidth="9.140625" defaultRowHeight="12.75"/>
  <cols>
    <col min="5" max="5" width="19.7109375" style="0" customWidth="1"/>
  </cols>
  <sheetData>
    <row r="8" spans="1:10" ht="12.75">
      <c r="A8" s="196" t="s">
        <v>665</v>
      </c>
      <c r="B8" s="196"/>
      <c r="C8" s="196"/>
      <c r="D8" s="196"/>
      <c r="E8" s="196"/>
      <c r="F8" s="196"/>
      <c r="G8" s="196"/>
      <c r="H8" s="196"/>
      <c r="I8" s="196"/>
      <c r="J8" s="196"/>
    </row>
    <row r="9" spans="1:10" ht="12.75">
      <c r="A9" s="196" t="s">
        <v>509</v>
      </c>
      <c r="B9" s="196"/>
      <c r="C9" s="196"/>
      <c r="D9" s="196"/>
      <c r="E9" s="196"/>
      <c r="F9" s="196"/>
      <c r="G9" s="196"/>
      <c r="H9" s="196"/>
      <c r="I9" s="196"/>
      <c r="J9" s="196"/>
    </row>
    <row r="10" spans="1:10" ht="12.75">
      <c r="A10" s="196" t="s">
        <v>510</v>
      </c>
      <c r="B10" s="196"/>
      <c r="C10" s="196"/>
      <c r="D10" s="196"/>
      <c r="E10" s="196"/>
      <c r="F10" s="196"/>
      <c r="G10" s="196"/>
      <c r="H10" s="196"/>
      <c r="I10" s="947"/>
      <c r="J10" s="196"/>
    </row>
    <row r="11" spans="1:10" ht="12.75">
      <c r="A11" s="196"/>
      <c r="B11" s="196"/>
      <c r="C11" s="196"/>
      <c r="D11" s="196"/>
      <c r="E11" s="196"/>
      <c r="F11" s="196"/>
      <c r="G11" s="196"/>
      <c r="H11" s="196"/>
      <c r="I11" s="196"/>
      <c r="J11" s="196"/>
    </row>
    <row r="12" spans="1:10" ht="12.75">
      <c r="A12" s="196" t="s">
        <v>511</v>
      </c>
      <c r="B12" s="196"/>
      <c r="C12" s="196"/>
      <c r="D12" s="196"/>
      <c r="E12" s="196"/>
      <c r="F12" s="196"/>
      <c r="G12" s="196"/>
      <c r="H12" s="196"/>
      <c r="I12" s="196"/>
      <c r="J12" s="196"/>
    </row>
    <row r="13" ht="13.5" thickBot="1"/>
    <row r="14" spans="1:10" ht="38.25" customHeight="1" thickBot="1">
      <c r="A14" s="847" t="s">
        <v>495</v>
      </c>
      <c r="B14" s="1157" t="s">
        <v>496</v>
      </c>
      <c r="C14" s="1157"/>
      <c r="D14" s="1157"/>
      <c r="E14" s="1157"/>
      <c r="F14" s="1157" t="s">
        <v>497</v>
      </c>
      <c r="G14" s="1157"/>
      <c r="H14" s="1157" t="s">
        <v>498</v>
      </c>
      <c r="I14" s="1157"/>
      <c r="J14" s="1158"/>
    </row>
    <row r="15" spans="1:10" ht="19.5" customHeight="1">
      <c r="A15" s="285" t="s">
        <v>499</v>
      </c>
      <c r="B15" s="1159" t="s">
        <v>500</v>
      </c>
      <c r="C15" s="1160"/>
      <c r="D15" s="1160"/>
      <c r="E15" s="1160"/>
      <c r="F15" s="1153">
        <v>7892475</v>
      </c>
      <c r="G15" s="1154"/>
      <c r="H15" s="1140" t="s">
        <v>498</v>
      </c>
      <c r="I15" s="1141"/>
      <c r="J15" s="1142"/>
    </row>
    <row r="16" spans="1:10" ht="19.5" customHeight="1">
      <c r="A16" s="284" t="s">
        <v>501</v>
      </c>
      <c r="B16" s="1148" t="s">
        <v>502</v>
      </c>
      <c r="C16" s="1149"/>
      <c r="D16" s="1149"/>
      <c r="E16" s="1149"/>
      <c r="F16" s="1155">
        <v>13188560.45</v>
      </c>
      <c r="G16" s="1156"/>
      <c r="H16" s="1143" t="s">
        <v>498</v>
      </c>
      <c r="I16" s="1088"/>
      <c r="J16" s="1144"/>
    </row>
    <row r="17" spans="1:10" ht="19.5" customHeight="1">
      <c r="A17" s="284" t="s">
        <v>503</v>
      </c>
      <c r="B17" s="1148" t="s">
        <v>504</v>
      </c>
      <c r="C17" s="1149"/>
      <c r="D17" s="1149"/>
      <c r="E17" s="1149"/>
      <c r="F17" s="1155">
        <v>1052582.5</v>
      </c>
      <c r="G17" s="1156"/>
      <c r="H17" s="1143" t="s">
        <v>498</v>
      </c>
      <c r="I17" s="1088"/>
      <c r="J17" s="1144"/>
    </row>
    <row r="18" spans="1:10" ht="19.5" customHeight="1">
      <c r="A18" s="284" t="s">
        <v>505</v>
      </c>
      <c r="B18" s="1148" t="s">
        <v>506</v>
      </c>
      <c r="C18" s="1149"/>
      <c r="D18" s="1149"/>
      <c r="E18" s="1149"/>
      <c r="F18" s="1155">
        <v>1406753.76</v>
      </c>
      <c r="G18" s="1156"/>
      <c r="H18" s="1143" t="s">
        <v>498</v>
      </c>
      <c r="I18" s="1088"/>
      <c r="J18" s="1144"/>
    </row>
    <row r="19" spans="1:10" ht="19.5" customHeight="1" thickBot="1">
      <c r="A19" s="816" t="s">
        <v>507</v>
      </c>
      <c r="B19" s="1150" t="s">
        <v>508</v>
      </c>
      <c r="C19" s="1151"/>
      <c r="D19" s="1151"/>
      <c r="E19" s="1151"/>
      <c r="F19" s="1137">
        <v>0</v>
      </c>
      <c r="G19" s="1138"/>
      <c r="H19" s="1145" t="s">
        <v>498</v>
      </c>
      <c r="I19" s="1146"/>
      <c r="J19" s="1147"/>
    </row>
    <row r="20" spans="1:10" ht="19.5" customHeight="1" thickBot="1">
      <c r="A20" s="821"/>
      <c r="B20" s="1152" t="s">
        <v>214</v>
      </c>
      <c r="C20" s="1152"/>
      <c r="D20" s="1152"/>
      <c r="E20" s="1152"/>
      <c r="F20" s="1139">
        <f>SUM(F15:G19)</f>
        <v>23540371.71</v>
      </c>
      <c r="G20" s="1139"/>
      <c r="H20" s="1134"/>
      <c r="I20" s="1135"/>
      <c r="J20" s="1136"/>
    </row>
    <row r="32" ht="12.75">
      <c r="M32">
        <v>16</v>
      </c>
    </row>
  </sheetData>
  <sheetProtection password="DC3B" sheet="1" formatCells="0" formatColumns="0" formatRows="0" insertColumns="0" insertRows="0" insertHyperlinks="0" deleteColumns="0" deleteRows="0" sort="0" autoFilter="0" pivotTables="0"/>
  <mergeCells count="21">
    <mergeCell ref="B14:E14"/>
    <mergeCell ref="F14:G14"/>
    <mergeCell ref="H14:J14"/>
    <mergeCell ref="B15:E15"/>
    <mergeCell ref="B16:E16"/>
    <mergeCell ref="B17:E17"/>
    <mergeCell ref="B18:E18"/>
    <mergeCell ref="B19:E19"/>
    <mergeCell ref="B20:E20"/>
    <mergeCell ref="F15:G15"/>
    <mergeCell ref="F16:G16"/>
    <mergeCell ref="F17:G17"/>
    <mergeCell ref="F18:G18"/>
    <mergeCell ref="H20:J20"/>
    <mergeCell ref="F19:G19"/>
    <mergeCell ref="F20:G20"/>
    <mergeCell ref="H15:J15"/>
    <mergeCell ref="H16:J16"/>
    <mergeCell ref="H17:J17"/>
    <mergeCell ref="H18:J18"/>
    <mergeCell ref="H19:J1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V99"/>
  <sheetViews>
    <sheetView zoomScalePageLayoutView="0" workbookViewId="0" topLeftCell="A29">
      <selection activeCell="AU19" sqref="AU19"/>
    </sheetView>
  </sheetViews>
  <sheetFormatPr defaultColWidth="9.140625" defaultRowHeight="12.75"/>
  <cols>
    <col min="1" max="1" width="5.7109375" style="0" customWidth="1"/>
    <col min="2" max="2" width="14.8515625" style="0" customWidth="1"/>
    <col min="3" max="4" width="9.140625" style="293" customWidth="1"/>
    <col min="5" max="5" width="4.140625" style="293" customWidth="1"/>
    <col min="6" max="6" width="12.421875" style="293" customWidth="1"/>
    <col min="7" max="7" width="13.57421875" style="0" hidden="1" customWidth="1"/>
    <col min="8" max="8" width="13.421875" style="0" hidden="1" customWidth="1"/>
    <col min="9" max="9" width="13.7109375" style="0" hidden="1" customWidth="1"/>
    <col min="10" max="10" width="14.57421875" style="294" hidden="1" customWidth="1"/>
    <col min="11" max="11" width="15.28125" style="0" hidden="1" customWidth="1"/>
    <col min="12" max="12" width="14.8515625" style="0" hidden="1" customWidth="1"/>
    <col min="13" max="13" width="9.57421875" style="0" hidden="1" customWidth="1"/>
    <col min="14" max="14" width="17.57421875" style="295" hidden="1" customWidth="1"/>
    <col min="15" max="15" width="15.28125" style="189" hidden="1" customWidth="1"/>
    <col min="16" max="16" width="10.57421875" style="189" hidden="1" customWidth="1"/>
    <col min="17" max="17" width="6.7109375" style="189" hidden="1" customWidth="1"/>
    <col min="18" max="18" width="14.00390625" style="189" hidden="1" customWidth="1"/>
    <col min="19" max="19" width="11.421875" style="189" hidden="1" customWidth="1"/>
    <col min="20" max="20" width="8.8515625" style="189" hidden="1" customWidth="1"/>
    <col min="21" max="21" width="9.00390625" style="0" hidden="1" customWidth="1"/>
    <col min="22" max="22" width="8.00390625" style="294" hidden="1" customWidth="1"/>
    <col min="23" max="23" width="8.421875" style="0" hidden="1" customWidth="1"/>
    <col min="24" max="24" width="13.00390625" style="291" hidden="1" customWidth="1"/>
    <col min="25" max="25" width="10.57421875" style="189" hidden="1" customWidth="1"/>
    <col min="26" max="26" width="10.140625" style="189" hidden="1" customWidth="1"/>
    <col min="27" max="27" width="14.8515625" style="189" customWidth="1"/>
    <col min="28" max="28" width="14.140625" style="0" hidden="1" customWidth="1"/>
    <col min="29" max="29" width="8.28125" style="0" hidden="1" customWidth="1"/>
    <col min="30" max="30" width="6.00390625" style="0" hidden="1" customWidth="1"/>
    <col min="31" max="31" width="9.57421875" style="0" hidden="1" customWidth="1"/>
    <col min="32" max="32" width="11.8515625" style="0" hidden="1" customWidth="1"/>
    <col min="33" max="33" width="12.8515625" style="189" customWidth="1"/>
    <col min="34" max="34" width="9.57421875" style="189" customWidth="1"/>
    <col min="35" max="35" width="15.140625" style="189" customWidth="1"/>
    <col min="36" max="36" width="14.140625" style="0" hidden="1" customWidth="1"/>
    <col min="37" max="37" width="16.421875" style="0" hidden="1" customWidth="1"/>
    <col min="38" max="38" width="10.57421875" style="0" hidden="1" customWidth="1"/>
    <col min="39" max="39" width="9.140625" style="0" hidden="1" customWidth="1"/>
    <col min="40" max="40" width="10.7109375" style="0" hidden="1" customWidth="1"/>
    <col min="41" max="41" width="11.7109375" style="0" hidden="1" customWidth="1"/>
    <col min="42" max="42" width="14.7109375" style="0" customWidth="1"/>
    <col min="43" max="43" width="18.7109375" style="0" customWidth="1"/>
    <col min="44" max="44" width="9.57421875" style="0" bestFit="1" customWidth="1"/>
    <col min="45" max="45" width="10.140625" style="0" customWidth="1"/>
    <col min="46" max="46" width="12.140625" style="0" customWidth="1"/>
    <col min="47" max="47" width="16.28125" style="0" customWidth="1"/>
  </cols>
  <sheetData>
    <row r="3" spans="25:35" ht="4.5" customHeight="1">
      <c r="Y3"/>
      <c r="Z3"/>
      <c r="AA3"/>
      <c r="AG3"/>
      <c r="AH3"/>
      <c r="AI3"/>
    </row>
    <row r="4" spans="24:47" ht="15.75" customHeight="1">
      <c r="X4" s="533" t="s">
        <v>596</v>
      </c>
      <c r="Y4" s="533"/>
      <c r="Z4" s="533"/>
      <c r="AA4" s="533"/>
      <c r="AB4" s="533"/>
      <c r="AC4" s="533"/>
      <c r="AD4" s="533"/>
      <c r="AE4" s="533"/>
      <c r="AF4" s="533"/>
      <c r="AG4" s="533"/>
      <c r="AH4" s="533"/>
      <c r="AI4" s="533"/>
      <c r="AJ4" s="533"/>
      <c r="AK4" s="533"/>
      <c r="AL4" s="533"/>
      <c r="AM4" s="533"/>
      <c r="AN4" s="533"/>
      <c r="AO4" s="533"/>
      <c r="AP4" s="533"/>
      <c r="AQ4" s="533"/>
      <c r="AR4" s="533"/>
      <c r="AS4" s="533"/>
      <c r="AT4" s="533"/>
      <c r="AU4" s="533"/>
    </row>
    <row r="5" spans="1:47" ht="12.75" customHeight="1">
      <c r="A5" s="1192"/>
      <c r="B5" s="1192"/>
      <c r="C5" s="1192"/>
      <c r="D5" s="1192"/>
      <c r="E5" s="1192"/>
      <c r="F5" s="1192"/>
      <c r="G5" s="1192"/>
      <c r="H5" s="1192"/>
      <c r="I5" s="1192"/>
      <c r="J5" s="1192"/>
      <c r="K5" s="1192"/>
      <c r="L5" s="1192"/>
      <c r="M5" s="1192"/>
      <c r="N5" s="1192"/>
      <c r="O5" s="1192"/>
      <c r="P5" s="1192"/>
      <c r="Q5" s="1192"/>
      <c r="R5" s="1192"/>
      <c r="S5" s="1192"/>
      <c r="T5" s="1192"/>
      <c r="U5" s="1192"/>
      <c r="V5" s="1192"/>
      <c r="W5" s="1192"/>
      <c r="X5" s="533"/>
      <c r="Y5" s="533"/>
      <c r="Z5" s="533"/>
      <c r="AA5" s="533"/>
      <c r="AB5" s="533"/>
      <c r="AC5" s="533"/>
      <c r="AD5" s="533"/>
      <c r="AE5" s="533"/>
      <c r="AF5" s="533"/>
      <c r="AG5" s="533"/>
      <c r="AH5" s="533"/>
      <c r="AI5" s="533"/>
      <c r="AJ5" s="533"/>
      <c r="AK5" s="533"/>
      <c r="AL5" s="533"/>
      <c r="AM5" s="533"/>
      <c r="AN5" s="533"/>
      <c r="AO5" s="533"/>
      <c r="AP5" s="533"/>
      <c r="AQ5" s="533"/>
      <c r="AR5" s="533"/>
      <c r="AS5" s="533"/>
      <c r="AT5" s="533"/>
      <c r="AU5" s="533"/>
    </row>
    <row r="6" spans="1:47" ht="19.5" thickBot="1">
      <c r="A6" s="292" t="s">
        <v>515</v>
      </c>
      <c r="B6" s="292"/>
      <c r="V6" s="296"/>
      <c r="AU6" s="840"/>
    </row>
    <row r="7" spans="1:47" ht="41.25" customHeight="1" thickBot="1">
      <c r="A7" s="1193" t="s">
        <v>516</v>
      </c>
      <c r="B7" s="1193" t="s">
        <v>517</v>
      </c>
      <c r="C7" s="1195" t="s">
        <v>231</v>
      </c>
      <c r="D7" s="1196"/>
      <c r="E7" s="1197"/>
      <c r="F7" s="1204" t="s">
        <v>518</v>
      </c>
      <c r="G7" s="1207" t="s">
        <v>519</v>
      </c>
      <c r="H7" s="1207" t="s">
        <v>520</v>
      </c>
      <c r="I7" s="1207" t="s">
        <v>521</v>
      </c>
      <c r="J7" s="1174" t="s">
        <v>522</v>
      </c>
      <c r="K7" s="1207" t="s">
        <v>597</v>
      </c>
      <c r="L7" s="1207" t="s">
        <v>520</v>
      </c>
      <c r="M7" s="1223" t="s">
        <v>521</v>
      </c>
      <c r="N7" s="1225" t="s">
        <v>522</v>
      </c>
      <c r="O7" s="1210" t="s">
        <v>524</v>
      </c>
      <c r="P7" s="1170" t="s">
        <v>525</v>
      </c>
      <c r="Q7" s="1171"/>
      <c r="R7" s="1177"/>
      <c r="S7" s="1236" t="s">
        <v>526</v>
      </c>
      <c r="T7" s="1236" t="s">
        <v>520</v>
      </c>
      <c r="U7" s="1229" t="s">
        <v>527</v>
      </c>
      <c r="V7" s="1225" t="s">
        <v>528</v>
      </c>
      <c r="W7" s="1210" t="s">
        <v>529</v>
      </c>
      <c r="X7" s="1221" t="s">
        <v>519</v>
      </c>
      <c r="Y7" s="534"/>
      <c r="Z7" s="535"/>
      <c r="AA7" s="1219" t="s">
        <v>598</v>
      </c>
      <c r="AB7" s="1216" t="s">
        <v>530</v>
      </c>
      <c r="AC7" s="1227" t="s">
        <v>520</v>
      </c>
      <c r="AD7" s="1233" t="s">
        <v>531</v>
      </c>
      <c r="AE7" s="1213" t="s">
        <v>532</v>
      </c>
      <c r="AF7" s="1216" t="s">
        <v>533</v>
      </c>
      <c r="AG7" s="1170" t="s">
        <v>639</v>
      </c>
      <c r="AH7" s="1171"/>
      <c r="AI7" s="1177"/>
      <c r="AJ7" s="1172" t="s">
        <v>599</v>
      </c>
      <c r="AK7" s="625" t="s">
        <v>600</v>
      </c>
      <c r="AL7" s="1178" t="s">
        <v>601</v>
      </c>
      <c r="AM7" s="1180" t="s">
        <v>531</v>
      </c>
      <c r="AN7" s="1183" t="s">
        <v>602</v>
      </c>
      <c r="AO7" s="1186" t="s">
        <v>603</v>
      </c>
      <c r="AP7" s="1304" t="s">
        <v>633</v>
      </c>
      <c r="AQ7" s="661" t="s">
        <v>600</v>
      </c>
      <c r="AR7" s="1302" t="s">
        <v>634</v>
      </c>
      <c r="AS7" s="1306" t="s">
        <v>531</v>
      </c>
      <c r="AT7" s="1309" t="s">
        <v>635</v>
      </c>
      <c r="AU7" s="1293" t="s">
        <v>636</v>
      </c>
    </row>
    <row r="8" spans="1:47" ht="3" customHeight="1">
      <c r="A8" s="1194"/>
      <c r="B8" s="1194"/>
      <c r="C8" s="1198"/>
      <c r="D8" s="1199"/>
      <c r="E8" s="1200"/>
      <c r="F8" s="1205"/>
      <c r="G8" s="1208"/>
      <c r="H8" s="1208"/>
      <c r="I8" s="1208"/>
      <c r="J8" s="1175"/>
      <c r="K8" s="1208"/>
      <c r="L8" s="1208"/>
      <c r="M8" s="1224"/>
      <c r="N8" s="1226"/>
      <c r="O8" s="1211"/>
      <c r="P8" s="297"/>
      <c r="Q8" s="297"/>
      <c r="R8" s="297" t="s">
        <v>534</v>
      </c>
      <c r="S8" s="1190"/>
      <c r="T8" s="1190"/>
      <c r="U8" s="1230"/>
      <c r="V8" s="1226"/>
      <c r="W8" s="1211"/>
      <c r="X8" s="1222"/>
      <c r="Y8" s="624"/>
      <c r="Z8" s="624"/>
      <c r="AA8" s="1189"/>
      <c r="AB8" s="1217"/>
      <c r="AC8" s="1228"/>
      <c r="AD8" s="1234"/>
      <c r="AE8" s="1214"/>
      <c r="AF8" s="1217"/>
      <c r="AG8" s="297"/>
      <c r="AH8" s="297"/>
      <c r="AI8" s="297" t="s">
        <v>534</v>
      </c>
      <c r="AJ8" s="1173"/>
      <c r="AK8" s="1189" t="s">
        <v>604</v>
      </c>
      <c r="AL8" s="1179"/>
      <c r="AM8" s="1181"/>
      <c r="AN8" s="1184"/>
      <c r="AO8" s="1187"/>
      <c r="AP8" s="1305"/>
      <c r="AQ8" s="1294" t="s">
        <v>637</v>
      </c>
      <c r="AR8" s="1303"/>
      <c r="AS8" s="1307"/>
      <c r="AT8" s="1310"/>
      <c r="AU8" s="1294"/>
    </row>
    <row r="9" spans="1:47" ht="12.75" customHeight="1">
      <c r="A9" s="1194"/>
      <c r="B9" s="1194"/>
      <c r="C9" s="1198"/>
      <c r="D9" s="1199"/>
      <c r="E9" s="1200"/>
      <c r="F9" s="1206"/>
      <c r="G9" s="1208"/>
      <c r="H9" s="1208" t="s">
        <v>535</v>
      </c>
      <c r="I9" s="1208"/>
      <c r="J9" s="1175"/>
      <c r="K9" s="1208"/>
      <c r="L9" s="1208" t="s">
        <v>535</v>
      </c>
      <c r="M9" s="1224"/>
      <c r="N9" s="1226"/>
      <c r="O9" s="1211"/>
      <c r="P9" s="297" t="s">
        <v>536</v>
      </c>
      <c r="Q9" s="297" t="s">
        <v>537</v>
      </c>
      <c r="R9" s="1190" t="s">
        <v>538</v>
      </c>
      <c r="S9" s="1190"/>
      <c r="T9" s="1190" t="s">
        <v>535</v>
      </c>
      <c r="U9" s="1230"/>
      <c r="V9" s="1226"/>
      <c r="W9" s="1211"/>
      <c r="X9" s="1222"/>
      <c r="Y9" s="624" t="s">
        <v>536</v>
      </c>
      <c r="Z9" s="624" t="s">
        <v>537</v>
      </c>
      <c r="AA9" s="1189"/>
      <c r="AB9" s="1217"/>
      <c r="AC9" s="1228"/>
      <c r="AD9" s="1234"/>
      <c r="AE9" s="1214"/>
      <c r="AF9" s="1217"/>
      <c r="AG9" s="297" t="s">
        <v>536</v>
      </c>
      <c r="AH9" s="297" t="s">
        <v>702</v>
      </c>
      <c r="AI9" s="1190" t="s">
        <v>640</v>
      </c>
      <c r="AJ9" s="1173"/>
      <c r="AK9" s="1189"/>
      <c r="AL9" s="1179"/>
      <c r="AM9" s="1181"/>
      <c r="AN9" s="1184"/>
      <c r="AO9" s="1187"/>
      <c r="AP9" s="1305"/>
      <c r="AQ9" s="1294"/>
      <c r="AR9" s="1303"/>
      <c r="AS9" s="1307"/>
      <c r="AT9" s="1310"/>
      <c r="AU9" s="1294"/>
    </row>
    <row r="10" spans="1:47" ht="18.75" customHeight="1" thickBot="1">
      <c r="A10" s="1194"/>
      <c r="B10" s="1194"/>
      <c r="C10" s="1201"/>
      <c r="D10" s="1202"/>
      <c r="E10" s="1203"/>
      <c r="F10" s="299" t="s">
        <v>180</v>
      </c>
      <c r="G10" s="1209"/>
      <c r="H10" s="1209"/>
      <c r="I10" s="1209"/>
      <c r="J10" s="1175"/>
      <c r="K10" s="1208"/>
      <c r="L10" s="1208"/>
      <c r="M10" s="1224"/>
      <c r="N10" s="1226"/>
      <c r="O10" s="1212"/>
      <c r="P10" s="300"/>
      <c r="Q10" s="300"/>
      <c r="R10" s="1191"/>
      <c r="S10" s="1191"/>
      <c r="T10" s="1191"/>
      <c r="U10" s="1231"/>
      <c r="V10" s="1232"/>
      <c r="W10" s="1212"/>
      <c r="X10" s="1222"/>
      <c r="Y10" s="623"/>
      <c r="Z10" s="623"/>
      <c r="AA10" s="1220"/>
      <c r="AB10" s="1218"/>
      <c r="AC10" s="536"/>
      <c r="AD10" s="1235"/>
      <c r="AE10" s="1215"/>
      <c r="AF10" s="1218"/>
      <c r="AG10" s="300"/>
      <c r="AH10" s="300" t="s">
        <v>703</v>
      </c>
      <c r="AI10" s="1191"/>
      <c r="AJ10" s="1167"/>
      <c r="AK10" s="301"/>
      <c r="AL10" s="537"/>
      <c r="AM10" s="1182"/>
      <c r="AN10" s="1185"/>
      <c r="AO10" s="1188"/>
      <c r="AP10" s="1305"/>
      <c r="AQ10" s="662"/>
      <c r="AR10" s="663"/>
      <c r="AS10" s="1308"/>
      <c r="AT10" s="1311"/>
      <c r="AU10" s="1294"/>
    </row>
    <row r="11" spans="1:47" ht="15.75" customHeight="1" thickBot="1">
      <c r="A11" s="302">
        <v>1</v>
      </c>
      <c r="B11" s="303">
        <v>39386</v>
      </c>
      <c r="C11" s="1271" t="s">
        <v>539</v>
      </c>
      <c r="D11" s="1272"/>
      <c r="E11" s="1273"/>
      <c r="F11" s="304">
        <v>20</v>
      </c>
      <c r="G11" s="305">
        <v>709958</v>
      </c>
      <c r="H11" s="305">
        <f>G11*F11%</f>
        <v>141991.6</v>
      </c>
      <c r="I11" s="305">
        <v>61</v>
      </c>
      <c r="J11" s="306">
        <f>G11*20%/365*I11</f>
        <v>23730.10301369863</v>
      </c>
      <c r="K11" s="307">
        <f>G11-J11</f>
        <v>686227.8969863014</v>
      </c>
      <c r="L11" s="308">
        <f>K11*F11%</f>
        <v>137245.5793972603</v>
      </c>
      <c r="M11" s="305">
        <v>365</v>
      </c>
      <c r="N11" s="309">
        <f>K11*20%/365*M11</f>
        <v>137245.5793972603</v>
      </c>
      <c r="O11" s="310">
        <f>K11-N11</f>
        <v>548982.3175890411</v>
      </c>
      <c r="P11" s="311"/>
      <c r="Q11" s="311"/>
      <c r="R11" s="312">
        <f aca="true" t="shared" si="0" ref="R11:R16">G11+P11</f>
        <v>709958</v>
      </c>
      <c r="S11" s="313">
        <f aca="true" t="shared" si="1" ref="S11:S16">J11+N11</f>
        <v>160975.68241095892</v>
      </c>
      <c r="T11" s="311">
        <f aca="true" t="shared" si="2" ref="T11:T16">(R11-S11)*F11%</f>
        <v>109796.46351780822</v>
      </c>
      <c r="U11" s="314">
        <v>365</v>
      </c>
      <c r="V11" s="315">
        <f aca="true" t="shared" si="3" ref="V11:V16">(R11-S11)*20%/365*U11</f>
        <v>109796.46351780822</v>
      </c>
      <c r="W11" s="312">
        <f aca="true" t="shared" si="4" ref="W11:W16">R11-S11-V11</f>
        <v>439185.85407123284</v>
      </c>
      <c r="X11" s="316">
        <f aca="true" t="shared" si="5" ref="X11:X16">R11</f>
        <v>709958</v>
      </c>
      <c r="Y11" s="538"/>
      <c r="Z11" s="538"/>
      <c r="AA11" s="539">
        <f aca="true" t="shared" si="6" ref="AA11:AA18">X11+Y11-Z11</f>
        <v>709958</v>
      </c>
      <c r="AB11" s="540">
        <f aca="true" t="shared" si="7" ref="AB11:AB18">S11+V11</f>
        <v>270772.14592876716</v>
      </c>
      <c r="AC11" s="540">
        <f aca="true" t="shared" si="8" ref="AC11:AC33">(AA11-AB11)*20%</f>
        <v>87837.17081424658</v>
      </c>
      <c r="AD11" s="540">
        <v>12</v>
      </c>
      <c r="AE11" s="540">
        <f aca="true" t="shared" si="9" ref="AE11:AE18">(AA11-AB11)*20%/12*AD11</f>
        <v>87837.17081424658</v>
      </c>
      <c r="AF11" s="541">
        <f aca="true" t="shared" si="10" ref="AF11:AF59">AA11-AB11-AE11</f>
        <v>351348.68325698626</v>
      </c>
      <c r="AG11" s="385"/>
      <c r="AH11" s="311"/>
      <c r="AI11" s="312"/>
      <c r="AJ11" s="374">
        <f aca="true" t="shared" si="11" ref="AJ11:AJ18">AB11+AE11</f>
        <v>358609.31674301374</v>
      </c>
      <c r="AK11" s="374">
        <f aca="true" t="shared" si="12" ref="AK11:AK19">AA11-AJ11</f>
        <v>351348.68325698626</v>
      </c>
      <c r="AL11" s="374">
        <f aca="true" t="shared" si="13" ref="AL11:AL19">AK11*F11%</f>
        <v>70269.73665139725</v>
      </c>
      <c r="AM11" s="374">
        <v>12</v>
      </c>
      <c r="AN11" s="374">
        <f aca="true" t="shared" si="14" ref="AN11:AN18">AL11/12*AM11</f>
        <v>70269.73665139725</v>
      </c>
      <c r="AO11" s="630">
        <f aca="true" t="shared" si="15" ref="AO11:AO19">AA11-AJ11-AN11</f>
        <v>281078.946605589</v>
      </c>
      <c r="AP11" s="634">
        <f>AJ11+AN11</f>
        <v>428879.053394411</v>
      </c>
      <c r="AQ11" s="644">
        <f>AA11-AP11</f>
        <v>281078.946605589</v>
      </c>
      <c r="AR11" s="644">
        <f aca="true" t="shared" si="16" ref="AR11:AR19">AQ11*F11%</f>
        <v>56215.7893211178</v>
      </c>
      <c r="AS11" s="644">
        <v>12</v>
      </c>
      <c r="AT11" s="644">
        <f>AR11/12*AS11</f>
        <v>56215.7893211178</v>
      </c>
      <c r="AU11" s="635">
        <f>AA11-AP11-AT11</f>
        <v>224863.1572844712</v>
      </c>
    </row>
    <row r="12" spans="1:47" ht="15.75" customHeight="1" thickBot="1">
      <c r="A12" s="318">
        <v>2</v>
      </c>
      <c r="B12" s="319">
        <v>39386</v>
      </c>
      <c r="C12" s="1240" t="s">
        <v>540</v>
      </c>
      <c r="D12" s="1241"/>
      <c r="E12" s="1242"/>
      <c r="F12" s="320">
        <v>20</v>
      </c>
      <c r="G12" s="321">
        <v>1013588</v>
      </c>
      <c r="H12" s="322">
        <f>G12*F12%</f>
        <v>202717.6</v>
      </c>
      <c r="I12" s="323">
        <v>61</v>
      </c>
      <c r="J12" s="324">
        <f>G12*20%/365*I12</f>
        <v>33878.831780821914</v>
      </c>
      <c r="K12" s="325">
        <f>G12-J12</f>
        <v>979709.1682191781</v>
      </c>
      <c r="L12" s="326">
        <f>K12*F12%</f>
        <v>195941.83364383562</v>
      </c>
      <c r="M12" s="327">
        <v>365</v>
      </c>
      <c r="N12" s="328">
        <f>K12*20%/365*M12</f>
        <v>195941.83364383562</v>
      </c>
      <c r="O12" s="329">
        <f>K12-N12</f>
        <v>783767.3345753425</v>
      </c>
      <c r="P12" s="330"/>
      <c r="Q12" s="330"/>
      <c r="R12" s="331">
        <f t="shared" si="0"/>
        <v>1013588</v>
      </c>
      <c r="S12" s="332">
        <f t="shared" si="1"/>
        <v>229820.66542465752</v>
      </c>
      <c r="T12" s="330">
        <f t="shared" si="2"/>
        <v>156753.4669150685</v>
      </c>
      <c r="U12" s="115">
        <v>365</v>
      </c>
      <c r="V12" s="333">
        <f t="shared" si="3"/>
        <v>156753.4669150685</v>
      </c>
      <c r="W12" s="331">
        <f t="shared" si="4"/>
        <v>627013.867660274</v>
      </c>
      <c r="X12" s="334">
        <f t="shared" si="5"/>
        <v>1013588</v>
      </c>
      <c r="Y12" s="542"/>
      <c r="Z12" s="542"/>
      <c r="AA12" s="539">
        <f t="shared" si="6"/>
        <v>1013588</v>
      </c>
      <c r="AB12" s="543">
        <f t="shared" si="7"/>
        <v>386574.132339726</v>
      </c>
      <c r="AC12" s="543">
        <f t="shared" si="8"/>
        <v>125402.77353205481</v>
      </c>
      <c r="AD12" s="543">
        <v>12</v>
      </c>
      <c r="AE12" s="543">
        <f t="shared" si="9"/>
        <v>125402.7735320548</v>
      </c>
      <c r="AF12" s="544">
        <f t="shared" si="10"/>
        <v>501611.09412821924</v>
      </c>
      <c r="AG12" s="395"/>
      <c r="AH12" s="330"/>
      <c r="AI12" s="312"/>
      <c r="AJ12" s="317">
        <f t="shared" si="11"/>
        <v>511976.9058717808</v>
      </c>
      <c r="AK12" s="317">
        <f t="shared" si="12"/>
        <v>501611.0941282192</v>
      </c>
      <c r="AL12" s="317">
        <f t="shared" si="13"/>
        <v>100322.21882564384</v>
      </c>
      <c r="AM12" s="317">
        <v>12</v>
      </c>
      <c r="AN12" s="317">
        <f t="shared" si="14"/>
        <v>100322.21882564385</v>
      </c>
      <c r="AO12" s="630">
        <f t="shared" si="15"/>
        <v>401288.8753025753</v>
      </c>
      <c r="AP12" s="634">
        <f aca="true" t="shared" si="17" ref="AP12:AP18">AJ12+AN12</f>
        <v>612299.1246974247</v>
      </c>
      <c r="AQ12" s="644">
        <f aca="true" t="shared" si="18" ref="AQ12:AQ19">AA12-AP12</f>
        <v>401288.8753025753</v>
      </c>
      <c r="AR12" s="644">
        <f t="shared" si="16"/>
        <v>80257.77506051506</v>
      </c>
      <c r="AS12" s="317">
        <v>12</v>
      </c>
      <c r="AT12" s="317">
        <f aca="true" t="shared" si="19" ref="AT12:AT18">AR12/12*AS12</f>
        <v>80257.77506051506</v>
      </c>
      <c r="AU12" s="635">
        <f aca="true" t="shared" si="20" ref="AU12:AU18">AA12-AP12-AT12</f>
        <v>321031.10024206026</v>
      </c>
    </row>
    <row r="13" spans="1:47" ht="15.75" customHeight="1" thickBot="1">
      <c r="A13" s="318">
        <v>3</v>
      </c>
      <c r="B13" s="319">
        <v>39416</v>
      </c>
      <c r="C13" s="1240" t="s">
        <v>540</v>
      </c>
      <c r="D13" s="1241"/>
      <c r="E13" s="1242"/>
      <c r="F13" s="320">
        <v>20</v>
      </c>
      <c r="G13" s="321">
        <v>2027176</v>
      </c>
      <c r="H13" s="326">
        <f>G13*F13%</f>
        <v>405435.2</v>
      </c>
      <c r="I13" s="335">
        <v>31</v>
      </c>
      <c r="J13" s="324">
        <f>G13*20%/365*I13</f>
        <v>34434.222465753424</v>
      </c>
      <c r="K13" s="325">
        <f>G13-J13</f>
        <v>1992741.7775342467</v>
      </c>
      <c r="L13" s="326">
        <f>K13*F13%</f>
        <v>398548.35550684936</v>
      </c>
      <c r="M13" s="326">
        <v>365</v>
      </c>
      <c r="N13" s="328">
        <f>K13*20%/365*M13</f>
        <v>398548.35550684936</v>
      </c>
      <c r="O13" s="329">
        <f>K13-N13</f>
        <v>1594193.4220273974</v>
      </c>
      <c r="P13" s="330"/>
      <c r="Q13" s="330"/>
      <c r="R13" s="331">
        <f t="shared" si="0"/>
        <v>2027176</v>
      </c>
      <c r="S13" s="332">
        <f t="shared" si="1"/>
        <v>432982.5779726028</v>
      </c>
      <c r="T13" s="330">
        <f t="shared" si="2"/>
        <v>318838.68440547946</v>
      </c>
      <c r="U13" s="115">
        <v>365</v>
      </c>
      <c r="V13" s="333">
        <f t="shared" si="3"/>
        <v>318838.68440547946</v>
      </c>
      <c r="W13" s="331">
        <f t="shared" si="4"/>
        <v>1275354.7376219179</v>
      </c>
      <c r="X13" s="334">
        <f t="shared" si="5"/>
        <v>2027176</v>
      </c>
      <c r="Y13" s="542"/>
      <c r="Z13" s="542"/>
      <c r="AA13" s="539">
        <f t="shared" si="6"/>
        <v>2027176</v>
      </c>
      <c r="AB13" s="543">
        <f t="shared" si="7"/>
        <v>751821.2623780823</v>
      </c>
      <c r="AC13" s="543">
        <f t="shared" si="8"/>
        <v>255070.94752438358</v>
      </c>
      <c r="AD13" s="543">
        <v>12</v>
      </c>
      <c r="AE13" s="543">
        <f t="shared" si="9"/>
        <v>255070.94752438358</v>
      </c>
      <c r="AF13" s="544">
        <f t="shared" si="10"/>
        <v>1020283.7900975343</v>
      </c>
      <c r="AG13" s="395"/>
      <c r="AH13" s="330"/>
      <c r="AI13" s="312"/>
      <c r="AJ13" s="317">
        <f t="shared" si="11"/>
        <v>1006892.2099024658</v>
      </c>
      <c r="AK13" s="317">
        <f t="shared" si="12"/>
        <v>1020283.7900975342</v>
      </c>
      <c r="AL13" s="317">
        <f t="shared" si="13"/>
        <v>204056.75801950684</v>
      </c>
      <c r="AM13" s="317">
        <v>12</v>
      </c>
      <c r="AN13" s="317">
        <f t="shared" si="14"/>
        <v>204056.75801950684</v>
      </c>
      <c r="AO13" s="630">
        <f t="shared" si="15"/>
        <v>816227.0320780274</v>
      </c>
      <c r="AP13" s="634">
        <f t="shared" si="17"/>
        <v>1210948.9679219727</v>
      </c>
      <c r="AQ13" s="644">
        <f t="shared" si="18"/>
        <v>816227.0320780273</v>
      </c>
      <c r="AR13" s="644">
        <f t="shared" si="16"/>
        <v>163245.40641560545</v>
      </c>
      <c r="AS13" s="317">
        <v>12</v>
      </c>
      <c r="AT13" s="317">
        <f t="shared" si="19"/>
        <v>163245.40641560545</v>
      </c>
      <c r="AU13" s="635">
        <f t="shared" si="20"/>
        <v>652981.6256624218</v>
      </c>
    </row>
    <row r="14" spans="1:47" ht="15.75" customHeight="1" thickBot="1">
      <c r="A14" s="318">
        <v>4</v>
      </c>
      <c r="B14" s="319">
        <v>39937</v>
      </c>
      <c r="C14" s="1240" t="s">
        <v>540</v>
      </c>
      <c r="D14" s="1241"/>
      <c r="E14" s="1242"/>
      <c r="F14" s="320">
        <v>20</v>
      </c>
      <c r="G14" s="321"/>
      <c r="H14" s="326"/>
      <c r="I14" s="335"/>
      <c r="J14" s="324"/>
      <c r="K14" s="325"/>
      <c r="L14" s="326"/>
      <c r="M14" s="326"/>
      <c r="N14" s="336"/>
      <c r="O14" s="329"/>
      <c r="P14" s="330">
        <v>200000</v>
      </c>
      <c r="Q14" s="330">
        <v>0</v>
      </c>
      <c r="R14" s="331">
        <f t="shared" si="0"/>
        <v>200000</v>
      </c>
      <c r="S14" s="332">
        <f t="shared" si="1"/>
        <v>0</v>
      </c>
      <c r="T14" s="330">
        <f t="shared" si="2"/>
        <v>40000</v>
      </c>
      <c r="U14" s="115">
        <v>241</v>
      </c>
      <c r="V14" s="333">
        <f t="shared" si="3"/>
        <v>26410.95890410959</v>
      </c>
      <c r="W14" s="331">
        <f t="shared" si="4"/>
        <v>173589.0410958904</v>
      </c>
      <c r="X14" s="334">
        <f t="shared" si="5"/>
        <v>200000</v>
      </c>
      <c r="Y14" s="542"/>
      <c r="Z14" s="542">
        <v>0</v>
      </c>
      <c r="AA14" s="539">
        <f t="shared" si="6"/>
        <v>200000</v>
      </c>
      <c r="AB14" s="543">
        <f t="shared" si="7"/>
        <v>26410.95890410959</v>
      </c>
      <c r="AC14" s="543">
        <f t="shared" si="8"/>
        <v>34717.80821917808</v>
      </c>
      <c r="AD14" s="543">
        <v>12</v>
      </c>
      <c r="AE14" s="543">
        <f t="shared" si="9"/>
        <v>34717.80821917808</v>
      </c>
      <c r="AF14" s="544">
        <f t="shared" si="10"/>
        <v>138871.2328767123</v>
      </c>
      <c r="AG14" s="395"/>
      <c r="AH14" s="330">
        <v>0</v>
      </c>
      <c r="AI14" s="312"/>
      <c r="AJ14" s="317">
        <f t="shared" si="11"/>
        <v>61128.76712328767</v>
      </c>
      <c r="AK14" s="317">
        <f t="shared" si="12"/>
        <v>138871.23287671234</v>
      </c>
      <c r="AL14" s="317">
        <f t="shared" si="13"/>
        <v>27774.24657534247</v>
      </c>
      <c r="AM14" s="317">
        <v>12</v>
      </c>
      <c r="AN14" s="317">
        <f t="shared" si="14"/>
        <v>27774.24657534247</v>
      </c>
      <c r="AO14" s="630">
        <f t="shared" si="15"/>
        <v>111096.98630136988</v>
      </c>
      <c r="AP14" s="634">
        <f t="shared" si="17"/>
        <v>88903.01369863014</v>
      </c>
      <c r="AQ14" s="644">
        <f t="shared" si="18"/>
        <v>111096.98630136986</v>
      </c>
      <c r="AR14" s="644">
        <f t="shared" si="16"/>
        <v>22219.397260273974</v>
      </c>
      <c r="AS14" s="317">
        <v>12</v>
      </c>
      <c r="AT14" s="317">
        <f t="shared" si="19"/>
        <v>22219.397260273974</v>
      </c>
      <c r="AU14" s="635">
        <f t="shared" si="20"/>
        <v>88877.5890410959</v>
      </c>
    </row>
    <row r="15" spans="1:47" ht="15.75" customHeight="1" thickBot="1">
      <c r="A15" s="318">
        <v>5</v>
      </c>
      <c r="B15" s="319">
        <v>39386</v>
      </c>
      <c r="C15" s="1240" t="s">
        <v>541</v>
      </c>
      <c r="D15" s="1241"/>
      <c r="E15" s="1242"/>
      <c r="F15" s="320">
        <v>20</v>
      </c>
      <c r="G15" s="321">
        <v>9996</v>
      </c>
      <c r="H15" s="326">
        <f>G15*F15%</f>
        <v>1999.2</v>
      </c>
      <c r="I15" s="335">
        <v>61</v>
      </c>
      <c r="J15" s="324">
        <f>G15*20%/365*I15</f>
        <v>334.1128767123288</v>
      </c>
      <c r="K15" s="325">
        <f>G15-J15</f>
        <v>9661.887123287672</v>
      </c>
      <c r="L15" s="326">
        <f>K15*F15%</f>
        <v>1932.3774246575344</v>
      </c>
      <c r="M15" s="326">
        <v>365</v>
      </c>
      <c r="N15" s="328">
        <f>K15*20%/365*M15</f>
        <v>1932.3774246575347</v>
      </c>
      <c r="O15" s="329">
        <f>K15-N15</f>
        <v>7729.509698630137</v>
      </c>
      <c r="P15" s="330"/>
      <c r="Q15" s="330"/>
      <c r="R15" s="331">
        <f t="shared" si="0"/>
        <v>9996</v>
      </c>
      <c r="S15" s="332">
        <f t="shared" si="1"/>
        <v>2266.4903013698636</v>
      </c>
      <c r="T15" s="330">
        <f t="shared" si="2"/>
        <v>1545.9019397260272</v>
      </c>
      <c r="U15" s="115">
        <v>365</v>
      </c>
      <c r="V15" s="333">
        <f t="shared" si="3"/>
        <v>1545.9019397260272</v>
      </c>
      <c r="W15" s="331">
        <f t="shared" si="4"/>
        <v>6183.607758904109</v>
      </c>
      <c r="X15" s="334">
        <f t="shared" si="5"/>
        <v>9996</v>
      </c>
      <c r="Y15" s="542"/>
      <c r="Z15" s="542"/>
      <c r="AA15" s="539">
        <f t="shared" si="6"/>
        <v>9996</v>
      </c>
      <c r="AB15" s="543">
        <f t="shared" si="7"/>
        <v>3812.3922410958908</v>
      </c>
      <c r="AC15" s="543">
        <f t="shared" si="8"/>
        <v>1236.7215517808218</v>
      </c>
      <c r="AD15" s="543">
        <v>12</v>
      </c>
      <c r="AE15" s="543">
        <f t="shared" si="9"/>
        <v>1236.7215517808218</v>
      </c>
      <c r="AF15" s="544">
        <f t="shared" si="10"/>
        <v>4946.886207123287</v>
      </c>
      <c r="AG15" s="395"/>
      <c r="AH15" s="330"/>
      <c r="AI15" s="312"/>
      <c r="AJ15" s="317">
        <f t="shared" si="11"/>
        <v>5049.113792876713</v>
      </c>
      <c r="AK15" s="317">
        <f t="shared" si="12"/>
        <v>4946.886207123287</v>
      </c>
      <c r="AL15" s="317">
        <f t="shared" si="13"/>
        <v>989.3772414246574</v>
      </c>
      <c r="AM15" s="317">
        <v>12</v>
      </c>
      <c r="AN15" s="317">
        <f t="shared" si="14"/>
        <v>989.3772414246573</v>
      </c>
      <c r="AO15" s="630">
        <f t="shared" si="15"/>
        <v>3957.5089656986297</v>
      </c>
      <c r="AP15" s="634">
        <f t="shared" si="17"/>
        <v>6038.491034301371</v>
      </c>
      <c r="AQ15" s="644">
        <f t="shared" si="18"/>
        <v>3957.5089656986293</v>
      </c>
      <c r="AR15" s="644">
        <f t="shared" si="16"/>
        <v>791.5017931397259</v>
      </c>
      <c r="AS15" s="317">
        <v>12</v>
      </c>
      <c r="AT15" s="317">
        <f t="shared" si="19"/>
        <v>791.5017931397258</v>
      </c>
      <c r="AU15" s="635">
        <f t="shared" si="20"/>
        <v>3166.007172558903</v>
      </c>
    </row>
    <row r="16" spans="1:47" ht="15.75" customHeight="1" thickBot="1">
      <c r="A16" s="318">
        <v>6</v>
      </c>
      <c r="B16" s="319">
        <v>39386</v>
      </c>
      <c r="C16" s="1240" t="s">
        <v>542</v>
      </c>
      <c r="D16" s="1241"/>
      <c r="E16" s="1242"/>
      <c r="F16" s="320">
        <v>20</v>
      </c>
      <c r="G16" s="321">
        <v>28159</v>
      </c>
      <c r="H16" s="326">
        <f>G16*F16%</f>
        <v>5631.8</v>
      </c>
      <c r="I16" s="335">
        <v>61</v>
      </c>
      <c r="J16" s="324">
        <f>G16*20%/365*I16</f>
        <v>941.2049315068493</v>
      </c>
      <c r="K16" s="325">
        <f>G16-J16</f>
        <v>27217.79506849315</v>
      </c>
      <c r="L16" s="326">
        <f>K16*F16%</f>
        <v>5443.55901369863</v>
      </c>
      <c r="M16" s="326">
        <v>365</v>
      </c>
      <c r="N16" s="336">
        <f>K16*20%/365*M16</f>
        <v>5443.55901369863</v>
      </c>
      <c r="O16" s="329">
        <f>K16-N16</f>
        <v>21774.23605479452</v>
      </c>
      <c r="P16" s="330"/>
      <c r="Q16" s="330"/>
      <c r="R16" s="331">
        <f t="shared" si="0"/>
        <v>28159</v>
      </c>
      <c r="S16" s="332">
        <f t="shared" si="1"/>
        <v>6384.763945205479</v>
      </c>
      <c r="T16" s="330">
        <f t="shared" si="2"/>
        <v>4354.847210958905</v>
      </c>
      <c r="U16" s="115">
        <v>365</v>
      </c>
      <c r="V16" s="333">
        <f t="shared" si="3"/>
        <v>4354.847210958905</v>
      </c>
      <c r="W16" s="331">
        <f t="shared" si="4"/>
        <v>17419.388843835615</v>
      </c>
      <c r="X16" s="334">
        <f t="shared" si="5"/>
        <v>28159</v>
      </c>
      <c r="Y16" s="542"/>
      <c r="Z16" s="542"/>
      <c r="AA16" s="539">
        <f t="shared" si="6"/>
        <v>28159</v>
      </c>
      <c r="AB16" s="543">
        <f t="shared" si="7"/>
        <v>10739.611156164385</v>
      </c>
      <c r="AC16" s="543">
        <f t="shared" si="8"/>
        <v>3483.877768767123</v>
      </c>
      <c r="AD16" s="543">
        <v>12</v>
      </c>
      <c r="AE16" s="543">
        <f t="shared" si="9"/>
        <v>3483.8777687671227</v>
      </c>
      <c r="AF16" s="544">
        <f t="shared" si="10"/>
        <v>13935.511075068493</v>
      </c>
      <c r="AG16" s="395"/>
      <c r="AH16" s="330"/>
      <c r="AI16" s="312"/>
      <c r="AJ16" s="317">
        <f t="shared" si="11"/>
        <v>14223.488924931507</v>
      </c>
      <c r="AK16" s="317">
        <f t="shared" si="12"/>
        <v>13935.511075068493</v>
      </c>
      <c r="AL16" s="317">
        <f t="shared" si="13"/>
        <v>2787.1022150136987</v>
      </c>
      <c r="AM16" s="317">
        <v>12</v>
      </c>
      <c r="AN16" s="317">
        <f t="shared" si="14"/>
        <v>2787.1022150136987</v>
      </c>
      <c r="AO16" s="630">
        <f t="shared" si="15"/>
        <v>11148.408860054795</v>
      </c>
      <c r="AP16" s="634">
        <f t="shared" si="17"/>
        <v>17010.591139945205</v>
      </c>
      <c r="AQ16" s="644">
        <f t="shared" si="18"/>
        <v>11148.408860054795</v>
      </c>
      <c r="AR16" s="644">
        <f t="shared" si="16"/>
        <v>2229.681772010959</v>
      </c>
      <c r="AS16" s="317">
        <v>12</v>
      </c>
      <c r="AT16" s="317">
        <f t="shared" si="19"/>
        <v>2229.681772010959</v>
      </c>
      <c r="AU16" s="635">
        <f t="shared" si="20"/>
        <v>8918.727088043835</v>
      </c>
    </row>
    <row r="17" spans="1:47" ht="15.75" customHeight="1" thickBot="1">
      <c r="A17" s="318">
        <v>7</v>
      </c>
      <c r="B17" s="319">
        <v>40495</v>
      </c>
      <c r="C17" s="1243" t="s">
        <v>543</v>
      </c>
      <c r="D17" s="1244"/>
      <c r="E17" s="1245"/>
      <c r="F17" s="320">
        <v>20</v>
      </c>
      <c r="G17" s="321"/>
      <c r="H17" s="337"/>
      <c r="I17" s="338"/>
      <c r="J17" s="339"/>
      <c r="K17" s="340"/>
      <c r="L17" s="337"/>
      <c r="M17" s="337"/>
      <c r="N17" s="336"/>
      <c r="O17" s="341"/>
      <c r="P17" s="342"/>
      <c r="Q17" s="342"/>
      <c r="R17" s="343"/>
      <c r="S17" s="344"/>
      <c r="T17" s="342"/>
      <c r="U17" s="261"/>
      <c r="V17" s="345"/>
      <c r="W17" s="343"/>
      <c r="X17" s="334"/>
      <c r="Y17" s="545">
        <v>18000</v>
      </c>
      <c r="Z17" s="545"/>
      <c r="AA17" s="539">
        <f t="shared" si="6"/>
        <v>18000</v>
      </c>
      <c r="AB17" s="543">
        <f t="shared" si="7"/>
        <v>0</v>
      </c>
      <c r="AC17" s="543">
        <f t="shared" si="8"/>
        <v>3600</v>
      </c>
      <c r="AD17" s="543">
        <v>1</v>
      </c>
      <c r="AE17" s="543">
        <f t="shared" si="9"/>
        <v>300</v>
      </c>
      <c r="AF17" s="544">
        <f t="shared" si="10"/>
        <v>17700</v>
      </c>
      <c r="AG17" s="546">
        <v>0</v>
      </c>
      <c r="AH17" s="342"/>
      <c r="AI17" s="312"/>
      <c r="AJ17" s="317">
        <f t="shared" si="11"/>
        <v>300</v>
      </c>
      <c r="AK17" s="317">
        <f t="shared" si="12"/>
        <v>17700</v>
      </c>
      <c r="AL17" s="317">
        <f t="shared" si="13"/>
        <v>3540</v>
      </c>
      <c r="AM17" s="317">
        <v>12</v>
      </c>
      <c r="AN17" s="317">
        <f t="shared" si="14"/>
        <v>3540</v>
      </c>
      <c r="AO17" s="630">
        <f t="shared" si="15"/>
        <v>14160</v>
      </c>
      <c r="AP17" s="634">
        <f t="shared" si="17"/>
        <v>3840</v>
      </c>
      <c r="AQ17" s="644">
        <f t="shared" si="18"/>
        <v>14160</v>
      </c>
      <c r="AR17" s="644">
        <f t="shared" si="16"/>
        <v>2832</v>
      </c>
      <c r="AS17" s="317">
        <v>12</v>
      </c>
      <c r="AT17" s="317">
        <f t="shared" si="19"/>
        <v>2832</v>
      </c>
      <c r="AU17" s="635">
        <f t="shared" si="20"/>
        <v>11328</v>
      </c>
    </row>
    <row r="18" spans="1:47" ht="15.75" customHeight="1" thickBot="1">
      <c r="A18" s="318">
        <v>8</v>
      </c>
      <c r="B18" s="319">
        <v>39386</v>
      </c>
      <c r="C18" s="1240" t="s">
        <v>544</v>
      </c>
      <c r="D18" s="1241"/>
      <c r="E18" s="1242"/>
      <c r="F18" s="320">
        <v>20</v>
      </c>
      <c r="G18" s="321">
        <v>2428</v>
      </c>
      <c r="H18" s="346">
        <f>G18*F18%</f>
        <v>485.6</v>
      </c>
      <c r="I18" s="347">
        <v>61</v>
      </c>
      <c r="J18" s="348">
        <f>G18*20%/365*I18</f>
        <v>81.15506849315068</v>
      </c>
      <c r="K18" s="349">
        <f>G18-J18</f>
        <v>2346.844931506849</v>
      </c>
      <c r="L18" s="346">
        <f>K18*F18%</f>
        <v>469.3689863013699</v>
      </c>
      <c r="M18" s="346">
        <v>365</v>
      </c>
      <c r="N18" s="350">
        <f>K18*20%/365*M18</f>
        <v>469.3689863013699</v>
      </c>
      <c r="O18" s="351">
        <f>K18-N18</f>
        <v>1877.4759452054793</v>
      </c>
      <c r="P18" s="352"/>
      <c r="Q18" s="352"/>
      <c r="R18" s="353">
        <f>G18+P18</f>
        <v>2428</v>
      </c>
      <c r="S18" s="354">
        <f>J18+N18</f>
        <v>550.5240547945206</v>
      </c>
      <c r="T18" s="342">
        <f>(R18-S18)*F18%</f>
        <v>375.49518904109595</v>
      </c>
      <c r="U18" s="355">
        <v>365</v>
      </c>
      <c r="V18" s="345">
        <f>(R18-S18)*20%/365*U18</f>
        <v>375.495189041096</v>
      </c>
      <c r="W18" s="343">
        <f>R18-S18-V18</f>
        <v>1501.9807561643836</v>
      </c>
      <c r="X18" s="334">
        <f>R18</f>
        <v>2428</v>
      </c>
      <c r="Y18" s="547"/>
      <c r="Z18" s="547"/>
      <c r="AA18" s="548">
        <f t="shared" si="6"/>
        <v>2428</v>
      </c>
      <c r="AB18" s="549">
        <f t="shared" si="7"/>
        <v>926.0192438356166</v>
      </c>
      <c r="AC18" s="549">
        <f t="shared" si="8"/>
        <v>300.39615123287666</v>
      </c>
      <c r="AD18" s="549">
        <v>12</v>
      </c>
      <c r="AE18" s="549">
        <f t="shared" si="9"/>
        <v>300.39615123287666</v>
      </c>
      <c r="AF18" s="550">
        <f t="shared" si="10"/>
        <v>1201.5846049315066</v>
      </c>
      <c r="AG18" s="546"/>
      <c r="AH18" s="342"/>
      <c r="AI18" s="312"/>
      <c r="AJ18" s="357">
        <f t="shared" si="11"/>
        <v>1226.4153950684934</v>
      </c>
      <c r="AK18" s="317">
        <f t="shared" si="12"/>
        <v>1201.5846049315066</v>
      </c>
      <c r="AL18" s="317">
        <f t="shared" si="13"/>
        <v>240.31692098630134</v>
      </c>
      <c r="AM18" s="357">
        <v>12</v>
      </c>
      <c r="AN18" s="317">
        <f t="shared" si="14"/>
        <v>240.31692098630134</v>
      </c>
      <c r="AO18" s="630">
        <f t="shared" si="15"/>
        <v>961.2676839452054</v>
      </c>
      <c r="AP18" s="634">
        <f t="shared" si="17"/>
        <v>1466.7323160547946</v>
      </c>
      <c r="AQ18" s="644">
        <f t="shared" si="18"/>
        <v>961.2676839452054</v>
      </c>
      <c r="AR18" s="644">
        <f t="shared" si="16"/>
        <v>192.25353678904108</v>
      </c>
      <c r="AS18" s="317">
        <v>12</v>
      </c>
      <c r="AT18" s="317">
        <f t="shared" si="19"/>
        <v>192.25353678904108</v>
      </c>
      <c r="AU18" s="635">
        <f t="shared" si="20"/>
        <v>769.0141471561643</v>
      </c>
    </row>
    <row r="19" spans="1:47" ht="15.75" customHeight="1" thickBot="1">
      <c r="A19" s="318">
        <v>9</v>
      </c>
      <c r="B19" s="319">
        <v>41086</v>
      </c>
      <c r="C19" s="1240" t="s">
        <v>638</v>
      </c>
      <c r="D19" s="1241"/>
      <c r="E19" s="1242"/>
      <c r="F19" s="320">
        <v>20</v>
      </c>
      <c r="G19" s="321"/>
      <c r="H19" s="346">
        <f>G19*F19%</f>
        <v>0</v>
      </c>
      <c r="I19" s="347"/>
      <c r="J19" s="348">
        <f>G19*20%/365*I19</f>
        <v>0</v>
      </c>
      <c r="K19" s="349">
        <f>G19-J19</f>
        <v>0</v>
      </c>
      <c r="L19" s="346"/>
      <c r="M19" s="346"/>
      <c r="N19" s="350">
        <f>K19*20%/365*M19</f>
        <v>0</v>
      </c>
      <c r="O19" s="351">
        <f>K19-N19</f>
        <v>0</v>
      </c>
      <c r="P19" s="352"/>
      <c r="Q19" s="352"/>
      <c r="R19" s="353">
        <f>G19+P19</f>
        <v>0</v>
      </c>
      <c r="S19" s="354">
        <f>J19+N19</f>
        <v>0</v>
      </c>
      <c r="T19" s="342">
        <f>(R19-S19)*F19%</f>
        <v>0</v>
      </c>
      <c r="U19" s="355">
        <v>366</v>
      </c>
      <c r="V19" s="345">
        <f>(R19-S19)*20%/365*U19</f>
        <v>0</v>
      </c>
      <c r="W19" s="343">
        <f>R19-S19-V19</f>
        <v>0</v>
      </c>
      <c r="X19" s="334">
        <f>R19</f>
        <v>0</v>
      </c>
      <c r="Y19" s="547"/>
      <c r="Z19" s="547"/>
      <c r="AA19" s="548">
        <v>438134</v>
      </c>
      <c r="AB19" s="549"/>
      <c r="AC19" s="549"/>
      <c r="AD19" s="549"/>
      <c r="AE19" s="549">
        <f>(AA19-AB19)*20%/12*AD19</f>
        <v>0</v>
      </c>
      <c r="AF19" s="550">
        <f>AA19-AB19-AE19</f>
        <v>438134</v>
      </c>
      <c r="AG19" s="546">
        <v>438134</v>
      </c>
      <c r="AH19" s="342"/>
      <c r="AI19" s="356">
        <f>AG19-AH19</f>
        <v>438134</v>
      </c>
      <c r="AJ19" s="357">
        <f>AB19+AE19</f>
        <v>0</v>
      </c>
      <c r="AK19" s="317">
        <f t="shared" si="12"/>
        <v>438134</v>
      </c>
      <c r="AL19" s="317">
        <f t="shared" si="13"/>
        <v>87626.8</v>
      </c>
      <c r="AM19" s="357"/>
      <c r="AN19" s="317">
        <f>AL19/6*AM19</f>
        <v>0</v>
      </c>
      <c r="AO19" s="630">
        <f t="shared" si="15"/>
        <v>438134</v>
      </c>
      <c r="AP19" s="634">
        <v>0</v>
      </c>
      <c r="AQ19" s="644">
        <f t="shared" si="18"/>
        <v>438134</v>
      </c>
      <c r="AR19" s="644">
        <f t="shared" si="16"/>
        <v>87626.8</v>
      </c>
      <c r="AS19" s="633">
        <v>6</v>
      </c>
      <c r="AT19" s="633">
        <f>AR19/12*AS19</f>
        <v>43813.4</v>
      </c>
      <c r="AU19" s="638">
        <f>AA19-AT19</f>
        <v>394320.6</v>
      </c>
    </row>
    <row r="20" spans="1:47" ht="18.75" customHeight="1" thickBot="1">
      <c r="A20" s="1248" t="s">
        <v>214</v>
      </c>
      <c r="B20" s="1164"/>
      <c r="C20" s="1164"/>
      <c r="D20" s="1164"/>
      <c r="E20" s="1164"/>
      <c r="F20" s="358"/>
      <c r="G20" s="359">
        <f>SUM(G11:G19)</f>
        <v>3791305</v>
      </c>
      <c r="H20" s="360">
        <f>SUM(H11:H18)</f>
        <v>758261</v>
      </c>
      <c r="I20" s="361"/>
      <c r="J20" s="362">
        <f>SUM(J11:J18)</f>
        <v>93399.63013698629</v>
      </c>
      <c r="K20" s="363">
        <f>SUM(K11:K18)</f>
        <v>3697905.369863014</v>
      </c>
      <c r="L20" s="360">
        <f>SUM(L11:L18)</f>
        <v>739581.0739726028</v>
      </c>
      <c r="M20" s="364"/>
      <c r="N20" s="365">
        <f aca="true" t="shared" si="21" ref="N20:T20">SUM(N11:N18)</f>
        <v>739581.0739726028</v>
      </c>
      <c r="O20" s="366">
        <f t="shared" si="21"/>
        <v>2958324.295890411</v>
      </c>
      <c r="P20" s="367">
        <f t="shared" si="21"/>
        <v>200000</v>
      </c>
      <c r="Q20" s="367">
        <f t="shared" si="21"/>
        <v>0</v>
      </c>
      <c r="R20" s="367">
        <f t="shared" si="21"/>
        <v>3991305</v>
      </c>
      <c r="S20" s="367">
        <f t="shared" si="21"/>
        <v>832980.7041095891</v>
      </c>
      <c r="T20" s="368">
        <f t="shared" si="21"/>
        <v>631664.8591780822</v>
      </c>
      <c r="U20" s="367"/>
      <c r="V20" s="369">
        <f>SUM(V11:V18)</f>
        <v>618075.8180821919</v>
      </c>
      <c r="W20" s="370">
        <f>SUM(W11:W18)</f>
        <v>2540248.47780822</v>
      </c>
      <c r="X20" s="334">
        <f>R20</f>
        <v>3991305</v>
      </c>
      <c r="Y20" s="551">
        <f>SUM(Y11:Y18)</f>
        <v>18000</v>
      </c>
      <c r="Z20" s="551">
        <f>SUM(Z11:Z18)</f>
        <v>0</v>
      </c>
      <c r="AA20" s="552">
        <f>SUM(AA11:AA19)</f>
        <v>4447439</v>
      </c>
      <c r="AB20" s="553">
        <f>SUM(AB11:AB18)</f>
        <v>1451056.522191781</v>
      </c>
      <c r="AC20" s="553">
        <f t="shared" si="8"/>
        <v>599276.4955616439</v>
      </c>
      <c r="AD20" s="553"/>
      <c r="AE20" s="553">
        <f>SUM(AE11:AE18)</f>
        <v>508349.6955616438</v>
      </c>
      <c r="AF20" s="554">
        <f t="shared" si="10"/>
        <v>2488032.782246575</v>
      </c>
      <c r="AG20" s="555">
        <f>SUM(AG19)</f>
        <v>438134</v>
      </c>
      <c r="AH20" s="370">
        <f>SUM(AH11:AH18)</f>
        <v>0</v>
      </c>
      <c r="AI20" s="555">
        <f>SUM(AI11:AI19)</f>
        <v>438134</v>
      </c>
      <c r="AJ20" s="556">
        <f>SUM(AJ11:AJ18)</f>
        <v>1959406.2177534248</v>
      </c>
      <c r="AK20" s="556">
        <f>SUM(AK11:AK18)</f>
        <v>2049898.7822465755</v>
      </c>
      <c r="AL20" s="557">
        <f>SUM(AL11:AL18)</f>
        <v>409979.756449315</v>
      </c>
      <c r="AM20" s="556"/>
      <c r="AN20" s="556">
        <f>SUM(AN11:AN18)</f>
        <v>409979.75644931506</v>
      </c>
      <c r="AO20" s="555">
        <f>SUM(AO11:AO18)</f>
        <v>1639919.02579726</v>
      </c>
      <c r="AP20" s="642">
        <f>SUM(AP11:AP19)</f>
        <v>2369385.97420274</v>
      </c>
      <c r="AQ20" s="642">
        <f>SUM(AQ11:AQ19)</f>
        <v>2078053.02579726</v>
      </c>
      <c r="AR20" s="642">
        <f>SUM(AR11:AR19)</f>
        <v>415610.605159452</v>
      </c>
      <c r="AS20" s="642"/>
      <c r="AT20" s="642">
        <f>SUM(AT11:AT19)</f>
        <v>371797.20515945205</v>
      </c>
      <c r="AU20" s="642">
        <f>SUM(AU11:AU19)</f>
        <v>1706255.8206378082</v>
      </c>
    </row>
    <row r="21" spans="1:47" ht="18.75" customHeight="1" thickBot="1">
      <c r="A21" s="1163" t="s">
        <v>642</v>
      </c>
      <c r="B21" s="1164"/>
      <c r="C21" s="1164"/>
      <c r="D21" s="1164"/>
      <c r="E21" s="1164"/>
      <c r="F21" s="629"/>
      <c r="G21" s="405"/>
      <c r="H21" s="412"/>
      <c r="I21" s="364"/>
      <c r="J21" s="664"/>
      <c r="K21" s="665"/>
      <c r="L21" s="412"/>
      <c r="M21" s="364"/>
      <c r="N21" s="666"/>
      <c r="O21" s="465"/>
      <c r="P21" s="465"/>
      <c r="Q21" s="465"/>
      <c r="R21" s="465"/>
      <c r="S21" s="465"/>
      <c r="T21" s="455"/>
      <c r="U21" s="465"/>
      <c r="V21" s="667"/>
      <c r="W21" s="455"/>
      <c r="X21" s="373"/>
      <c r="Y21" s="551"/>
      <c r="Z21" s="587"/>
      <c r="AA21" s="668"/>
      <c r="AB21" s="669"/>
      <c r="AC21" s="670"/>
      <c r="AD21" s="670"/>
      <c r="AE21" s="670"/>
      <c r="AF21" s="671"/>
      <c r="AG21" s="371"/>
      <c r="AH21" s="429"/>
      <c r="AI21" s="622"/>
      <c r="AJ21" s="622"/>
      <c r="AK21" s="622"/>
      <c r="AL21" s="622"/>
      <c r="AM21" s="622"/>
      <c r="AN21" s="622"/>
      <c r="AO21" s="622"/>
      <c r="AP21" s="672"/>
      <c r="AQ21" s="622"/>
      <c r="AR21" s="622"/>
      <c r="AS21" s="622"/>
      <c r="AT21" s="622"/>
      <c r="AU21" s="673"/>
    </row>
    <row r="22" spans="1:47" ht="18.75" customHeight="1" thickBot="1">
      <c r="A22" s="628">
        <v>1</v>
      </c>
      <c r="B22" s="674">
        <v>41212</v>
      </c>
      <c r="C22" s="1165" t="s">
        <v>643</v>
      </c>
      <c r="D22" s="1164"/>
      <c r="E22" s="1164"/>
      <c r="F22" s="358">
        <v>20</v>
      </c>
      <c r="G22" s="405"/>
      <c r="H22" s="412"/>
      <c r="I22" s="364"/>
      <c r="J22" s="664"/>
      <c r="K22" s="665"/>
      <c r="L22" s="412"/>
      <c r="M22" s="364"/>
      <c r="N22" s="666"/>
      <c r="O22" s="465"/>
      <c r="P22" s="465"/>
      <c r="Q22" s="465"/>
      <c r="R22" s="465"/>
      <c r="S22" s="465"/>
      <c r="T22" s="455"/>
      <c r="U22" s="465"/>
      <c r="V22" s="667"/>
      <c r="W22" s="455"/>
      <c r="X22" s="373"/>
      <c r="Y22" s="551"/>
      <c r="Z22" s="587"/>
      <c r="AA22" s="676">
        <v>85871</v>
      </c>
      <c r="AB22" s="677"/>
      <c r="AC22" s="553"/>
      <c r="AD22" s="553"/>
      <c r="AE22" s="553"/>
      <c r="AF22" s="554"/>
      <c r="AG22" s="456">
        <v>85871</v>
      </c>
      <c r="AH22" s="456"/>
      <c r="AI22" s="456">
        <f>AG22-AH22</f>
        <v>85871</v>
      </c>
      <c r="AJ22" s="456"/>
      <c r="AK22" s="456"/>
      <c r="AL22" s="456"/>
      <c r="AM22" s="456"/>
      <c r="AN22" s="456"/>
      <c r="AO22" s="456"/>
      <c r="AP22" s="456">
        <f>AA22</f>
        <v>85871</v>
      </c>
      <c r="AQ22" s="456">
        <v>0</v>
      </c>
      <c r="AR22" s="456">
        <f>AP22*F22%</f>
        <v>17174.2</v>
      </c>
      <c r="AS22" s="456">
        <v>2</v>
      </c>
      <c r="AT22" s="456">
        <f>AR22/12*AS22</f>
        <v>2862.366666666667</v>
      </c>
      <c r="AU22" s="679">
        <f>AA22-AT22</f>
        <v>83008.63333333333</v>
      </c>
    </row>
    <row r="23" spans="1:47" ht="18.75" customHeight="1" thickBot="1">
      <c r="A23" s="1163" t="s">
        <v>214</v>
      </c>
      <c r="B23" s="1164"/>
      <c r="C23" s="1164"/>
      <c r="D23" s="1164"/>
      <c r="E23" s="1166"/>
      <c r="F23" s="629"/>
      <c r="G23" s="405"/>
      <c r="H23" s="412"/>
      <c r="I23" s="364"/>
      <c r="J23" s="664"/>
      <c r="K23" s="665"/>
      <c r="L23" s="412"/>
      <c r="M23" s="364"/>
      <c r="N23" s="666"/>
      <c r="O23" s="465"/>
      <c r="P23" s="465"/>
      <c r="Q23" s="465"/>
      <c r="R23" s="465"/>
      <c r="S23" s="465"/>
      <c r="T23" s="455"/>
      <c r="U23" s="465"/>
      <c r="V23" s="667"/>
      <c r="W23" s="455"/>
      <c r="X23" s="373"/>
      <c r="Y23" s="551"/>
      <c r="Z23" s="587"/>
      <c r="AA23" s="675">
        <f>SUM(AA22)</f>
        <v>85871</v>
      </c>
      <c r="AB23" s="669"/>
      <c r="AC23" s="670"/>
      <c r="AD23" s="670"/>
      <c r="AE23" s="670"/>
      <c r="AF23" s="671"/>
      <c r="AG23" s="556">
        <f>SUM(AG22)</f>
        <v>85871</v>
      </c>
      <c r="AH23" s="368"/>
      <c r="AI23" s="556">
        <f>SUM(AI22)</f>
        <v>85871</v>
      </c>
      <c r="AJ23" s="557"/>
      <c r="AK23" s="557"/>
      <c r="AL23" s="557"/>
      <c r="AM23" s="557"/>
      <c r="AN23" s="557"/>
      <c r="AO23" s="557"/>
      <c r="AP23" s="556">
        <f>SUM(AP22)</f>
        <v>85871</v>
      </c>
      <c r="AQ23" s="556">
        <f>SUM(AQ22)</f>
        <v>0</v>
      </c>
      <c r="AR23" s="556">
        <f>SUM(AR22)</f>
        <v>17174.2</v>
      </c>
      <c r="AS23" s="556"/>
      <c r="AT23" s="556">
        <f>SUM(AT22)</f>
        <v>2862.366666666667</v>
      </c>
      <c r="AU23" s="556">
        <f>SUM(AU22)</f>
        <v>83008.63333333333</v>
      </c>
    </row>
    <row r="24" spans="1:47" ht="14.25" customHeight="1" thickBot="1">
      <c r="A24" s="1249" t="s">
        <v>545</v>
      </c>
      <c r="B24" s="1250"/>
      <c r="C24" s="1250"/>
      <c r="D24" s="1250"/>
      <c r="E24" s="1250"/>
      <c r="F24" s="1250"/>
      <c r="G24" s="1250"/>
      <c r="H24" s="1250"/>
      <c r="I24" s="1250"/>
      <c r="J24" s="1250"/>
      <c r="K24" s="1250"/>
      <c r="L24" s="1250"/>
      <c r="M24" s="1250"/>
      <c r="N24" s="1250"/>
      <c r="O24" s="1250"/>
      <c r="P24" s="1250"/>
      <c r="Q24" s="1250"/>
      <c r="R24" s="1250"/>
      <c r="S24" s="1250"/>
      <c r="T24" s="1250"/>
      <c r="U24" s="1250"/>
      <c r="V24" s="1250"/>
      <c r="W24" s="1250"/>
      <c r="X24" s="373"/>
      <c r="Y24" s="558"/>
      <c r="Z24" s="559"/>
      <c r="AA24" s="560"/>
      <c r="AB24" s="561"/>
      <c r="AC24" s="540"/>
      <c r="AD24" s="540"/>
      <c r="AE24" s="540"/>
      <c r="AF24" s="541"/>
      <c r="AG24" s="562"/>
      <c r="AH24" s="260"/>
      <c r="AI24" s="563"/>
      <c r="AJ24" s="374"/>
      <c r="AK24" s="374"/>
      <c r="AL24" s="374"/>
      <c r="AM24" s="374"/>
      <c r="AN24" s="374"/>
      <c r="AO24" s="630"/>
      <c r="AP24" s="632"/>
      <c r="AQ24" s="678"/>
      <c r="AR24" s="260"/>
      <c r="AS24" s="260"/>
      <c r="AT24" s="260"/>
      <c r="AU24" s="563"/>
    </row>
    <row r="25" spans="1:47" ht="10.5" customHeight="1" hidden="1" thickBot="1">
      <c r="A25" s="1251" t="s">
        <v>516</v>
      </c>
      <c r="B25" s="1251" t="s">
        <v>517</v>
      </c>
      <c r="C25" s="1254" t="s">
        <v>231</v>
      </c>
      <c r="D25" s="1255"/>
      <c r="E25" s="1256"/>
      <c r="F25" s="1237" t="s">
        <v>518</v>
      </c>
      <c r="G25" s="1207" t="s">
        <v>546</v>
      </c>
      <c r="H25" s="1207" t="s">
        <v>520</v>
      </c>
      <c r="I25" s="1207" t="s">
        <v>547</v>
      </c>
      <c r="J25" s="1174" t="s">
        <v>522</v>
      </c>
      <c r="K25" s="1207" t="s">
        <v>523</v>
      </c>
      <c r="L25" s="1207" t="s">
        <v>520</v>
      </c>
      <c r="M25" s="1207" t="s">
        <v>547</v>
      </c>
      <c r="N25" s="1186" t="s">
        <v>522</v>
      </c>
      <c r="O25" s="1236" t="s">
        <v>524</v>
      </c>
      <c r="P25" s="1170" t="s">
        <v>525</v>
      </c>
      <c r="Q25" s="1171"/>
      <c r="R25" s="1177"/>
      <c r="S25" s="1236" t="s">
        <v>526</v>
      </c>
      <c r="T25" s="1236" t="s">
        <v>520</v>
      </c>
      <c r="U25" s="1207" t="s">
        <v>521</v>
      </c>
      <c r="V25" s="1186" t="s">
        <v>522</v>
      </c>
      <c r="W25" s="1172" t="s">
        <v>529</v>
      </c>
      <c r="X25" s="373">
        <f aca="true" t="shared" si="22" ref="X25:X34">R25</f>
        <v>0</v>
      </c>
      <c r="Y25" s="1218" t="s">
        <v>525</v>
      </c>
      <c r="Z25" s="1246"/>
      <c r="AA25" s="1247"/>
      <c r="AB25" s="564"/>
      <c r="AC25" s="543">
        <f t="shared" si="8"/>
        <v>0</v>
      </c>
      <c r="AD25" s="543"/>
      <c r="AE25" s="543">
        <f aca="true" t="shared" si="23" ref="AE25:AE33">(AA25-AB25)*20%/12*AD25</f>
        <v>0</v>
      </c>
      <c r="AF25" s="544">
        <f t="shared" si="10"/>
        <v>0</v>
      </c>
      <c r="AG25" s="1167" t="s">
        <v>525</v>
      </c>
      <c r="AH25" s="1168"/>
      <c r="AI25" s="1169"/>
      <c r="AJ25" s="317">
        <f aca="true" t="shared" si="24" ref="AJ25:AJ33">AB25+AE25</f>
        <v>0</v>
      </c>
      <c r="AK25" s="317"/>
      <c r="AL25" s="317">
        <f>(AI25-AJ25)*20%</f>
        <v>0</v>
      </c>
      <c r="AM25" s="317"/>
      <c r="AN25" s="317">
        <f>(AI25-AJ25)*20%/12*AM25</f>
        <v>0</v>
      </c>
      <c r="AO25" s="630">
        <f aca="true" t="shared" si="25" ref="AO25:AO33">AA25-AJ25-AN25</f>
        <v>0</v>
      </c>
      <c r="AP25" s="639">
        <f aca="true" t="shared" si="26" ref="AP25:AP66">AJ25+AN25</f>
        <v>0</v>
      </c>
      <c r="AQ25" s="106"/>
      <c r="AR25" s="106"/>
      <c r="AS25" s="106"/>
      <c r="AT25" s="106"/>
      <c r="AU25" s="640"/>
    </row>
    <row r="26" spans="1:47" ht="10.5" customHeight="1" hidden="1">
      <c r="A26" s="1252"/>
      <c r="B26" s="1252"/>
      <c r="C26" s="1257"/>
      <c r="D26" s="1258"/>
      <c r="E26" s="1259"/>
      <c r="F26" s="1238"/>
      <c r="G26" s="1208"/>
      <c r="H26" s="1208"/>
      <c r="I26" s="1208"/>
      <c r="J26" s="1175"/>
      <c r="K26" s="1208"/>
      <c r="L26" s="1208"/>
      <c r="M26" s="1208"/>
      <c r="N26" s="1187"/>
      <c r="O26" s="1190"/>
      <c r="P26" s="297"/>
      <c r="Q26" s="297"/>
      <c r="R26" s="297" t="s">
        <v>534</v>
      </c>
      <c r="S26" s="1190"/>
      <c r="T26" s="1190"/>
      <c r="U26" s="1208"/>
      <c r="V26" s="1187"/>
      <c r="W26" s="1173"/>
      <c r="X26" s="373" t="str">
        <f t="shared" si="22"/>
        <v>Gjendja </v>
      </c>
      <c r="Y26" s="624"/>
      <c r="Z26" s="624"/>
      <c r="AA26" s="626" t="s">
        <v>534</v>
      </c>
      <c r="AB26" s="564"/>
      <c r="AC26" s="543" t="e">
        <f t="shared" si="8"/>
        <v>#VALUE!</v>
      </c>
      <c r="AD26" s="543"/>
      <c r="AE26" s="543" t="e">
        <f t="shared" si="23"/>
        <v>#VALUE!</v>
      </c>
      <c r="AF26" s="544" t="e">
        <f t="shared" si="10"/>
        <v>#VALUE!</v>
      </c>
      <c r="AG26" s="297"/>
      <c r="AH26" s="297"/>
      <c r="AI26" s="298" t="s">
        <v>534</v>
      </c>
      <c r="AJ26" s="317" t="e">
        <f t="shared" si="24"/>
        <v>#VALUE!</v>
      </c>
      <c r="AK26" s="317"/>
      <c r="AL26" s="317" t="e">
        <f>(AI26-AJ26)*20%</f>
        <v>#VALUE!</v>
      </c>
      <c r="AM26" s="317"/>
      <c r="AN26" s="317" t="e">
        <f>(AI26-AJ26)*20%/12*AM26</f>
        <v>#VALUE!</v>
      </c>
      <c r="AO26" s="630" t="e">
        <f t="shared" si="25"/>
        <v>#VALUE!</v>
      </c>
      <c r="AP26" s="636" t="e">
        <f t="shared" si="26"/>
        <v>#VALUE!</v>
      </c>
      <c r="AQ26" s="106"/>
      <c r="AR26" s="106"/>
      <c r="AS26" s="106"/>
      <c r="AT26" s="106"/>
      <c r="AU26" s="640"/>
    </row>
    <row r="27" spans="1:47" ht="10.5" customHeight="1" hidden="1">
      <c r="A27" s="1252"/>
      <c r="B27" s="1252"/>
      <c r="C27" s="1257"/>
      <c r="D27" s="1258"/>
      <c r="E27" s="1259"/>
      <c r="F27" s="1239"/>
      <c r="G27" s="1208"/>
      <c r="H27" s="1208" t="s">
        <v>535</v>
      </c>
      <c r="I27" s="1208"/>
      <c r="J27" s="1175"/>
      <c r="K27" s="1208"/>
      <c r="L27" s="1208" t="s">
        <v>535</v>
      </c>
      <c r="M27" s="1208"/>
      <c r="N27" s="1187"/>
      <c r="O27" s="1190"/>
      <c r="P27" s="297" t="s">
        <v>536</v>
      </c>
      <c r="Q27" s="297" t="s">
        <v>537</v>
      </c>
      <c r="R27" s="297" t="s">
        <v>538</v>
      </c>
      <c r="S27" s="1190"/>
      <c r="T27" s="1190" t="s">
        <v>535</v>
      </c>
      <c r="U27" s="1208"/>
      <c r="V27" s="1187"/>
      <c r="W27" s="1173"/>
      <c r="X27" s="373" t="str">
        <f t="shared" si="22"/>
        <v>Dt.31/12/2009</v>
      </c>
      <c r="Y27" s="624" t="s">
        <v>536</v>
      </c>
      <c r="Z27" s="624" t="s">
        <v>537</v>
      </c>
      <c r="AA27" s="626" t="s">
        <v>538</v>
      </c>
      <c r="AB27" s="564"/>
      <c r="AC27" s="543" t="e">
        <f t="shared" si="8"/>
        <v>#VALUE!</v>
      </c>
      <c r="AD27" s="543"/>
      <c r="AE27" s="543" t="e">
        <f t="shared" si="23"/>
        <v>#VALUE!</v>
      </c>
      <c r="AF27" s="544" t="e">
        <f t="shared" si="10"/>
        <v>#VALUE!</v>
      </c>
      <c r="AG27" s="297" t="s">
        <v>536</v>
      </c>
      <c r="AH27" s="297" t="s">
        <v>537</v>
      </c>
      <c r="AI27" s="298" t="s">
        <v>538</v>
      </c>
      <c r="AJ27" s="317" t="e">
        <f t="shared" si="24"/>
        <v>#VALUE!</v>
      </c>
      <c r="AK27" s="317"/>
      <c r="AL27" s="317" t="e">
        <f>(AI27-AJ27)*20%</f>
        <v>#VALUE!</v>
      </c>
      <c r="AM27" s="317"/>
      <c r="AN27" s="317" t="e">
        <f>(AI27-AJ27)*20%/12*AM27</f>
        <v>#VALUE!</v>
      </c>
      <c r="AO27" s="630" t="e">
        <f t="shared" si="25"/>
        <v>#VALUE!</v>
      </c>
      <c r="AP27" s="636" t="e">
        <f t="shared" si="26"/>
        <v>#VALUE!</v>
      </c>
      <c r="AQ27" s="106"/>
      <c r="AR27" s="106"/>
      <c r="AS27" s="106"/>
      <c r="AT27" s="106"/>
      <c r="AU27" s="640"/>
    </row>
    <row r="28" spans="1:47" ht="10.5" customHeight="1" hidden="1" thickBot="1">
      <c r="A28" s="1253"/>
      <c r="B28" s="1253"/>
      <c r="C28" s="1260"/>
      <c r="D28" s="1261"/>
      <c r="E28" s="1262"/>
      <c r="F28" s="375" t="s">
        <v>180</v>
      </c>
      <c r="G28" s="1209"/>
      <c r="H28" s="1209"/>
      <c r="I28" s="1209"/>
      <c r="J28" s="1176"/>
      <c r="K28" s="1209"/>
      <c r="L28" s="1209"/>
      <c r="M28" s="1209"/>
      <c r="N28" s="1188"/>
      <c r="O28" s="1191"/>
      <c r="P28" s="300"/>
      <c r="Q28" s="300"/>
      <c r="R28" s="300"/>
      <c r="S28" s="1191"/>
      <c r="T28" s="1191"/>
      <c r="U28" s="1209"/>
      <c r="V28" s="1188"/>
      <c r="W28" s="1167"/>
      <c r="X28" s="373">
        <f t="shared" si="22"/>
        <v>0</v>
      </c>
      <c r="Y28" s="623"/>
      <c r="Z28" s="623"/>
      <c r="AA28" s="627"/>
      <c r="AB28" s="564"/>
      <c r="AC28" s="543">
        <f t="shared" si="8"/>
        <v>0</v>
      </c>
      <c r="AD28" s="543"/>
      <c r="AE28" s="543">
        <f t="shared" si="23"/>
        <v>0</v>
      </c>
      <c r="AF28" s="544">
        <f t="shared" si="10"/>
        <v>0</v>
      </c>
      <c r="AG28" s="300"/>
      <c r="AH28" s="300"/>
      <c r="AI28" s="301"/>
      <c r="AJ28" s="317">
        <f t="shared" si="24"/>
        <v>0</v>
      </c>
      <c r="AK28" s="317"/>
      <c r="AL28" s="317">
        <f>(AI28-AJ28)*20%</f>
        <v>0</v>
      </c>
      <c r="AM28" s="317"/>
      <c r="AN28" s="317">
        <f>(AI28-AJ28)*20%/12*AM28</f>
        <v>0</v>
      </c>
      <c r="AO28" s="630">
        <f t="shared" si="25"/>
        <v>0</v>
      </c>
      <c r="AP28" s="636">
        <f t="shared" si="26"/>
        <v>0</v>
      </c>
      <c r="AQ28" s="106"/>
      <c r="AR28" s="106"/>
      <c r="AS28" s="106"/>
      <c r="AT28" s="106"/>
      <c r="AU28" s="640"/>
    </row>
    <row r="29" spans="1:47" ht="15.75" customHeight="1">
      <c r="A29" s="302">
        <v>1</v>
      </c>
      <c r="B29" s="376">
        <v>39386</v>
      </c>
      <c r="C29" s="1263" t="s">
        <v>548</v>
      </c>
      <c r="D29" s="1264"/>
      <c r="E29" s="1265"/>
      <c r="F29" s="377">
        <v>20</v>
      </c>
      <c r="G29" s="378">
        <v>273</v>
      </c>
      <c r="H29" s="379">
        <f>G29*F29%</f>
        <v>54.6</v>
      </c>
      <c r="I29" s="379">
        <v>61</v>
      </c>
      <c r="J29" s="380">
        <f>G29*20%/365*I29</f>
        <v>9.124931506849315</v>
      </c>
      <c r="K29" s="381">
        <f>G29-J29</f>
        <v>263.8750684931507</v>
      </c>
      <c r="L29" s="382">
        <f>K29*F29%</f>
        <v>52.77501369863015</v>
      </c>
      <c r="M29" s="383">
        <v>365</v>
      </c>
      <c r="N29" s="384">
        <f>K29*20%/365*M29</f>
        <v>52.77501369863014</v>
      </c>
      <c r="O29" s="310">
        <f>K29-N29</f>
        <v>211.10005479452056</v>
      </c>
      <c r="P29" s="311"/>
      <c r="Q29" s="311"/>
      <c r="R29" s="312">
        <f>G29+P29-Q29</f>
        <v>273</v>
      </c>
      <c r="S29" s="311">
        <f>J29+N29</f>
        <v>61.899945205479455</v>
      </c>
      <c r="T29" s="311">
        <f>(R29-S29)*F29%</f>
        <v>42.22001095890411</v>
      </c>
      <c r="U29" s="314">
        <v>365</v>
      </c>
      <c r="V29" s="315">
        <f>(R29-S29)*20%/365*U29</f>
        <v>42.22001095890411</v>
      </c>
      <c r="W29" s="312">
        <f>R29-S29-V29</f>
        <v>168.88004383561642</v>
      </c>
      <c r="X29" s="373">
        <f t="shared" si="22"/>
        <v>273</v>
      </c>
      <c r="Y29" s="565"/>
      <c r="Z29" s="538"/>
      <c r="AA29" s="566">
        <f>X29+Y29-Z29</f>
        <v>273</v>
      </c>
      <c r="AB29" s="567">
        <f>S29+V29</f>
        <v>104.11995616438357</v>
      </c>
      <c r="AC29" s="543">
        <f t="shared" si="8"/>
        <v>33.776008767123294</v>
      </c>
      <c r="AD29" s="543">
        <v>12</v>
      </c>
      <c r="AE29" s="543">
        <f t="shared" si="23"/>
        <v>33.776008767123294</v>
      </c>
      <c r="AF29" s="544">
        <f t="shared" si="10"/>
        <v>135.10403506849315</v>
      </c>
      <c r="AG29" s="385"/>
      <c r="AH29" s="311"/>
      <c r="AI29" s="386"/>
      <c r="AJ29" s="317">
        <f t="shared" si="24"/>
        <v>137.89596493150685</v>
      </c>
      <c r="AK29" s="317">
        <f>AA29-AJ29</f>
        <v>135.10403506849315</v>
      </c>
      <c r="AL29" s="317">
        <f>AK29*F29%</f>
        <v>27.02080701369863</v>
      </c>
      <c r="AM29" s="317">
        <v>12</v>
      </c>
      <c r="AN29" s="317">
        <f>AL29/12*12</f>
        <v>27.02080701369863</v>
      </c>
      <c r="AO29" s="630">
        <f t="shared" si="25"/>
        <v>108.08322805479452</v>
      </c>
      <c r="AP29" s="636">
        <f t="shared" si="26"/>
        <v>164.91677194520548</v>
      </c>
      <c r="AQ29" s="317">
        <f>AA29-AP29</f>
        <v>108.08322805479452</v>
      </c>
      <c r="AR29" s="317">
        <f>AQ29*F29%</f>
        <v>21.616645610958905</v>
      </c>
      <c r="AS29" s="106">
        <v>12</v>
      </c>
      <c r="AT29" s="317">
        <f>AR29/12*AS29</f>
        <v>21.616645610958905</v>
      </c>
      <c r="AU29" s="637">
        <f>AA29-AP29-AT29</f>
        <v>86.46658244383562</v>
      </c>
    </row>
    <row r="30" spans="1:47" ht="15.75" customHeight="1">
      <c r="A30" s="318">
        <v>2</v>
      </c>
      <c r="B30" s="387">
        <v>39386</v>
      </c>
      <c r="C30" s="1240" t="s">
        <v>549</v>
      </c>
      <c r="D30" s="1241"/>
      <c r="E30" s="1242"/>
      <c r="F30" s="388">
        <v>20</v>
      </c>
      <c r="G30" s="389">
        <v>51199</v>
      </c>
      <c r="H30" s="390">
        <f>G30*F30%</f>
        <v>10239.800000000001</v>
      </c>
      <c r="I30" s="390">
        <v>61</v>
      </c>
      <c r="J30" s="391">
        <f>G30*20%/365*I30</f>
        <v>1711.3090410958905</v>
      </c>
      <c r="K30" s="392">
        <f>G30-J30</f>
        <v>49487.69095890411</v>
      </c>
      <c r="L30" s="393">
        <f>K30*F30%</f>
        <v>9897.538191780823</v>
      </c>
      <c r="M30" s="393">
        <v>365</v>
      </c>
      <c r="N30" s="394">
        <f>K30*20%/365*M30</f>
        <v>9897.538191780823</v>
      </c>
      <c r="O30" s="329">
        <f>K30-N30</f>
        <v>39590.15276712329</v>
      </c>
      <c r="P30" s="330"/>
      <c r="Q30" s="330"/>
      <c r="R30" s="331">
        <f>G30+P30-Q30</f>
        <v>51199</v>
      </c>
      <c r="S30" s="330">
        <f>J30+N30</f>
        <v>11608.847232876713</v>
      </c>
      <c r="T30" s="330">
        <f>(R30-S30)*F30%</f>
        <v>7918.030553424658</v>
      </c>
      <c r="U30" s="115">
        <v>365</v>
      </c>
      <c r="V30" s="333">
        <f>(R30-S30)*20%/365*U30</f>
        <v>7918.030553424658</v>
      </c>
      <c r="W30" s="331">
        <f>R30-S30-V30</f>
        <v>31672.122213698633</v>
      </c>
      <c r="X30" s="373">
        <f t="shared" si="22"/>
        <v>51199</v>
      </c>
      <c r="Y30" s="568"/>
      <c r="Z30" s="542"/>
      <c r="AA30" s="566">
        <f>X30+Y30-Z30</f>
        <v>51199</v>
      </c>
      <c r="AB30" s="567">
        <f>S30+V30</f>
        <v>19526.87778630137</v>
      </c>
      <c r="AC30" s="543">
        <f t="shared" si="8"/>
        <v>6334.424442739726</v>
      </c>
      <c r="AD30" s="543">
        <v>12</v>
      </c>
      <c r="AE30" s="543">
        <f t="shared" si="23"/>
        <v>6334.424442739726</v>
      </c>
      <c r="AF30" s="544">
        <f t="shared" si="10"/>
        <v>25337.697770958905</v>
      </c>
      <c r="AG30" s="395"/>
      <c r="AH30" s="330"/>
      <c r="AI30" s="386"/>
      <c r="AJ30" s="317">
        <f t="shared" si="24"/>
        <v>25861.302229041095</v>
      </c>
      <c r="AK30" s="317">
        <f>AA30-AJ30</f>
        <v>25337.697770958905</v>
      </c>
      <c r="AL30" s="317">
        <f>AK30*F30%</f>
        <v>5067.5395541917815</v>
      </c>
      <c r="AM30" s="317">
        <v>12</v>
      </c>
      <c r="AN30" s="317">
        <f>AL30/12*12</f>
        <v>5067.5395541917815</v>
      </c>
      <c r="AO30" s="630">
        <f t="shared" si="25"/>
        <v>20270.158216767122</v>
      </c>
      <c r="AP30" s="636">
        <f t="shared" si="26"/>
        <v>30928.841783232878</v>
      </c>
      <c r="AQ30" s="317">
        <f>AA30-AP30</f>
        <v>20270.158216767122</v>
      </c>
      <c r="AR30" s="317">
        <f>AQ30*F30%</f>
        <v>4054.0316433534244</v>
      </c>
      <c r="AS30" s="106">
        <v>12</v>
      </c>
      <c r="AT30" s="317">
        <f>AR30/12*AS30</f>
        <v>4054.0316433534244</v>
      </c>
      <c r="AU30" s="637">
        <f>AA30-AP30-AT30</f>
        <v>16216.126573413698</v>
      </c>
    </row>
    <row r="31" spans="1:47" ht="15.75" customHeight="1">
      <c r="A31" s="318">
        <v>3</v>
      </c>
      <c r="B31" s="387">
        <v>39386</v>
      </c>
      <c r="C31" s="1240" t="s">
        <v>550</v>
      </c>
      <c r="D31" s="1241"/>
      <c r="E31" s="1242"/>
      <c r="F31" s="388">
        <v>20</v>
      </c>
      <c r="G31" s="389">
        <v>60696</v>
      </c>
      <c r="H31" s="390">
        <f>G31*F31%</f>
        <v>12139.2</v>
      </c>
      <c r="I31" s="390">
        <v>61</v>
      </c>
      <c r="J31" s="391">
        <f>G31*20%/365*I31</f>
        <v>2028.7430136986302</v>
      </c>
      <c r="K31" s="392">
        <f>G31-J31</f>
        <v>58667.25698630137</v>
      </c>
      <c r="L31" s="393">
        <f>K31*F31%</f>
        <v>11733.451397260274</v>
      </c>
      <c r="M31" s="393">
        <v>365</v>
      </c>
      <c r="N31" s="384">
        <f>K31*20%/365*M31</f>
        <v>11733.451397260274</v>
      </c>
      <c r="O31" s="329">
        <f>K31-N31</f>
        <v>46933.8055890411</v>
      </c>
      <c r="P31" s="330"/>
      <c r="Q31" s="330"/>
      <c r="R31" s="331">
        <f>G31+P31-Q31</f>
        <v>60696</v>
      </c>
      <c r="S31" s="330">
        <f>J31+N31</f>
        <v>13762.194410958904</v>
      </c>
      <c r="T31" s="330">
        <f>(R31-S31)*F31%</f>
        <v>9386.76111780822</v>
      </c>
      <c r="U31" s="115">
        <v>365</v>
      </c>
      <c r="V31" s="333">
        <f>(R31-S31)*20%/365*U31</f>
        <v>9386.76111780822</v>
      </c>
      <c r="W31" s="331">
        <f>R31-S31-V31</f>
        <v>37547.044471232875</v>
      </c>
      <c r="X31" s="373">
        <f t="shared" si="22"/>
        <v>60696</v>
      </c>
      <c r="Y31" s="568"/>
      <c r="Z31" s="542"/>
      <c r="AA31" s="566">
        <f>X31+Y31-Z31</f>
        <v>60696</v>
      </c>
      <c r="AB31" s="567">
        <f>S31+V31</f>
        <v>23148.955528767125</v>
      </c>
      <c r="AC31" s="543">
        <f t="shared" si="8"/>
        <v>7509.408894246575</v>
      </c>
      <c r="AD31" s="543">
        <v>12</v>
      </c>
      <c r="AE31" s="543">
        <f t="shared" si="23"/>
        <v>7509.408894246575</v>
      </c>
      <c r="AF31" s="544">
        <f t="shared" si="10"/>
        <v>30037.6355769863</v>
      </c>
      <c r="AG31" s="395"/>
      <c r="AH31" s="330"/>
      <c r="AI31" s="386"/>
      <c r="AJ31" s="317">
        <f t="shared" si="24"/>
        <v>30658.3644230137</v>
      </c>
      <c r="AK31" s="317">
        <f>AA31-AJ31</f>
        <v>30037.6355769863</v>
      </c>
      <c r="AL31" s="317">
        <f>AK31*F31%</f>
        <v>6007.527115397261</v>
      </c>
      <c r="AM31" s="317">
        <v>12</v>
      </c>
      <c r="AN31" s="317">
        <f>AL31/12*12</f>
        <v>6007.527115397261</v>
      </c>
      <c r="AO31" s="630">
        <f t="shared" si="25"/>
        <v>24030.10846158904</v>
      </c>
      <c r="AP31" s="636">
        <f t="shared" si="26"/>
        <v>36665.89153841096</v>
      </c>
      <c r="AQ31" s="317">
        <f>AA31-AP31</f>
        <v>24030.108461589043</v>
      </c>
      <c r="AR31" s="317">
        <f>AQ31*F31%</f>
        <v>4806.021692317809</v>
      </c>
      <c r="AS31" s="106">
        <v>12</v>
      </c>
      <c r="AT31" s="317">
        <f>AR31/12*AS31</f>
        <v>4806.021692317809</v>
      </c>
      <c r="AU31" s="637">
        <f>AA31-AP31-AT31</f>
        <v>19224.086769271235</v>
      </c>
    </row>
    <row r="32" spans="1:47" ht="15.75" customHeight="1">
      <c r="A32" s="318">
        <v>4</v>
      </c>
      <c r="B32" s="396">
        <v>39752</v>
      </c>
      <c r="C32" s="1243" t="s">
        <v>551</v>
      </c>
      <c r="D32" s="1244"/>
      <c r="E32" s="1245"/>
      <c r="F32" s="388">
        <v>20</v>
      </c>
      <c r="G32" s="397">
        <v>1214</v>
      </c>
      <c r="H32" s="390">
        <f>G32*F32%</f>
        <v>242.8</v>
      </c>
      <c r="I32" s="390">
        <v>61</v>
      </c>
      <c r="J32" s="391">
        <f>G32*20%/365*I32</f>
        <v>40.57753424657534</v>
      </c>
      <c r="K32" s="392">
        <f>G32-J32</f>
        <v>1173.4224657534246</v>
      </c>
      <c r="L32" s="393">
        <f>K32*F32%</f>
        <v>234.68449315068494</v>
      </c>
      <c r="M32" s="393">
        <v>365</v>
      </c>
      <c r="N32" s="394">
        <f>K32*20%/365*M32</f>
        <v>234.68449315068494</v>
      </c>
      <c r="O32" s="329">
        <f>K32-N32</f>
        <v>938.7379726027397</v>
      </c>
      <c r="P32" s="330"/>
      <c r="Q32" s="330"/>
      <c r="R32" s="331">
        <f>G32+P32-Q32</f>
        <v>1214</v>
      </c>
      <c r="S32" s="330">
        <f>J32+N32</f>
        <v>275.2620273972603</v>
      </c>
      <c r="T32" s="330">
        <f>(R32-S32)*F32%</f>
        <v>187.74759452054798</v>
      </c>
      <c r="U32" s="115">
        <v>365</v>
      </c>
      <c r="V32" s="333">
        <f>(R32-S32)*20%/365*U32</f>
        <v>187.747594520548</v>
      </c>
      <c r="W32" s="331">
        <f>R32-S32-V32</f>
        <v>750.9903780821918</v>
      </c>
      <c r="X32" s="373">
        <f t="shared" si="22"/>
        <v>1214</v>
      </c>
      <c r="Y32" s="568"/>
      <c r="Z32" s="542"/>
      <c r="AA32" s="566">
        <f>X32+Y32-Z32</f>
        <v>1214</v>
      </c>
      <c r="AB32" s="567">
        <f>S32+V32</f>
        <v>463.0096219178083</v>
      </c>
      <c r="AC32" s="543">
        <f t="shared" si="8"/>
        <v>150.19807561643833</v>
      </c>
      <c r="AD32" s="543">
        <v>12</v>
      </c>
      <c r="AE32" s="543">
        <f t="shared" si="23"/>
        <v>150.19807561643833</v>
      </c>
      <c r="AF32" s="544">
        <f t="shared" si="10"/>
        <v>600.7923024657533</v>
      </c>
      <c r="AG32" s="395"/>
      <c r="AH32" s="330"/>
      <c r="AI32" s="386"/>
      <c r="AJ32" s="317">
        <f t="shared" si="24"/>
        <v>613.2076975342467</v>
      </c>
      <c r="AK32" s="317">
        <f>AA32-AJ32</f>
        <v>600.7923024657533</v>
      </c>
      <c r="AL32" s="317">
        <f>AK32*F32%</f>
        <v>120.15846049315067</v>
      </c>
      <c r="AM32" s="317">
        <v>12</v>
      </c>
      <c r="AN32" s="317">
        <f>AL32/12*12</f>
        <v>120.15846049315067</v>
      </c>
      <c r="AO32" s="630">
        <f t="shared" si="25"/>
        <v>480.6338419726027</v>
      </c>
      <c r="AP32" s="636">
        <f t="shared" si="26"/>
        <v>733.3661580273973</v>
      </c>
      <c r="AQ32" s="317">
        <f>AA32-AP32</f>
        <v>480.6338419726027</v>
      </c>
      <c r="AR32" s="317">
        <f>AQ32*F32%</f>
        <v>96.12676839452054</v>
      </c>
      <c r="AS32" s="106">
        <v>12</v>
      </c>
      <c r="AT32" s="317">
        <f>AR32/12*AS32</f>
        <v>96.12676839452054</v>
      </c>
      <c r="AU32" s="637">
        <f>AA32-AP32-AT32</f>
        <v>384.50707357808216</v>
      </c>
    </row>
    <row r="33" spans="1:47" ht="15.75" customHeight="1" thickBot="1">
      <c r="A33" s="318">
        <v>5</v>
      </c>
      <c r="B33" s="396">
        <v>39386</v>
      </c>
      <c r="C33" s="1240" t="s">
        <v>552</v>
      </c>
      <c r="D33" s="1241"/>
      <c r="E33" s="1242"/>
      <c r="F33" s="398">
        <v>20</v>
      </c>
      <c r="G33" s="399">
        <v>608</v>
      </c>
      <c r="H33" s="400">
        <f>G33*F33%</f>
        <v>121.60000000000001</v>
      </c>
      <c r="I33" s="400">
        <v>61</v>
      </c>
      <c r="J33" s="401">
        <f>G33*20%/365*I33</f>
        <v>20.322191780821917</v>
      </c>
      <c r="K33" s="402">
        <f>G33-J33</f>
        <v>587.6778082191781</v>
      </c>
      <c r="L33" s="403">
        <f>K33*F33%</f>
        <v>117.53556164383563</v>
      </c>
      <c r="M33" s="403">
        <v>365</v>
      </c>
      <c r="N33" s="404">
        <f>K33*20%/365*M33</f>
        <v>117.53556164383562</v>
      </c>
      <c r="O33" s="341">
        <f>K33-N33</f>
        <v>470.1422465753425</v>
      </c>
      <c r="P33" s="352"/>
      <c r="Q33" s="352"/>
      <c r="R33" s="331">
        <f>G33+P33-Q33</f>
        <v>608</v>
      </c>
      <c r="S33" s="342">
        <f>J33+N33</f>
        <v>137.85775342465755</v>
      </c>
      <c r="T33" s="342">
        <f>(R33-S33)*F33%</f>
        <v>94.0284493150685</v>
      </c>
      <c r="U33" s="261">
        <v>365</v>
      </c>
      <c r="V33" s="333">
        <f>(R33-S33)*20%/365*U33</f>
        <v>94.0284493150685</v>
      </c>
      <c r="W33" s="331">
        <f>R33-S33-V33</f>
        <v>376.113797260274</v>
      </c>
      <c r="X33" s="373">
        <f t="shared" si="22"/>
        <v>608</v>
      </c>
      <c r="Y33" s="569"/>
      <c r="Z33" s="547"/>
      <c r="AA33" s="570">
        <f>X33+Y33-Z33</f>
        <v>608</v>
      </c>
      <c r="AB33" s="571">
        <f>S33+V33</f>
        <v>231.88620273972606</v>
      </c>
      <c r="AC33" s="549">
        <f t="shared" si="8"/>
        <v>75.22275945205479</v>
      </c>
      <c r="AD33" s="549">
        <v>12</v>
      </c>
      <c r="AE33" s="549">
        <f t="shared" si="23"/>
        <v>75.22275945205479</v>
      </c>
      <c r="AF33" s="550">
        <f t="shared" si="10"/>
        <v>300.89103780821915</v>
      </c>
      <c r="AG33" s="546"/>
      <c r="AH33" s="342"/>
      <c r="AI33" s="572"/>
      <c r="AJ33" s="573">
        <f t="shared" si="24"/>
        <v>307.10896219178085</v>
      </c>
      <c r="AK33" s="317">
        <f>AA33-AJ33</f>
        <v>300.89103780821915</v>
      </c>
      <c r="AL33" s="317">
        <f>AK33*F33%</f>
        <v>60.17820756164383</v>
      </c>
      <c r="AM33" s="573">
        <v>12</v>
      </c>
      <c r="AN33" s="317">
        <f>AL33/12*12</f>
        <v>60.17820756164383</v>
      </c>
      <c r="AO33" s="630">
        <f t="shared" si="25"/>
        <v>240.71283024657532</v>
      </c>
      <c r="AP33" s="641">
        <f t="shared" si="26"/>
        <v>367.2871697534247</v>
      </c>
      <c r="AQ33" s="317">
        <f>AA33-AP33</f>
        <v>240.71283024657532</v>
      </c>
      <c r="AR33" s="317">
        <f>AQ33*F33%</f>
        <v>48.142566049315064</v>
      </c>
      <c r="AS33" s="186">
        <v>12</v>
      </c>
      <c r="AT33" s="317">
        <f>AR33/12*AS33</f>
        <v>48.142566049315064</v>
      </c>
      <c r="AU33" s="637">
        <f>AA33-AP33-AT33</f>
        <v>192.57026419726026</v>
      </c>
    </row>
    <row r="34" spans="1:47" ht="16.5" customHeight="1" thickBot="1">
      <c r="A34" s="1248" t="s">
        <v>214</v>
      </c>
      <c r="B34" s="1164"/>
      <c r="C34" s="1164"/>
      <c r="D34" s="1164"/>
      <c r="E34" s="1164"/>
      <c r="F34" s="358"/>
      <c r="G34" s="359">
        <f aca="true" t="shared" si="27" ref="G34:T34">SUM(G29:G33)</f>
        <v>113990</v>
      </c>
      <c r="H34" s="359">
        <f t="shared" si="27"/>
        <v>22798</v>
      </c>
      <c r="I34" s="359">
        <f t="shared" si="27"/>
        <v>305</v>
      </c>
      <c r="J34" s="359">
        <f t="shared" si="27"/>
        <v>3810.0767123287674</v>
      </c>
      <c r="K34" s="359">
        <f t="shared" si="27"/>
        <v>110179.92328767122</v>
      </c>
      <c r="L34" s="359">
        <f t="shared" si="27"/>
        <v>22035.98465753425</v>
      </c>
      <c r="M34" s="359">
        <f t="shared" si="27"/>
        <v>1825</v>
      </c>
      <c r="N34" s="359">
        <f t="shared" si="27"/>
        <v>22035.98465753425</v>
      </c>
      <c r="O34" s="359">
        <f t="shared" si="27"/>
        <v>88143.938630137</v>
      </c>
      <c r="P34" s="405">
        <f t="shared" si="27"/>
        <v>0</v>
      </c>
      <c r="Q34" s="406">
        <f t="shared" si="27"/>
        <v>0</v>
      </c>
      <c r="R34" s="359">
        <f t="shared" si="27"/>
        <v>113990</v>
      </c>
      <c r="S34" s="368">
        <f t="shared" si="27"/>
        <v>25846.061369863015</v>
      </c>
      <c r="T34" s="368">
        <f t="shared" si="27"/>
        <v>17628.7877260274</v>
      </c>
      <c r="U34" s="368"/>
      <c r="V34" s="407">
        <f>SUM(V29:V33)</f>
        <v>17628.7877260274</v>
      </c>
      <c r="W34" s="370">
        <f>SUM(W29:W33)</f>
        <v>70515.15090410959</v>
      </c>
      <c r="X34" s="334">
        <f t="shared" si="22"/>
        <v>113990</v>
      </c>
      <c r="Y34" s="574">
        <f>SUM(Y29:Y33)</f>
        <v>0</v>
      </c>
      <c r="Z34" s="575">
        <f>SUM(Z29:Z33)</f>
        <v>0</v>
      </c>
      <c r="AA34" s="686">
        <f>SUM(AA29:AA33)</f>
        <v>113990</v>
      </c>
      <c r="AB34" s="577">
        <f>SUM(AB29:AB33)</f>
        <v>43474.849095890415</v>
      </c>
      <c r="AC34" s="578">
        <f>SUM(AC29:AC33)</f>
        <v>14103.030180821917</v>
      </c>
      <c r="AD34" s="578"/>
      <c r="AE34" s="578">
        <f>SUM(AE29:AE33)</f>
        <v>14103.030180821917</v>
      </c>
      <c r="AF34" s="554">
        <f t="shared" si="10"/>
        <v>56412.12072328767</v>
      </c>
      <c r="AG34" s="409">
        <f aca="true" t="shared" si="28" ref="AG34:AL34">SUM(AG29:AG33)</f>
        <v>0</v>
      </c>
      <c r="AH34" s="408">
        <f t="shared" si="28"/>
        <v>0</v>
      </c>
      <c r="AI34" s="409">
        <f>SUM(AI29:AI33)</f>
        <v>0</v>
      </c>
      <c r="AJ34" s="556">
        <f t="shared" si="28"/>
        <v>57577.87927671233</v>
      </c>
      <c r="AK34" s="556">
        <f t="shared" si="28"/>
        <v>56412.12072328767</v>
      </c>
      <c r="AL34" s="556">
        <f t="shared" si="28"/>
        <v>11282.424144657536</v>
      </c>
      <c r="AM34" s="579"/>
      <c r="AN34" s="556">
        <f aca="true" t="shared" si="29" ref="AN34:AT34">SUM(AN29:AN33)</f>
        <v>11282.424144657536</v>
      </c>
      <c r="AO34" s="555">
        <f t="shared" si="29"/>
        <v>45129.69657863013</v>
      </c>
      <c r="AP34" s="556">
        <f t="shared" si="29"/>
        <v>68860.30342136986</v>
      </c>
      <c r="AQ34" s="556">
        <f t="shared" si="29"/>
        <v>45129.696578630144</v>
      </c>
      <c r="AR34" s="556">
        <f t="shared" si="29"/>
        <v>9025.939315726027</v>
      </c>
      <c r="AS34" s="643"/>
      <c r="AT34" s="556">
        <f t="shared" si="29"/>
        <v>9025.939315726027</v>
      </c>
      <c r="AU34" s="556">
        <f>SUM(AU29:AU33)</f>
        <v>36103.75726290411</v>
      </c>
    </row>
    <row r="35" spans="1:47" ht="17.25" customHeight="1" thickBot="1">
      <c r="A35" s="1249" t="s">
        <v>553</v>
      </c>
      <c r="B35" s="1250"/>
      <c r="C35" s="1250"/>
      <c r="D35" s="1250"/>
      <c r="E35" s="1250"/>
      <c r="F35" s="1250"/>
      <c r="G35" s="1250"/>
      <c r="H35" s="1250"/>
      <c r="I35" s="1250"/>
      <c r="J35" s="1250"/>
      <c r="K35" s="1250"/>
      <c r="L35" s="1250"/>
      <c r="M35" s="1250"/>
      <c r="N35" s="1250"/>
      <c r="O35" s="1250"/>
      <c r="P35" s="1250"/>
      <c r="Q35" s="1250"/>
      <c r="R35" s="1250"/>
      <c r="S35" s="1250"/>
      <c r="T35" s="1250"/>
      <c r="U35" s="1250"/>
      <c r="V35" s="1250"/>
      <c r="W35" s="1250"/>
      <c r="X35" s="334"/>
      <c r="Y35" s="580"/>
      <c r="Z35" s="580"/>
      <c r="AA35" s="580"/>
      <c r="AB35" s="581"/>
      <c r="AC35" s="540"/>
      <c r="AD35" s="540"/>
      <c r="AE35" s="540"/>
      <c r="AF35" s="541"/>
      <c r="AG35" s="582"/>
      <c r="AH35" s="114"/>
      <c r="AI35" s="114"/>
      <c r="AJ35" s="374"/>
      <c r="AK35" s="374"/>
      <c r="AL35" s="374"/>
      <c r="AM35" s="374"/>
      <c r="AN35" s="374"/>
      <c r="AO35" s="630"/>
      <c r="AP35" s="639"/>
      <c r="AQ35" s="260"/>
      <c r="AR35" s="260"/>
      <c r="AS35" s="260"/>
      <c r="AT35" s="260"/>
      <c r="AU35" s="563"/>
    </row>
    <row r="36" spans="1:47" ht="10.5" customHeight="1" hidden="1" thickBot="1">
      <c r="A36" s="410"/>
      <c r="B36" s="411"/>
      <c r="C36" s="411"/>
      <c r="D36" s="411"/>
      <c r="E36" s="411"/>
      <c r="F36" s="411"/>
      <c r="G36" s="412"/>
      <c r="H36" s="412"/>
      <c r="I36" s="364"/>
      <c r="J36" s="362"/>
      <c r="K36" s="413">
        <f>G36-J36</f>
        <v>0</v>
      </c>
      <c r="L36" s="412"/>
      <c r="M36" s="364"/>
      <c r="N36" s="365"/>
      <c r="O36" s="414">
        <f>K36-N36</f>
        <v>0</v>
      </c>
      <c r="P36" s="371"/>
      <c r="Q36" s="371"/>
      <c r="R36" s="371"/>
      <c r="S36" s="371"/>
      <c r="T36" s="1266">
        <f>O36*20%/365*U36</f>
        <v>0</v>
      </c>
      <c r="U36" s="1267"/>
      <c r="V36" s="1267"/>
      <c r="W36" s="1267"/>
      <c r="X36" s="334">
        <f aca="true" t="shared" si="30" ref="X36:X44">R36</f>
        <v>0</v>
      </c>
      <c r="Y36" s="551"/>
      <c r="Z36" s="551"/>
      <c r="AA36" s="551"/>
      <c r="AB36" s="583"/>
      <c r="AC36" s="543">
        <f aca="true" t="shared" si="31" ref="AC36:AC43">(AA36-AB36)*20%</f>
        <v>0</v>
      </c>
      <c r="AD36" s="543"/>
      <c r="AE36" s="543">
        <f aca="true" t="shared" si="32" ref="AE36:AE43">(AA36-AB36)*20%/12*AD36</f>
        <v>0</v>
      </c>
      <c r="AF36" s="544">
        <f t="shared" si="10"/>
        <v>0</v>
      </c>
      <c r="AG36" s="371"/>
      <c r="AH36" s="371"/>
      <c r="AI36" s="371"/>
      <c r="AJ36" s="317">
        <f aca="true" t="shared" si="33" ref="AJ36:AJ59">AB36+AE36</f>
        <v>0</v>
      </c>
      <c r="AK36" s="317"/>
      <c r="AL36" s="317">
        <f>(AI36-AJ36)*20%</f>
        <v>0</v>
      </c>
      <c r="AM36" s="317"/>
      <c r="AN36" s="317">
        <f>(AI36-AJ36)*20%/12*AM36</f>
        <v>0</v>
      </c>
      <c r="AO36" s="630">
        <f aca="true" t="shared" si="34" ref="AO36:AO43">AA36-AJ36-AN36</f>
        <v>0</v>
      </c>
      <c r="AP36" s="636">
        <f t="shared" si="26"/>
        <v>0</v>
      </c>
      <c r="AQ36" s="106"/>
      <c r="AR36" s="106"/>
      <c r="AS36" s="106"/>
      <c r="AT36" s="106"/>
      <c r="AU36" s="640"/>
    </row>
    <row r="37" spans="1:47" ht="10.5" customHeight="1" hidden="1" thickBot="1">
      <c r="A37" s="1251" t="s">
        <v>516</v>
      </c>
      <c r="B37" s="1251" t="s">
        <v>517</v>
      </c>
      <c r="C37" s="1254" t="s">
        <v>231</v>
      </c>
      <c r="D37" s="1255"/>
      <c r="E37" s="1256"/>
      <c r="F37" s="1237" t="s">
        <v>518</v>
      </c>
      <c r="G37" s="1207" t="s">
        <v>546</v>
      </c>
      <c r="H37" s="1207" t="s">
        <v>520</v>
      </c>
      <c r="I37" s="1207" t="s">
        <v>521</v>
      </c>
      <c r="J37" s="1174" t="s">
        <v>522</v>
      </c>
      <c r="K37" s="1207" t="s">
        <v>523</v>
      </c>
      <c r="L37" s="1207" t="s">
        <v>520</v>
      </c>
      <c r="M37" s="1207" t="s">
        <v>521</v>
      </c>
      <c r="N37" s="1186" t="s">
        <v>522</v>
      </c>
      <c r="O37" s="1236" t="s">
        <v>554</v>
      </c>
      <c r="P37" s="1170" t="s">
        <v>525</v>
      </c>
      <c r="Q37" s="1171"/>
      <c r="R37" s="1177"/>
      <c r="S37" s="1236" t="s">
        <v>526</v>
      </c>
      <c r="T37" s="1236" t="s">
        <v>520</v>
      </c>
      <c r="U37" s="1207" t="s">
        <v>521</v>
      </c>
      <c r="V37" s="1186" t="s">
        <v>522</v>
      </c>
      <c r="W37" s="1172" t="s">
        <v>529</v>
      </c>
      <c r="X37" s="334">
        <f t="shared" si="30"/>
        <v>0</v>
      </c>
      <c r="Y37" s="1268" t="s">
        <v>525</v>
      </c>
      <c r="Z37" s="1269"/>
      <c r="AA37" s="1269"/>
      <c r="AB37" s="583"/>
      <c r="AC37" s="543">
        <f t="shared" si="31"/>
        <v>0</v>
      </c>
      <c r="AD37" s="543"/>
      <c r="AE37" s="543">
        <f t="shared" si="32"/>
        <v>0</v>
      </c>
      <c r="AF37" s="544">
        <f t="shared" si="10"/>
        <v>0</v>
      </c>
      <c r="AG37" s="1170" t="s">
        <v>525</v>
      </c>
      <c r="AH37" s="1171"/>
      <c r="AI37" s="1171"/>
      <c r="AJ37" s="317">
        <f t="shared" si="33"/>
        <v>0</v>
      </c>
      <c r="AK37" s="317"/>
      <c r="AL37" s="317">
        <f>(AI37-AJ37)*20%</f>
        <v>0</v>
      </c>
      <c r="AM37" s="317"/>
      <c r="AN37" s="317">
        <f>(AI37-AJ37)*20%/12*AM37</f>
        <v>0</v>
      </c>
      <c r="AO37" s="630">
        <f t="shared" si="34"/>
        <v>0</v>
      </c>
      <c r="AP37" s="636">
        <f t="shared" si="26"/>
        <v>0</v>
      </c>
      <c r="AQ37" s="106"/>
      <c r="AR37" s="106"/>
      <c r="AS37" s="106"/>
      <c r="AT37" s="106"/>
      <c r="AU37" s="640"/>
    </row>
    <row r="38" spans="1:47" ht="10.5" customHeight="1" hidden="1">
      <c r="A38" s="1252"/>
      <c r="B38" s="1252"/>
      <c r="C38" s="1257"/>
      <c r="D38" s="1258"/>
      <c r="E38" s="1259"/>
      <c r="F38" s="1238"/>
      <c r="G38" s="1208"/>
      <c r="H38" s="1208"/>
      <c r="I38" s="1208"/>
      <c r="J38" s="1175"/>
      <c r="K38" s="1208"/>
      <c r="L38" s="1208"/>
      <c r="M38" s="1208"/>
      <c r="N38" s="1187"/>
      <c r="O38" s="1190"/>
      <c r="P38" s="297"/>
      <c r="Q38" s="297"/>
      <c r="R38" s="297" t="s">
        <v>534</v>
      </c>
      <c r="S38" s="1190"/>
      <c r="T38" s="1190"/>
      <c r="U38" s="1208"/>
      <c r="V38" s="1187"/>
      <c r="W38" s="1173"/>
      <c r="X38" s="334" t="str">
        <f t="shared" si="30"/>
        <v>Gjendja </v>
      </c>
      <c r="Y38" s="624"/>
      <c r="Z38" s="624"/>
      <c r="AA38" s="624" t="s">
        <v>534</v>
      </c>
      <c r="AB38" s="583"/>
      <c r="AC38" s="543" t="e">
        <f t="shared" si="31"/>
        <v>#VALUE!</v>
      </c>
      <c r="AD38" s="543"/>
      <c r="AE38" s="543" t="e">
        <f t="shared" si="32"/>
        <v>#VALUE!</v>
      </c>
      <c r="AF38" s="544" t="e">
        <f t="shared" si="10"/>
        <v>#VALUE!</v>
      </c>
      <c r="AG38" s="297"/>
      <c r="AH38" s="297"/>
      <c r="AI38" s="297" t="s">
        <v>534</v>
      </c>
      <c r="AJ38" s="317" t="e">
        <f t="shared" si="33"/>
        <v>#VALUE!</v>
      </c>
      <c r="AK38" s="317"/>
      <c r="AL38" s="317" t="e">
        <f>(AI38-AJ38)*20%</f>
        <v>#VALUE!</v>
      </c>
      <c r="AM38" s="317"/>
      <c r="AN38" s="317" t="e">
        <f>(AI38-AJ38)*20%/12*AM38</f>
        <v>#VALUE!</v>
      </c>
      <c r="AO38" s="630" t="e">
        <f t="shared" si="34"/>
        <v>#VALUE!</v>
      </c>
      <c r="AP38" s="636" t="e">
        <f t="shared" si="26"/>
        <v>#VALUE!</v>
      </c>
      <c r="AQ38" s="106"/>
      <c r="AR38" s="106"/>
      <c r="AS38" s="106"/>
      <c r="AT38" s="106"/>
      <c r="AU38" s="640"/>
    </row>
    <row r="39" spans="1:47" ht="10.5" customHeight="1" hidden="1">
      <c r="A39" s="1252"/>
      <c r="B39" s="1252"/>
      <c r="C39" s="1257"/>
      <c r="D39" s="1258"/>
      <c r="E39" s="1259"/>
      <c r="F39" s="1239"/>
      <c r="G39" s="1208"/>
      <c r="H39" s="1208" t="s">
        <v>535</v>
      </c>
      <c r="I39" s="1208"/>
      <c r="J39" s="1175"/>
      <c r="K39" s="1208"/>
      <c r="L39" s="1208" t="s">
        <v>535</v>
      </c>
      <c r="M39" s="1208"/>
      <c r="N39" s="1187"/>
      <c r="O39" s="1190"/>
      <c r="P39" s="297" t="s">
        <v>536</v>
      </c>
      <c r="Q39" s="297" t="s">
        <v>537</v>
      </c>
      <c r="R39" s="297" t="s">
        <v>538</v>
      </c>
      <c r="S39" s="1190"/>
      <c r="T39" s="1190" t="s">
        <v>535</v>
      </c>
      <c r="U39" s="1208"/>
      <c r="V39" s="1187"/>
      <c r="W39" s="1173"/>
      <c r="X39" s="334" t="str">
        <f t="shared" si="30"/>
        <v>Dt.31/12/2009</v>
      </c>
      <c r="Y39" s="624" t="s">
        <v>536</v>
      </c>
      <c r="Z39" s="624" t="s">
        <v>537</v>
      </c>
      <c r="AA39" s="624" t="s">
        <v>538</v>
      </c>
      <c r="AB39" s="583"/>
      <c r="AC39" s="543" t="e">
        <f t="shared" si="31"/>
        <v>#VALUE!</v>
      </c>
      <c r="AD39" s="543"/>
      <c r="AE39" s="543" t="e">
        <f t="shared" si="32"/>
        <v>#VALUE!</v>
      </c>
      <c r="AF39" s="544" t="e">
        <f t="shared" si="10"/>
        <v>#VALUE!</v>
      </c>
      <c r="AG39" s="297" t="s">
        <v>536</v>
      </c>
      <c r="AH39" s="297" t="s">
        <v>537</v>
      </c>
      <c r="AI39" s="297" t="s">
        <v>538</v>
      </c>
      <c r="AJ39" s="317" t="e">
        <f t="shared" si="33"/>
        <v>#VALUE!</v>
      </c>
      <c r="AK39" s="317"/>
      <c r="AL39" s="317" t="e">
        <f>(AI39-AJ39)*20%</f>
        <v>#VALUE!</v>
      </c>
      <c r="AM39" s="317"/>
      <c r="AN39" s="317" t="e">
        <f>(AI39-AJ39)*20%/12*AM39</f>
        <v>#VALUE!</v>
      </c>
      <c r="AO39" s="630" t="e">
        <f t="shared" si="34"/>
        <v>#VALUE!</v>
      </c>
      <c r="AP39" s="636" t="e">
        <f t="shared" si="26"/>
        <v>#VALUE!</v>
      </c>
      <c r="AQ39" s="106"/>
      <c r="AR39" s="106"/>
      <c r="AS39" s="106"/>
      <c r="AT39" s="106"/>
      <c r="AU39" s="640"/>
    </row>
    <row r="40" spans="1:47" ht="10.5" customHeight="1" hidden="1" thickBot="1">
      <c r="A40" s="1253"/>
      <c r="B40" s="1253"/>
      <c r="C40" s="1260"/>
      <c r="D40" s="1261"/>
      <c r="E40" s="1262"/>
      <c r="F40" s="415" t="s">
        <v>180</v>
      </c>
      <c r="G40" s="1209"/>
      <c r="H40" s="1209"/>
      <c r="I40" s="1209"/>
      <c r="J40" s="1176"/>
      <c r="K40" s="1209"/>
      <c r="L40" s="1209"/>
      <c r="M40" s="1209"/>
      <c r="N40" s="1188"/>
      <c r="O40" s="1191"/>
      <c r="P40" s="297"/>
      <c r="Q40" s="297"/>
      <c r="R40" s="297"/>
      <c r="S40" s="1270"/>
      <c r="T40" s="1270"/>
      <c r="U40" s="1209"/>
      <c r="V40" s="1188"/>
      <c r="W40" s="1167"/>
      <c r="X40" s="334">
        <f t="shared" si="30"/>
        <v>0</v>
      </c>
      <c r="Y40" s="624"/>
      <c r="Z40" s="624"/>
      <c r="AA40" s="624"/>
      <c r="AB40" s="583"/>
      <c r="AC40" s="543">
        <f t="shared" si="31"/>
        <v>0</v>
      </c>
      <c r="AD40" s="543"/>
      <c r="AE40" s="543">
        <f t="shared" si="32"/>
        <v>0</v>
      </c>
      <c r="AF40" s="544">
        <f t="shared" si="10"/>
        <v>0</v>
      </c>
      <c r="AG40" s="297"/>
      <c r="AH40" s="297"/>
      <c r="AI40" s="297"/>
      <c r="AJ40" s="317">
        <f t="shared" si="33"/>
        <v>0</v>
      </c>
      <c r="AK40" s="317"/>
      <c r="AL40" s="317">
        <f>(AI40-AJ40)*20%</f>
        <v>0</v>
      </c>
      <c r="AM40" s="317"/>
      <c r="AN40" s="317">
        <f>(AI40-AJ40)*20%/12*AM40</f>
        <v>0</v>
      </c>
      <c r="AO40" s="630">
        <f t="shared" si="34"/>
        <v>0</v>
      </c>
      <c r="AP40" s="636">
        <f t="shared" si="26"/>
        <v>0</v>
      </c>
      <c r="AQ40" s="106"/>
      <c r="AR40" s="106"/>
      <c r="AS40" s="106"/>
      <c r="AT40" s="106"/>
      <c r="AU40" s="640"/>
    </row>
    <row r="41" spans="1:47" ht="15.75" customHeight="1">
      <c r="A41" s="302">
        <v>1</v>
      </c>
      <c r="B41" s="376">
        <v>39386</v>
      </c>
      <c r="C41" s="1271" t="s">
        <v>555</v>
      </c>
      <c r="D41" s="1272"/>
      <c r="E41" s="1273"/>
      <c r="F41" s="416">
        <v>20</v>
      </c>
      <c r="G41" s="417">
        <v>17606</v>
      </c>
      <c r="H41" s="418">
        <f>G41*F41%</f>
        <v>3521.2000000000003</v>
      </c>
      <c r="I41" s="419">
        <v>61</v>
      </c>
      <c r="J41" s="420">
        <f>G41*20%/365*I41</f>
        <v>588.4745205479452</v>
      </c>
      <c r="K41" s="381">
        <f>G41-J41</f>
        <v>17017.525479452055</v>
      </c>
      <c r="L41" s="419">
        <f>K41*F41%</f>
        <v>3403.505095890411</v>
      </c>
      <c r="M41" s="421">
        <v>365</v>
      </c>
      <c r="N41" s="422">
        <f>K41*20%/365*M41</f>
        <v>3403.5050958904117</v>
      </c>
      <c r="O41" s="329">
        <f>K41-N41</f>
        <v>13614.020383561643</v>
      </c>
      <c r="P41" s="330"/>
      <c r="Q41" s="330"/>
      <c r="R41" s="331">
        <f>G41+P41-Q41</f>
        <v>17606</v>
      </c>
      <c r="S41" s="330">
        <f>J41+N41</f>
        <v>3991.979616438357</v>
      </c>
      <c r="T41" s="330">
        <f>(R41-S41)*F41%</f>
        <v>2722.804076712329</v>
      </c>
      <c r="U41" s="115">
        <v>365</v>
      </c>
      <c r="V41" s="333">
        <f>(R41-S41)*20%/365*U41</f>
        <v>2722.804076712329</v>
      </c>
      <c r="W41" s="331">
        <f>R41-S41-V41</f>
        <v>10891.216306849314</v>
      </c>
      <c r="X41" s="334">
        <f t="shared" si="30"/>
        <v>17606</v>
      </c>
      <c r="Y41" s="542"/>
      <c r="Z41" s="542"/>
      <c r="AA41" s="584">
        <f>X41+Y41-Z41</f>
        <v>17606</v>
      </c>
      <c r="AB41" s="543">
        <f>S41+V41</f>
        <v>6714.783693150686</v>
      </c>
      <c r="AC41" s="543">
        <f t="shared" si="31"/>
        <v>2178.243261369863</v>
      </c>
      <c r="AD41" s="543">
        <v>12</v>
      </c>
      <c r="AE41" s="543">
        <f t="shared" si="32"/>
        <v>2178.243261369863</v>
      </c>
      <c r="AF41" s="544">
        <f t="shared" si="10"/>
        <v>8712.973045479452</v>
      </c>
      <c r="AG41" s="395"/>
      <c r="AH41" s="330"/>
      <c r="AI41" s="331"/>
      <c r="AJ41" s="317">
        <f t="shared" si="33"/>
        <v>8893.026954520548</v>
      </c>
      <c r="AK41" s="317">
        <f>AA41-AJ41</f>
        <v>8712.973045479452</v>
      </c>
      <c r="AL41" s="317">
        <f>AK41*F41%</f>
        <v>1742.5946090958905</v>
      </c>
      <c r="AM41" s="317">
        <v>12</v>
      </c>
      <c r="AN41" s="317">
        <f>AL41/12*12</f>
        <v>1742.5946090958905</v>
      </c>
      <c r="AO41" s="630">
        <f t="shared" si="34"/>
        <v>6970.378436383561</v>
      </c>
      <c r="AP41" s="636">
        <f t="shared" si="26"/>
        <v>10635.621563616438</v>
      </c>
      <c r="AQ41" s="317">
        <f>AA41-AP41</f>
        <v>6970.378436383562</v>
      </c>
      <c r="AR41" s="317">
        <f>AQ41*F41%</f>
        <v>1394.0756872767124</v>
      </c>
      <c r="AS41" s="106">
        <v>12</v>
      </c>
      <c r="AT41" s="317">
        <f>AR41/12*AS41</f>
        <v>1394.0756872767124</v>
      </c>
      <c r="AU41" s="637">
        <f>AA41-AP41-AT41</f>
        <v>5576.30274910685</v>
      </c>
    </row>
    <row r="42" spans="1:47" ht="15.75" customHeight="1">
      <c r="A42" s="318">
        <v>2</v>
      </c>
      <c r="B42" s="387">
        <v>39386</v>
      </c>
      <c r="C42" s="1240" t="s">
        <v>556</v>
      </c>
      <c r="D42" s="1241"/>
      <c r="E42" s="1242"/>
      <c r="F42" s="388">
        <v>20</v>
      </c>
      <c r="G42" s="389">
        <v>1214</v>
      </c>
      <c r="H42" s="383">
        <f>G42*F42%</f>
        <v>242.8</v>
      </c>
      <c r="I42" s="393">
        <v>61</v>
      </c>
      <c r="J42" s="391">
        <f>G42*20%/365*I42</f>
        <v>40.57753424657534</v>
      </c>
      <c r="K42" s="392">
        <f>G42-J42</f>
        <v>1173.4224657534246</v>
      </c>
      <c r="L42" s="393">
        <f>K42*F42%</f>
        <v>234.68449315068494</v>
      </c>
      <c r="M42" s="389">
        <v>365</v>
      </c>
      <c r="N42" s="394">
        <f>K42*20%/365*M42</f>
        <v>234.68449315068494</v>
      </c>
      <c r="O42" s="329">
        <f>K42-N42</f>
        <v>938.7379726027397</v>
      </c>
      <c r="P42" s="330"/>
      <c r="Q42" s="330"/>
      <c r="R42" s="331">
        <f>G42+P42-Q42</f>
        <v>1214</v>
      </c>
      <c r="S42" s="330">
        <f>J42+N42</f>
        <v>275.2620273972603</v>
      </c>
      <c r="T42" s="330">
        <f>(R42-S42)*F42%</f>
        <v>187.74759452054798</v>
      </c>
      <c r="U42" s="115">
        <v>365</v>
      </c>
      <c r="V42" s="333">
        <f>(R42-S42)*20%/365*U42</f>
        <v>187.747594520548</v>
      </c>
      <c r="W42" s="331">
        <f>R42-S42-V42</f>
        <v>750.9903780821918</v>
      </c>
      <c r="X42" s="334">
        <f t="shared" si="30"/>
        <v>1214</v>
      </c>
      <c r="Y42" s="542"/>
      <c r="Z42" s="542"/>
      <c r="AA42" s="584">
        <f>X42+Y42-Z42</f>
        <v>1214</v>
      </c>
      <c r="AB42" s="543">
        <f>S42+V42</f>
        <v>463.0096219178083</v>
      </c>
      <c r="AC42" s="543">
        <f t="shared" si="31"/>
        <v>150.19807561643833</v>
      </c>
      <c r="AD42" s="543">
        <v>12</v>
      </c>
      <c r="AE42" s="543">
        <f t="shared" si="32"/>
        <v>150.19807561643833</v>
      </c>
      <c r="AF42" s="544">
        <f t="shared" si="10"/>
        <v>600.7923024657533</v>
      </c>
      <c r="AG42" s="395"/>
      <c r="AH42" s="330"/>
      <c r="AI42" s="331"/>
      <c r="AJ42" s="317">
        <f t="shared" si="33"/>
        <v>613.2076975342467</v>
      </c>
      <c r="AK42" s="317">
        <f>AA42-AJ42</f>
        <v>600.7923024657533</v>
      </c>
      <c r="AL42" s="317">
        <f>AK42*F42%</f>
        <v>120.15846049315067</v>
      </c>
      <c r="AM42" s="317">
        <v>12</v>
      </c>
      <c r="AN42" s="317">
        <f>AL42/12*12</f>
        <v>120.15846049315067</v>
      </c>
      <c r="AO42" s="630">
        <f t="shared" si="34"/>
        <v>480.6338419726027</v>
      </c>
      <c r="AP42" s="636">
        <f t="shared" si="26"/>
        <v>733.3661580273973</v>
      </c>
      <c r="AQ42" s="317">
        <f>AA42-AP42</f>
        <v>480.6338419726027</v>
      </c>
      <c r="AR42" s="317">
        <f>AQ42*F42%</f>
        <v>96.12676839452054</v>
      </c>
      <c r="AS42" s="106">
        <v>12</v>
      </c>
      <c r="AT42" s="317">
        <f>AR42/12*AS42</f>
        <v>96.12676839452054</v>
      </c>
      <c r="AU42" s="637">
        <f>AA42-AP42-AT42</f>
        <v>384.50707357808216</v>
      </c>
    </row>
    <row r="43" spans="1:47" ht="15.75" customHeight="1" thickBot="1">
      <c r="A43" s="497">
        <v>3</v>
      </c>
      <c r="B43" s="396">
        <v>39386</v>
      </c>
      <c r="C43" s="1274" t="s">
        <v>557</v>
      </c>
      <c r="D43" s="1275"/>
      <c r="E43" s="1276"/>
      <c r="F43" s="498">
        <v>20</v>
      </c>
      <c r="G43" s="397">
        <v>608</v>
      </c>
      <c r="H43" s="499">
        <f>G43*F43%</f>
        <v>121.60000000000001</v>
      </c>
      <c r="I43" s="382">
        <v>61</v>
      </c>
      <c r="J43" s="380">
        <f>G43*20%/365*I43</f>
        <v>20.322191780821917</v>
      </c>
      <c r="K43" s="500">
        <f>G43-J43</f>
        <v>587.6778082191781</v>
      </c>
      <c r="L43" s="499">
        <f>K43*F43%</f>
        <v>117.53556164383563</v>
      </c>
      <c r="M43" s="397">
        <v>365</v>
      </c>
      <c r="N43" s="501">
        <f>K43*20%/365*M43</f>
        <v>117.53556164383562</v>
      </c>
      <c r="O43" s="341">
        <f>K43-N43</f>
        <v>470.1422465753425</v>
      </c>
      <c r="P43" s="342"/>
      <c r="Q43" s="342"/>
      <c r="R43" s="343">
        <f>G43+P43-Q43</f>
        <v>608</v>
      </c>
      <c r="S43" s="342">
        <f>J43+N43</f>
        <v>137.85775342465755</v>
      </c>
      <c r="T43" s="342">
        <f>(R43-S43)*F43%</f>
        <v>94.0284493150685</v>
      </c>
      <c r="U43" s="261">
        <v>365</v>
      </c>
      <c r="V43" s="345">
        <f>(R43-S43)*20%/365*U43</f>
        <v>94.0284493150685</v>
      </c>
      <c r="W43" s="343">
        <f>R43-S43-V43</f>
        <v>376.113797260274</v>
      </c>
      <c r="X43" s="432">
        <f t="shared" si="30"/>
        <v>608</v>
      </c>
      <c r="Y43" s="542"/>
      <c r="Z43" s="542"/>
      <c r="AA43" s="585">
        <f>X43+Y43-Z43</f>
        <v>608</v>
      </c>
      <c r="AB43" s="549">
        <f>S43+V43</f>
        <v>231.88620273972606</v>
      </c>
      <c r="AC43" s="549">
        <f t="shared" si="31"/>
        <v>75.22275945205479</v>
      </c>
      <c r="AD43" s="549">
        <v>12</v>
      </c>
      <c r="AE43" s="549">
        <f t="shared" si="32"/>
        <v>75.22275945205479</v>
      </c>
      <c r="AF43" s="550">
        <f t="shared" si="10"/>
        <v>300.89103780821915</v>
      </c>
      <c r="AG43" s="546"/>
      <c r="AH43" s="342"/>
      <c r="AI43" s="343"/>
      <c r="AJ43" s="357">
        <f t="shared" si="33"/>
        <v>307.10896219178085</v>
      </c>
      <c r="AK43" s="317">
        <f>AA43-AJ43</f>
        <v>300.89103780821915</v>
      </c>
      <c r="AL43" s="317">
        <f>AK43*F43%</f>
        <v>60.17820756164383</v>
      </c>
      <c r="AM43" s="357">
        <v>12</v>
      </c>
      <c r="AN43" s="317">
        <f>AL43/12*12</f>
        <v>60.17820756164383</v>
      </c>
      <c r="AO43" s="630">
        <f t="shared" si="34"/>
        <v>240.71283024657532</v>
      </c>
      <c r="AP43" s="641">
        <f t="shared" si="26"/>
        <v>367.2871697534247</v>
      </c>
      <c r="AQ43" s="317">
        <f>AA43-AP43</f>
        <v>240.71283024657532</v>
      </c>
      <c r="AR43" s="317">
        <f>AQ43*F43%</f>
        <v>48.142566049315064</v>
      </c>
      <c r="AS43" s="186">
        <v>12</v>
      </c>
      <c r="AT43" s="317">
        <f>AR43/12*AS43</f>
        <v>48.142566049315064</v>
      </c>
      <c r="AU43" s="637">
        <f>AA43-AP43-AT43</f>
        <v>192.57026419726026</v>
      </c>
    </row>
    <row r="44" spans="1:47" ht="18.75" customHeight="1" thickBot="1">
      <c r="A44" s="1248" t="s">
        <v>214</v>
      </c>
      <c r="B44" s="1164"/>
      <c r="C44" s="1164"/>
      <c r="D44" s="1164"/>
      <c r="E44" s="1164"/>
      <c r="F44" s="358"/>
      <c r="G44" s="359">
        <f aca="true" t="shared" si="35" ref="G44:T44">SUM(G41:G43)</f>
        <v>19428</v>
      </c>
      <c r="H44" s="359">
        <f t="shared" si="35"/>
        <v>3885.6000000000004</v>
      </c>
      <c r="I44" s="359">
        <f t="shared" si="35"/>
        <v>183</v>
      </c>
      <c r="J44" s="359">
        <f t="shared" si="35"/>
        <v>649.3742465753423</v>
      </c>
      <c r="K44" s="359">
        <f t="shared" si="35"/>
        <v>18778.625753424658</v>
      </c>
      <c r="L44" s="359">
        <f t="shared" si="35"/>
        <v>3755.7251506849316</v>
      </c>
      <c r="M44" s="359">
        <f t="shared" si="35"/>
        <v>1095</v>
      </c>
      <c r="N44" s="359">
        <f t="shared" si="35"/>
        <v>3755.725150684932</v>
      </c>
      <c r="O44" s="359">
        <f t="shared" si="35"/>
        <v>15022.900602739724</v>
      </c>
      <c r="P44" s="405">
        <f t="shared" si="35"/>
        <v>0</v>
      </c>
      <c r="Q44" s="406">
        <f t="shared" si="35"/>
        <v>0</v>
      </c>
      <c r="R44" s="359">
        <f t="shared" si="35"/>
        <v>19428</v>
      </c>
      <c r="S44" s="368">
        <f t="shared" si="35"/>
        <v>4405.0993972602755</v>
      </c>
      <c r="T44" s="368">
        <f t="shared" si="35"/>
        <v>3004.580120547945</v>
      </c>
      <c r="U44" s="368"/>
      <c r="V44" s="423">
        <f>SUM(V41:V43)</f>
        <v>3004.580120547945</v>
      </c>
      <c r="W44" s="370">
        <f>SUM(W41:W43)</f>
        <v>12018.320482191779</v>
      </c>
      <c r="X44" s="496">
        <f t="shared" si="30"/>
        <v>19428</v>
      </c>
      <c r="Y44" s="574">
        <f>SUM(Y41:Y43)</f>
        <v>0</v>
      </c>
      <c r="Z44" s="575">
        <f>SUM(Z41:Z43)</f>
        <v>0</v>
      </c>
      <c r="AA44" s="576">
        <f>SUM(AA41:AA43)</f>
        <v>19428</v>
      </c>
      <c r="AB44" s="577">
        <f>SUM(AB41:AB43)</f>
        <v>7409.679517808221</v>
      </c>
      <c r="AC44" s="578">
        <f>SUM(AC41:AC43)</f>
        <v>2403.664096438356</v>
      </c>
      <c r="AD44" s="578"/>
      <c r="AE44" s="578">
        <f>SUM(AE41:AE43)</f>
        <v>2403.664096438356</v>
      </c>
      <c r="AF44" s="554">
        <f t="shared" si="10"/>
        <v>9614.656385753424</v>
      </c>
      <c r="AG44" s="409">
        <f>SUM(AG41:AG43)</f>
        <v>0</v>
      </c>
      <c r="AH44" s="408">
        <f>SUM(AH41:AH43)</f>
        <v>0</v>
      </c>
      <c r="AI44" s="409">
        <f>SUM(AI41:AI43)</f>
        <v>0</v>
      </c>
      <c r="AJ44" s="556">
        <f t="shared" si="33"/>
        <v>9813.343614246576</v>
      </c>
      <c r="AK44" s="556">
        <f>SUM(AK41:AK43)</f>
        <v>9614.656385753424</v>
      </c>
      <c r="AL44" s="556">
        <f>SUM(AL41:AL43)</f>
        <v>1922.931277150685</v>
      </c>
      <c r="AM44" s="586"/>
      <c r="AN44" s="372">
        <f>SUM(AN41:AN43)</f>
        <v>1922.931277150685</v>
      </c>
      <c r="AO44" s="631">
        <f>SUM(AO41:AO43)</f>
        <v>7691.725108602739</v>
      </c>
      <c r="AP44" s="556">
        <f t="shared" si="26"/>
        <v>11736.274891397261</v>
      </c>
      <c r="AQ44" s="556">
        <f>SUM(AQ41:AQ43)</f>
        <v>7691.72510860274</v>
      </c>
      <c r="AR44" s="556">
        <f>SUM(AR41:AR43)</f>
        <v>1538.345021720548</v>
      </c>
      <c r="AS44" s="643"/>
      <c r="AT44" s="556">
        <f>SUM(AT41:AT43)</f>
        <v>1538.345021720548</v>
      </c>
      <c r="AU44" s="556">
        <f>SUM(AU41:AU43)</f>
        <v>6153.380086882192</v>
      </c>
    </row>
    <row r="45" spans="1:47" ht="13.5" customHeight="1" thickBot="1">
      <c r="A45" s="1277" t="s">
        <v>558</v>
      </c>
      <c r="B45" s="1278"/>
      <c r="C45" s="1278"/>
      <c r="D45" s="1278"/>
      <c r="E45" s="1278"/>
      <c r="F45" s="1278"/>
      <c r="G45" s="1278"/>
      <c r="H45" s="1278"/>
      <c r="I45" s="1278"/>
      <c r="J45" s="1278"/>
      <c r="K45" s="1278"/>
      <c r="L45" s="1278"/>
      <c r="M45" s="1278"/>
      <c r="N45" s="1278"/>
      <c r="O45" s="1278"/>
      <c r="P45" s="1278"/>
      <c r="Q45" s="1278"/>
      <c r="R45" s="1278"/>
      <c r="S45" s="1278"/>
      <c r="T45" s="1278"/>
      <c r="U45" s="1278"/>
      <c r="V45" s="1278"/>
      <c r="W45" s="1278"/>
      <c r="X45" s="467"/>
      <c r="Y45" s="580"/>
      <c r="Z45" s="580"/>
      <c r="AA45" s="580"/>
      <c r="AB45" s="581"/>
      <c r="AC45" s="540"/>
      <c r="AD45" s="540"/>
      <c r="AE45" s="540"/>
      <c r="AF45" s="541"/>
      <c r="AG45" s="582"/>
      <c r="AH45" s="114"/>
      <c r="AI45" s="114"/>
      <c r="AJ45" s="374"/>
      <c r="AK45" s="374"/>
      <c r="AL45" s="374"/>
      <c r="AM45" s="374"/>
      <c r="AN45" s="374"/>
      <c r="AO45" s="630"/>
      <c r="AP45" s="639"/>
      <c r="AQ45" s="260"/>
      <c r="AR45" s="260"/>
      <c r="AS45" s="260"/>
      <c r="AT45" s="260"/>
      <c r="AU45" s="563"/>
    </row>
    <row r="46" spans="1:47" ht="10.5" customHeight="1" hidden="1" thickBot="1">
      <c r="A46" s="410"/>
      <c r="B46" s="411"/>
      <c r="C46" s="411"/>
      <c r="D46" s="411"/>
      <c r="E46" s="411"/>
      <c r="F46" s="424"/>
      <c r="G46" s="425"/>
      <c r="H46" s="425"/>
      <c r="I46" s="426"/>
      <c r="J46" s="427"/>
      <c r="K46" s="413">
        <f>G46-J46</f>
        <v>0</v>
      </c>
      <c r="L46" s="425"/>
      <c r="M46" s="426"/>
      <c r="N46" s="428"/>
      <c r="O46" s="414">
        <f>K46-N46</f>
        <v>0</v>
      </c>
      <c r="P46" s="429"/>
      <c r="Q46" s="429"/>
      <c r="R46" s="429"/>
      <c r="S46" s="429"/>
      <c r="T46" s="430"/>
      <c r="U46" s="314"/>
      <c r="V46" s="431">
        <f>O46*20%/365*U46</f>
        <v>0</v>
      </c>
      <c r="W46" s="381">
        <f>O46-V46</f>
        <v>0</v>
      </c>
      <c r="X46" s="334">
        <f>R46</f>
        <v>0</v>
      </c>
      <c r="Y46" s="587"/>
      <c r="Z46" s="587"/>
      <c r="AA46" s="587"/>
      <c r="AB46" s="583"/>
      <c r="AC46" s="543">
        <f aca="true" t="shared" si="36" ref="AC46:AC52">(AA46-AB46)*20%</f>
        <v>0</v>
      </c>
      <c r="AD46" s="543"/>
      <c r="AE46" s="543">
        <f aca="true" t="shared" si="37" ref="AE46:AE51">(AA46-AC46)*20%/12*AD46</f>
        <v>0</v>
      </c>
      <c r="AF46" s="544">
        <f t="shared" si="10"/>
        <v>0</v>
      </c>
      <c r="AG46" s="371"/>
      <c r="AH46" s="429"/>
      <c r="AI46" s="429"/>
      <c r="AJ46" s="317">
        <f t="shared" si="33"/>
        <v>0</v>
      </c>
      <c r="AK46" s="317"/>
      <c r="AL46" s="317">
        <f>(AI46-AJ46)*20%</f>
        <v>0</v>
      </c>
      <c r="AM46" s="317"/>
      <c r="AN46" s="317">
        <f>(AI46-AJ46)*20%/12*AM46</f>
        <v>0</v>
      </c>
      <c r="AO46" s="630">
        <f aca="true" t="shared" si="38" ref="AO46:AO52">AA46-AJ46-AN46</f>
        <v>0</v>
      </c>
      <c r="AP46" s="636">
        <f t="shared" si="26"/>
        <v>0</v>
      </c>
      <c r="AQ46" s="106"/>
      <c r="AR46" s="106"/>
      <c r="AS46" s="106"/>
      <c r="AT46" s="106"/>
      <c r="AU46" s="640"/>
    </row>
    <row r="47" spans="1:47" ht="10.5" customHeight="1" hidden="1" thickBot="1">
      <c r="A47" s="1251" t="s">
        <v>516</v>
      </c>
      <c r="B47" s="1251" t="s">
        <v>517</v>
      </c>
      <c r="C47" s="1254" t="s">
        <v>231</v>
      </c>
      <c r="D47" s="1255"/>
      <c r="E47" s="1256"/>
      <c r="F47" s="1237" t="s">
        <v>518</v>
      </c>
      <c r="G47" s="1207" t="s">
        <v>546</v>
      </c>
      <c r="H47" s="1207" t="s">
        <v>520</v>
      </c>
      <c r="I47" s="1207" t="s">
        <v>521</v>
      </c>
      <c r="J47" s="1174" t="s">
        <v>522</v>
      </c>
      <c r="K47" s="1207" t="s">
        <v>523</v>
      </c>
      <c r="L47" s="1207" t="s">
        <v>520</v>
      </c>
      <c r="M47" s="1223" t="s">
        <v>521</v>
      </c>
      <c r="N47" s="1225" t="s">
        <v>522</v>
      </c>
      <c r="O47" s="1236" t="s">
        <v>554</v>
      </c>
      <c r="P47" s="1170" t="s">
        <v>525</v>
      </c>
      <c r="Q47" s="1171"/>
      <c r="R47" s="1177"/>
      <c r="S47" s="1236" t="s">
        <v>526</v>
      </c>
      <c r="T47" s="1236" t="s">
        <v>520</v>
      </c>
      <c r="U47" s="1223" t="s">
        <v>521</v>
      </c>
      <c r="V47" s="1225" t="s">
        <v>522</v>
      </c>
      <c r="W47" s="1280" t="s">
        <v>529</v>
      </c>
      <c r="X47" s="334">
        <f>R47</f>
        <v>0</v>
      </c>
      <c r="Y47" s="1268" t="s">
        <v>525</v>
      </c>
      <c r="Z47" s="1269"/>
      <c r="AA47" s="1269"/>
      <c r="AB47" s="583"/>
      <c r="AC47" s="543">
        <f t="shared" si="36"/>
        <v>0</v>
      </c>
      <c r="AD47" s="543"/>
      <c r="AE47" s="543">
        <f t="shared" si="37"/>
        <v>0</v>
      </c>
      <c r="AF47" s="544">
        <f t="shared" si="10"/>
        <v>0</v>
      </c>
      <c r="AG47" s="1170" t="s">
        <v>525</v>
      </c>
      <c r="AH47" s="1171"/>
      <c r="AI47" s="1171"/>
      <c r="AJ47" s="317">
        <f t="shared" si="33"/>
        <v>0</v>
      </c>
      <c r="AK47" s="317"/>
      <c r="AL47" s="317">
        <f>(AI47-AJ47)*20%</f>
        <v>0</v>
      </c>
      <c r="AM47" s="317"/>
      <c r="AN47" s="317">
        <f>(AI47-AJ47)*20%/12*AM47</f>
        <v>0</v>
      </c>
      <c r="AO47" s="630">
        <f t="shared" si="38"/>
        <v>0</v>
      </c>
      <c r="AP47" s="636">
        <f t="shared" si="26"/>
        <v>0</v>
      </c>
      <c r="AQ47" s="106"/>
      <c r="AR47" s="106"/>
      <c r="AS47" s="106"/>
      <c r="AT47" s="106"/>
      <c r="AU47" s="640"/>
    </row>
    <row r="48" spans="1:47" ht="10.5" customHeight="1" hidden="1">
      <c r="A48" s="1252"/>
      <c r="B48" s="1252"/>
      <c r="C48" s="1257"/>
      <c r="D48" s="1258"/>
      <c r="E48" s="1259"/>
      <c r="F48" s="1238"/>
      <c r="G48" s="1208"/>
      <c r="H48" s="1208"/>
      <c r="I48" s="1208"/>
      <c r="J48" s="1175"/>
      <c r="K48" s="1208"/>
      <c r="L48" s="1208"/>
      <c r="M48" s="1224"/>
      <c r="N48" s="1226"/>
      <c r="O48" s="1190"/>
      <c r="P48" s="297"/>
      <c r="Q48" s="297"/>
      <c r="R48" s="297" t="s">
        <v>534</v>
      </c>
      <c r="S48" s="1190"/>
      <c r="T48" s="1190"/>
      <c r="U48" s="1224"/>
      <c r="V48" s="1226"/>
      <c r="W48" s="1281"/>
      <c r="X48" s="334" t="str">
        <f>R48</f>
        <v>Gjendja </v>
      </c>
      <c r="Y48" s="624"/>
      <c r="Z48" s="624"/>
      <c r="AA48" s="624" t="s">
        <v>534</v>
      </c>
      <c r="AB48" s="583"/>
      <c r="AC48" s="543" t="e">
        <f t="shared" si="36"/>
        <v>#VALUE!</v>
      </c>
      <c r="AD48" s="543"/>
      <c r="AE48" s="543" t="e">
        <f t="shared" si="37"/>
        <v>#VALUE!</v>
      </c>
      <c r="AF48" s="544" t="e">
        <f t="shared" si="10"/>
        <v>#VALUE!</v>
      </c>
      <c r="AG48" s="297"/>
      <c r="AH48" s="297"/>
      <c r="AI48" s="297" t="s">
        <v>534</v>
      </c>
      <c r="AJ48" s="317" t="e">
        <f t="shared" si="33"/>
        <v>#VALUE!</v>
      </c>
      <c r="AK48" s="317"/>
      <c r="AL48" s="317" t="e">
        <f>(AI48-AJ48)*20%</f>
        <v>#VALUE!</v>
      </c>
      <c r="AM48" s="317"/>
      <c r="AN48" s="317" t="e">
        <f>(AI48-AJ48)*20%/12*AM48</f>
        <v>#VALUE!</v>
      </c>
      <c r="AO48" s="630" t="e">
        <f t="shared" si="38"/>
        <v>#VALUE!</v>
      </c>
      <c r="AP48" s="636" t="e">
        <f t="shared" si="26"/>
        <v>#VALUE!</v>
      </c>
      <c r="AQ48" s="106"/>
      <c r="AR48" s="106"/>
      <c r="AS48" s="106"/>
      <c r="AT48" s="106"/>
      <c r="AU48" s="640"/>
    </row>
    <row r="49" spans="1:47" ht="10.5" customHeight="1" hidden="1">
      <c r="A49" s="1252"/>
      <c r="B49" s="1252"/>
      <c r="C49" s="1257"/>
      <c r="D49" s="1258"/>
      <c r="E49" s="1259"/>
      <c r="F49" s="1239"/>
      <c r="G49" s="1208"/>
      <c r="H49" s="1208" t="s">
        <v>535</v>
      </c>
      <c r="I49" s="1208"/>
      <c r="J49" s="1175"/>
      <c r="K49" s="1208"/>
      <c r="L49" s="1208" t="s">
        <v>535</v>
      </c>
      <c r="M49" s="1224"/>
      <c r="N49" s="1226"/>
      <c r="O49" s="1190"/>
      <c r="P49" s="297" t="s">
        <v>536</v>
      </c>
      <c r="Q49" s="297" t="s">
        <v>537</v>
      </c>
      <c r="R49" s="297" t="s">
        <v>538</v>
      </c>
      <c r="S49" s="1190"/>
      <c r="T49" s="1190" t="s">
        <v>535</v>
      </c>
      <c r="U49" s="1224"/>
      <c r="V49" s="1226"/>
      <c r="W49" s="1281"/>
      <c r="X49" s="334" t="str">
        <f>R49</f>
        <v>Dt.31/12/2009</v>
      </c>
      <c r="Y49" s="624" t="s">
        <v>536</v>
      </c>
      <c r="Z49" s="624" t="s">
        <v>537</v>
      </c>
      <c r="AA49" s="624" t="s">
        <v>538</v>
      </c>
      <c r="AB49" s="583"/>
      <c r="AC49" s="543" t="e">
        <f t="shared" si="36"/>
        <v>#VALUE!</v>
      </c>
      <c r="AD49" s="543"/>
      <c r="AE49" s="543" t="e">
        <f t="shared" si="37"/>
        <v>#VALUE!</v>
      </c>
      <c r="AF49" s="544" t="e">
        <f t="shared" si="10"/>
        <v>#VALUE!</v>
      </c>
      <c r="AG49" s="297" t="s">
        <v>536</v>
      </c>
      <c r="AH49" s="297" t="s">
        <v>537</v>
      </c>
      <c r="AI49" s="297" t="s">
        <v>538</v>
      </c>
      <c r="AJ49" s="317" t="e">
        <f t="shared" si="33"/>
        <v>#VALUE!</v>
      </c>
      <c r="AK49" s="317"/>
      <c r="AL49" s="317" t="e">
        <f>(AI49-AJ49)*20%</f>
        <v>#VALUE!</v>
      </c>
      <c r="AM49" s="317"/>
      <c r="AN49" s="317" t="e">
        <f>(AI49-AJ49)*20%/12*AM49</f>
        <v>#VALUE!</v>
      </c>
      <c r="AO49" s="630" t="e">
        <f t="shared" si="38"/>
        <v>#VALUE!</v>
      </c>
      <c r="AP49" s="636" t="e">
        <f t="shared" si="26"/>
        <v>#VALUE!</v>
      </c>
      <c r="AQ49" s="106"/>
      <c r="AR49" s="106"/>
      <c r="AS49" s="106"/>
      <c r="AT49" s="106"/>
      <c r="AU49" s="640"/>
    </row>
    <row r="50" spans="1:47" ht="10.5" customHeight="1" hidden="1" thickBot="1">
      <c r="A50" s="1252"/>
      <c r="B50" s="1252"/>
      <c r="C50" s="1260"/>
      <c r="D50" s="1261"/>
      <c r="E50" s="1262"/>
      <c r="F50" s="415" t="s">
        <v>180</v>
      </c>
      <c r="G50" s="1209"/>
      <c r="H50" s="1209"/>
      <c r="I50" s="1209"/>
      <c r="J50" s="1175"/>
      <c r="K50" s="1209"/>
      <c r="L50" s="1209"/>
      <c r="M50" s="1279"/>
      <c r="N50" s="1226"/>
      <c r="O50" s="1191"/>
      <c r="P50" s="297"/>
      <c r="Q50" s="297"/>
      <c r="R50" s="297"/>
      <c r="S50" s="1190"/>
      <c r="T50" s="1191"/>
      <c r="U50" s="1279"/>
      <c r="V50" s="1232"/>
      <c r="W50" s="1282"/>
      <c r="X50" s="432">
        <f>R50</f>
        <v>0</v>
      </c>
      <c r="Y50" s="624"/>
      <c r="Z50" s="624"/>
      <c r="AA50" s="624"/>
      <c r="AB50" s="583"/>
      <c r="AC50" s="543">
        <f t="shared" si="36"/>
        <v>0</v>
      </c>
      <c r="AD50" s="543"/>
      <c r="AE50" s="543">
        <f t="shared" si="37"/>
        <v>0</v>
      </c>
      <c r="AF50" s="544">
        <f t="shared" si="10"/>
        <v>0</v>
      </c>
      <c r="AG50" s="297"/>
      <c r="AH50" s="297"/>
      <c r="AI50" s="297"/>
      <c r="AJ50" s="317">
        <f t="shared" si="33"/>
        <v>0</v>
      </c>
      <c r="AK50" s="317"/>
      <c r="AL50" s="317">
        <f>(AI50-AJ50)*20%</f>
        <v>0</v>
      </c>
      <c r="AM50" s="317"/>
      <c r="AN50" s="317">
        <f>(AI50-AJ50)*20%/12*AM50</f>
        <v>0</v>
      </c>
      <c r="AO50" s="630">
        <f t="shared" si="38"/>
        <v>0</v>
      </c>
      <c r="AP50" s="636">
        <f t="shared" si="26"/>
        <v>0</v>
      </c>
      <c r="AQ50" s="106"/>
      <c r="AR50" s="106"/>
      <c r="AS50" s="106"/>
      <c r="AT50" s="106"/>
      <c r="AU50" s="640"/>
    </row>
    <row r="51" spans="1:47" ht="12.75" customHeight="1" thickBot="1">
      <c r="A51" s="433"/>
      <c r="B51" s="434">
        <v>40543</v>
      </c>
      <c r="C51" s="1283" t="s">
        <v>559</v>
      </c>
      <c r="D51" s="1284"/>
      <c r="E51" s="1285"/>
      <c r="F51" s="435">
        <v>0.2</v>
      </c>
      <c r="G51" s="436"/>
      <c r="H51" s="437"/>
      <c r="I51" s="437"/>
      <c r="J51" s="437"/>
      <c r="K51" s="438"/>
      <c r="L51" s="437"/>
      <c r="M51" s="439"/>
      <c r="N51" s="440"/>
      <c r="O51" s="441"/>
      <c r="P51" s="442"/>
      <c r="Q51" s="442"/>
      <c r="R51" s="442"/>
      <c r="S51" s="442"/>
      <c r="T51" s="443"/>
      <c r="U51" s="444"/>
      <c r="V51" s="443"/>
      <c r="W51" s="443"/>
      <c r="X51" s="445"/>
      <c r="Y51" s="588">
        <v>208333</v>
      </c>
      <c r="Z51" s="588"/>
      <c r="AA51" s="589">
        <f>P51+Y51-Z51</f>
        <v>208333</v>
      </c>
      <c r="AB51" s="543"/>
      <c r="AC51" s="543">
        <f t="shared" si="36"/>
        <v>41666.600000000006</v>
      </c>
      <c r="AD51" s="543">
        <v>0</v>
      </c>
      <c r="AE51" s="543">
        <f t="shared" si="37"/>
        <v>0</v>
      </c>
      <c r="AF51" s="544">
        <f t="shared" si="10"/>
        <v>208333</v>
      </c>
      <c r="AG51" s="590"/>
      <c r="AH51" s="446"/>
      <c r="AI51" s="447"/>
      <c r="AJ51" s="317">
        <f t="shared" si="33"/>
        <v>0</v>
      </c>
      <c r="AK51" s="317">
        <f>AA51-AJ51</f>
        <v>208333</v>
      </c>
      <c r="AL51" s="317">
        <f>AK51*20%</f>
        <v>41666.600000000006</v>
      </c>
      <c r="AM51" s="317">
        <v>12</v>
      </c>
      <c r="AN51" s="317">
        <f>AL51/12*12</f>
        <v>41666.600000000006</v>
      </c>
      <c r="AO51" s="630">
        <f t="shared" si="38"/>
        <v>166666.4</v>
      </c>
      <c r="AP51" s="636">
        <f t="shared" si="26"/>
        <v>41666.600000000006</v>
      </c>
      <c r="AQ51" s="317">
        <f>AA51-AP51</f>
        <v>166666.4</v>
      </c>
      <c r="AR51" s="317">
        <f>AQ51*F51</f>
        <v>33333.28</v>
      </c>
      <c r="AS51" s="106">
        <v>12</v>
      </c>
      <c r="AT51" s="317">
        <f>AR51/12*AS51</f>
        <v>33333.28</v>
      </c>
      <c r="AU51" s="637">
        <f>AA51-AP51-AT51</f>
        <v>133333.12</v>
      </c>
    </row>
    <row r="52" spans="1:47" ht="15.75" customHeight="1" thickBot="1">
      <c r="A52" s="302">
        <v>1</v>
      </c>
      <c r="B52" s="376">
        <v>39793</v>
      </c>
      <c r="C52" s="1286" t="s">
        <v>560</v>
      </c>
      <c r="D52" s="1287"/>
      <c r="E52" s="1288"/>
      <c r="F52" s="448">
        <v>20</v>
      </c>
      <c r="G52" s="449">
        <v>1658976.32</v>
      </c>
      <c r="H52" s="450"/>
      <c r="I52" s="450"/>
      <c r="J52" s="451">
        <f>G52*25%/365*I52</f>
        <v>0</v>
      </c>
      <c r="K52" s="452">
        <v>1658976.32</v>
      </c>
      <c r="L52" s="450">
        <f>K52*F52%</f>
        <v>331795.264</v>
      </c>
      <c r="M52" s="453">
        <v>21</v>
      </c>
      <c r="N52" s="454">
        <f>K52*25%/365*M52</f>
        <v>23861.98816438356</v>
      </c>
      <c r="O52" s="341">
        <f>K52-N52</f>
        <v>1635114.3318356166</v>
      </c>
      <c r="P52" s="352"/>
      <c r="Q52" s="352"/>
      <c r="R52" s="352">
        <f>G52+P52-Q52</f>
        <v>1658976.32</v>
      </c>
      <c r="S52" s="455">
        <f>J52+N52</f>
        <v>23861.98816438356</v>
      </c>
      <c r="T52" s="456">
        <f>(R52-S52)*F52%</f>
        <v>327022.8663671233</v>
      </c>
      <c r="U52" s="457">
        <v>365</v>
      </c>
      <c r="V52" s="458">
        <f>(R52-S52)*20%/365*U52</f>
        <v>327022.8663671233</v>
      </c>
      <c r="W52" s="459">
        <f>R52-S52-V52</f>
        <v>1308091.4654684933</v>
      </c>
      <c r="X52" s="460">
        <f aca="true" t="shared" si="39" ref="X52:X60">R52</f>
        <v>1658976.32</v>
      </c>
      <c r="Y52" s="542"/>
      <c r="Z52" s="542"/>
      <c r="AA52" s="585">
        <f>X52+Y52-Z52</f>
        <v>1658976.32</v>
      </c>
      <c r="AB52" s="549">
        <f>S52+V52</f>
        <v>350884.8545315069</v>
      </c>
      <c r="AC52" s="549">
        <f t="shared" si="36"/>
        <v>261618.29309369868</v>
      </c>
      <c r="AD52" s="549">
        <v>12</v>
      </c>
      <c r="AE52" s="549">
        <f>AC52</f>
        <v>261618.29309369868</v>
      </c>
      <c r="AF52" s="550">
        <f t="shared" si="10"/>
        <v>1046473.1723747946</v>
      </c>
      <c r="AG52" s="546"/>
      <c r="AH52" s="342"/>
      <c r="AI52" s="343"/>
      <c r="AJ52" s="573">
        <f t="shared" si="33"/>
        <v>612503.1476252056</v>
      </c>
      <c r="AK52" s="317">
        <f>AA52-AJ52</f>
        <v>1046473.1723747945</v>
      </c>
      <c r="AL52" s="317">
        <f>AK52*20%</f>
        <v>209294.6344749589</v>
      </c>
      <c r="AM52" s="573">
        <v>12</v>
      </c>
      <c r="AN52" s="317">
        <f>AL52/12*12</f>
        <v>209294.63447495893</v>
      </c>
      <c r="AO52" s="630">
        <f t="shared" si="38"/>
        <v>837178.5378998355</v>
      </c>
      <c r="AP52" s="641">
        <f t="shared" si="26"/>
        <v>821797.7821001646</v>
      </c>
      <c r="AQ52" s="357">
        <f>AA52-AP52</f>
        <v>837178.5378998355</v>
      </c>
      <c r="AR52" s="317">
        <f>AQ52*F52%</f>
        <v>167435.7075799671</v>
      </c>
      <c r="AS52" s="186">
        <v>12</v>
      </c>
      <c r="AT52" s="317">
        <f>AR52/12*AS52</f>
        <v>167435.7075799671</v>
      </c>
      <c r="AU52" s="637">
        <f>AA52-AP52-AT52</f>
        <v>669742.8303198684</v>
      </c>
    </row>
    <row r="53" spans="1:47" ht="18.75" customHeight="1" thickBot="1">
      <c r="A53" s="1248" t="s">
        <v>214</v>
      </c>
      <c r="B53" s="1164"/>
      <c r="C53" s="1164"/>
      <c r="D53" s="1164"/>
      <c r="E53" s="1166"/>
      <c r="F53" s="461"/>
      <c r="G53" s="359">
        <f aca="true" t="shared" si="40" ref="G53:S53">SUM(G52:G52)</f>
        <v>1658976.32</v>
      </c>
      <c r="H53" s="359">
        <f t="shared" si="40"/>
        <v>0</v>
      </c>
      <c r="I53" s="359">
        <f t="shared" si="40"/>
        <v>0</v>
      </c>
      <c r="J53" s="359">
        <f t="shared" si="40"/>
        <v>0</v>
      </c>
      <c r="K53" s="359">
        <f t="shared" si="40"/>
        <v>1658976.32</v>
      </c>
      <c r="L53" s="359">
        <f t="shared" si="40"/>
        <v>331795.264</v>
      </c>
      <c r="M53" s="359">
        <f t="shared" si="40"/>
        <v>21</v>
      </c>
      <c r="N53" s="359">
        <f t="shared" si="40"/>
        <v>23861.98816438356</v>
      </c>
      <c r="O53" s="359">
        <f t="shared" si="40"/>
        <v>1635114.3318356166</v>
      </c>
      <c r="P53" s="405">
        <f t="shared" si="40"/>
        <v>0</v>
      </c>
      <c r="Q53" s="406">
        <f t="shared" si="40"/>
        <v>0</v>
      </c>
      <c r="R53" s="359">
        <f t="shared" si="40"/>
        <v>1658976.32</v>
      </c>
      <c r="S53" s="359">
        <f t="shared" si="40"/>
        <v>23861.98816438356</v>
      </c>
      <c r="T53" s="462">
        <f>T52</f>
        <v>327022.8663671233</v>
      </c>
      <c r="U53" s="463"/>
      <c r="V53" s="464">
        <f>V52</f>
        <v>327022.8663671233</v>
      </c>
      <c r="W53" s="465">
        <f>W52</f>
        <v>1308091.4654684933</v>
      </c>
      <c r="X53" s="466">
        <f t="shared" si="39"/>
        <v>1658976.32</v>
      </c>
      <c r="Y53" s="591">
        <f>SUM(Y51:Y52)</f>
        <v>208333</v>
      </c>
      <c r="Z53" s="592">
        <f>SUM(Z52:Z52)</f>
        <v>0</v>
      </c>
      <c r="AA53" s="686">
        <f>SUM(AA51:AA52)</f>
        <v>1867309.32</v>
      </c>
      <c r="AB53" s="577">
        <f>SUM(AB52:AB52)</f>
        <v>350884.8545315069</v>
      </c>
      <c r="AC53" s="578">
        <f>SUM(AC52:AC52)</f>
        <v>261618.29309369868</v>
      </c>
      <c r="AD53" s="593"/>
      <c r="AE53" s="594">
        <f>SUM(AE52:AE52)</f>
        <v>261618.29309369868</v>
      </c>
      <c r="AF53" s="554">
        <f t="shared" si="10"/>
        <v>1254806.1723747947</v>
      </c>
      <c r="AG53" s="595">
        <f>SUM(AG52:AG52)</f>
        <v>0</v>
      </c>
      <c r="AH53" s="405">
        <f>SUM(AH52:AH52)</f>
        <v>0</v>
      </c>
      <c r="AI53" s="409">
        <f>SUM(AI51:AI52)</f>
        <v>0</v>
      </c>
      <c r="AJ53" s="556">
        <f t="shared" si="33"/>
        <v>612503.1476252056</v>
      </c>
      <c r="AK53" s="556">
        <f>SUM(AK51:AK52)</f>
        <v>1254806.1723747945</v>
      </c>
      <c r="AL53" s="556">
        <f>SUM(AL51:AL52)</f>
        <v>250961.2344749589</v>
      </c>
      <c r="AM53" s="579"/>
      <c r="AN53" s="596">
        <f>SUM(AN51:AN52)</f>
        <v>250961.23447495894</v>
      </c>
      <c r="AO53" s="557">
        <f>SUM(AO51:AO52)</f>
        <v>1003844.9378998355</v>
      </c>
      <c r="AP53" s="556">
        <f t="shared" si="26"/>
        <v>863464.3821001645</v>
      </c>
      <c r="AQ53" s="556">
        <f>SUM(AQ51:AQ52)</f>
        <v>1003844.9378998355</v>
      </c>
      <c r="AR53" s="556">
        <f>SUM(AR51:AR52)</f>
        <v>200768.9875799671</v>
      </c>
      <c r="AS53" s="643"/>
      <c r="AT53" s="556">
        <f>SUM(AT51:AT52)</f>
        <v>200768.9875799671</v>
      </c>
      <c r="AU53" s="556">
        <f>SUM(AU51:AU52)</f>
        <v>803075.9503198684</v>
      </c>
    </row>
    <row r="54" spans="1:47" ht="12.75" customHeight="1" thickBot="1">
      <c r="A54" s="1249" t="s">
        <v>561</v>
      </c>
      <c r="B54" s="1250"/>
      <c r="C54" s="1250"/>
      <c r="D54" s="1250"/>
      <c r="E54" s="1250"/>
      <c r="F54" s="1250"/>
      <c r="G54" s="1250"/>
      <c r="H54" s="1250"/>
      <c r="I54" s="1250"/>
      <c r="J54" s="1250"/>
      <c r="K54" s="1250"/>
      <c r="L54" s="1250"/>
      <c r="M54" s="1250"/>
      <c r="N54" s="1250"/>
      <c r="O54" s="1250"/>
      <c r="P54" s="1250"/>
      <c r="Q54" s="1250"/>
      <c r="R54" s="1250"/>
      <c r="S54" s="1250"/>
      <c r="T54" s="1250"/>
      <c r="U54" s="1250"/>
      <c r="V54" s="1250"/>
      <c r="W54" s="1250"/>
      <c r="X54" s="467">
        <f t="shared" si="39"/>
        <v>0</v>
      </c>
      <c r="Y54" s="580"/>
      <c r="Z54" s="580"/>
      <c r="AA54" s="580"/>
      <c r="AB54" s="581"/>
      <c r="AC54" s="540"/>
      <c r="AD54" s="540"/>
      <c r="AE54" s="540"/>
      <c r="AF54" s="541"/>
      <c r="AG54" s="582"/>
      <c r="AH54" s="114"/>
      <c r="AI54" s="114"/>
      <c r="AJ54" s="374"/>
      <c r="AK54" s="374"/>
      <c r="AL54" s="374"/>
      <c r="AM54" s="374"/>
      <c r="AN54" s="374"/>
      <c r="AO54" s="630"/>
      <c r="AP54" s="639"/>
      <c r="AQ54" s="260"/>
      <c r="AR54" s="260"/>
      <c r="AS54" s="260"/>
      <c r="AT54" s="260"/>
      <c r="AU54" s="563"/>
    </row>
    <row r="55" spans="1:47" ht="10.5" customHeight="1" hidden="1" thickBot="1">
      <c r="A55" s="410"/>
      <c r="B55" s="411"/>
      <c r="C55" s="411"/>
      <c r="D55" s="411"/>
      <c r="E55" s="411"/>
      <c r="F55" s="424"/>
      <c r="G55" s="425"/>
      <c r="H55" s="425"/>
      <c r="I55" s="426"/>
      <c r="J55" s="427"/>
      <c r="K55" s="413">
        <f>G55-J55</f>
        <v>0</v>
      </c>
      <c r="L55" s="425"/>
      <c r="M55" s="426"/>
      <c r="N55" s="428"/>
      <c r="O55" s="414">
        <f>K55-N55</f>
        <v>0</v>
      </c>
      <c r="P55" s="429"/>
      <c r="Q55" s="429"/>
      <c r="R55" s="429"/>
      <c r="S55" s="429"/>
      <c r="T55" s="430"/>
      <c r="U55" s="314"/>
      <c r="V55" s="431">
        <f>O55*20%/365*U55</f>
        <v>0</v>
      </c>
      <c r="W55" s="381">
        <f>O55-V55</f>
        <v>0</v>
      </c>
      <c r="X55" s="334">
        <f t="shared" si="39"/>
        <v>0</v>
      </c>
      <c r="Y55" s="587"/>
      <c r="Z55" s="587"/>
      <c r="AA55" s="587"/>
      <c r="AB55" s="583"/>
      <c r="AC55" s="543">
        <f>(AA55-AB55)*20%</f>
        <v>0</v>
      </c>
      <c r="AD55" s="543"/>
      <c r="AE55" s="543">
        <f>(AA55-AC55)*20%/12*AD55</f>
        <v>0</v>
      </c>
      <c r="AF55" s="544">
        <f t="shared" si="10"/>
        <v>0</v>
      </c>
      <c r="AG55" s="371"/>
      <c r="AH55" s="429"/>
      <c r="AI55" s="429"/>
      <c r="AJ55" s="317">
        <f t="shared" si="33"/>
        <v>0</v>
      </c>
      <c r="AK55" s="317"/>
      <c r="AL55" s="317">
        <f>(AI55-AJ55)*20%</f>
        <v>0</v>
      </c>
      <c r="AM55" s="317"/>
      <c r="AN55" s="317">
        <f>(AI55-AJ55)*20%/12*AM55</f>
        <v>0</v>
      </c>
      <c r="AO55" s="630">
        <f>AA55-AJ55-AN55</f>
        <v>0</v>
      </c>
      <c r="AP55" s="636">
        <f t="shared" si="26"/>
        <v>0</v>
      </c>
      <c r="AQ55" s="106"/>
      <c r="AR55" s="106"/>
      <c r="AS55" s="106"/>
      <c r="AT55" s="106"/>
      <c r="AU55" s="640"/>
    </row>
    <row r="56" spans="1:47" ht="10.5" customHeight="1" hidden="1" thickBot="1">
      <c r="A56" s="1251" t="s">
        <v>516</v>
      </c>
      <c r="B56" s="1251" t="s">
        <v>517</v>
      </c>
      <c r="C56" s="1254" t="s">
        <v>231</v>
      </c>
      <c r="D56" s="1255"/>
      <c r="E56" s="1256"/>
      <c r="F56" s="1237" t="s">
        <v>518</v>
      </c>
      <c r="G56" s="1207" t="s">
        <v>546</v>
      </c>
      <c r="H56" s="1207" t="s">
        <v>520</v>
      </c>
      <c r="I56" s="1207" t="s">
        <v>521</v>
      </c>
      <c r="J56" s="1174" t="s">
        <v>522</v>
      </c>
      <c r="K56" s="1207" t="s">
        <v>523</v>
      </c>
      <c r="L56" s="1207" t="s">
        <v>520</v>
      </c>
      <c r="M56" s="1223" t="s">
        <v>521</v>
      </c>
      <c r="N56" s="1225" t="s">
        <v>522</v>
      </c>
      <c r="O56" s="1236" t="s">
        <v>554</v>
      </c>
      <c r="P56" s="1170" t="s">
        <v>525</v>
      </c>
      <c r="Q56" s="1171"/>
      <c r="R56" s="1177"/>
      <c r="S56" s="1236" t="s">
        <v>526</v>
      </c>
      <c r="T56" s="1291" t="s">
        <v>520</v>
      </c>
      <c r="U56" s="1223" t="s">
        <v>521</v>
      </c>
      <c r="V56" s="1225" t="s">
        <v>522</v>
      </c>
      <c r="W56" s="1280" t="s">
        <v>529</v>
      </c>
      <c r="X56" s="334">
        <f t="shared" si="39"/>
        <v>0</v>
      </c>
      <c r="Y56" s="1268" t="s">
        <v>525</v>
      </c>
      <c r="Z56" s="1269"/>
      <c r="AA56" s="1269"/>
      <c r="AB56" s="583"/>
      <c r="AC56" s="543">
        <f>(AA56-AB56)*20%</f>
        <v>0</v>
      </c>
      <c r="AD56" s="543"/>
      <c r="AE56" s="543">
        <f>(AA56-AC56)*20%/12*AD56</f>
        <v>0</v>
      </c>
      <c r="AF56" s="544">
        <f t="shared" si="10"/>
        <v>0</v>
      </c>
      <c r="AG56" s="1170" t="s">
        <v>525</v>
      </c>
      <c r="AH56" s="1171"/>
      <c r="AI56" s="1171"/>
      <c r="AJ56" s="317">
        <f t="shared" si="33"/>
        <v>0</v>
      </c>
      <c r="AK56" s="317"/>
      <c r="AL56" s="317">
        <f>(AI56-AJ56)*20%</f>
        <v>0</v>
      </c>
      <c r="AM56" s="317"/>
      <c r="AN56" s="317">
        <f>(AI56-AJ56)*20%/12*AM56</f>
        <v>0</v>
      </c>
      <c r="AO56" s="630">
        <f>AA56-AJ56-AN56</f>
        <v>0</v>
      </c>
      <c r="AP56" s="636">
        <f t="shared" si="26"/>
        <v>0</v>
      </c>
      <c r="AQ56" s="106"/>
      <c r="AR56" s="106"/>
      <c r="AS56" s="106"/>
      <c r="AT56" s="106"/>
      <c r="AU56" s="640"/>
    </row>
    <row r="57" spans="1:47" ht="10.5" customHeight="1" hidden="1">
      <c r="A57" s="1252"/>
      <c r="B57" s="1252"/>
      <c r="C57" s="1257"/>
      <c r="D57" s="1258"/>
      <c r="E57" s="1259"/>
      <c r="F57" s="1238"/>
      <c r="G57" s="1208"/>
      <c r="H57" s="1208"/>
      <c r="I57" s="1208"/>
      <c r="J57" s="1175"/>
      <c r="K57" s="1208"/>
      <c r="L57" s="1208"/>
      <c r="M57" s="1224"/>
      <c r="N57" s="1226"/>
      <c r="O57" s="1190"/>
      <c r="P57" s="297"/>
      <c r="Q57" s="297"/>
      <c r="R57" s="297" t="s">
        <v>534</v>
      </c>
      <c r="S57" s="1190"/>
      <c r="T57" s="1292"/>
      <c r="U57" s="1224"/>
      <c r="V57" s="1226"/>
      <c r="W57" s="1281"/>
      <c r="X57" s="334" t="str">
        <f t="shared" si="39"/>
        <v>Gjendja </v>
      </c>
      <c r="Y57" s="624"/>
      <c r="Z57" s="624"/>
      <c r="AA57" s="624" t="s">
        <v>534</v>
      </c>
      <c r="AB57" s="583"/>
      <c r="AC57" s="543" t="e">
        <f>(AA57-AB57)*20%</f>
        <v>#VALUE!</v>
      </c>
      <c r="AD57" s="543"/>
      <c r="AE57" s="543" t="e">
        <f>(AA57-AC57)*20%/12*AD57</f>
        <v>#VALUE!</v>
      </c>
      <c r="AF57" s="544" t="e">
        <f t="shared" si="10"/>
        <v>#VALUE!</v>
      </c>
      <c r="AG57" s="297"/>
      <c r="AH57" s="297"/>
      <c r="AI57" s="297" t="s">
        <v>534</v>
      </c>
      <c r="AJ57" s="317" t="e">
        <f t="shared" si="33"/>
        <v>#VALUE!</v>
      </c>
      <c r="AK57" s="317"/>
      <c r="AL57" s="317" t="e">
        <f>(AI57-AJ57)*20%</f>
        <v>#VALUE!</v>
      </c>
      <c r="AM57" s="317"/>
      <c r="AN57" s="317" t="e">
        <f>(AI57-AJ57)*20%/12*AM57</f>
        <v>#VALUE!</v>
      </c>
      <c r="AO57" s="630" t="e">
        <f>AA57-AJ57-AN57</f>
        <v>#VALUE!</v>
      </c>
      <c r="AP57" s="636" t="e">
        <f t="shared" si="26"/>
        <v>#VALUE!</v>
      </c>
      <c r="AQ57" s="106"/>
      <c r="AR57" s="106"/>
      <c r="AS57" s="106"/>
      <c r="AT57" s="106"/>
      <c r="AU57" s="640"/>
    </row>
    <row r="58" spans="1:47" ht="10.5" customHeight="1" hidden="1">
      <c r="A58" s="1252"/>
      <c r="B58" s="1252"/>
      <c r="C58" s="1257"/>
      <c r="D58" s="1258"/>
      <c r="E58" s="1259"/>
      <c r="F58" s="1239"/>
      <c r="G58" s="1208"/>
      <c r="H58" s="1208" t="s">
        <v>535</v>
      </c>
      <c r="I58" s="1208"/>
      <c r="J58" s="1175"/>
      <c r="K58" s="1208"/>
      <c r="L58" s="1208" t="s">
        <v>535</v>
      </c>
      <c r="M58" s="1224"/>
      <c r="N58" s="1226"/>
      <c r="O58" s="1190"/>
      <c r="P58" s="297" t="s">
        <v>536</v>
      </c>
      <c r="Q58" s="297" t="s">
        <v>537</v>
      </c>
      <c r="R58" s="297" t="s">
        <v>538</v>
      </c>
      <c r="S58" s="1190"/>
      <c r="T58" s="1292" t="s">
        <v>535</v>
      </c>
      <c r="U58" s="1224"/>
      <c r="V58" s="1226"/>
      <c r="W58" s="1281"/>
      <c r="X58" s="334" t="str">
        <f t="shared" si="39"/>
        <v>Dt.31/12/2009</v>
      </c>
      <c r="Y58" s="624" t="s">
        <v>536</v>
      </c>
      <c r="Z58" s="624" t="s">
        <v>537</v>
      </c>
      <c r="AA58" s="624" t="s">
        <v>538</v>
      </c>
      <c r="AB58" s="583"/>
      <c r="AC58" s="543" t="e">
        <f>(AA58-AB58)*20%</f>
        <v>#VALUE!</v>
      </c>
      <c r="AD58" s="543"/>
      <c r="AE58" s="543" t="e">
        <f>(AA58-AC58)*20%/12*AD58</f>
        <v>#VALUE!</v>
      </c>
      <c r="AF58" s="544" t="e">
        <f t="shared" si="10"/>
        <v>#VALUE!</v>
      </c>
      <c r="AG58" s="297" t="s">
        <v>536</v>
      </c>
      <c r="AH58" s="297" t="s">
        <v>537</v>
      </c>
      <c r="AI58" s="297" t="s">
        <v>538</v>
      </c>
      <c r="AJ58" s="317" t="e">
        <f t="shared" si="33"/>
        <v>#VALUE!</v>
      </c>
      <c r="AK58" s="317"/>
      <c r="AL58" s="317" t="e">
        <f>(AI58-AJ58)*20%</f>
        <v>#VALUE!</v>
      </c>
      <c r="AM58" s="317"/>
      <c r="AN58" s="317" t="e">
        <f>(AI58-AJ58)*20%/12*AM58</f>
        <v>#VALUE!</v>
      </c>
      <c r="AO58" s="630" t="e">
        <f>AA58-AJ58-AN58</f>
        <v>#VALUE!</v>
      </c>
      <c r="AP58" s="636" t="e">
        <f t="shared" si="26"/>
        <v>#VALUE!</v>
      </c>
      <c r="AQ58" s="106"/>
      <c r="AR58" s="106"/>
      <c r="AS58" s="106"/>
      <c r="AT58" s="106"/>
      <c r="AU58" s="640"/>
    </row>
    <row r="59" spans="1:47" ht="10.5" customHeight="1" hidden="1" thickBot="1">
      <c r="A59" s="1252"/>
      <c r="B59" s="1252"/>
      <c r="C59" s="1260"/>
      <c r="D59" s="1261"/>
      <c r="E59" s="1262"/>
      <c r="F59" s="415" t="s">
        <v>180</v>
      </c>
      <c r="G59" s="1209"/>
      <c r="H59" s="1209"/>
      <c r="I59" s="1209"/>
      <c r="J59" s="1175"/>
      <c r="K59" s="1209"/>
      <c r="L59" s="1209"/>
      <c r="M59" s="1279"/>
      <c r="N59" s="1226"/>
      <c r="O59" s="1191"/>
      <c r="P59" s="297"/>
      <c r="Q59" s="297"/>
      <c r="R59" s="297"/>
      <c r="S59" s="1190"/>
      <c r="T59" s="1292"/>
      <c r="U59" s="1279"/>
      <c r="V59" s="1226"/>
      <c r="W59" s="1282"/>
      <c r="X59" s="334">
        <f t="shared" si="39"/>
        <v>0</v>
      </c>
      <c r="Y59" s="624"/>
      <c r="Z59" s="624"/>
      <c r="AA59" s="624"/>
      <c r="AB59" s="583"/>
      <c r="AC59" s="543">
        <f>(AA59-AB59)*20%</f>
        <v>0</v>
      </c>
      <c r="AD59" s="543"/>
      <c r="AE59" s="543">
        <f>(AA59-AC59)*20%/12*AD59</f>
        <v>0</v>
      </c>
      <c r="AF59" s="544">
        <f t="shared" si="10"/>
        <v>0</v>
      </c>
      <c r="AG59" s="297"/>
      <c r="AH59" s="297"/>
      <c r="AI59" s="297"/>
      <c r="AJ59" s="317">
        <f t="shared" si="33"/>
        <v>0</v>
      </c>
      <c r="AK59" s="317"/>
      <c r="AL59" s="317">
        <f>(AI59-AJ59)*20%</f>
        <v>0</v>
      </c>
      <c r="AM59" s="317"/>
      <c r="AN59" s="317">
        <f>(AI59-AJ59)*20%/12*AM59</f>
        <v>0</v>
      </c>
      <c r="AO59" s="630">
        <f>AA59-AJ59-AN59</f>
        <v>0</v>
      </c>
      <c r="AP59" s="636">
        <f t="shared" si="26"/>
        <v>0</v>
      </c>
      <c r="AQ59" s="106"/>
      <c r="AR59" s="106"/>
      <c r="AS59" s="106"/>
      <c r="AT59" s="106"/>
      <c r="AU59" s="640"/>
    </row>
    <row r="60" spans="1:47" ht="10.5" customHeight="1" hidden="1" thickBot="1">
      <c r="A60" s="302">
        <v>1</v>
      </c>
      <c r="B60" s="376">
        <v>39416</v>
      </c>
      <c r="C60" s="1299" t="s">
        <v>562</v>
      </c>
      <c r="D60" s="1300"/>
      <c r="E60" s="1301"/>
      <c r="F60" s="659">
        <v>25</v>
      </c>
      <c r="G60" s="449">
        <v>647859</v>
      </c>
      <c r="H60" s="450">
        <f>G60*F60%</f>
        <v>161964.75</v>
      </c>
      <c r="I60" s="450">
        <v>31</v>
      </c>
      <c r="J60" s="451">
        <f>G60*25%/365*I60</f>
        <v>13755.910273972602</v>
      </c>
      <c r="K60" s="307">
        <f>G60-J60</f>
        <v>634103.0897260275</v>
      </c>
      <c r="L60" s="468">
        <f>K60*F60%</f>
        <v>158525.77243150686</v>
      </c>
      <c r="M60" s="468">
        <v>365</v>
      </c>
      <c r="N60" s="469">
        <f>K60*25%/365*M60</f>
        <v>158525.77243150686</v>
      </c>
      <c r="O60" s="329">
        <f>K60-N60</f>
        <v>475577.31729452056</v>
      </c>
      <c r="P60" s="330"/>
      <c r="Q60" s="330"/>
      <c r="R60" s="331">
        <f>G60+P60-Q60</f>
        <v>647859</v>
      </c>
      <c r="S60" s="470">
        <f>J60+N60</f>
        <v>172281.68270547947</v>
      </c>
      <c r="T60" s="330">
        <f>(R60-S60)*F60%</f>
        <v>118894.32932363014</v>
      </c>
      <c r="U60" s="471">
        <v>365</v>
      </c>
      <c r="V60" s="333">
        <f>(R60-S60)*25%/365*U60</f>
        <v>118894.32932363014</v>
      </c>
      <c r="W60" s="447">
        <f>R60-S60-V60</f>
        <v>356682.9879708904</v>
      </c>
      <c r="X60" s="334">
        <f t="shared" si="39"/>
        <v>647859</v>
      </c>
      <c r="Y60" s="542"/>
      <c r="Z60" s="542">
        <v>647859</v>
      </c>
      <c r="AA60" s="584">
        <f>X60+Y60-Z60</f>
        <v>0</v>
      </c>
      <c r="AB60" s="543">
        <f>S60+V60</f>
        <v>291176.01202910964</v>
      </c>
      <c r="AC60" s="543"/>
      <c r="AD60" s="543">
        <v>5</v>
      </c>
      <c r="AE60" s="543">
        <f>(X60-AB60)*25%/12*AD60</f>
        <v>37154.477913634415</v>
      </c>
      <c r="AF60" s="544">
        <v>0</v>
      </c>
      <c r="AG60" s="395"/>
      <c r="AH60" s="330">
        <v>647859</v>
      </c>
      <c r="AI60" s="331"/>
      <c r="AJ60" s="317"/>
      <c r="AK60" s="317">
        <v>0</v>
      </c>
      <c r="AL60" s="317">
        <f>AK60*25%</f>
        <v>0</v>
      </c>
      <c r="AM60" s="317"/>
      <c r="AN60" s="317"/>
      <c r="AO60" s="630"/>
      <c r="AP60" s="636">
        <f t="shared" si="26"/>
        <v>0</v>
      </c>
      <c r="AQ60" s="106"/>
      <c r="AR60" s="106"/>
      <c r="AS60" s="106"/>
      <c r="AT60" s="106"/>
      <c r="AU60" s="640"/>
    </row>
    <row r="61" spans="1:47" ht="15.75" customHeight="1" thickBot="1">
      <c r="A61" s="472">
        <v>2</v>
      </c>
      <c r="B61" s="473">
        <v>40453</v>
      </c>
      <c r="C61" s="1289" t="s">
        <v>563</v>
      </c>
      <c r="D61" s="1290"/>
      <c r="E61" s="1290"/>
      <c r="F61" s="302">
        <v>25</v>
      </c>
      <c r="G61" s="474"/>
      <c r="H61" s="474"/>
      <c r="I61" s="474"/>
      <c r="J61" s="475"/>
      <c r="K61" s="476"/>
      <c r="L61" s="477"/>
      <c r="M61" s="474"/>
      <c r="N61" s="478"/>
      <c r="O61" s="414"/>
      <c r="P61" s="342"/>
      <c r="Q61" s="342"/>
      <c r="R61" s="331"/>
      <c r="S61" s="371"/>
      <c r="T61" s="342"/>
      <c r="U61" s="479"/>
      <c r="V61" s="345"/>
      <c r="W61" s="447"/>
      <c r="X61" s="334"/>
      <c r="Y61" s="545">
        <v>47150</v>
      </c>
      <c r="Z61" s="545"/>
      <c r="AA61" s="584">
        <f>P61+Y61-Z61</f>
        <v>47150</v>
      </c>
      <c r="AB61" s="543">
        <f>S61+V61</f>
        <v>0</v>
      </c>
      <c r="AC61" s="543">
        <f>(AA61-AB61)*20%</f>
        <v>9430</v>
      </c>
      <c r="AD61" s="543">
        <v>2</v>
      </c>
      <c r="AE61" s="543">
        <f>AC61/12*AD61</f>
        <v>1571.6666666666667</v>
      </c>
      <c r="AF61" s="544">
        <f>AA61-AB61-AE61</f>
        <v>45578.333333333336</v>
      </c>
      <c r="AG61" s="546"/>
      <c r="AH61" s="342"/>
      <c r="AI61" s="330"/>
      <c r="AJ61" s="317">
        <f>AB61+AE61</f>
        <v>1571.6666666666667</v>
      </c>
      <c r="AK61" s="317">
        <f>AA61-AJ61</f>
        <v>45578.333333333336</v>
      </c>
      <c r="AL61" s="317">
        <f>AK61*25%</f>
        <v>11394.583333333334</v>
      </c>
      <c r="AM61" s="317">
        <v>12</v>
      </c>
      <c r="AN61" s="317">
        <f>AL61/12*AM61</f>
        <v>11394.583333333334</v>
      </c>
      <c r="AO61" s="630">
        <f>AA61-AJ61-AN61</f>
        <v>34183.75</v>
      </c>
      <c r="AP61" s="636">
        <f t="shared" si="26"/>
        <v>12966.25</v>
      </c>
      <c r="AQ61" s="317">
        <f>AA61-AP61</f>
        <v>34183.75</v>
      </c>
      <c r="AR61" s="317">
        <f>AQ61*F61%</f>
        <v>8545.9375</v>
      </c>
      <c r="AS61" s="106">
        <v>12</v>
      </c>
      <c r="AT61" s="317">
        <f>AR61/12*AS61</f>
        <v>8545.9375</v>
      </c>
      <c r="AU61" s="637">
        <f>AA61-AP61-AT61</f>
        <v>25637.8125</v>
      </c>
    </row>
    <row r="62" spans="1:47" ht="15.75" customHeight="1" thickBot="1">
      <c r="A62" s="472">
        <v>3</v>
      </c>
      <c r="B62" s="473">
        <v>40241</v>
      </c>
      <c r="C62" s="1295" t="s">
        <v>564</v>
      </c>
      <c r="D62" s="1295"/>
      <c r="E62" s="1289"/>
      <c r="F62" s="318">
        <v>25</v>
      </c>
      <c r="G62" s="474"/>
      <c r="H62" s="474"/>
      <c r="I62" s="474"/>
      <c r="J62" s="475"/>
      <c r="K62" s="476"/>
      <c r="L62" s="477"/>
      <c r="M62" s="474"/>
      <c r="N62" s="478"/>
      <c r="O62" s="414"/>
      <c r="P62" s="342"/>
      <c r="Q62" s="342"/>
      <c r="R62" s="331"/>
      <c r="S62" s="371"/>
      <c r="T62" s="342"/>
      <c r="U62" s="479"/>
      <c r="V62" s="345"/>
      <c r="W62" s="447"/>
      <c r="X62" s="334">
        <v>0</v>
      </c>
      <c r="Y62" s="545">
        <v>17375</v>
      </c>
      <c r="Z62" s="545"/>
      <c r="AA62" s="584">
        <f>P62+Y62-Z62</f>
        <v>17375</v>
      </c>
      <c r="AB62" s="543">
        <f>S62+V62</f>
        <v>0</v>
      </c>
      <c r="AC62" s="543">
        <f>(AA62-AB62)*20%</f>
        <v>3475</v>
      </c>
      <c r="AD62" s="543">
        <v>9</v>
      </c>
      <c r="AE62" s="543">
        <f>AC62/12*AD62</f>
        <v>2606.25</v>
      </c>
      <c r="AF62" s="544">
        <f>AA62-AB62-AE62</f>
        <v>14768.75</v>
      </c>
      <c r="AG62" s="546"/>
      <c r="AH62" s="342"/>
      <c r="AI62" s="330"/>
      <c r="AJ62" s="317">
        <f>AB62+AE62</f>
        <v>2606.25</v>
      </c>
      <c r="AK62" s="317">
        <f>AA62-AJ62</f>
        <v>14768.75</v>
      </c>
      <c r="AL62" s="317">
        <f>AK62*25%</f>
        <v>3692.1875</v>
      </c>
      <c r="AM62" s="317">
        <v>12</v>
      </c>
      <c r="AN62" s="317">
        <f>AL62/12*AM62</f>
        <v>3692.1875</v>
      </c>
      <c r="AO62" s="630">
        <f>AA62-AJ62-AN62</f>
        <v>11076.5625</v>
      </c>
      <c r="AP62" s="636">
        <f t="shared" si="26"/>
        <v>6298.4375</v>
      </c>
      <c r="AQ62" s="317">
        <f>AA62-AP62</f>
        <v>11076.5625</v>
      </c>
      <c r="AR62" s="317">
        <f>AQ62*F62%</f>
        <v>2769.140625</v>
      </c>
      <c r="AS62" s="106">
        <v>12</v>
      </c>
      <c r="AT62" s="317">
        <f>AR62/12*AS62</f>
        <v>2769.140625</v>
      </c>
      <c r="AU62" s="637">
        <f>AA62-AP62-AT62</f>
        <v>8307.421875</v>
      </c>
    </row>
    <row r="63" spans="1:47" ht="15.75" customHeight="1" thickBot="1">
      <c r="A63" s="488">
        <v>4</v>
      </c>
      <c r="B63" s="489">
        <v>40099</v>
      </c>
      <c r="C63" s="1161" t="s">
        <v>565</v>
      </c>
      <c r="D63" s="1161"/>
      <c r="E63" s="1162"/>
      <c r="F63" s="318">
        <v>25</v>
      </c>
      <c r="G63" s="474"/>
      <c r="H63" s="474"/>
      <c r="I63" s="474"/>
      <c r="J63" s="475"/>
      <c r="K63" s="476"/>
      <c r="L63" s="477"/>
      <c r="M63" s="474"/>
      <c r="N63" s="478"/>
      <c r="O63" s="414"/>
      <c r="P63" s="342">
        <v>35084</v>
      </c>
      <c r="Q63" s="342"/>
      <c r="R63" s="343">
        <f>G63+P63-Q63</f>
        <v>35084</v>
      </c>
      <c r="S63" s="371">
        <f>J63+N63</f>
        <v>0</v>
      </c>
      <c r="T63" s="342">
        <f>(R63-S63)*F63%</f>
        <v>8771</v>
      </c>
      <c r="U63" s="479">
        <v>89</v>
      </c>
      <c r="V63" s="345">
        <f>(R63-S63)*25%/365*U63</f>
        <v>2138.682191780822</v>
      </c>
      <c r="W63" s="490">
        <f>R63-S63-V63</f>
        <v>32945.31780821918</v>
      </c>
      <c r="X63" s="432">
        <f>R63</f>
        <v>35084</v>
      </c>
      <c r="Y63" s="547"/>
      <c r="Z63" s="654"/>
      <c r="AA63" s="542">
        <f>P63+Y63-Z63</f>
        <v>35084</v>
      </c>
      <c r="AB63" s="543">
        <f>S63+V63</f>
        <v>2138.682191780822</v>
      </c>
      <c r="AC63" s="543">
        <v>6042</v>
      </c>
      <c r="AD63" s="543">
        <v>12</v>
      </c>
      <c r="AE63" s="543">
        <f>AC63/12*12</f>
        <v>6042</v>
      </c>
      <c r="AF63" s="543">
        <v>26901</v>
      </c>
      <c r="AG63" s="330"/>
      <c r="AH63" s="330"/>
      <c r="AI63" s="330"/>
      <c r="AJ63" s="317">
        <f>AB63+AE63</f>
        <v>8180.682191780822</v>
      </c>
      <c r="AK63" s="317">
        <f>AA63-AJ63</f>
        <v>26903.317808219177</v>
      </c>
      <c r="AL63" s="317">
        <f>AK63*25%</f>
        <v>6725.829452054794</v>
      </c>
      <c r="AM63" s="317">
        <v>12</v>
      </c>
      <c r="AN63" s="317">
        <f>AL63/12*AM63</f>
        <v>6725.829452054794</v>
      </c>
      <c r="AO63" s="317">
        <f>AA63-AJ63-AN63</f>
        <v>20177.488356164384</v>
      </c>
      <c r="AP63" s="317">
        <f t="shared" si="26"/>
        <v>14906.511643835616</v>
      </c>
      <c r="AQ63" s="317">
        <f>AA63-AP63</f>
        <v>20177.488356164384</v>
      </c>
      <c r="AR63" s="317">
        <f>AQ63*F63%</f>
        <v>5044.372089041096</v>
      </c>
      <c r="AS63" s="106">
        <v>12</v>
      </c>
      <c r="AT63" s="317">
        <f>AR63/12*AS63</f>
        <v>5044.372089041096</v>
      </c>
      <c r="AU63" s="637">
        <f>AA63-AP63-AT63</f>
        <v>15133.116267123289</v>
      </c>
    </row>
    <row r="64" spans="1:47" ht="15.75" customHeight="1" thickBot="1">
      <c r="A64" s="488">
        <v>4</v>
      </c>
      <c r="B64" s="489">
        <v>41202</v>
      </c>
      <c r="C64" s="1161" t="s">
        <v>641</v>
      </c>
      <c r="D64" s="1161"/>
      <c r="E64" s="1162"/>
      <c r="F64" s="660">
        <v>25</v>
      </c>
      <c r="G64" s="474"/>
      <c r="H64" s="474"/>
      <c r="I64" s="474"/>
      <c r="J64" s="475"/>
      <c r="K64" s="645"/>
      <c r="L64" s="474"/>
      <c r="M64" s="474"/>
      <c r="N64" s="646"/>
      <c r="O64" s="647"/>
      <c r="P64" s="429"/>
      <c r="Q64" s="648"/>
      <c r="R64" s="429"/>
      <c r="S64" s="371"/>
      <c r="T64" s="429"/>
      <c r="U64" s="197"/>
      <c r="V64" s="649"/>
      <c r="W64" s="650"/>
      <c r="X64" s="651"/>
      <c r="Y64" s="652"/>
      <c r="Z64" s="653"/>
      <c r="AA64" s="545">
        <v>64167</v>
      </c>
      <c r="AB64" s="658"/>
      <c r="AC64" s="658"/>
      <c r="AD64" s="658"/>
      <c r="AE64" s="658"/>
      <c r="AF64" s="658"/>
      <c r="AG64" s="342">
        <v>64167</v>
      </c>
      <c r="AH64" s="342"/>
      <c r="AI64" s="342">
        <f>AF64+AG64-AH64</f>
        <v>64167</v>
      </c>
      <c r="AJ64" s="633"/>
      <c r="AK64" s="633"/>
      <c r="AL64" s="633"/>
      <c r="AM64" s="633"/>
      <c r="AN64" s="633"/>
      <c r="AO64" s="633"/>
      <c r="AP64" s="317">
        <f t="shared" si="26"/>
        <v>0</v>
      </c>
      <c r="AQ64" s="317">
        <f>AA64-AP64</f>
        <v>64167</v>
      </c>
      <c r="AR64" s="317">
        <f>AQ64*F64%</f>
        <v>16041.75</v>
      </c>
      <c r="AS64" s="186">
        <v>2</v>
      </c>
      <c r="AT64" s="357">
        <f>AR64/12*AS64</f>
        <v>2673.625</v>
      </c>
      <c r="AU64" s="637">
        <f>AA64-AP64-AT64</f>
        <v>61493.375</v>
      </c>
    </row>
    <row r="65" spans="1:47" ht="18.75" customHeight="1" thickBot="1">
      <c r="A65" s="1248" t="s">
        <v>214</v>
      </c>
      <c r="B65" s="1164"/>
      <c r="C65" s="1164"/>
      <c r="D65" s="1164"/>
      <c r="E65" s="1166"/>
      <c r="F65" s="461"/>
      <c r="G65" s="359">
        <f aca="true" t="shared" si="41" ref="G65:O65">SUM(G60:G60)</f>
        <v>647859</v>
      </c>
      <c r="H65" s="359">
        <f t="shared" si="41"/>
        <v>161964.75</v>
      </c>
      <c r="I65" s="359">
        <f t="shared" si="41"/>
        <v>31</v>
      </c>
      <c r="J65" s="359">
        <f t="shared" si="41"/>
        <v>13755.910273972602</v>
      </c>
      <c r="K65" s="359">
        <f t="shared" si="41"/>
        <v>634103.0897260275</v>
      </c>
      <c r="L65" s="359">
        <f t="shared" si="41"/>
        <v>158525.77243150686</v>
      </c>
      <c r="M65" s="359">
        <f t="shared" si="41"/>
        <v>365</v>
      </c>
      <c r="N65" s="359">
        <f t="shared" si="41"/>
        <v>158525.77243150686</v>
      </c>
      <c r="O65" s="359">
        <f t="shared" si="41"/>
        <v>475577.31729452056</v>
      </c>
      <c r="P65" s="359">
        <f>SUM(P60:P63)</f>
        <v>35084</v>
      </c>
      <c r="Q65" s="406">
        <f>SUM(Q60:Q60)</f>
        <v>0</v>
      </c>
      <c r="R65" s="359">
        <f>SUM(R60:R63)</f>
        <v>682943</v>
      </c>
      <c r="S65" s="368">
        <f>SUM(S60:S63)</f>
        <v>172281.68270547947</v>
      </c>
      <c r="T65" s="368">
        <f>SUM(T60:T63)</f>
        <v>127665.32932363014</v>
      </c>
      <c r="U65" s="368"/>
      <c r="V65" s="423">
        <f>SUM(V60:V63)</f>
        <v>121033.01151541097</v>
      </c>
      <c r="W65" s="370">
        <f>SUM(W60:W63)</f>
        <v>389628.3057791096</v>
      </c>
      <c r="X65" s="496">
        <f>R65</f>
        <v>682943</v>
      </c>
      <c r="Y65" s="574">
        <f>SUM(Y60:Y63)</f>
        <v>64525</v>
      </c>
      <c r="Z65" s="575">
        <f>SUM(Z60:Z60)</f>
        <v>647859</v>
      </c>
      <c r="AA65" s="699">
        <f>SUM(AA60:AA64)</f>
        <v>163776</v>
      </c>
      <c r="AB65" s="655">
        <f>SUM(AB60:AB63)</f>
        <v>293314.69422089047</v>
      </c>
      <c r="AC65" s="655">
        <f>SUM(AC60:AC63)</f>
        <v>18947</v>
      </c>
      <c r="AD65" s="655">
        <f>SUM(AD60:AD63)</f>
        <v>28</v>
      </c>
      <c r="AE65" s="655">
        <f>SUM(AE60:AE63)</f>
        <v>47374.39458030108</v>
      </c>
      <c r="AF65" s="655">
        <f>SUM(AF60:AF63)</f>
        <v>87248.08333333334</v>
      </c>
      <c r="AG65" s="699">
        <f>SUM(AG64)</f>
        <v>64167</v>
      </c>
      <c r="AH65" s="699">
        <v>0</v>
      </c>
      <c r="AI65" s="699">
        <f>SUM(AI61:AI64)</f>
        <v>64167</v>
      </c>
      <c r="AJ65" s="687">
        <f>SUM(AJ61:AJ63)</f>
        <v>12358.598858447489</v>
      </c>
      <c r="AK65" s="642">
        <f>SUM(AK60:AK63)</f>
        <v>87250.40114155252</v>
      </c>
      <c r="AL65" s="642">
        <f>SUM(AL60:AL63)</f>
        <v>21812.60028538813</v>
      </c>
      <c r="AM65" s="656"/>
      <c r="AN65" s="642">
        <f>SUM(AN60:AN63)</f>
        <v>21812.60028538813</v>
      </c>
      <c r="AO65" s="657">
        <f>SUM(AO60:AO63)</f>
        <v>65437.80085616438</v>
      </c>
      <c r="AP65" s="556">
        <f t="shared" si="26"/>
        <v>34171.19914383562</v>
      </c>
      <c r="AQ65" s="556">
        <f>SUM(AQ61:AQ64)</f>
        <v>129604.80085616438</v>
      </c>
      <c r="AR65" s="556">
        <f>SUM(AR61:AR64)</f>
        <v>32401.200214041095</v>
      </c>
      <c r="AS65" s="643"/>
      <c r="AT65" s="556">
        <f>SUM(AT61:AT64)</f>
        <v>19033.075214041095</v>
      </c>
      <c r="AU65" s="556">
        <f>SUM(AU61:AU64)</f>
        <v>110571.72564212329</v>
      </c>
    </row>
    <row r="66" spans="1:48" ht="17.25" customHeight="1" thickBot="1">
      <c r="A66" s="1296" t="s">
        <v>566</v>
      </c>
      <c r="B66" s="1297"/>
      <c r="C66" s="1297"/>
      <c r="D66" s="1297"/>
      <c r="E66" s="1298"/>
      <c r="F66" s="461"/>
      <c r="G66" s="480">
        <f aca="true" t="shared" si="42" ref="G66:O66">G65+G44+G34+G20+G53</f>
        <v>6231558.32</v>
      </c>
      <c r="H66" s="480">
        <f t="shared" si="42"/>
        <v>946909.35</v>
      </c>
      <c r="I66" s="480">
        <f t="shared" si="42"/>
        <v>519</v>
      </c>
      <c r="J66" s="480">
        <f t="shared" si="42"/>
        <v>111614.99136986301</v>
      </c>
      <c r="K66" s="480">
        <f t="shared" si="42"/>
        <v>6119943.328630138</v>
      </c>
      <c r="L66" s="480">
        <f t="shared" si="42"/>
        <v>1255693.8202123288</v>
      </c>
      <c r="M66" s="480">
        <f t="shared" si="42"/>
        <v>3306</v>
      </c>
      <c r="N66" s="480">
        <f t="shared" si="42"/>
        <v>947760.5443767124</v>
      </c>
      <c r="O66" s="480">
        <f t="shared" si="42"/>
        <v>5172182.784253425</v>
      </c>
      <c r="P66" s="480">
        <f>P65+P53+P44+P34+P20</f>
        <v>235084</v>
      </c>
      <c r="Q66" s="480">
        <f>Q65+Q44+Q34+Q20+Q53</f>
        <v>0</v>
      </c>
      <c r="R66" s="480">
        <f>R65+R44+R34+R20+R53</f>
        <v>6466642.32</v>
      </c>
      <c r="S66" s="491">
        <f>S65+S44+S34+S20+S53</f>
        <v>1059375.5357465753</v>
      </c>
      <c r="T66" s="492">
        <f>T65+T53+T44+T34+T20</f>
        <v>1106986.422715411</v>
      </c>
      <c r="U66" s="492"/>
      <c r="V66" s="493">
        <f>V65+V53+V44+V34+V20</f>
        <v>1086765.0638113015</v>
      </c>
      <c r="W66" s="494">
        <f>W65+W53+W44+W34+W20</f>
        <v>4320501.720442124</v>
      </c>
      <c r="X66" s="495">
        <f>R66</f>
        <v>6466642.32</v>
      </c>
      <c r="Y66" s="597">
        <f aca="true" t="shared" si="43" ref="Y66:AJ66">Y65+Y44+Y34+Y20+Y53</f>
        <v>290858</v>
      </c>
      <c r="Z66" s="597">
        <f t="shared" si="43"/>
        <v>647859</v>
      </c>
      <c r="AA66" s="680">
        <f>AA65+AA44+AA34+AA20+AA53+AA23</f>
        <v>6697813.32</v>
      </c>
      <c r="AB66" s="598">
        <f t="shared" si="43"/>
        <v>2146140.599557877</v>
      </c>
      <c r="AC66" s="598">
        <f t="shared" si="43"/>
        <v>896348.4829326028</v>
      </c>
      <c r="AD66" s="598">
        <f t="shared" si="43"/>
        <v>28</v>
      </c>
      <c r="AE66" s="598">
        <f t="shared" si="43"/>
        <v>833849.0775129038</v>
      </c>
      <c r="AF66" s="598">
        <f t="shared" si="43"/>
        <v>3896113.8150637443</v>
      </c>
      <c r="AG66" s="686">
        <f>AG20+AG23+AG64</f>
        <v>588172</v>
      </c>
      <c r="AH66" s="686">
        <f t="shared" si="43"/>
        <v>0</v>
      </c>
      <c r="AI66" s="686">
        <f>AI20+AI23+AI34+AI44+AI53+AI65</f>
        <v>588172</v>
      </c>
      <c r="AJ66" s="686">
        <f t="shared" si="43"/>
        <v>2651659.1871280367</v>
      </c>
      <c r="AK66" s="599">
        <f>AK65+AK53+AK34+AK20+AK44</f>
        <v>3457982.132871963</v>
      </c>
      <c r="AL66" s="372">
        <f>AL65+AL53+AL44+AL34+AL20</f>
        <v>695958.9466314702</v>
      </c>
      <c r="AM66" s="372"/>
      <c r="AN66" s="372">
        <f>AN65+AN53+AN44+AN34+AN20</f>
        <v>695958.9466314705</v>
      </c>
      <c r="AO66" s="631">
        <f>AO65+AO53+AO44+AO34+AO20</f>
        <v>2762023.186240493</v>
      </c>
      <c r="AP66" s="556">
        <f t="shared" si="26"/>
        <v>3347618.133759507</v>
      </c>
      <c r="AQ66" s="556">
        <f>AQ20+AQ34+AQ44+AQ53+AQ65+AQ23</f>
        <v>3264324.1862404924</v>
      </c>
      <c r="AR66" s="556">
        <f>AR20+AR34+AR44+AR53+AR65+AR23</f>
        <v>676519.2772909068</v>
      </c>
      <c r="AS66" s="556"/>
      <c r="AT66" s="556">
        <f>AT20+AT34+AT44+AT53+AT65+AT23</f>
        <v>605025.9189575735</v>
      </c>
      <c r="AU66" s="556">
        <f>AU20+AU23+AU34+AU44+AU53+AU65</f>
        <v>2745169.2672829195</v>
      </c>
      <c r="AV66">
        <v>17</v>
      </c>
    </row>
    <row r="67" spans="1:24" ht="12.75">
      <c r="A67" s="481"/>
      <c r="B67" s="481"/>
      <c r="C67" s="482"/>
      <c r="D67" s="482"/>
      <c r="E67" s="482"/>
      <c r="F67" s="482"/>
      <c r="G67" s="481"/>
      <c r="H67" s="481"/>
      <c r="I67" s="481"/>
      <c r="J67" s="483"/>
      <c r="L67" s="481"/>
      <c r="M67" s="481"/>
      <c r="N67" s="484"/>
      <c r="T67" s="485"/>
      <c r="U67" s="486"/>
      <c r="V67" s="486"/>
      <c r="W67" s="486"/>
      <c r="X67" s="487"/>
    </row>
    <row r="68" spans="20:47" ht="12.75">
      <c r="T68" s="485"/>
      <c r="U68" s="486"/>
      <c r="V68" s="486"/>
      <c r="W68" s="486"/>
      <c r="X68" s="487"/>
      <c r="AO68">
        <v>17</v>
      </c>
      <c r="AU68" s="108"/>
    </row>
    <row r="69" spans="20:24" ht="12.75">
      <c r="T69" s="485"/>
      <c r="U69" s="486"/>
      <c r="V69" s="486"/>
      <c r="W69" s="486"/>
      <c r="X69" s="487"/>
    </row>
    <row r="70" spans="20:24" ht="12.75">
      <c r="T70" s="485"/>
      <c r="U70" s="486"/>
      <c r="V70" s="486"/>
      <c r="W70" s="486"/>
      <c r="X70" s="487"/>
    </row>
    <row r="71" spans="20:24" ht="12.75">
      <c r="T71" s="485"/>
      <c r="U71" s="486"/>
      <c r="V71" s="486"/>
      <c r="W71" s="486"/>
      <c r="X71" s="487"/>
    </row>
    <row r="72" spans="20:24" ht="12.75">
      <c r="T72" s="485"/>
      <c r="U72" s="486"/>
      <c r="V72" s="486"/>
      <c r="W72" s="486"/>
      <c r="X72" s="487"/>
    </row>
    <row r="73" spans="20:24" ht="12.75">
      <c r="T73" s="485"/>
      <c r="U73" s="486"/>
      <c r="V73" s="486"/>
      <c r="W73" s="486"/>
      <c r="X73" s="487"/>
    </row>
    <row r="74" spans="20:24" ht="12.75">
      <c r="T74" s="485"/>
      <c r="U74" s="486"/>
      <c r="V74" s="486"/>
      <c r="W74" s="486"/>
      <c r="X74" s="487"/>
    </row>
    <row r="75" spans="20:24" ht="12.75">
      <c r="T75" s="485"/>
      <c r="U75" s="486"/>
      <c r="V75" s="486"/>
      <c r="W75" s="486"/>
      <c r="X75" s="487"/>
    </row>
    <row r="76" spans="20:24" ht="12.75">
      <c r="T76" s="485"/>
      <c r="U76" s="486"/>
      <c r="V76" s="486"/>
      <c r="W76" s="486"/>
      <c r="X76" s="487"/>
    </row>
    <row r="77" spans="20:24" ht="12.75">
      <c r="T77" s="485"/>
      <c r="U77" s="486"/>
      <c r="V77" s="486"/>
      <c r="W77" s="486"/>
      <c r="X77" s="487"/>
    </row>
    <row r="78" spans="20:24" ht="12.75">
      <c r="T78" s="485"/>
      <c r="U78" s="486"/>
      <c r="V78" s="486"/>
      <c r="W78" s="486"/>
      <c r="X78" s="487"/>
    </row>
    <row r="79" spans="20:24" ht="12.75">
      <c r="T79" s="485"/>
      <c r="U79" s="486"/>
      <c r="V79" s="486"/>
      <c r="W79" s="486"/>
      <c r="X79" s="487"/>
    </row>
    <row r="80" spans="20:24" ht="12.75">
      <c r="T80" s="485"/>
      <c r="U80" s="486"/>
      <c r="V80" s="486"/>
      <c r="W80" s="486"/>
      <c r="X80" s="487"/>
    </row>
    <row r="81" spans="20:24" ht="12.75">
      <c r="T81" s="485"/>
      <c r="U81" s="486"/>
      <c r="V81" s="486"/>
      <c r="W81" s="486"/>
      <c r="X81" s="487"/>
    </row>
    <row r="82" spans="20:24" ht="12.75">
      <c r="T82" s="485"/>
      <c r="U82" s="486"/>
      <c r="V82" s="486"/>
      <c r="W82" s="486"/>
      <c r="X82" s="487"/>
    </row>
    <row r="83" spans="20:24" ht="12.75">
      <c r="T83" s="485"/>
      <c r="U83" s="486"/>
      <c r="V83" s="486"/>
      <c r="W83" s="486"/>
      <c r="X83" s="487"/>
    </row>
    <row r="84" spans="20:24" ht="12.75">
      <c r="T84" s="485"/>
      <c r="U84" s="486"/>
      <c r="V84" s="486"/>
      <c r="W84" s="486"/>
      <c r="X84" s="487"/>
    </row>
    <row r="85" spans="20:24" ht="12.75">
      <c r="T85" s="485"/>
      <c r="U85" s="486"/>
      <c r="V85" s="486"/>
      <c r="W85" s="486"/>
      <c r="X85" s="487"/>
    </row>
    <row r="86" spans="20:24" ht="12.75">
      <c r="T86" s="485"/>
      <c r="U86" s="486"/>
      <c r="V86" s="486"/>
      <c r="W86" s="486"/>
      <c r="X86" s="487"/>
    </row>
    <row r="87" spans="20:24" ht="12.75">
      <c r="T87" s="485"/>
      <c r="U87" s="486"/>
      <c r="V87" s="486"/>
      <c r="W87" s="486"/>
      <c r="X87" s="487"/>
    </row>
    <row r="88" spans="20:24" ht="12.75">
      <c r="T88" s="485"/>
      <c r="U88" s="486"/>
      <c r="V88" s="486"/>
      <c r="W88" s="486"/>
      <c r="X88" s="487"/>
    </row>
    <row r="89" spans="20:24" ht="12.75">
      <c r="T89" s="485"/>
      <c r="U89" s="486"/>
      <c r="V89" s="486"/>
      <c r="W89" s="486"/>
      <c r="X89" s="487"/>
    </row>
    <row r="90" spans="20:24" ht="12.75">
      <c r="T90" s="485"/>
      <c r="U90" s="486"/>
      <c r="V90" s="486"/>
      <c r="W90" s="486"/>
      <c r="X90" s="487"/>
    </row>
    <row r="91" spans="20:24" ht="12.75">
      <c r="T91" s="485"/>
      <c r="U91" s="486"/>
      <c r="V91" s="486"/>
      <c r="W91" s="486"/>
      <c r="X91" s="487"/>
    </row>
    <row r="92" spans="21:23" ht="12.75">
      <c r="U92" s="296"/>
      <c r="V92" s="296"/>
      <c r="W92" s="296"/>
    </row>
    <row r="93" spans="21:23" ht="12.75">
      <c r="U93" s="296"/>
      <c r="V93" s="296"/>
      <c r="W93" s="296"/>
    </row>
    <row r="94" spans="21:23" ht="12.75">
      <c r="U94" s="296"/>
      <c r="V94" s="296"/>
      <c r="W94" s="296"/>
    </row>
    <row r="95" spans="21:23" ht="12.75">
      <c r="U95" s="296"/>
      <c r="V95" s="296"/>
      <c r="W95" s="296"/>
    </row>
    <row r="96" spans="21:23" ht="12.75">
      <c r="U96" s="296"/>
      <c r="V96" s="296"/>
      <c r="W96" s="296"/>
    </row>
    <row r="97" spans="21:23" ht="12.75">
      <c r="U97" s="296"/>
      <c r="V97" s="296"/>
      <c r="W97" s="296"/>
    </row>
    <row r="98" spans="21:23" ht="12.75">
      <c r="U98" s="296"/>
      <c r="V98" s="296"/>
      <c r="W98" s="296"/>
    </row>
    <row r="99" spans="21:23" ht="12.75">
      <c r="U99" s="296"/>
      <c r="V99" s="296"/>
      <c r="W99" s="296"/>
    </row>
  </sheetData>
  <sheetProtection password="DC3B" sheet="1" formatCells="0" formatColumns="0" formatRows="0" insertColumns="0" insertRows="0" insertHyperlinks="0" deleteColumns="0" deleteRows="0" sort="0" autoFilter="0" pivotTables="0"/>
  <mergeCells count="179">
    <mergeCell ref="AR7:AR9"/>
    <mergeCell ref="AQ8:AQ9"/>
    <mergeCell ref="AP7:AP10"/>
    <mergeCell ref="AS7:AS10"/>
    <mergeCell ref="AT7:AT10"/>
    <mergeCell ref="C18:E18"/>
    <mergeCell ref="C12:E12"/>
    <mergeCell ref="C13:E13"/>
    <mergeCell ref="C14:E14"/>
    <mergeCell ref="C11:E11"/>
    <mergeCell ref="AU7:AU10"/>
    <mergeCell ref="C62:E62"/>
    <mergeCell ref="C63:E63"/>
    <mergeCell ref="A65:E65"/>
    <mergeCell ref="A66:E66"/>
    <mergeCell ref="Y56:AA56"/>
    <mergeCell ref="H58:H59"/>
    <mergeCell ref="L58:L59"/>
    <mergeCell ref="T58:T59"/>
    <mergeCell ref="C60:E60"/>
    <mergeCell ref="C61:E61"/>
    <mergeCell ref="P56:R56"/>
    <mergeCell ref="S56:S59"/>
    <mergeCell ref="T56:T57"/>
    <mergeCell ref="U56:U59"/>
    <mergeCell ref="V56:V59"/>
    <mergeCell ref="W56:W59"/>
    <mergeCell ref="J56:J59"/>
    <mergeCell ref="K56:K59"/>
    <mergeCell ref="L56:L57"/>
    <mergeCell ref="M56:M59"/>
    <mergeCell ref="N56:N59"/>
    <mergeCell ref="O56:O59"/>
    <mergeCell ref="C52:E52"/>
    <mergeCell ref="A53:E53"/>
    <mergeCell ref="A54:W54"/>
    <mergeCell ref="A56:A59"/>
    <mergeCell ref="B56:B59"/>
    <mergeCell ref="C56:E59"/>
    <mergeCell ref="F56:F58"/>
    <mergeCell ref="G56:G59"/>
    <mergeCell ref="H56:H57"/>
    <mergeCell ref="I56:I59"/>
    <mergeCell ref="W47:W50"/>
    <mergeCell ref="Y47:AA47"/>
    <mergeCell ref="H49:H50"/>
    <mergeCell ref="L49:L50"/>
    <mergeCell ref="T49:T50"/>
    <mergeCell ref="C51:E51"/>
    <mergeCell ref="O47:O50"/>
    <mergeCell ref="P47:R47"/>
    <mergeCell ref="S47:S50"/>
    <mergeCell ref="T47:T48"/>
    <mergeCell ref="U47:U50"/>
    <mergeCell ref="V47:V50"/>
    <mergeCell ref="I47:I50"/>
    <mergeCell ref="J47:J50"/>
    <mergeCell ref="K47:K50"/>
    <mergeCell ref="L47:L48"/>
    <mergeCell ref="M47:M50"/>
    <mergeCell ref="N47:N50"/>
    <mergeCell ref="C42:E42"/>
    <mergeCell ref="C43:E43"/>
    <mergeCell ref="A44:E44"/>
    <mergeCell ref="A45:W45"/>
    <mergeCell ref="A47:A50"/>
    <mergeCell ref="B47:B50"/>
    <mergeCell ref="C47:E50"/>
    <mergeCell ref="F47:F49"/>
    <mergeCell ref="G47:G50"/>
    <mergeCell ref="H47:H48"/>
    <mergeCell ref="W37:W40"/>
    <mergeCell ref="Y37:AA37"/>
    <mergeCell ref="H39:H40"/>
    <mergeCell ref="L39:L40"/>
    <mergeCell ref="T39:T40"/>
    <mergeCell ref="C41:E41"/>
    <mergeCell ref="O37:O40"/>
    <mergeCell ref="P37:R37"/>
    <mergeCell ref="S37:S40"/>
    <mergeCell ref="T37:T38"/>
    <mergeCell ref="U37:U40"/>
    <mergeCell ref="V37:V40"/>
    <mergeCell ref="I37:I40"/>
    <mergeCell ref="J37:J40"/>
    <mergeCell ref="K37:K40"/>
    <mergeCell ref="L37:L38"/>
    <mergeCell ref="M37:M40"/>
    <mergeCell ref="N37:N40"/>
    <mergeCell ref="A37:A40"/>
    <mergeCell ref="B37:B40"/>
    <mergeCell ref="C37:E40"/>
    <mergeCell ref="F37:F39"/>
    <mergeCell ref="G37:G40"/>
    <mergeCell ref="H37:H38"/>
    <mergeCell ref="C31:E31"/>
    <mergeCell ref="C32:E32"/>
    <mergeCell ref="C33:E33"/>
    <mergeCell ref="A34:E34"/>
    <mergeCell ref="A35:W35"/>
    <mergeCell ref="T36:W36"/>
    <mergeCell ref="C29:E29"/>
    <mergeCell ref="C30:E30"/>
    <mergeCell ref="P25:R25"/>
    <mergeCell ref="S25:S28"/>
    <mergeCell ref="T25:T26"/>
    <mergeCell ref="K25:K28"/>
    <mergeCell ref="L25:L26"/>
    <mergeCell ref="Y25:AA25"/>
    <mergeCell ref="U25:U28"/>
    <mergeCell ref="A20:E20"/>
    <mergeCell ref="A24:W24"/>
    <mergeCell ref="A25:A28"/>
    <mergeCell ref="B25:B28"/>
    <mergeCell ref="C25:E28"/>
    <mergeCell ref="H27:H28"/>
    <mergeCell ref="L27:L28"/>
    <mergeCell ref="T27:T28"/>
    <mergeCell ref="C15:E15"/>
    <mergeCell ref="C16:E16"/>
    <mergeCell ref="C17:E17"/>
    <mergeCell ref="M25:M28"/>
    <mergeCell ref="N25:N28"/>
    <mergeCell ref="O25:O28"/>
    <mergeCell ref="C19:E19"/>
    <mergeCell ref="T7:T8"/>
    <mergeCell ref="F25:F27"/>
    <mergeCell ref="G25:G28"/>
    <mergeCell ref="H25:H26"/>
    <mergeCell ref="I25:I28"/>
    <mergeCell ref="V25:V28"/>
    <mergeCell ref="AC7:AC9"/>
    <mergeCell ref="P7:R7"/>
    <mergeCell ref="U7:U10"/>
    <mergeCell ref="V7:V10"/>
    <mergeCell ref="AD7:AD10"/>
    <mergeCell ref="H9:H10"/>
    <mergeCell ref="L9:L10"/>
    <mergeCell ref="R9:R10"/>
    <mergeCell ref="T9:T10"/>
    <mergeCell ref="S7:S10"/>
    <mergeCell ref="AE7:AE10"/>
    <mergeCell ref="AF7:AF10"/>
    <mergeCell ref="AA7:AA10"/>
    <mergeCell ref="X7:X10"/>
    <mergeCell ref="K7:K10"/>
    <mergeCell ref="L7:L8"/>
    <mergeCell ref="M7:M10"/>
    <mergeCell ref="N7:N10"/>
    <mergeCell ref="O7:O10"/>
    <mergeCell ref="AB7:AB10"/>
    <mergeCell ref="A5:W5"/>
    <mergeCell ref="A7:A10"/>
    <mergeCell ref="B7:B10"/>
    <mergeCell ref="C7:E10"/>
    <mergeCell ref="F7:F9"/>
    <mergeCell ref="G7:G10"/>
    <mergeCell ref="H7:H8"/>
    <mergeCell ref="I7:I10"/>
    <mergeCell ref="J7:J10"/>
    <mergeCell ref="W7:W10"/>
    <mergeCell ref="AG7:AI7"/>
    <mergeCell ref="AJ7:AJ10"/>
    <mergeCell ref="AL7:AL9"/>
    <mergeCell ref="AM7:AM10"/>
    <mergeCell ref="AN7:AN10"/>
    <mergeCell ref="AO7:AO10"/>
    <mergeCell ref="AK8:AK9"/>
    <mergeCell ref="AI9:AI10"/>
    <mergeCell ref="C64:E64"/>
    <mergeCell ref="A21:E21"/>
    <mergeCell ref="C22:E22"/>
    <mergeCell ref="A23:E23"/>
    <mergeCell ref="AG25:AI25"/>
    <mergeCell ref="AG37:AI37"/>
    <mergeCell ref="AG47:AI47"/>
    <mergeCell ref="AG56:AI56"/>
    <mergeCell ref="W25:W28"/>
    <mergeCell ref="J25:J28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I48"/>
  <sheetViews>
    <sheetView zoomScalePageLayoutView="0" workbookViewId="0" topLeftCell="A1">
      <selection activeCell="I6" sqref="I6"/>
    </sheetView>
  </sheetViews>
  <sheetFormatPr defaultColWidth="9.140625" defaultRowHeight="12.75"/>
  <cols>
    <col min="1" max="1" width="13.7109375" style="133" customWidth="1"/>
    <col min="2" max="2" width="26.57421875" style="133" customWidth="1"/>
    <col min="3" max="3" width="11.421875" style="133" customWidth="1"/>
    <col min="4" max="4" width="11.8515625" style="133" customWidth="1"/>
    <col min="5" max="5" width="10.8515625" style="133" customWidth="1"/>
    <col min="6" max="6" width="10.28125" style="133" customWidth="1"/>
    <col min="7" max="7" width="16.57421875" style="133" customWidth="1"/>
    <col min="8" max="9" width="15.7109375" style="133" customWidth="1"/>
    <col min="10" max="16384" width="9.140625" style="133" customWidth="1"/>
  </cols>
  <sheetData>
    <row r="2" ht="15.75">
      <c r="A2" s="612"/>
    </row>
    <row r="4" ht="18">
      <c r="D4" s="502" t="s">
        <v>568</v>
      </c>
    </row>
    <row r="6" ht="12.75">
      <c r="F6" s="503" t="s">
        <v>648</v>
      </c>
    </row>
    <row r="8" ht="12.75">
      <c r="A8" s="504"/>
    </row>
    <row r="11" ht="18" customHeight="1" thickBot="1"/>
    <row r="12" spans="4:9" ht="18" customHeight="1">
      <c r="D12" s="1312" t="s">
        <v>704</v>
      </c>
      <c r="E12" s="1313"/>
      <c r="F12" s="1312" t="s">
        <v>705</v>
      </c>
      <c r="G12" s="1316"/>
      <c r="H12" s="1318" t="s">
        <v>706</v>
      </c>
      <c r="I12" s="1316"/>
    </row>
    <row r="13" spans="4:9" ht="18" customHeight="1" thickBot="1">
      <c r="D13" s="1314"/>
      <c r="E13" s="1315"/>
      <c r="F13" s="1314"/>
      <c r="G13" s="1317"/>
      <c r="H13" s="1319"/>
      <c r="I13" s="1317"/>
    </row>
    <row r="14" spans="1:9" ht="18" customHeight="1" thickBot="1">
      <c r="A14" s="836" t="s">
        <v>253</v>
      </c>
      <c r="B14" s="837" t="s">
        <v>199</v>
      </c>
      <c r="C14" s="838" t="s">
        <v>204</v>
      </c>
      <c r="D14" s="838" t="s">
        <v>569</v>
      </c>
      <c r="E14" s="838" t="s">
        <v>570</v>
      </c>
      <c r="F14" s="838" t="s">
        <v>569</v>
      </c>
      <c r="G14" s="838" t="s">
        <v>570</v>
      </c>
      <c r="H14" s="838" t="s">
        <v>569</v>
      </c>
      <c r="I14" s="839" t="s">
        <v>570</v>
      </c>
    </row>
    <row r="15" spans="1:9" ht="18" customHeight="1">
      <c r="A15" s="831" t="s">
        <v>234</v>
      </c>
      <c r="B15" s="832" t="s">
        <v>571</v>
      </c>
      <c r="C15" s="832" t="s">
        <v>213</v>
      </c>
      <c r="D15" s="609">
        <v>88859</v>
      </c>
      <c r="E15" s="833"/>
      <c r="F15" s="834"/>
      <c r="G15" s="833"/>
      <c r="H15" s="833"/>
      <c r="I15" s="835"/>
    </row>
    <row r="16" spans="1:9" ht="18" customHeight="1">
      <c r="A16" s="823" t="s">
        <v>236</v>
      </c>
      <c r="B16" s="602" t="s">
        <v>572</v>
      </c>
      <c r="C16" s="602" t="s">
        <v>213</v>
      </c>
      <c r="D16" s="610">
        <v>108790</v>
      </c>
      <c r="E16" s="601"/>
      <c r="F16" s="603"/>
      <c r="G16" s="601"/>
      <c r="H16" s="601"/>
      <c r="I16" s="824"/>
    </row>
    <row r="17" spans="1:9" ht="18" customHeight="1">
      <c r="A17" s="823" t="s">
        <v>238</v>
      </c>
      <c r="B17" s="602" t="s">
        <v>573</v>
      </c>
      <c r="C17" s="602" t="s">
        <v>213</v>
      </c>
      <c r="D17" s="610">
        <v>34072</v>
      </c>
      <c r="E17" s="601"/>
      <c r="F17" s="603"/>
      <c r="G17" s="601"/>
      <c r="H17" s="601"/>
      <c r="I17" s="824"/>
    </row>
    <row r="18" spans="1:9" ht="18" customHeight="1">
      <c r="A18" s="823" t="s">
        <v>240</v>
      </c>
      <c r="B18" s="602" t="s">
        <v>574</v>
      </c>
      <c r="C18" s="602" t="s">
        <v>213</v>
      </c>
      <c r="D18" s="610">
        <v>6472</v>
      </c>
      <c r="E18" s="601"/>
      <c r="F18" s="603"/>
      <c r="G18" s="601"/>
      <c r="H18" s="601"/>
      <c r="I18" s="824"/>
    </row>
    <row r="19" spans="1:9" ht="18" customHeight="1">
      <c r="A19" s="823" t="s">
        <v>649</v>
      </c>
      <c r="B19" s="602" t="s">
        <v>650</v>
      </c>
      <c r="C19" s="602" t="s">
        <v>213</v>
      </c>
      <c r="D19" s="610">
        <v>51632</v>
      </c>
      <c r="E19" s="601"/>
      <c r="F19" s="603"/>
      <c r="G19" s="601"/>
      <c r="H19" s="601"/>
      <c r="I19" s="824"/>
    </row>
    <row r="20" spans="1:9" ht="18" customHeight="1">
      <c r="A20" s="605">
        <v>512412</v>
      </c>
      <c r="B20" s="602" t="s">
        <v>242</v>
      </c>
      <c r="C20" s="602" t="s">
        <v>243</v>
      </c>
      <c r="D20" s="611">
        <f>F20*139.59</f>
        <v>8537.3244</v>
      </c>
      <c r="E20" s="604"/>
      <c r="F20" s="604">
        <v>61.16</v>
      </c>
      <c r="G20" s="601"/>
      <c r="H20" s="601"/>
      <c r="I20" s="824"/>
    </row>
    <row r="21" spans="1:9" ht="18" customHeight="1">
      <c r="A21" s="605">
        <v>512413</v>
      </c>
      <c r="B21" s="602" t="s">
        <v>244</v>
      </c>
      <c r="C21" s="602" t="s">
        <v>243</v>
      </c>
      <c r="D21" s="611">
        <f>F21*139.59</f>
        <v>0</v>
      </c>
      <c r="E21" s="604"/>
      <c r="F21" s="604">
        <v>0</v>
      </c>
      <c r="G21" s="601"/>
      <c r="H21" s="601"/>
      <c r="I21" s="824"/>
    </row>
    <row r="22" spans="1:9" ht="18" customHeight="1">
      <c r="A22" s="605">
        <v>512414</v>
      </c>
      <c r="B22" s="602" t="s">
        <v>245</v>
      </c>
      <c r="C22" s="602" t="s">
        <v>243</v>
      </c>
      <c r="D22" s="611">
        <f>F22*139.59</f>
        <v>333368.838</v>
      </c>
      <c r="E22" s="604"/>
      <c r="F22" s="604">
        <v>2388.2</v>
      </c>
      <c r="G22" s="601"/>
      <c r="H22" s="601"/>
      <c r="I22" s="824"/>
    </row>
    <row r="23" spans="1:9" ht="18" customHeight="1">
      <c r="A23" s="605">
        <v>51243</v>
      </c>
      <c r="B23" s="602" t="s">
        <v>246</v>
      </c>
      <c r="C23" s="602" t="s">
        <v>243</v>
      </c>
      <c r="D23" s="611">
        <f>F23*139.59</f>
        <v>977.13</v>
      </c>
      <c r="E23" s="604"/>
      <c r="F23" s="604">
        <v>7</v>
      </c>
      <c r="G23" s="601"/>
      <c r="H23" s="601"/>
      <c r="I23" s="824"/>
    </row>
    <row r="24" spans="1:9" ht="18" customHeight="1">
      <c r="A24" s="605">
        <v>51246</v>
      </c>
      <c r="B24" s="602" t="s">
        <v>576</v>
      </c>
      <c r="C24" s="602" t="s">
        <v>243</v>
      </c>
      <c r="D24" s="611">
        <f>F24*139.59</f>
        <v>91382.5935</v>
      </c>
      <c r="E24" s="604"/>
      <c r="F24" s="604">
        <v>654.65</v>
      </c>
      <c r="G24" s="601"/>
      <c r="H24" s="601"/>
      <c r="I24" s="824"/>
    </row>
    <row r="25" spans="1:9" ht="18" customHeight="1">
      <c r="A25" s="605">
        <v>51244</v>
      </c>
      <c r="B25" s="602" t="s">
        <v>247</v>
      </c>
      <c r="C25" s="602" t="s">
        <v>262</v>
      </c>
      <c r="D25" s="611">
        <f>H25*105.85</f>
        <v>2389.0344999999998</v>
      </c>
      <c r="E25" s="604"/>
      <c r="F25" s="601"/>
      <c r="G25" s="601"/>
      <c r="H25" s="604">
        <v>22.57</v>
      </c>
      <c r="I25" s="824"/>
    </row>
    <row r="26" spans="1:9" ht="18" customHeight="1">
      <c r="A26" s="605">
        <v>51245</v>
      </c>
      <c r="B26" s="602" t="s">
        <v>577</v>
      </c>
      <c r="C26" s="602" t="s">
        <v>262</v>
      </c>
      <c r="D26" s="611">
        <f>H26*105.85</f>
        <v>92953.23599999999</v>
      </c>
      <c r="E26" s="604"/>
      <c r="F26" s="601"/>
      <c r="G26" s="601"/>
      <c r="H26" s="604">
        <v>878.16</v>
      </c>
      <c r="I26" s="824"/>
    </row>
    <row r="27" spans="1:9" ht="18" customHeight="1" thickBot="1">
      <c r="A27" s="825">
        <v>51247</v>
      </c>
      <c r="B27" s="826" t="s">
        <v>576</v>
      </c>
      <c r="C27" s="826" t="s">
        <v>262</v>
      </c>
      <c r="D27" s="827">
        <f>H27*105.85</f>
        <v>26277.262499999997</v>
      </c>
      <c r="E27" s="828"/>
      <c r="F27" s="829"/>
      <c r="G27" s="829"/>
      <c r="H27" s="828">
        <v>248.25</v>
      </c>
      <c r="I27" s="830"/>
    </row>
    <row r="28" spans="1:9" ht="18" customHeight="1">
      <c r="A28" s="1320" t="s">
        <v>575</v>
      </c>
      <c r="B28" s="1321"/>
      <c r="C28" s="1321"/>
      <c r="D28" s="1324">
        <f>SUM(D15:D27)</f>
        <v>845710.4188999999</v>
      </c>
      <c r="E28" s="1326"/>
      <c r="F28" s="1326"/>
      <c r="G28" s="1326"/>
      <c r="H28" s="1326"/>
      <c r="I28" s="1327"/>
    </row>
    <row r="29" spans="1:9" ht="18" customHeight="1" thickBot="1">
      <c r="A29" s="1322"/>
      <c r="B29" s="1323"/>
      <c r="C29" s="1323"/>
      <c r="D29" s="1325"/>
      <c r="E29" s="1328"/>
      <c r="F29" s="1328"/>
      <c r="G29" s="1328"/>
      <c r="H29" s="1328"/>
      <c r="I29" s="1329"/>
    </row>
    <row r="30" spans="4:9" ht="12.75">
      <c r="D30" s="506"/>
      <c r="I30" s="133">
        <v>18</v>
      </c>
    </row>
    <row r="31" ht="12.75">
      <c r="H31" s="170"/>
    </row>
    <row r="37" spans="2:8" ht="12.75">
      <c r="B37" s="172"/>
      <c r="C37" s="172"/>
      <c r="D37" s="172"/>
      <c r="F37" s="606"/>
      <c r="H37" s="607"/>
    </row>
    <row r="38" spans="2:8" ht="12.75">
      <c r="B38" s="172"/>
      <c r="C38" s="172"/>
      <c r="D38" s="172"/>
      <c r="F38" s="606"/>
      <c r="H38" s="607"/>
    </row>
    <row r="39" spans="2:8" ht="12.75">
      <c r="B39" s="172"/>
      <c r="C39" s="172"/>
      <c r="D39" s="172"/>
      <c r="F39" s="606"/>
      <c r="H39" s="607"/>
    </row>
    <row r="40" spans="2:8" ht="12.75">
      <c r="B40" s="172"/>
      <c r="C40" s="172"/>
      <c r="D40" s="172"/>
      <c r="F40" s="606"/>
      <c r="H40" s="607"/>
    </row>
    <row r="41" spans="2:8" ht="12.75">
      <c r="B41" s="608"/>
      <c r="C41" s="172"/>
      <c r="D41" s="172"/>
      <c r="F41" s="606"/>
      <c r="G41" s="606"/>
      <c r="H41" s="607"/>
    </row>
    <row r="42" spans="2:8" ht="12.75">
      <c r="B42" s="608"/>
      <c r="C42" s="172"/>
      <c r="D42" s="172"/>
      <c r="F42" s="606"/>
      <c r="G42" s="606"/>
      <c r="H42" s="607"/>
    </row>
    <row r="43" spans="2:8" ht="12.75">
      <c r="B43" s="608"/>
      <c r="C43" s="172"/>
      <c r="D43" s="172"/>
      <c r="F43" s="606"/>
      <c r="G43" s="606"/>
      <c r="H43" s="607"/>
    </row>
    <row r="44" spans="2:8" ht="12.75">
      <c r="B44" s="608"/>
      <c r="C44" s="172"/>
      <c r="D44" s="172"/>
      <c r="F44" s="606"/>
      <c r="G44" s="606"/>
      <c r="H44" s="607"/>
    </row>
    <row r="45" spans="2:8" ht="12.75">
      <c r="B45" s="608"/>
      <c r="C45" s="172"/>
      <c r="D45" s="172"/>
      <c r="F45" s="606"/>
      <c r="G45" s="606"/>
      <c r="H45" s="607"/>
    </row>
    <row r="46" spans="2:8" ht="12.75">
      <c r="B46" s="608"/>
      <c r="C46" s="172"/>
      <c r="D46" s="172"/>
      <c r="F46" s="606"/>
      <c r="G46" s="606"/>
      <c r="H46" s="607"/>
    </row>
    <row r="47" spans="2:8" ht="12.75">
      <c r="B47" s="608"/>
      <c r="C47" s="172"/>
      <c r="D47" s="172"/>
      <c r="F47" s="606"/>
      <c r="G47" s="606"/>
      <c r="H47" s="607"/>
    </row>
    <row r="48" spans="2:8" ht="12.75">
      <c r="B48" s="608"/>
      <c r="C48" s="172"/>
      <c r="D48" s="172"/>
      <c r="F48" s="606"/>
      <c r="G48" s="606"/>
      <c r="H48" s="607"/>
    </row>
  </sheetData>
  <sheetProtection password="DC3B" sheet="1" formatCells="0" formatColumns="0" formatRows="0" insertColumns="0" insertRows="0" insertHyperlinks="0" deleteColumns="0" deleteRows="0" sort="0" autoFilter="0" pivotTables="0"/>
  <mergeCells count="6">
    <mergeCell ref="D12:E13"/>
    <mergeCell ref="F12:G13"/>
    <mergeCell ref="H12:I13"/>
    <mergeCell ref="A28:C29"/>
    <mergeCell ref="D28:D29"/>
    <mergeCell ref="E28:I29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9:G52"/>
  <sheetViews>
    <sheetView zoomScalePageLayoutView="0" workbookViewId="0" topLeftCell="A16">
      <selection activeCell="K27" sqref="K27"/>
    </sheetView>
  </sheetViews>
  <sheetFormatPr defaultColWidth="9.140625" defaultRowHeight="12.75"/>
  <cols>
    <col min="1" max="1" width="0.42578125" style="0" customWidth="1"/>
    <col min="2" max="2" width="5.140625" style="0" customWidth="1"/>
    <col min="3" max="3" width="38.28125" style="0" customWidth="1"/>
    <col min="4" max="4" width="11.7109375" style="0" customWidth="1"/>
    <col min="5" max="5" width="9.8515625" style="0" customWidth="1"/>
    <col min="6" max="6" width="10.28125" style="0" customWidth="1"/>
  </cols>
  <sheetData>
    <row r="9" spans="2:3" ht="18">
      <c r="B9" s="617" t="s">
        <v>616</v>
      </c>
      <c r="C9" s="617"/>
    </row>
    <row r="10" spans="2:7" ht="15.75">
      <c r="B10" s="1330" t="s">
        <v>617</v>
      </c>
      <c r="C10" s="1330"/>
      <c r="G10" s="840"/>
    </row>
    <row r="11" spans="2:3" ht="15">
      <c r="B11" s="1037" t="s">
        <v>618</v>
      </c>
      <c r="C11" s="1037"/>
    </row>
    <row r="12" spans="2:3" ht="15">
      <c r="B12" s="616"/>
      <c r="C12" s="616"/>
    </row>
    <row r="13" spans="2:3" ht="12.75">
      <c r="B13" s="293"/>
      <c r="C13" s="293"/>
    </row>
    <row r="14" spans="2:6" ht="18">
      <c r="B14" s="293"/>
      <c r="C14" s="618" t="s">
        <v>651</v>
      </c>
      <c r="D14" s="618"/>
      <c r="E14" s="196"/>
      <c r="F14" s="196"/>
    </row>
    <row r="15" ht="13.5" thickBot="1"/>
    <row r="16" spans="2:7" ht="24.75" customHeight="1" thickBot="1">
      <c r="B16" s="859" t="s">
        <v>2</v>
      </c>
      <c r="C16" s="710" t="s">
        <v>619</v>
      </c>
      <c r="D16" s="860" t="s">
        <v>620</v>
      </c>
      <c r="E16" s="822" t="s">
        <v>621</v>
      </c>
      <c r="F16" s="822" t="s">
        <v>167</v>
      </c>
      <c r="G16" s="861" t="s">
        <v>622</v>
      </c>
    </row>
    <row r="17" spans="2:7" ht="15" customHeight="1">
      <c r="B17" s="854">
        <v>1</v>
      </c>
      <c r="C17" s="855" t="s">
        <v>623</v>
      </c>
      <c r="D17" s="855" t="s">
        <v>624</v>
      </c>
      <c r="E17" s="856" t="s">
        <v>625</v>
      </c>
      <c r="F17" s="857">
        <v>1658977</v>
      </c>
      <c r="G17" s="858">
        <v>850</v>
      </c>
    </row>
    <row r="18" spans="2:7" ht="15" customHeight="1" thickBot="1">
      <c r="B18" s="848">
        <v>2</v>
      </c>
      <c r="C18" s="849" t="s">
        <v>626</v>
      </c>
      <c r="D18" s="850">
        <v>1</v>
      </c>
      <c r="E18" s="851" t="s">
        <v>627</v>
      </c>
      <c r="F18" s="852">
        <v>208333</v>
      </c>
      <c r="G18" s="853">
        <v>1000</v>
      </c>
    </row>
    <row r="19" spans="2:7" ht="15" customHeight="1" thickBot="1">
      <c r="B19" s="620"/>
      <c r="C19" s="710" t="s">
        <v>186</v>
      </c>
      <c r="D19" s="710"/>
      <c r="E19" s="862"/>
      <c r="F19" s="372">
        <f>SUM(F17:F18)</f>
        <v>1867310</v>
      </c>
      <c r="G19" s="863"/>
    </row>
    <row r="20" spans="2:7" ht="15" customHeight="1">
      <c r="B20" s="114"/>
      <c r="C20" s="621"/>
      <c r="D20" s="621"/>
      <c r="E20" s="190"/>
      <c r="F20" s="622"/>
      <c r="G20" s="114"/>
    </row>
    <row r="21" spans="2:7" ht="15" customHeight="1">
      <c r="B21" s="114"/>
      <c r="C21" s="621"/>
      <c r="D21" s="621"/>
      <c r="E21" s="190"/>
      <c r="F21" s="622"/>
      <c r="G21" s="114"/>
    </row>
    <row r="22" spans="2:7" ht="15" customHeight="1">
      <c r="B22" s="114"/>
      <c r="C22" s="621"/>
      <c r="D22" s="621"/>
      <c r="E22" s="190"/>
      <c r="F22" s="622"/>
      <c r="G22" s="114"/>
    </row>
    <row r="23" spans="2:7" ht="15" customHeight="1">
      <c r="B23" s="114"/>
      <c r="C23" s="621"/>
      <c r="D23" s="621"/>
      <c r="E23" s="190"/>
      <c r="F23" s="622"/>
      <c r="G23" s="114"/>
    </row>
    <row r="24" spans="2:7" ht="15" customHeight="1">
      <c r="B24" s="114"/>
      <c r="C24" s="621"/>
      <c r="D24" s="621"/>
      <c r="E24" s="190"/>
      <c r="F24" s="622"/>
      <c r="G24" s="114"/>
    </row>
    <row r="25" spans="2:7" ht="15" customHeight="1">
      <c r="B25" s="114"/>
      <c r="C25" s="621"/>
      <c r="D25" s="621"/>
      <c r="E25" s="190"/>
      <c r="F25" s="622"/>
      <c r="G25" s="114"/>
    </row>
    <row r="26" spans="2:7" ht="15" customHeight="1">
      <c r="B26" s="114"/>
      <c r="C26" s="621"/>
      <c r="D26" s="621"/>
      <c r="E26" s="190"/>
      <c r="F26" s="622"/>
      <c r="G26" s="114"/>
    </row>
    <row r="27" spans="2:7" ht="15" customHeight="1">
      <c r="B27" s="114"/>
      <c r="C27" s="621"/>
      <c r="D27" s="621"/>
      <c r="E27" s="190"/>
      <c r="F27" s="622"/>
      <c r="G27" s="114"/>
    </row>
    <row r="28" spans="2:7" ht="15" customHeight="1">
      <c r="B28" s="114"/>
      <c r="C28" s="621"/>
      <c r="D28" s="621"/>
      <c r="E28" s="190"/>
      <c r="F28" s="622"/>
      <c r="G28" s="114"/>
    </row>
    <row r="29" spans="2:7" ht="15" customHeight="1">
      <c r="B29" s="114"/>
      <c r="C29" s="621"/>
      <c r="D29" s="621"/>
      <c r="E29" s="190"/>
      <c r="F29" s="622"/>
      <c r="G29" s="114"/>
    </row>
    <row r="33" spans="4:6" ht="15.75">
      <c r="D33" s="1082" t="s">
        <v>628</v>
      </c>
      <c r="E33" s="1082"/>
      <c r="F33" s="1082"/>
    </row>
    <row r="35" spans="4:6" ht="15">
      <c r="D35" s="1331" t="s">
        <v>629</v>
      </c>
      <c r="E35" s="1331"/>
      <c r="F35" s="1331"/>
    </row>
    <row r="52" ht="12.75">
      <c r="G52">
        <v>19</v>
      </c>
    </row>
  </sheetData>
  <sheetProtection password="DC3B" sheet="1" formatCells="0" formatColumns="0" formatRows="0" insertColumns="0" insertRows="0" insertHyperlinks="0" deleteColumns="0" deleteRows="0" sort="0" autoFilter="0" pivotTables="0"/>
  <mergeCells count="4">
    <mergeCell ref="B10:C10"/>
    <mergeCell ref="B11:C11"/>
    <mergeCell ref="D33:F33"/>
    <mergeCell ref="D35:F3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47"/>
  <sheetViews>
    <sheetView zoomScalePageLayoutView="0" workbookViewId="0" topLeftCell="A10">
      <selection activeCell="H3" sqref="H3"/>
    </sheetView>
  </sheetViews>
  <sheetFormatPr defaultColWidth="9.140625" defaultRowHeight="12.75"/>
  <cols>
    <col min="1" max="1" width="2.8515625" style="42" customWidth="1"/>
    <col min="2" max="2" width="3.7109375" style="43" customWidth="1"/>
    <col min="3" max="3" width="2.7109375" style="43" customWidth="1"/>
    <col min="4" max="4" width="4.00390625" style="43" customWidth="1"/>
    <col min="5" max="5" width="40.57421875" style="42" customWidth="1"/>
    <col min="6" max="6" width="8.28125" style="42" customWidth="1"/>
    <col min="7" max="8" width="15.7109375" style="44" customWidth="1"/>
    <col min="9" max="9" width="1.421875" style="42" customWidth="1"/>
    <col min="10" max="16384" width="9.140625" style="42" customWidth="1"/>
  </cols>
  <sheetData>
    <row r="1" spans="2:8" s="1" customFormat="1" ht="17.25" customHeight="1">
      <c r="B1" s="13"/>
      <c r="C1" s="13"/>
      <c r="D1" s="13"/>
      <c r="G1" s="14"/>
      <c r="H1" s="14"/>
    </row>
    <row r="2" spans="2:8" s="18" customFormat="1" ht="18">
      <c r="B2" s="15"/>
      <c r="C2" s="16"/>
      <c r="D2" s="16"/>
      <c r="E2" s="17"/>
      <c r="G2" s="975"/>
      <c r="H2" s="975"/>
    </row>
    <row r="3" spans="2:8" s="18" customFormat="1" ht="15.75" customHeight="1">
      <c r="B3" s="15"/>
      <c r="C3" s="16"/>
      <c r="D3" s="16"/>
      <c r="E3" s="17"/>
      <c r="G3" s="19"/>
      <c r="H3" s="944"/>
    </row>
    <row r="4" spans="2:8" s="20" customFormat="1" ht="18" customHeight="1">
      <c r="B4" s="976" t="s">
        <v>659</v>
      </c>
      <c r="C4" s="976"/>
      <c r="D4" s="976"/>
      <c r="E4" s="976"/>
      <c r="F4" s="976"/>
      <c r="G4" s="976"/>
      <c r="H4" s="976"/>
    </row>
    <row r="5" spans="2:8" s="5" customFormat="1" ht="6.75" customHeight="1" thickBot="1">
      <c r="B5" s="21"/>
      <c r="C5" s="21"/>
      <c r="D5" s="21"/>
      <c r="G5" s="22"/>
      <c r="H5" s="22"/>
    </row>
    <row r="6" spans="2:8" s="5" customFormat="1" ht="12" customHeight="1">
      <c r="B6" s="970" t="s">
        <v>2</v>
      </c>
      <c r="C6" s="982" t="s">
        <v>8</v>
      </c>
      <c r="D6" s="983"/>
      <c r="E6" s="984"/>
      <c r="F6" s="980" t="s">
        <v>9</v>
      </c>
      <c r="G6" s="75" t="s">
        <v>97</v>
      </c>
      <c r="H6" s="76" t="s">
        <v>97</v>
      </c>
    </row>
    <row r="7" spans="2:8" s="5" customFormat="1" ht="12" customHeight="1">
      <c r="B7" s="971"/>
      <c r="C7" s="985"/>
      <c r="D7" s="986"/>
      <c r="E7" s="987"/>
      <c r="F7" s="981"/>
      <c r="G7" s="77" t="s">
        <v>98</v>
      </c>
      <c r="H7" s="78" t="s">
        <v>111</v>
      </c>
    </row>
    <row r="8" spans="2:8" s="26" customFormat="1" ht="24.75" customHeight="1">
      <c r="B8" s="68" t="s">
        <v>3</v>
      </c>
      <c r="C8" s="972" t="s">
        <v>112</v>
      </c>
      <c r="D8" s="973"/>
      <c r="E8" s="974"/>
      <c r="F8" s="24"/>
      <c r="G8" s="509">
        <f>G9+G13+G21+G29+G30+G31</f>
        <v>32950094</v>
      </c>
      <c r="H8" s="69">
        <f>H9+H13+H21+H29+H30+H31</f>
        <v>28008478</v>
      </c>
    </row>
    <row r="9" spans="2:8" s="26" customFormat="1" ht="16.5" customHeight="1">
      <c r="B9" s="70"/>
      <c r="C9" s="23">
        <v>1</v>
      </c>
      <c r="D9" s="27" t="s">
        <v>10</v>
      </c>
      <c r="E9" s="28"/>
      <c r="F9" s="29"/>
      <c r="G9" s="510">
        <f>G10+G11</f>
        <v>1960972</v>
      </c>
      <c r="H9" s="67">
        <f>H10+H11</f>
        <v>936220</v>
      </c>
    </row>
    <row r="10" spans="2:8" s="34" customFormat="1" ht="16.5" customHeight="1">
      <c r="B10" s="70"/>
      <c r="C10" s="23"/>
      <c r="D10" s="30" t="s">
        <v>68</v>
      </c>
      <c r="E10" s="31" t="s">
        <v>27</v>
      </c>
      <c r="F10" s="32"/>
      <c r="G10" s="511">
        <v>845710</v>
      </c>
      <c r="H10" s="33">
        <v>899376</v>
      </c>
    </row>
    <row r="11" spans="2:8" s="34" customFormat="1" ht="16.5" customHeight="1">
      <c r="B11" s="71"/>
      <c r="C11" s="23"/>
      <c r="D11" s="30" t="s">
        <v>68</v>
      </c>
      <c r="E11" s="31" t="s">
        <v>28</v>
      </c>
      <c r="F11" s="32"/>
      <c r="G11" s="511">
        <v>1115262</v>
      </c>
      <c r="H11" s="33">
        <v>36844</v>
      </c>
    </row>
    <row r="12" spans="2:8" s="26" customFormat="1" ht="16.5" customHeight="1">
      <c r="B12" s="71"/>
      <c r="C12" s="23">
        <v>2</v>
      </c>
      <c r="D12" s="27" t="s">
        <v>101</v>
      </c>
      <c r="E12" s="28"/>
      <c r="F12" s="29"/>
      <c r="G12" s="511"/>
      <c r="H12" s="25"/>
    </row>
    <row r="13" spans="2:8" s="26" customFormat="1" ht="16.5" customHeight="1">
      <c r="B13" s="70"/>
      <c r="C13" s="23">
        <v>3</v>
      </c>
      <c r="D13" s="27" t="s">
        <v>102</v>
      </c>
      <c r="E13" s="28"/>
      <c r="F13" s="29"/>
      <c r="G13" s="510">
        <f>G14+G15+G16+G17+G18+G20</f>
        <v>7448750</v>
      </c>
      <c r="H13" s="67">
        <f>H14+H15+H16+H17+H18+H20</f>
        <v>3863818</v>
      </c>
    </row>
    <row r="14" spans="2:8" s="34" customFormat="1" ht="16.5" customHeight="1">
      <c r="B14" s="70"/>
      <c r="C14" s="35"/>
      <c r="D14" s="30" t="s">
        <v>68</v>
      </c>
      <c r="E14" s="31" t="s">
        <v>103</v>
      </c>
      <c r="F14" s="32"/>
      <c r="G14" s="511">
        <v>4468103</v>
      </c>
      <c r="H14" s="33">
        <v>3299069</v>
      </c>
    </row>
    <row r="15" spans="2:14" s="34" customFormat="1" ht="16.5" customHeight="1">
      <c r="B15" s="71"/>
      <c r="C15" s="36"/>
      <c r="D15" s="37" t="s">
        <v>68</v>
      </c>
      <c r="E15" s="31" t="s">
        <v>152</v>
      </c>
      <c r="F15" s="32"/>
      <c r="G15" s="511"/>
      <c r="H15" s="33"/>
      <c r="N15" s="103"/>
    </row>
    <row r="16" spans="2:8" s="34" customFormat="1" ht="16.5" customHeight="1">
      <c r="B16" s="71"/>
      <c r="C16" s="36"/>
      <c r="D16" s="37" t="s">
        <v>68</v>
      </c>
      <c r="E16" s="31" t="s">
        <v>69</v>
      </c>
      <c r="F16" s="32"/>
      <c r="G16" s="511"/>
      <c r="H16" s="33"/>
    </row>
    <row r="17" spans="2:8" s="34" customFormat="1" ht="16.5" customHeight="1">
      <c r="B17" s="71"/>
      <c r="C17" s="36"/>
      <c r="D17" s="37" t="s">
        <v>68</v>
      </c>
      <c r="E17" s="31" t="s">
        <v>70</v>
      </c>
      <c r="F17" s="32"/>
      <c r="G17" s="511">
        <v>0</v>
      </c>
      <c r="H17" s="33"/>
    </row>
    <row r="18" spans="2:8" s="34" customFormat="1" ht="16.5" customHeight="1">
      <c r="B18" s="71"/>
      <c r="C18" s="36"/>
      <c r="D18" s="37" t="s">
        <v>68</v>
      </c>
      <c r="E18" s="31" t="s">
        <v>73</v>
      </c>
      <c r="F18" s="32"/>
      <c r="G18" s="511"/>
      <c r="H18" s="33"/>
    </row>
    <row r="19" spans="2:8" s="34" customFormat="1" ht="16.5" customHeight="1">
      <c r="B19" s="71"/>
      <c r="C19" s="36"/>
      <c r="D19" s="37" t="s">
        <v>68</v>
      </c>
      <c r="E19" s="31" t="s">
        <v>120</v>
      </c>
      <c r="F19" s="32"/>
      <c r="G19" s="511"/>
      <c r="H19" s="33"/>
    </row>
    <row r="20" spans="2:8" s="34" customFormat="1" ht="16.5" customHeight="1">
      <c r="B20" s="71"/>
      <c r="C20" s="36"/>
      <c r="D20" s="37" t="s">
        <v>68</v>
      </c>
      <c r="E20" s="31" t="s">
        <v>151</v>
      </c>
      <c r="F20" s="32"/>
      <c r="G20" s="511">
        <v>2980647</v>
      </c>
      <c r="H20" s="33">
        <v>564749</v>
      </c>
    </row>
    <row r="21" spans="2:8" s="26" customFormat="1" ht="16.5" customHeight="1">
      <c r="B21" s="71"/>
      <c r="C21" s="23">
        <v>4</v>
      </c>
      <c r="D21" s="27" t="s">
        <v>11</v>
      </c>
      <c r="E21" s="28"/>
      <c r="F21" s="29"/>
      <c r="G21" s="510">
        <f>G22+G26+G25+G23</f>
        <v>23540372</v>
      </c>
      <c r="H21" s="67">
        <f>H22+H26+H25+H23</f>
        <v>23208440</v>
      </c>
    </row>
    <row r="22" spans="2:8" s="34" customFormat="1" ht="16.5" customHeight="1">
      <c r="B22" s="70"/>
      <c r="C22" s="35"/>
      <c r="D22" s="30" t="s">
        <v>68</v>
      </c>
      <c r="E22" s="31" t="s">
        <v>12</v>
      </c>
      <c r="F22" s="32"/>
      <c r="G22" s="511">
        <v>14241143</v>
      </c>
      <c r="H22" s="33">
        <v>15714391</v>
      </c>
    </row>
    <row r="23" spans="2:8" s="34" customFormat="1" ht="16.5" customHeight="1">
      <c r="B23" s="71"/>
      <c r="C23" s="36"/>
      <c r="D23" s="37" t="s">
        <v>68</v>
      </c>
      <c r="E23" s="31" t="s">
        <v>72</v>
      </c>
      <c r="F23" s="32"/>
      <c r="G23" s="511">
        <v>3406</v>
      </c>
      <c r="H23" s="33">
        <v>3406</v>
      </c>
    </row>
    <row r="24" spans="2:8" s="34" customFormat="1" ht="16.5" customHeight="1">
      <c r="B24" s="71"/>
      <c r="C24" s="36"/>
      <c r="D24" s="37" t="s">
        <v>68</v>
      </c>
      <c r="E24" s="31" t="s">
        <v>13</v>
      </c>
      <c r="F24" s="32"/>
      <c r="G24" s="511"/>
      <c r="H24" s="33"/>
    </row>
    <row r="25" spans="2:8" s="34" customFormat="1" ht="16.5" customHeight="1">
      <c r="B25" s="71"/>
      <c r="C25" s="36"/>
      <c r="D25" s="37" t="s">
        <v>68</v>
      </c>
      <c r="E25" s="31" t="s">
        <v>104</v>
      </c>
      <c r="F25" s="32"/>
      <c r="G25" s="511">
        <v>7892475</v>
      </c>
      <c r="H25" s="33">
        <v>6087295</v>
      </c>
    </row>
    <row r="26" spans="2:8" s="34" customFormat="1" ht="16.5" customHeight="1">
      <c r="B26" s="71"/>
      <c r="C26" s="36"/>
      <c r="D26" s="37" t="s">
        <v>68</v>
      </c>
      <c r="E26" s="31" t="s">
        <v>14</v>
      </c>
      <c r="F26" s="32"/>
      <c r="G26" s="511">
        <v>1403348</v>
      </c>
      <c r="H26" s="33">
        <v>1403348</v>
      </c>
    </row>
    <row r="27" spans="2:8" s="34" customFormat="1" ht="16.5" customHeight="1">
      <c r="B27" s="71"/>
      <c r="C27" s="36"/>
      <c r="D27" s="37" t="s">
        <v>68</v>
      </c>
      <c r="E27" s="31" t="s">
        <v>15</v>
      </c>
      <c r="F27" s="32"/>
      <c r="G27" s="511"/>
      <c r="H27" s="33"/>
    </row>
    <row r="28" spans="2:8" s="34" customFormat="1" ht="16.5" customHeight="1">
      <c r="B28" s="71"/>
      <c r="C28" s="36"/>
      <c r="D28" s="37" t="s">
        <v>68</v>
      </c>
      <c r="E28" s="31"/>
      <c r="F28" s="32"/>
      <c r="G28" s="511"/>
      <c r="H28" s="33"/>
    </row>
    <row r="29" spans="2:8" s="26" customFormat="1" ht="16.5" customHeight="1">
      <c r="B29" s="71"/>
      <c r="C29" s="23">
        <v>5</v>
      </c>
      <c r="D29" s="27" t="s">
        <v>105</v>
      </c>
      <c r="E29" s="28"/>
      <c r="F29" s="29"/>
      <c r="G29" s="511"/>
      <c r="H29" s="25"/>
    </row>
    <row r="30" spans="2:8" s="26" customFormat="1" ht="16.5" customHeight="1">
      <c r="B30" s="70"/>
      <c r="C30" s="23">
        <v>6</v>
      </c>
      <c r="D30" s="27" t="s">
        <v>106</v>
      </c>
      <c r="E30" s="28"/>
      <c r="F30" s="29"/>
      <c r="G30" s="511"/>
      <c r="H30" s="25"/>
    </row>
    <row r="31" spans="2:8" s="26" customFormat="1" ht="16.5" customHeight="1">
      <c r="B31" s="70"/>
      <c r="C31" s="23">
        <v>7</v>
      </c>
      <c r="D31" s="27" t="s">
        <v>16</v>
      </c>
      <c r="E31" s="28"/>
      <c r="F31" s="29"/>
      <c r="G31" s="511"/>
      <c r="H31" s="25"/>
    </row>
    <row r="32" spans="2:8" s="26" customFormat="1" ht="16.5" customHeight="1">
      <c r="B32" s="70"/>
      <c r="C32" s="23"/>
      <c r="D32" s="30" t="s">
        <v>68</v>
      </c>
      <c r="E32" s="28" t="s">
        <v>107</v>
      </c>
      <c r="F32" s="29"/>
      <c r="G32" s="511"/>
      <c r="H32" s="25"/>
    </row>
    <row r="33" spans="2:8" s="26" customFormat="1" ht="16.5" customHeight="1">
      <c r="B33" s="70"/>
      <c r="C33" s="23"/>
      <c r="D33" s="30" t="s">
        <v>68</v>
      </c>
      <c r="E33" s="28"/>
      <c r="F33" s="29"/>
      <c r="G33" s="511"/>
      <c r="H33" s="25"/>
    </row>
    <row r="34" spans="2:8" s="26" customFormat="1" ht="24.75" customHeight="1">
      <c r="B34" s="72" t="s">
        <v>4</v>
      </c>
      <c r="C34" s="972" t="s">
        <v>17</v>
      </c>
      <c r="D34" s="973"/>
      <c r="E34" s="974"/>
      <c r="F34" s="29"/>
      <c r="G34" s="510">
        <f>G35+G36+G41+G42+G43+G44</f>
        <v>2745168</v>
      </c>
      <c r="H34" s="67">
        <f>H35+H36+H41+H42+H43+H44</f>
        <v>2762021</v>
      </c>
    </row>
    <row r="35" spans="2:8" s="26" customFormat="1" ht="16.5" customHeight="1">
      <c r="B35" s="70"/>
      <c r="C35" s="23">
        <v>1</v>
      </c>
      <c r="D35" s="27" t="s">
        <v>117</v>
      </c>
      <c r="E35" s="28"/>
      <c r="F35" s="29"/>
      <c r="G35" s="511"/>
      <c r="H35" s="25"/>
    </row>
    <row r="36" spans="2:8" s="26" customFormat="1" ht="16.5" customHeight="1">
      <c r="B36" s="70"/>
      <c r="C36" s="23">
        <v>2</v>
      </c>
      <c r="D36" s="27" t="s">
        <v>18</v>
      </c>
      <c r="E36" s="38"/>
      <c r="F36" s="29"/>
      <c r="G36" s="510">
        <f>G37+G38+G39+G40</f>
        <v>2662159</v>
      </c>
      <c r="H36" s="67">
        <f>H37+H38+H39+H40</f>
        <v>2762021</v>
      </c>
    </row>
    <row r="37" spans="2:11" s="34" customFormat="1" ht="16.5" customHeight="1">
      <c r="B37" s="70"/>
      <c r="C37" s="35"/>
      <c r="D37" s="30" t="s">
        <v>68</v>
      </c>
      <c r="E37" s="31" t="s">
        <v>22</v>
      </c>
      <c r="F37" s="32"/>
      <c r="G37" s="511"/>
      <c r="H37" s="33"/>
      <c r="K37" s="103"/>
    </row>
    <row r="38" spans="2:8" s="34" customFormat="1" ht="16.5" customHeight="1">
      <c r="B38" s="71"/>
      <c r="C38" s="36"/>
      <c r="D38" s="37" t="s">
        <v>68</v>
      </c>
      <c r="E38" s="31" t="s">
        <v>5</v>
      </c>
      <c r="F38" s="32"/>
      <c r="G38" s="511"/>
      <c r="H38" s="33"/>
    </row>
    <row r="39" spans="2:8" s="34" customFormat="1" ht="16.5" customHeight="1">
      <c r="B39" s="71"/>
      <c r="C39" s="36"/>
      <c r="D39" s="37" t="s">
        <v>68</v>
      </c>
      <c r="E39" s="31" t="s">
        <v>71</v>
      </c>
      <c r="F39" s="32"/>
      <c r="G39" s="511">
        <v>2551589</v>
      </c>
      <c r="H39" s="33">
        <v>2696585</v>
      </c>
    </row>
    <row r="40" spans="2:8" s="34" customFormat="1" ht="16.5" customHeight="1">
      <c r="B40" s="71"/>
      <c r="C40" s="36"/>
      <c r="D40" s="37" t="s">
        <v>68</v>
      </c>
      <c r="E40" s="31" t="s">
        <v>80</v>
      </c>
      <c r="F40" s="32"/>
      <c r="G40" s="511">
        <v>110570</v>
      </c>
      <c r="H40" s="33">
        <v>65436</v>
      </c>
    </row>
    <row r="41" spans="2:8" s="26" customFormat="1" ht="16.5" customHeight="1">
      <c r="B41" s="71"/>
      <c r="C41" s="23">
        <v>3</v>
      </c>
      <c r="D41" s="27" t="s">
        <v>19</v>
      </c>
      <c r="E41" s="28"/>
      <c r="F41" s="29"/>
      <c r="G41" s="511">
        <v>0</v>
      </c>
      <c r="H41" s="25">
        <v>0</v>
      </c>
    </row>
    <row r="42" spans="2:8" s="26" customFormat="1" ht="16.5" customHeight="1">
      <c r="B42" s="70"/>
      <c r="C42" s="23">
        <v>4</v>
      </c>
      <c r="D42" s="27" t="s">
        <v>20</v>
      </c>
      <c r="E42" s="28"/>
      <c r="F42" s="29"/>
      <c r="G42" s="511">
        <v>83009</v>
      </c>
      <c r="H42" s="25">
        <v>0</v>
      </c>
    </row>
    <row r="43" spans="2:8" s="26" customFormat="1" ht="16.5" customHeight="1">
      <c r="B43" s="70"/>
      <c r="C43" s="23">
        <v>5</v>
      </c>
      <c r="D43" s="27" t="s">
        <v>21</v>
      </c>
      <c r="E43" s="28"/>
      <c r="F43" s="29"/>
      <c r="G43" s="511">
        <v>0</v>
      </c>
      <c r="H43" s="25">
        <v>0</v>
      </c>
    </row>
    <row r="44" spans="2:8" s="26" customFormat="1" ht="16.5" customHeight="1">
      <c r="B44" s="70"/>
      <c r="C44" s="23">
        <v>6</v>
      </c>
      <c r="D44" s="27" t="s">
        <v>114</v>
      </c>
      <c r="E44" s="28"/>
      <c r="F44" s="29"/>
      <c r="G44" s="511">
        <v>0</v>
      </c>
      <c r="H44" s="25">
        <v>0</v>
      </c>
    </row>
    <row r="45" spans="2:8" s="26" customFormat="1" ht="24" customHeight="1" thickBot="1">
      <c r="B45" s="73"/>
      <c r="C45" s="977" t="s">
        <v>49</v>
      </c>
      <c r="D45" s="978"/>
      <c r="E45" s="979"/>
      <c r="F45" s="107"/>
      <c r="G45" s="512">
        <f>G34+G8</f>
        <v>35695262</v>
      </c>
      <c r="H45" s="74">
        <f>H34+H8</f>
        <v>30770499</v>
      </c>
    </row>
    <row r="46" spans="2:8" s="26" customFormat="1" ht="9.75" customHeight="1">
      <c r="B46" s="39"/>
      <c r="C46" s="39"/>
      <c r="D46" s="39"/>
      <c r="E46" s="39"/>
      <c r="F46" s="40"/>
      <c r="G46" s="41"/>
      <c r="H46" s="41">
        <v>2</v>
      </c>
    </row>
    <row r="47" spans="2:8" s="26" customFormat="1" ht="15.75" customHeight="1">
      <c r="B47" s="39"/>
      <c r="C47" s="39"/>
      <c r="D47" s="39"/>
      <c r="E47" s="39"/>
      <c r="F47" s="40"/>
      <c r="G47" s="41"/>
      <c r="H47" s="41"/>
    </row>
  </sheetData>
  <sheetProtection password="DC3B" sheet="1" formatCells="0" formatColumns="0" formatRows="0" insertColumns="0" insertRows="0" insertHyperlinks="0" deleteColumns="0" deleteRows="0" sort="0" autoFilter="0" pivotTables="0"/>
  <mergeCells count="8">
    <mergeCell ref="B6:B7"/>
    <mergeCell ref="C8:E8"/>
    <mergeCell ref="G2:H2"/>
    <mergeCell ref="B4:H4"/>
    <mergeCell ref="C34:E34"/>
    <mergeCell ref="C45:E45"/>
    <mergeCell ref="F6:F7"/>
    <mergeCell ref="C6:E7"/>
  </mergeCells>
  <printOptions horizontalCentered="1" verticalCentered="1"/>
  <pageMargins left="0" right="0" top="0" bottom="0" header="0.511811023622047" footer="0.511811023622047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6"/>
  <sheetViews>
    <sheetView zoomScalePageLayoutView="0" workbookViewId="0" topLeftCell="A1">
      <selection activeCell="H1" sqref="H1"/>
    </sheetView>
  </sheetViews>
  <sheetFormatPr defaultColWidth="9.140625" defaultRowHeight="12.75"/>
  <cols>
    <col min="1" max="1" width="3.57421875" style="42" customWidth="1"/>
    <col min="2" max="2" width="3.7109375" style="43" customWidth="1"/>
    <col min="3" max="3" width="2.7109375" style="43" customWidth="1"/>
    <col min="4" max="4" width="4.00390625" style="43" customWidth="1"/>
    <col min="5" max="5" width="40.57421875" style="42" customWidth="1"/>
    <col min="6" max="6" width="8.28125" style="42" customWidth="1"/>
    <col min="7" max="8" width="15.7109375" style="44" customWidth="1"/>
    <col min="9" max="9" width="1.421875" style="42" customWidth="1"/>
    <col min="10" max="10" width="11.140625" style="42" bestFit="1" customWidth="1"/>
    <col min="11" max="16384" width="9.140625" style="42" customWidth="1"/>
  </cols>
  <sheetData>
    <row r="1" ht="12.75">
      <c r="H1" s="945"/>
    </row>
    <row r="2" spans="2:8" s="18" customFormat="1" ht="18">
      <c r="B2" s="15"/>
      <c r="C2" s="16"/>
      <c r="D2" s="16"/>
      <c r="E2" s="17"/>
      <c r="G2" s="975"/>
      <c r="H2" s="975"/>
    </row>
    <row r="3" spans="2:8" s="18" customFormat="1" ht="12" customHeight="1">
      <c r="B3" s="15"/>
      <c r="C3" s="16"/>
      <c r="D3" s="16"/>
      <c r="E3" s="17"/>
      <c r="G3" s="19"/>
      <c r="H3" s="19"/>
    </row>
    <row r="4" spans="2:8" s="45" customFormat="1" ht="18" customHeight="1">
      <c r="B4" s="976" t="s">
        <v>659</v>
      </c>
      <c r="C4" s="976"/>
      <c r="D4" s="976"/>
      <c r="E4" s="976"/>
      <c r="F4" s="976"/>
      <c r="G4" s="976"/>
      <c r="H4" s="976"/>
    </row>
    <row r="5" spans="2:8" s="3" customFormat="1" ht="6.75" customHeight="1" thickBot="1">
      <c r="B5" s="46"/>
      <c r="C5" s="46"/>
      <c r="D5" s="46"/>
      <c r="G5" s="47"/>
      <c r="H5" s="47"/>
    </row>
    <row r="6" spans="2:8" s="45" customFormat="1" ht="15.75" customHeight="1">
      <c r="B6" s="970" t="s">
        <v>2</v>
      </c>
      <c r="C6" s="982" t="s">
        <v>45</v>
      </c>
      <c r="D6" s="983"/>
      <c r="E6" s="984"/>
      <c r="F6" s="980" t="s">
        <v>9</v>
      </c>
      <c r="G6" s="75" t="s">
        <v>97</v>
      </c>
      <c r="H6" s="76" t="s">
        <v>97</v>
      </c>
    </row>
    <row r="7" spans="2:8" s="45" customFormat="1" ht="15.75" customHeight="1" thickBot="1">
      <c r="B7" s="991"/>
      <c r="C7" s="992"/>
      <c r="D7" s="993"/>
      <c r="E7" s="994"/>
      <c r="F7" s="998"/>
      <c r="G7" s="875" t="s">
        <v>98</v>
      </c>
      <c r="H7" s="876" t="s">
        <v>111</v>
      </c>
    </row>
    <row r="8" spans="2:8" s="26" customFormat="1" ht="24.75" customHeight="1">
      <c r="B8" s="68" t="s">
        <v>3</v>
      </c>
      <c r="C8" s="995" t="s">
        <v>99</v>
      </c>
      <c r="D8" s="996"/>
      <c r="E8" s="997"/>
      <c r="F8" s="24"/>
      <c r="G8" s="874">
        <f>G9+G10+G13+G24+G25</f>
        <v>19545961</v>
      </c>
      <c r="H8" s="877">
        <f>H9+H10+H13+H24+H25</f>
        <v>18968157</v>
      </c>
    </row>
    <row r="9" spans="2:8" s="26" customFormat="1" ht="15.75" customHeight="1">
      <c r="B9" s="70"/>
      <c r="C9" s="23">
        <v>1</v>
      </c>
      <c r="D9" s="27" t="s">
        <v>23</v>
      </c>
      <c r="E9" s="28"/>
      <c r="F9" s="29"/>
      <c r="G9" s="513"/>
      <c r="H9" s="889"/>
    </row>
    <row r="10" spans="2:8" s="26" customFormat="1" ht="15.75" customHeight="1">
      <c r="B10" s="70"/>
      <c r="C10" s="23">
        <v>2</v>
      </c>
      <c r="D10" s="27" t="s">
        <v>24</v>
      </c>
      <c r="E10" s="28"/>
      <c r="F10" s="29"/>
      <c r="G10" s="513"/>
      <c r="H10" s="889"/>
    </row>
    <row r="11" spans="2:8" s="34" customFormat="1" ht="15.75" customHeight="1">
      <c r="B11" s="70"/>
      <c r="C11" s="35"/>
      <c r="D11" s="30" t="s">
        <v>68</v>
      </c>
      <c r="E11" s="31" t="s">
        <v>74</v>
      </c>
      <c r="F11" s="32"/>
      <c r="G11" s="513"/>
      <c r="H11" s="890"/>
    </row>
    <row r="12" spans="2:8" s="34" customFormat="1" ht="15.75" customHeight="1">
      <c r="B12" s="71"/>
      <c r="C12" s="36"/>
      <c r="D12" s="37" t="s">
        <v>68</v>
      </c>
      <c r="E12" s="31" t="s">
        <v>100</v>
      </c>
      <c r="F12" s="32"/>
      <c r="G12" s="513"/>
      <c r="H12" s="890"/>
    </row>
    <row r="13" spans="2:8" s="26" customFormat="1" ht="15.75" customHeight="1">
      <c r="B13" s="71"/>
      <c r="C13" s="23">
        <v>3</v>
      </c>
      <c r="D13" s="27" t="s">
        <v>25</v>
      </c>
      <c r="E13" s="28"/>
      <c r="F13" s="29"/>
      <c r="G13" s="514">
        <f>G14+G15+G16+G17+G18+G19+G20+G21+G22+G23</f>
        <v>19545961</v>
      </c>
      <c r="H13" s="891">
        <f>H14+H15+H16+H17+H18+H19+H20+H21+H22+H23</f>
        <v>18968157</v>
      </c>
    </row>
    <row r="14" spans="2:10" s="34" customFormat="1" ht="15.75" customHeight="1">
      <c r="B14" s="70"/>
      <c r="C14" s="35"/>
      <c r="D14" s="30" t="s">
        <v>68</v>
      </c>
      <c r="E14" s="31" t="s">
        <v>108</v>
      </c>
      <c r="F14" s="32"/>
      <c r="G14" s="513">
        <v>18250281</v>
      </c>
      <c r="H14" s="890">
        <v>17928027</v>
      </c>
      <c r="J14" s="103"/>
    </row>
    <row r="15" spans="2:8" s="34" customFormat="1" ht="15.75" customHeight="1">
      <c r="B15" s="71"/>
      <c r="C15" s="36"/>
      <c r="D15" s="37" t="s">
        <v>68</v>
      </c>
      <c r="E15" s="31" t="s">
        <v>109</v>
      </c>
      <c r="F15" s="32"/>
      <c r="G15" s="513">
        <v>157921</v>
      </c>
      <c r="H15" s="890">
        <v>138797</v>
      </c>
    </row>
    <row r="16" spans="2:8" s="34" customFormat="1" ht="15.75" customHeight="1">
      <c r="B16" s="71"/>
      <c r="C16" s="36"/>
      <c r="D16" s="37" t="s">
        <v>68</v>
      </c>
      <c r="E16" s="31" t="s">
        <v>75</v>
      </c>
      <c r="F16" s="32"/>
      <c r="G16" s="513">
        <v>54851</v>
      </c>
      <c r="H16" s="890">
        <v>0</v>
      </c>
    </row>
    <row r="17" spans="2:8" s="34" customFormat="1" ht="15.75" customHeight="1">
      <c r="B17" s="71"/>
      <c r="C17" s="36"/>
      <c r="D17" s="37" t="s">
        <v>68</v>
      </c>
      <c r="E17" s="31" t="s">
        <v>76</v>
      </c>
      <c r="F17" s="32"/>
      <c r="G17" s="513">
        <v>16360</v>
      </c>
      <c r="H17" s="890">
        <v>0</v>
      </c>
    </row>
    <row r="18" spans="2:8" s="34" customFormat="1" ht="15.75" customHeight="1">
      <c r="B18" s="71"/>
      <c r="C18" s="36"/>
      <c r="D18" s="37" t="s">
        <v>68</v>
      </c>
      <c r="E18" s="31" t="s">
        <v>77</v>
      </c>
      <c r="F18" s="32"/>
      <c r="G18" s="513">
        <v>9706</v>
      </c>
      <c r="H18" s="890">
        <v>68966</v>
      </c>
    </row>
    <row r="19" spans="2:8" s="34" customFormat="1" ht="15.75" customHeight="1">
      <c r="B19" s="71"/>
      <c r="C19" s="36"/>
      <c r="D19" s="37" t="s">
        <v>68</v>
      </c>
      <c r="E19" s="31" t="s">
        <v>78</v>
      </c>
      <c r="F19" s="32"/>
      <c r="G19" s="513">
        <v>224475</v>
      </c>
      <c r="H19" s="890">
        <v>0</v>
      </c>
    </row>
    <row r="20" spans="2:8" s="34" customFormat="1" ht="15.75" customHeight="1">
      <c r="B20" s="71"/>
      <c r="C20" s="36"/>
      <c r="D20" s="37" t="s">
        <v>68</v>
      </c>
      <c r="E20" s="31" t="s">
        <v>79</v>
      </c>
      <c r="F20" s="32"/>
      <c r="G20" s="513"/>
      <c r="H20" s="890"/>
    </row>
    <row r="21" spans="2:8" s="34" customFormat="1" ht="15.75" customHeight="1">
      <c r="B21" s="71"/>
      <c r="C21" s="36"/>
      <c r="D21" s="37" t="s">
        <v>68</v>
      </c>
      <c r="E21" s="31" t="s">
        <v>73</v>
      </c>
      <c r="F21" s="32"/>
      <c r="G21" s="513"/>
      <c r="H21" s="890"/>
    </row>
    <row r="22" spans="2:8" s="34" customFormat="1" ht="15.75" customHeight="1">
      <c r="B22" s="71"/>
      <c r="C22" s="36"/>
      <c r="D22" s="37" t="s">
        <v>68</v>
      </c>
      <c r="E22" s="31" t="s">
        <v>81</v>
      </c>
      <c r="F22" s="32"/>
      <c r="G22" s="513"/>
      <c r="H22" s="890"/>
    </row>
    <row r="23" spans="2:8" s="34" customFormat="1" ht="15.75" customHeight="1">
      <c r="B23" s="71"/>
      <c r="C23" s="36"/>
      <c r="D23" s="37" t="s">
        <v>68</v>
      </c>
      <c r="E23" s="31" t="s">
        <v>118</v>
      </c>
      <c r="F23" s="32"/>
      <c r="G23" s="513">
        <v>832367</v>
      </c>
      <c r="H23" s="890">
        <v>832367</v>
      </c>
    </row>
    <row r="24" spans="2:8" s="26" customFormat="1" ht="15.75" customHeight="1">
      <c r="B24" s="71"/>
      <c r="C24" s="23">
        <v>4</v>
      </c>
      <c r="D24" s="27" t="s">
        <v>26</v>
      </c>
      <c r="E24" s="28"/>
      <c r="F24" s="29"/>
      <c r="G24" s="513"/>
      <c r="H24" s="889"/>
    </row>
    <row r="25" spans="2:11" s="26" customFormat="1" ht="15.75" customHeight="1">
      <c r="B25" s="70"/>
      <c r="C25" s="23">
        <v>5</v>
      </c>
      <c r="D25" s="27" t="s">
        <v>110</v>
      </c>
      <c r="E25" s="28"/>
      <c r="F25" s="29"/>
      <c r="G25" s="513"/>
      <c r="H25" s="889"/>
      <c r="J25" s="120"/>
      <c r="K25" s="120"/>
    </row>
    <row r="26" spans="2:8" s="26" customFormat="1" ht="24.75" customHeight="1">
      <c r="B26" s="72" t="s">
        <v>4</v>
      </c>
      <c r="C26" s="972" t="s">
        <v>46</v>
      </c>
      <c r="D26" s="973"/>
      <c r="E26" s="974"/>
      <c r="F26" s="29"/>
      <c r="G26" s="514">
        <f>G27+G30+G31+G32</f>
        <v>293235</v>
      </c>
      <c r="H26" s="892">
        <f>H27+H30+H31+H32</f>
        <v>559113</v>
      </c>
    </row>
    <row r="27" spans="2:8" s="26" customFormat="1" ht="15.75" customHeight="1">
      <c r="B27" s="70"/>
      <c r="C27" s="23">
        <v>1</v>
      </c>
      <c r="D27" s="27" t="s">
        <v>31</v>
      </c>
      <c r="E27" s="38"/>
      <c r="F27" s="29"/>
      <c r="G27" s="513"/>
      <c r="H27" s="889"/>
    </row>
    <row r="28" spans="2:8" s="34" customFormat="1" ht="15.75" customHeight="1">
      <c r="B28" s="70"/>
      <c r="C28" s="35"/>
      <c r="D28" s="30" t="s">
        <v>68</v>
      </c>
      <c r="E28" s="31" t="s">
        <v>32</v>
      </c>
      <c r="F28" s="32"/>
      <c r="G28" s="513"/>
      <c r="H28" s="890"/>
    </row>
    <row r="29" spans="2:8" s="34" customFormat="1" ht="15.75" customHeight="1">
      <c r="B29" s="71"/>
      <c r="C29" s="36"/>
      <c r="D29" s="37" t="s">
        <v>68</v>
      </c>
      <c r="E29" s="31" t="s">
        <v>29</v>
      </c>
      <c r="F29" s="32"/>
      <c r="G29" s="513"/>
      <c r="H29" s="890"/>
    </row>
    <row r="30" spans="2:8" s="26" customFormat="1" ht="15.75" customHeight="1">
      <c r="B30" s="71"/>
      <c r="C30" s="23">
        <v>2</v>
      </c>
      <c r="D30" s="27" t="s">
        <v>33</v>
      </c>
      <c r="E30" s="28"/>
      <c r="F30" s="29"/>
      <c r="G30" s="513">
        <v>293235</v>
      </c>
      <c r="H30" s="893">
        <v>559113</v>
      </c>
    </row>
    <row r="31" spans="2:8" s="26" customFormat="1" ht="15.75" customHeight="1">
      <c r="B31" s="70"/>
      <c r="C31" s="23">
        <v>3</v>
      </c>
      <c r="D31" s="27" t="s">
        <v>26</v>
      </c>
      <c r="E31" s="28"/>
      <c r="F31" s="29"/>
      <c r="G31" s="513"/>
      <c r="H31" s="889"/>
    </row>
    <row r="32" spans="2:8" s="26" customFormat="1" ht="15.75" customHeight="1">
      <c r="B32" s="70"/>
      <c r="C32" s="23">
        <v>4</v>
      </c>
      <c r="D32" s="27" t="s">
        <v>34</v>
      </c>
      <c r="E32" s="28"/>
      <c r="F32" s="29"/>
      <c r="G32" s="513"/>
      <c r="H32" s="889"/>
    </row>
    <row r="33" spans="2:8" s="26" customFormat="1" ht="24.75" customHeight="1">
      <c r="B33" s="70"/>
      <c r="C33" s="972" t="s">
        <v>48</v>
      </c>
      <c r="D33" s="973"/>
      <c r="E33" s="974"/>
      <c r="F33" s="29"/>
      <c r="G33" s="514">
        <f>G8+G26</f>
        <v>19839196</v>
      </c>
      <c r="H33" s="891">
        <f>H8+H26</f>
        <v>19527270</v>
      </c>
    </row>
    <row r="34" spans="2:8" s="26" customFormat="1" ht="24.75" customHeight="1">
      <c r="B34" s="72" t="s">
        <v>35</v>
      </c>
      <c r="C34" s="972" t="s">
        <v>36</v>
      </c>
      <c r="D34" s="973"/>
      <c r="E34" s="974"/>
      <c r="F34" s="29"/>
      <c r="G34" s="514">
        <f>SUM(G35:G44)</f>
        <v>15856066</v>
      </c>
      <c r="H34" s="891">
        <f>SUM(H35:H44)</f>
        <v>11243229</v>
      </c>
    </row>
    <row r="35" spans="2:8" s="26" customFormat="1" ht="15.75" customHeight="1">
      <c r="B35" s="70"/>
      <c r="C35" s="23">
        <v>1</v>
      </c>
      <c r="D35" s="27" t="s">
        <v>37</v>
      </c>
      <c r="E35" s="28"/>
      <c r="F35" s="29"/>
      <c r="G35" s="513"/>
      <c r="H35" s="889"/>
    </row>
    <row r="36" spans="2:8" s="26" customFormat="1" ht="15.75" customHeight="1">
      <c r="B36" s="70"/>
      <c r="C36" s="48">
        <v>2</v>
      </c>
      <c r="D36" s="27" t="s">
        <v>38</v>
      </c>
      <c r="E36" s="28"/>
      <c r="F36" s="29"/>
      <c r="G36" s="513"/>
      <c r="H36" s="889"/>
    </row>
    <row r="37" spans="2:8" s="26" customFormat="1" ht="15.75" customHeight="1">
      <c r="B37" s="70"/>
      <c r="C37" s="23">
        <v>3</v>
      </c>
      <c r="D37" s="27" t="s">
        <v>39</v>
      </c>
      <c r="E37" s="28"/>
      <c r="F37" s="29"/>
      <c r="G37" s="513">
        <v>100000</v>
      </c>
      <c r="H37" s="889">
        <v>100000</v>
      </c>
    </row>
    <row r="38" spans="2:8" s="26" customFormat="1" ht="15.75" customHeight="1">
      <c r="B38" s="70"/>
      <c r="C38" s="48">
        <v>4</v>
      </c>
      <c r="D38" s="27" t="s">
        <v>121</v>
      </c>
      <c r="E38" s="28"/>
      <c r="F38" s="29"/>
      <c r="G38" s="513"/>
      <c r="H38" s="889"/>
    </row>
    <row r="39" spans="2:8" s="26" customFormat="1" ht="15.75" customHeight="1">
      <c r="B39" s="70"/>
      <c r="C39" s="23">
        <v>5</v>
      </c>
      <c r="D39" s="27" t="s">
        <v>82</v>
      </c>
      <c r="E39" s="28"/>
      <c r="F39" s="29"/>
      <c r="G39" s="513"/>
      <c r="H39" s="889"/>
    </row>
    <row r="40" spans="2:8" s="26" customFormat="1" ht="15.75" customHeight="1">
      <c r="B40" s="70"/>
      <c r="C40" s="48">
        <v>6</v>
      </c>
      <c r="D40" s="27" t="s">
        <v>40</v>
      </c>
      <c r="E40" s="28"/>
      <c r="F40" s="29"/>
      <c r="G40" s="513"/>
      <c r="H40" s="889"/>
    </row>
    <row r="41" spans="2:8" s="26" customFormat="1" ht="15.75" customHeight="1">
      <c r="B41" s="70"/>
      <c r="C41" s="23">
        <v>7</v>
      </c>
      <c r="D41" s="27" t="s">
        <v>41</v>
      </c>
      <c r="E41" s="28"/>
      <c r="F41" s="29"/>
      <c r="G41" s="513">
        <v>522241</v>
      </c>
      <c r="H41" s="889">
        <v>296672</v>
      </c>
    </row>
    <row r="42" spans="2:8" s="26" customFormat="1" ht="15.75" customHeight="1">
      <c r="B42" s="70"/>
      <c r="C42" s="48">
        <v>8</v>
      </c>
      <c r="D42" s="27" t="s">
        <v>42</v>
      </c>
      <c r="E42" s="28"/>
      <c r="F42" s="29"/>
      <c r="G42" s="513">
        <v>6870779</v>
      </c>
      <c r="H42" s="889">
        <v>2584980</v>
      </c>
    </row>
    <row r="43" spans="2:8" s="26" customFormat="1" ht="15.75" customHeight="1">
      <c r="B43" s="70"/>
      <c r="C43" s="23">
        <v>9</v>
      </c>
      <c r="D43" s="27" t="s">
        <v>43</v>
      </c>
      <c r="E43" s="28"/>
      <c r="F43" s="29"/>
      <c r="G43" s="513">
        <v>3750209</v>
      </c>
      <c r="H43" s="889">
        <v>3750209</v>
      </c>
    </row>
    <row r="44" spans="2:8" s="26" customFormat="1" ht="15.75" customHeight="1" thickBot="1">
      <c r="B44" s="864"/>
      <c r="C44" s="865">
        <v>10</v>
      </c>
      <c r="D44" s="866" t="s">
        <v>44</v>
      </c>
      <c r="E44" s="867"/>
      <c r="F44" s="868"/>
      <c r="G44" s="869">
        <v>4612837</v>
      </c>
      <c r="H44" s="894">
        <v>4511368</v>
      </c>
    </row>
    <row r="45" spans="2:8" s="26" customFormat="1" ht="24.75" customHeight="1" thickBot="1">
      <c r="B45" s="870"/>
      <c r="C45" s="988" t="s">
        <v>47</v>
      </c>
      <c r="D45" s="989"/>
      <c r="E45" s="990"/>
      <c r="F45" s="871"/>
      <c r="G45" s="872">
        <f>G34+G26+G8</f>
        <v>35695262</v>
      </c>
      <c r="H45" s="873">
        <f>H34+H26+H8</f>
        <v>30770499</v>
      </c>
    </row>
    <row r="46" spans="2:8" s="26" customFormat="1" ht="15.75" customHeight="1">
      <c r="B46" s="39"/>
      <c r="C46" s="39"/>
      <c r="D46" s="49"/>
      <c r="E46" s="40"/>
      <c r="F46" s="40"/>
      <c r="G46" s="41"/>
      <c r="H46" s="41"/>
    </row>
    <row r="47" spans="2:8" s="26" customFormat="1" ht="15.75" customHeight="1">
      <c r="B47" s="39"/>
      <c r="C47" s="39"/>
      <c r="D47" s="49"/>
      <c r="E47" s="40"/>
      <c r="F47" s="40"/>
      <c r="G47" s="41"/>
      <c r="H47" s="41">
        <v>3</v>
      </c>
    </row>
    <row r="48" spans="2:8" s="26" customFormat="1" ht="15.75" customHeight="1">
      <c r="B48" s="39"/>
      <c r="C48" s="39"/>
      <c r="D48" s="49"/>
      <c r="E48" s="40"/>
      <c r="F48" s="40"/>
      <c r="G48" s="41"/>
      <c r="H48" s="41"/>
    </row>
    <row r="49" spans="2:8" s="26" customFormat="1" ht="15.75" customHeight="1">
      <c r="B49" s="39"/>
      <c r="C49" s="39"/>
      <c r="D49" s="49"/>
      <c r="E49" s="40"/>
      <c r="F49" s="40"/>
      <c r="G49" s="41"/>
      <c r="H49" s="41"/>
    </row>
    <row r="50" spans="2:8" s="26" customFormat="1" ht="15.75" customHeight="1">
      <c r="B50" s="39"/>
      <c r="C50" s="39"/>
      <c r="D50" s="49"/>
      <c r="E50" s="40"/>
      <c r="F50" s="40"/>
      <c r="G50" s="41"/>
      <c r="H50" s="41"/>
    </row>
    <row r="51" spans="2:8" s="26" customFormat="1" ht="15.75" customHeight="1">
      <c r="B51" s="39"/>
      <c r="C51" s="39"/>
      <c r="D51" s="49"/>
      <c r="E51" s="40"/>
      <c r="F51" s="40"/>
      <c r="G51" s="41"/>
      <c r="H51" s="41"/>
    </row>
    <row r="52" spans="2:8" s="26" customFormat="1" ht="15.75" customHeight="1">
      <c r="B52" s="39"/>
      <c r="C52" s="39"/>
      <c r="D52" s="49"/>
      <c r="E52" s="40"/>
      <c r="F52" s="40"/>
      <c r="G52" s="41"/>
      <c r="H52" s="41"/>
    </row>
    <row r="53" spans="2:8" s="26" customFormat="1" ht="15.75" customHeight="1">
      <c r="B53" s="39"/>
      <c r="C53" s="39"/>
      <c r="D53" s="49"/>
      <c r="E53" s="40"/>
      <c r="F53" s="40"/>
      <c r="G53" s="41"/>
      <c r="H53" s="41"/>
    </row>
    <row r="54" spans="2:8" s="26" customFormat="1" ht="15.75" customHeight="1">
      <c r="B54" s="39"/>
      <c r="C54" s="39"/>
      <c r="D54" s="49"/>
      <c r="E54" s="40"/>
      <c r="F54" s="40"/>
      <c r="G54" s="41"/>
      <c r="H54" s="41"/>
    </row>
    <row r="55" spans="2:8" s="26" customFormat="1" ht="15.75" customHeight="1">
      <c r="B55" s="39"/>
      <c r="C55" s="39"/>
      <c r="D55" s="39"/>
      <c r="E55" s="39"/>
      <c r="F55" s="40"/>
      <c r="G55" s="41"/>
      <c r="H55" s="41"/>
    </row>
    <row r="56" spans="2:8" ht="12.75">
      <c r="B56" s="50"/>
      <c r="C56" s="50"/>
      <c r="D56" s="51"/>
      <c r="E56" s="52"/>
      <c r="F56" s="52"/>
      <c r="G56" s="53"/>
      <c r="H56" s="53"/>
    </row>
  </sheetData>
  <sheetProtection password="DC3B" sheet="1" formatCells="0" formatColumns="0" formatRows="0" insertColumns="0" insertRows="0" insertHyperlinks="0" deleteColumns="0" deleteRows="0" sort="0" autoFilter="0" pivotTables="0"/>
  <mergeCells count="10">
    <mergeCell ref="C45:E45"/>
    <mergeCell ref="B6:B7"/>
    <mergeCell ref="C6:E7"/>
    <mergeCell ref="C26:E26"/>
    <mergeCell ref="G2:H2"/>
    <mergeCell ref="B4:H4"/>
    <mergeCell ref="C33:E33"/>
    <mergeCell ref="C8:E8"/>
    <mergeCell ref="F6:F7"/>
    <mergeCell ref="C34:E34"/>
  </mergeCells>
  <printOptions horizontalCentered="1" verticalCentered="1"/>
  <pageMargins left="0" right="0" top="0" bottom="0" header="0.511811023622047" footer="0.511811023622047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48"/>
  <sheetViews>
    <sheetView zoomScalePageLayoutView="0" workbookViewId="0" topLeftCell="B1">
      <selection activeCell="F2" sqref="F2"/>
    </sheetView>
  </sheetViews>
  <sheetFormatPr defaultColWidth="9.140625" defaultRowHeight="12.75"/>
  <cols>
    <col min="1" max="1" width="5.00390625" style="3" customWidth="1"/>
    <col min="2" max="2" width="3.7109375" style="46" customWidth="1"/>
    <col min="3" max="3" width="5.28125" style="46" customWidth="1"/>
    <col min="4" max="4" width="2.7109375" style="46" customWidth="1"/>
    <col min="5" max="5" width="51.7109375" style="3" customWidth="1"/>
    <col min="6" max="6" width="14.8515625" style="47" customWidth="1"/>
    <col min="7" max="7" width="14.00390625" style="99" customWidth="1"/>
    <col min="8" max="8" width="9.140625" style="3" customWidth="1"/>
    <col min="9" max="9" width="18.00390625" style="56" customWidth="1"/>
    <col min="10" max="16384" width="9.140625" style="3" customWidth="1"/>
  </cols>
  <sheetData>
    <row r="2" spans="2:9" s="45" customFormat="1" ht="18">
      <c r="B2" s="15"/>
      <c r="C2" s="15"/>
      <c r="D2" s="16"/>
      <c r="E2" s="17"/>
      <c r="F2" s="946"/>
      <c r="G2" s="64"/>
      <c r="H2" s="18"/>
      <c r="I2" s="54"/>
    </row>
    <row r="3" spans="2:9" s="45" customFormat="1" ht="7.5" customHeight="1">
      <c r="B3" s="15"/>
      <c r="C3" s="15"/>
      <c r="D3" s="16"/>
      <c r="E3" s="17"/>
      <c r="F3" s="19"/>
      <c r="G3" s="64"/>
      <c r="H3" s="18"/>
      <c r="I3" s="54"/>
    </row>
    <row r="4" spans="2:9" s="45" customFormat="1" ht="33.75" customHeight="1">
      <c r="B4" s="15"/>
      <c r="C4" s="15"/>
      <c r="D4" s="16"/>
      <c r="E4" s="17"/>
      <c r="F4" s="19"/>
      <c r="G4" s="64"/>
      <c r="H4" s="18"/>
      <c r="I4" s="54"/>
    </row>
    <row r="5" spans="2:9" s="45" customFormat="1" ht="33.75" customHeight="1">
      <c r="B5" s="15"/>
      <c r="C5" s="15"/>
      <c r="D5" s="16"/>
      <c r="E5" s="17"/>
      <c r="F5" s="19"/>
      <c r="G5" s="64"/>
      <c r="H5" s="18"/>
      <c r="I5" s="54"/>
    </row>
    <row r="6" spans="2:9" s="45" customFormat="1" ht="29.25" customHeight="1">
      <c r="B6" s="999" t="s">
        <v>663</v>
      </c>
      <c r="C6" s="999"/>
      <c r="D6" s="999"/>
      <c r="E6" s="999"/>
      <c r="F6" s="999"/>
      <c r="G6" s="999"/>
      <c r="H6" s="55"/>
      <c r="I6" s="54"/>
    </row>
    <row r="7" spans="2:9" s="45" customFormat="1" ht="18.75" customHeight="1">
      <c r="B7" s="1035" t="s">
        <v>95</v>
      </c>
      <c r="C7" s="1035"/>
      <c r="D7" s="1035"/>
      <c r="E7" s="1035"/>
      <c r="F7" s="1035"/>
      <c r="G7" s="1035"/>
      <c r="H7" s="20"/>
      <c r="I7" s="54"/>
    </row>
    <row r="8" ht="7.5" customHeight="1" thickBot="1"/>
    <row r="9" spans="2:9" s="45" customFormat="1" ht="15.75" customHeight="1">
      <c r="B9" s="1009" t="s">
        <v>2</v>
      </c>
      <c r="C9" s="1003" t="s">
        <v>96</v>
      </c>
      <c r="D9" s="1004"/>
      <c r="E9" s="1005"/>
      <c r="F9" s="94" t="s">
        <v>97</v>
      </c>
      <c r="G9" s="100" t="s">
        <v>97</v>
      </c>
      <c r="H9" s="26"/>
      <c r="I9" s="54"/>
    </row>
    <row r="10" spans="2:9" s="45" customFormat="1" ht="15" customHeight="1" thickBot="1">
      <c r="B10" s="1010"/>
      <c r="C10" s="1006"/>
      <c r="D10" s="1007"/>
      <c r="E10" s="1008"/>
      <c r="F10" s="927" t="s">
        <v>98</v>
      </c>
      <c r="G10" s="928" t="s">
        <v>111</v>
      </c>
      <c r="H10" s="26"/>
      <c r="I10" s="54"/>
    </row>
    <row r="11" spans="2:9" s="45" customFormat="1" ht="19.5" customHeight="1">
      <c r="B11" s="921">
        <v>1</v>
      </c>
      <c r="C11" s="1017" t="s">
        <v>50</v>
      </c>
      <c r="D11" s="1018"/>
      <c r="E11" s="1019"/>
      <c r="F11" s="922">
        <v>28649047</v>
      </c>
      <c r="G11" s="923">
        <v>33518121</v>
      </c>
      <c r="I11" s="54"/>
    </row>
    <row r="12" spans="2:9" s="45" customFormat="1" ht="19.5" customHeight="1">
      <c r="B12" s="96">
        <v>2</v>
      </c>
      <c r="C12" s="1020" t="s">
        <v>51</v>
      </c>
      <c r="D12" s="1021"/>
      <c r="E12" s="1022"/>
      <c r="F12" s="288">
        <v>2625280</v>
      </c>
      <c r="G12" s="723">
        <f>G13+G14</f>
        <v>930383</v>
      </c>
      <c r="I12" s="54"/>
    </row>
    <row r="13" spans="2:9" s="45" customFormat="1" ht="19.5" customHeight="1">
      <c r="B13" s="97"/>
      <c r="C13" s="57">
        <v>2.1</v>
      </c>
      <c r="D13" s="65"/>
      <c r="E13" s="66" t="s">
        <v>115</v>
      </c>
      <c r="F13" s="288"/>
      <c r="G13" s="723"/>
      <c r="I13" s="54"/>
    </row>
    <row r="14" spans="2:9" s="45" customFormat="1" ht="19.5" customHeight="1">
      <c r="B14" s="97"/>
      <c r="C14" s="57">
        <v>2.2</v>
      </c>
      <c r="D14" s="65"/>
      <c r="E14" s="66" t="s">
        <v>116</v>
      </c>
      <c r="F14" s="288">
        <v>2625280</v>
      </c>
      <c r="G14" s="723">
        <v>930383</v>
      </c>
      <c r="I14" s="54"/>
    </row>
    <row r="15" spans="2:9" s="45" customFormat="1" ht="19.5" customHeight="1">
      <c r="B15" s="98">
        <v>3</v>
      </c>
      <c r="C15" s="1023" t="s">
        <v>606</v>
      </c>
      <c r="D15" s="1018"/>
      <c r="E15" s="1019"/>
      <c r="F15" s="288">
        <v>1805180</v>
      </c>
      <c r="G15" s="723">
        <v>3418853</v>
      </c>
      <c r="I15" s="54"/>
    </row>
    <row r="16" spans="2:9" s="45" customFormat="1" ht="19.5" customHeight="1">
      <c r="B16" s="96">
        <v>4</v>
      </c>
      <c r="C16" s="1024" t="s">
        <v>83</v>
      </c>
      <c r="D16" s="1025"/>
      <c r="E16" s="1026"/>
      <c r="F16" s="288">
        <v>-23412691</v>
      </c>
      <c r="G16" s="723">
        <v>-28831724</v>
      </c>
      <c r="I16" s="54"/>
    </row>
    <row r="17" spans="2:9" s="45" customFormat="1" ht="19.5" customHeight="1">
      <c r="B17" s="96">
        <v>5</v>
      </c>
      <c r="C17" s="1024" t="s">
        <v>84</v>
      </c>
      <c r="D17" s="1025"/>
      <c r="E17" s="1026"/>
      <c r="F17" s="121">
        <f>F18+F19</f>
        <v>-2590338</v>
      </c>
      <c r="G17" s="724">
        <f>G18+G19</f>
        <v>-2417088</v>
      </c>
      <c r="I17" s="54"/>
    </row>
    <row r="18" spans="2:9" s="45" customFormat="1" ht="19.5" customHeight="1">
      <c r="B18" s="96"/>
      <c r="C18" s="57"/>
      <c r="D18" s="1033" t="s">
        <v>85</v>
      </c>
      <c r="E18" s="1034"/>
      <c r="F18" s="288">
        <v>-2221200</v>
      </c>
      <c r="G18" s="723">
        <v>-2071200</v>
      </c>
      <c r="H18" s="34"/>
      <c r="I18" s="54"/>
    </row>
    <row r="19" spans="2:9" s="45" customFormat="1" ht="19.5" customHeight="1">
      <c r="B19" s="96"/>
      <c r="C19" s="57"/>
      <c r="D19" s="1033" t="s">
        <v>86</v>
      </c>
      <c r="E19" s="1034"/>
      <c r="F19" s="288">
        <v>-369138</v>
      </c>
      <c r="G19" s="723">
        <v>-345888</v>
      </c>
      <c r="H19" s="34"/>
      <c r="I19" s="54"/>
    </row>
    <row r="20" spans="2:9" s="45" customFormat="1" ht="19.5" customHeight="1">
      <c r="B20" s="95">
        <v>6</v>
      </c>
      <c r="C20" s="1024" t="s">
        <v>87</v>
      </c>
      <c r="D20" s="1025"/>
      <c r="E20" s="1026"/>
      <c r="F20" s="288">
        <v>-605025</v>
      </c>
      <c r="G20" s="723">
        <v>-695959</v>
      </c>
      <c r="I20" s="54"/>
    </row>
    <row r="21" spans="2:9" s="45" customFormat="1" ht="19.5" customHeight="1" thickBot="1">
      <c r="B21" s="96">
        <v>7</v>
      </c>
      <c r="C21" s="1020" t="s">
        <v>88</v>
      </c>
      <c r="D21" s="1021"/>
      <c r="E21" s="1022"/>
      <c r="F21" s="919">
        <v>-1294314</v>
      </c>
      <c r="G21" s="920">
        <v>-1106734</v>
      </c>
      <c r="I21" s="54"/>
    </row>
    <row r="22" spans="2:9" s="45" customFormat="1" ht="19.5" customHeight="1">
      <c r="B22" s="924">
        <v>8</v>
      </c>
      <c r="C22" s="1011" t="s">
        <v>153</v>
      </c>
      <c r="D22" s="1012"/>
      <c r="E22" s="1013"/>
      <c r="F22" s="925">
        <f>F16+F17+F20+F21</f>
        <v>-27902368</v>
      </c>
      <c r="G22" s="926">
        <f>G16+G17+G20+G21</f>
        <v>-33051505</v>
      </c>
      <c r="H22" s="26"/>
      <c r="I22" s="54"/>
    </row>
    <row r="23" spans="2:9" s="45" customFormat="1" ht="19.5" customHeight="1" thickBot="1">
      <c r="B23" s="131">
        <v>9</v>
      </c>
      <c r="C23" s="1014" t="s">
        <v>89</v>
      </c>
      <c r="D23" s="1015"/>
      <c r="E23" s="1016"/>
      <c r="F23" s="132">
        <f>F11+F12+F22+F15</f>
        <v>5177139</v>
      </c>
      <c r="G23" s="726">
        <f>G11+G12+G22+G15</f>
        <v>4815852</v>
      </c>
      <c r="H23" s="26"/>
      <c r="I23" s="54"/>
    </row>
    <row r="24" spans="2:9" s="45" customFormat="1" ht="19.5" customHeight="1">
      <c r="B24" s="921">
        <v>10</v>
      </c>
      <c r="C24" s="1017" t="s">
        <v>52</v>
      </c>
      <c r="D24" s="1018"/>
      <c r="E24" s="1019"/>
      <c r="F24" s="922"/>
      <c r="G24" s="923"/>
      <c r="I24" s="54"/>
    </row>
    <row r="25" spans="2:9" s="45" customFormat="1" ht="19.5" customHeight="1">
      <c r="B25" s="95">
        <v>11</v>
      </c>
      <c r="C25" s="1024" t="s">
        <v>90</v>
      </c>
      <c r="D25" s="1025"/>
      <c r="E25" s="1026"/>
      <c r="F25" s="288"/>
      <c r="G25" s="723"/>
      <c r="I25" s="54"/>
    </row>
    <row r="26" spans="2:9" s="45" customFormat="1" ht="19.5" customHeight="1">
      <c r="B26" s="95">
        <v>12</v>
      </c>
      <c r="C26" s="1024" t="s">
        <v>53</v>
      </c>
      <c r="D26" s="1025"/>
      <c r="E26" s="1026"/>
      <c r="F26" s="127">
        <f>F27+F28+F29+F30</f>
        <v>-50940</v>
      </c>
      <c r="G26" s="725">
        <f>G27+G28+G29+G30</f>
        <v>199174</v>
      </c>
      <c r="I26" s="54"/>
    </row>
    <row r="27" spans="2:9" s="45" customFormat="1" ht="19.5" customHeight="1">
      <c r="B27" s="95"/>
      <c r="C27" s="58">
        <v>121</v>
      </c>
      <c r="D27" s="1033" t="s">
        <v>54</v>
      </c>
      <c r="E27" s="1034"/>
      <c r="F27" s="288"/>
      <c r="G27" s="723"/>
      <c r="H27" s="34"/>
      <c r="I27" s="54"/>
    </row>
    <row r="28" spans="2:9" s="45" customFormat="1" ht="19.5" customHeight="1">
      <c r="B28" s="95"/>
      <c r="C28" s="57">
        <v>122</v>
      </c>
      <c r="D28" s="1033" t="s">
        <v>91</v>
      </c>
      <c r="E28" s="1034"/>
      <c r="F28" s="288">
        <v>237</v>
      </c>
      <c r="G28" s="723">
        <v>349</v>
      </c>
      <c r="H28" s="34"/>
      <c r="I28" s="54"/>
    </row>
    <row r="29" spans="2:9" s="45" customFormat="1" ht="19.5" customHeight="1">
      <c r="B29" s="95"/>
      <c r="C29" s="57">
        <v>123</v>
      </c>
      <c r="D29" s="1033" t="s">
        <v>55</v>
      </c>
      <c r="E29" s="1034"/>
      <c r="F29" s="288">
        <v>-51177</v>
      </c>
      <c r="G29" s="723">
        <v>198825</v>
      </c>
      <c r="H29" s="34"/>
      <c r="I29" s="54"/>
    </row>
    <row r="30" spans="2:9" s="45" customFormat="1" ht="19.5" customHeight="1">
      <c r="B30" s="95"/>
      <c r="C30" s="57">
        <v>124</v>
      </c>
      <c r="D30" s="1033" t="s">
        <v>56</v>
      </c>
      <c r="E30" s="1034"/>
      <c r="F30" s="288"/>
      <c r="G30" s="723"/>
      <c r="H30" s="34"/>
      <c r="I30" s="54"/>
    </row>
    <row r="31" spans="2:9" s="45" customFormat="1" ht="19.5" customHeight="1">
      <c r="B31" s="95">
        <v>13</v>
      </c>
      <c r="C31" s="1000" t="s">
        <v>57</v>
      </c>
      <c r="D31" s="1001"/>
      <c r="E31" s="1002"/>
      <c r="F31" s="121">
        <f>F24+F25+F26</f>
        <v>-50940</v>
      </c>
      <c r="G31" s="724">
        <f>G24+G25+G26</f>
        <v>199174</v>
      </c>
      <c r="H31" s="26"/>
      <c r="I31" s="54"/>
    </row>
    <row r="32" spans="2:9" s="45" customFormat="1" ht="19.5" customHeight="1">
      <c r="B32" s="95">
        <v>14</v>
      </c>
      <c r="C32" s="1000" t="s">
        <v>93</v>
      </c>
      <c r="D32" s="1001"/>
      <c r="E32" s="1002"/>
      <c r="F32" s="121">
        <f>F23+F31</f>
        <v>5126199</v>
      </c>
      <c r="G32" s="724">
        <f>G23+G31</f>
        <v>5015026</v>
      </c>
      <c r="H32" s="26"/>
      <c r="I32" s="54"/>
    </row>
    <row r="33" spans="2:9" s="45" customFormat="1" ht="19.5" customHeight="1">
      <c r="B33" s="95">
        <v>15</v>
      </c>
      <c r="C33" s="1000" t="s">
        <v>615</v>
      </c>
      <c r="D33" s="1001"/>
      <c r="E33" s="1002"/>
      <c r="F33" s="288">
        <v>7419</v>
      </c>
      <c r="G33" s="723">
        <v>21551</v>
      </c>
      <c r="H33" s="26"/>
      <c r="I33" s="54"/>
    </row>
    <row r="34" spans="2:9" s="45" customFormat="1" ht="19.5" customHeight="1">
      <c r="B34" s="95">
        <v>16</v>
      </c>
      <c r="C34" s="1024" t="s">
        <v>60</v>
      </c>
      <c r="D34" s="1025"/>
      <c r="E34" s="1026"/>
      <c r="F34" s="127">
        <f>SUM(F32:F33)</f>
        <v>5133618</v>
      </c>
      <c r="G34" s="725">
        <f>G32+G33</f>
        <v>5036577</v>
      </c>
      <c r="I34" s="54"/>
    </row>
    <row r="35" spans="2:9" s="45" customFormat="1" ht="19.5" customHeight="1" thickBot="1">
      <c r="B35" s="96">
        <v>17</v>
      </c>
      <c r="C35" s="900" t="s">
        <v>119</v>
      </c>
      <c r="D35" s="901"/>
      <c r="E35" s="902"/>
      <c r="F35" s="914">
        <v>513362</v>
      </c>
      <c r="G35" s="915">
        <f>G34*10%</f>
        <v>503657.7</v>
      </c>
      <c r="I35" s="54"/>
    </row>
    <row r="36" spans="2:9" s="45" customFormat="1" ht="19.5" customHeight="1" thickBot="1">
      <c r="B36" s="916">
        <v>18</v>
      </c>
      <c r="C36" s="1030" t="s">
        <v>94</v>
      </c>
      <c r="D36" s="1031"/>
      <c r="E36" s="1032"/>
      <c r="F36" s="917">
        <f>F32-F35</f>
        <v>4612837</v>
      </c>
      <c r="G36" s="918">
        <f>G32-G35</f>
        <v>4511368.3</v>
      </c>
      <c r="H36" s="26"/>
      <c r="I36" s="54"/>
    </row>
    <row r="37" spans="2:9" s="45" customFormat="1" ht="19.5" customHeight="1" thickBot="1">
      <c r="B37" s="129">
        <v>19</v>
      </c>
      <c r="C37" s="1027" t="s">
        <v>92</v>
      </c>
      <c r="D37" s="1028"/>
      <c r="E37" s="1029"/>
      <c r="F37" s="126"/>
      <c r="G37" s="130"/>
      <c r="I37" s="54"/>
    </row>
    <row r="38" spans="2:9" s="45" customFormat="1" ht="15.75" customHeight="1">
      <c r="B38" s="59"/>
      <c r="C38" s="59"/>
      <c r="D38" s="59"/>
      <c r="E38" s="60"/>
      <c r="F38" s="61"/>
      <c r="G38" s="101"/>
      <c r="I38" s="54"/>
    </row>
    <row r="39" spans="2:9" s="45" customFormat="1" ht="15.75" customHeight="1">
      <c r="B39" s="59"/>
      <c r="C39" s="59"/>
      <c r="D39" s="59"/>
      <c r="E39" s="60"/>
      <c r="F39" s="600"/>
      <c r="G39" s="101"/>
      <c r="I39" s="54"/>
    </row>
    <row r="40" spans="2:9" s="45" customFormat="1" ht="15.75" customHeight="1">
      <c r="B40" s="59"/>
      <c r="C40" s="59"/>
      <c r="D40" s="59"/>
      <c r="E40" s="60"/>
      <c r="F40" s="61"/>
      <c r="G40" s="101">
        <v>4</v>
      </c>
      <c r="I40" s="54"/>
    </row>
    <row r="41" spans="2:9" s="45" customFormat="1" ht="15.75" customHeight="1">
      <c r="B41" s="59"/>
      <c r="C41" s="59"/>
      <c r="D41" s="59"/>
      <c r="E41" s="60"/>
      <c r="F41" s="61"/>
      <c r="G41" s="101"/>
      <c r="I41" s="54"/>
    </row>
    <row r="42" spans="2:9" s="45" customFormat="1" ht="15.75" customHeight="1">
      <c r="B42" s="59"/>
      <c r="C42" s="59"/>
      <c r="D42" s="59"/>
      <c r="E42" s="60"/>
      <c r="F42" s="61"/>
      <c r="I42" s="54"/>
    </row>
    <row r="43" spans="2:9" s="45" customFormat="1" ht="15.75" customHeight="1">
      <c r="B43" s="59"/>
      <c r="C43" s="59"/>
      <c r="D43" s="59"/>
      <c r="E43" s="60"/>
      <c r="F43" s="61"/>
      <c r="G43" s="101"/>
      <c r="I43" s="54"/>
    </row>
    <row r="44" spans="2:9" s="45" customFormat="1" ht="15.75" customHeight="1">
      <c r="B44" s="59"/>
      <c r="C44" s="59"/>
      <c r="D44" s="59"/>
      <c r="E44" s="60"/>
      <c r="F44" s="61"/>
      <c r="I44" s="54"/>
    </row>
    <row r="45" spans="2:9" s="45" customFormat="1" ht="15.75" customHeight="1">
      <c r="B45" s="59"/>
      <c r="C45" s="59"/>
      <c r="D45" s="59"/>
      <c r="E45" s="60"/>
      <c r="F45" s="61"/>
      <c r="G45" s="101"/>
      <c r="I45" s="54"/>
    </row>
    <row r="46" spans="2:9" s="45" customFormat="1" ht="15.75" customHeight="1">
      <c r="B46" s="59"/>
      <c r="C46" s="59"/>
      <c r="D46" s="59"/>
      <c r="E46" s="60"/>
      <c r="F46" s="61"/>
      <c r="G46" s="101"/>
      <c r="I46" s="54"/>
    </row>
    <row r="47" spans="2:9" s="45" customFormat="1" ht="15.75" customHeight="1">
      <c r="B47" s="59"/>
      <c r="C47" s="59"/>
      <c r="D47" s="59"/>
      <c r="E47" s="59"/>
      <c r="F47" s="61"/>
      <c r="G47" s="101"/>
      <c r="I47" s="54"/>
    </row>
    <row r="48" spans="2:7" ht="12.75">
      <c r="B48" s="62"/>
      <c r="C48" s="62"/>
      <c r="D48" s="62"/>
      <c r="E48" s="8"/>
      <c r="F48" s="63"/>
      <c r="G48" s="102"/>
    </row>
  </sheetData>
  <sheetProtection password="DC3B" sheet="1" formatCells="0" formatColumns="0" formatRows="0" insertColumns="0" insertRows="0" insertHyperlinks="0" deleteColumns="0" deleteRows="0" sort="0" autoFilter="0" pivotTables="0"/>
  <mergeCells count="28">
    <mergeCell ref="B7:G7"/>
    <mergeCell ref="D30:E30"/>
    <mergeCell ref="C32:E32"/>
    <mergeCell ref="C34:E34"/>
    <mergeCell ref="C26:E26"/>
    <mergeCell ref="D27:E27"/>
    <mergeCell ref="D28:E28"/>
    <mergeCell ref="D29:E29"/>
    <mergeCell ref="C21:E21"/>
    <mergeCell ref="C24:E24"/>
    <mergeCell ref="C25:E25"/>
    <mergeCell ref="C37:E37"/>
    <mergeCell ref="C36:E36"/>
    <mergeCell ref="C17:E17"/>
    <mergeCell ref="D18:E18"/>
    <mergeCell ref="D19:E19"/>
    <mergeCell ref="C20:E20"/>
    <mergeCell ref="C33:E33"/>
    <mergeCell ref="B6:G6"/>
    <mergeCell ref="C31:E31"/>
    <mergeCell ref="C9:E10"/>
    <mergeCell ref="B9:B10"/>
    <mergeCell ref="C22:E22"/>
    <mergeCell ref="C23:E23"/>
    <mergeCell ref="C11:E11"/>
    <mergeCell ref="C12:E12"/>
    <mergeCell ref="C15:E15"/>
    <mergeCell ref="C16:E16"/>
  </mergeCells>
  <printOptions horizontalCentered="1" verticalCentered="1"/>
  <pageMargins left="0" right="0" top="0" bottom="0" header="0.5118110236220472" footer="0.5118110236220472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D45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4.00390625" style="0" customWidth="1"/>
    <col min="2" max="2" width="47.57421875" style="0" customWidth="1"/>
    <col min="3" max="3" width="16.7109375" style="0" customWidth="1"/>
    <col min="4" max="4" width="18.421875" style="0" customWidth="1"/>
  </cols>
  <sheetData>
    <row r="7" spans="1:4" ht="18">
      <c r="A7" s="1036" t="s">
        <v>124</v>
      </c>
      <c r="B7" s="1036"/>
      <c r="C7" s="1036"/>
      <c r="D7" s="1036"/>
    </row>
    <row r="8" spans="1:4" ht="15">
      <c r="A8" s="1037" t="s">
        <v>662</v>
      </c>
      <c r="B8" s="1037"/>
      <c r="C8" s="1037"/>
      <c r="D8" s="840"/>
    </row>
    <row r="9" spans="1:2" ht="13.5" thickBot="1">
      <c r="A9" s="105" t="s">
        <v>125</v>
      </c>
      <c r="B9" s="105"/>
    </row>
    <row r="10" spans="1:4" ht="48" thickBot="1">
      <c r="A10" s="878" t="s">
        <v>2</v>
      </c>
      <c r="B10" s="822" t="s">
        <v>126</v>
      </c>
      <c r="C10" s="879" t="s">
        <v>661</v>
      </c>
      <c r="D10" s="880" t="s">
        <v>660</v>
      </c>
    </row>
    <row r="11" spans="1:4" ht="18" customHeight="1" thickBot="1">
      <c r="A11" s="854"/>
      <c r="B11" s="620" t="s">
        <v>127</v>
      </c>
      <c r="C11" s="917">
        <f>C12+C13+C14+C15+C16</f>
        <v>1078956</v>
      </c>
      <c r="D11" s="918">
        <f>D12+D13+D14+D15+D16</f>
        <v>427289</v>
      </c>
    </row>
    <row r="12" spans="1:4" ht="18" customHeight="1">
      <c r="A12" s="714"/>
      <c r="B12" s="260" t="s">
        <v>128</v>
      </c>
      <c r="C12" s="933">
        <v>36361908</v>
      </c>
      <c r="D12" s="934">
        <v>42350209</v>
      </c>
    </row>
    <row r="13" spans="1:4" ht="18" customHeight="1">
      <c r="A13" s="714"/>
      <c r="B13" s="106" t="s">
        <v>129</v>
      </c>
      <c r="C13" s="109">
        <v>-29613932</v>
      </c>
      <c r="D13" s="716">
        <v>-33428875</v>
      </c>
    </row>
    <row r="14" spans="1:4" ht="18" customHeight="1">
      <c r="A14" s="714"/>
      <c r="B14" s="106" t="s">
        <v>130</v>
      </c>
      <c r="C14" s="109"/>
      <c r="D14" s="716"/>
    </row>
    <row r="15" spans="1:4" ht="18" customHeight="1">
      <c r="A15" s="714"/>
      <c r="B15" s="106" t="s">
        <v>131</v>
      </c>
      <c r="C15" s="109"/>
      <c r="D15" s="716">
        <v>-4</v>
      </c>
    </row>
    <row r="16" spans="1:4" ht="18" customHeight="1">
      <c r="A16" s="714"/>
      <c r="B16" s="106" t="s">
        <v>132</v>
      </c>
      <c r="C16" s="109">
        <v>-5669020</v>
      </c>
      <c r="D16" s="716">
        <v>-8494041</v>
      </c>
    </row>
    <row r="17" spans="1:4" ht="18" customHeight="1">
      <c r="A17" s="714"/>
      <c r="B17" s="106" t="s">
        <v>133</v>
      </c>
      <c r="C17" s="121">
        <f>C11</f>
        <v>1078956</v>
      </c>
      <c r="D17" s="724">
        <f>D11</f>
        <v>427289</v>
      </c>
    </row>
    <row r="18" spans="1:4" ht="18" customHeight="1" thickBot="1">
      <c r="A18" s="714"/>
      <c r="B18" s="186"/>
      <c r="C18" s="931"/>
      <c r="D18" s="932"/>
    </row>
    <row r="19" spans="1:4" ht="18" customHeight="1" thickBot="1">
      <c r="A19" s="619"/>
      <c r="B19" s="620" t="s">
        <v>134</v>
      </c>
      <c r="C19" s="917">
        <f>C21+C22+C23</f>
        <v>237</v>
      </c>
      <c r="D19" s="918">
        <f>D21+D22+D23</f>
        <v>353</v>
      </c>
    </row>
    <row r="20" spans="1:4" ht="18" customHeight="1">
      <c r="A20" s="714"/>
      <c r="B20" s="260" t="s">
        <v>135</v>
      </c>
      <c r="C20" s="933"/>
      <c r="D20" s="934"/>
    </row>
    <row r="21" spans="1:4" ht="18" customHeight="1">
      <c r="A21" s="714"/>
      <c r="B21" s="106" t="s">
        <v>136</v>
      </c>
      <c r="C21" s="109"/>
      <c r="D21" s="716"/>
    </row>
    <row r="22" spans="1:4" ht="18" customHeight="1">
      <c r="A22" s="714"/>
      <c r="B22" s="106" t="s">
        <v>137</v>
      </c>
      <c r="C22" s="109"/>
      <c r="D22" s="716"/>
    </row>
    <row r="23" spans="1:4" ht="18" customHeight="1">
      <c r="A23" s="714"/>
      <c r="B23" s="106" t="s">
        <v>138</v>
      </c>
      <c r="C23" s="109">
        <v>237</v>
      </c>
      <c r="D23" s="716">
        <v>353</v>
      </c>
    </row>
    <row r="24" spans="1:4" ht="18" customHeight="1">
      <c r="A24" s="714"/>
      <c r="B24" s="106" t="s">
        <v>139</v>
      </c>
      <c r="C24" s="109"/>
      <c r="D24" s="716"/>
    </row>
    <row r="25" spans="1:4" ht="18" customHeight="1">
      <c r="A25" s="714"/>
      <c r="B25" s="106" t="s">
        <v>140</v>
      </c>
      <c r="C25" s="121">
        <f>C19</f>
        <v>237</v>
      </c>
      <c r="D25" s="724">
        <f>D19</f>
        <v>353</v>
      </c>
    </row>
    <row r="26" spans="1:4" ht="18" customHeight="1" thickBot="1">
      <c r="A26" s="714"/>
      <c r="B26" s="186"/>
      <c r="C26" s="931"/>
      <c r="D26" s="932"/>
    </row>
    <row r="27" spans="1:4" ht="18" customHeight="1" thickBot="1">
      <c r="A27" s="619"/>
      <c r="B27" s="620" t="s">
        <v>141</v>
      </c>
      <c r="C27" s="917">
        <f>C29+C30+C31</f>
        <v>-54441</v>
      </c>
      <c r="D27" s="918">
        <f>D29+D30+D31</f>
        <v>-5574</v>
      </c>
    </row>
    <row r="28" spans="1:4" ht="18" customHeight="1">
      <c r="A28" s="714"/>
      <c r="B28" s="260" t="s">
        <v>142</v>
      </c>
      <c r="C28" s="933"/>
      <c r="D28" s="934"/>
    </row>
    <row r="29" spans="1:4" ht="18" customHeight="1">
      <c r="A29" s="714"/>
      <c r="B29" s="106" t="s">
        <v>143</v>
      </c>
      <c r="C29" s="109"/>
      <c r="D29" s="716"/>
    </row>
    <row r="30" spans="1:4" ht="18" customHeight="1">
      <c r="A30" s="714"/>
      <c r="B30" s="106" t="s">
        <v>144</v>
      </c>
      <c r="C30" s="109">
        <v>-54441</v>
      </c>
      <c r="D30" s="716">
        <v>-5574</v>
      </c>
    </row>
    <row r="31" spans="1:4" ht="18" customHeight="1" thickBot="1">
      <c r="A31" s="714"/>
      <c r="B31" s="186" t="s">
        <v>145</v>
      </c>
      <c r="C31" s="931"/>
      <c r="D31" s="932"/>
    </row>
    <row r="32" spans="1:4" ht="18" customHeight="1" thickBot="1">
      <c r="A32" s="619"/>
      <c r="B32" s="620" t="s">
        <v>146</v>
      </c>
      <c r="C32" s="917">
        <f>C27</f>
        <v>-54441</v>
      </c>
      <c r="D32" s="918">
        <f>D27</f>
        <v>-5574</v>
      </c>
    </row>
    <row r="33" spans="1:4" ht="18" customHeight="1">
      <c r="A33" s="714"/>
      <c r="B33" s="260" t="s">
        <v>147</v>
      </c>
      <c r="C33" s="933">
        <f>C11+C19+C32</f>
        <v>1024752</v>
      </c>
      <c r="D33" s="934">
        <f>D11+D19+D32</f>
        <v>422068</v>
      </c>
    </row>
    <row r="34" spans="1:4" ht="18" customHeight="1" thickBot="1">
      <c r="A34" s="714"/>
      <c r="B34" s="186" t="s">
        <v>148</v>
      </c>
      <c r="C34" s="931">
        <v>936220</v>
      </c>
      <c r="D34" s="932">
        <v>517152</v>
      </c>
    </row>
    <row r="35" spans="1:4" ht="18" customHeight="1" thickBot="1">
      <c r="A35" s="619"/>
      <c r="B35" s="620" t="s">
        <v>149</v>
      </c>
      <c r="C35" s="937">
        <f>C33+C34</f>
        <v>1960972</v>
      </c>
      <c r="D35" s="938">
        <f>D33+D34</f>
        <v>939220</v>
      </c>
    </row>
    <row r="36" spans="1:4" ht="15" customHeight="1" thickBot="1">
      <c r="A36" s="704"/>
      <c r="B36" s="935"/>
      <c r="C36" s="935"/>
      <c r="D36" s="936"/>
    </row>
    <row r="37" ht="12.75">
      <c r="D37" s="104"/>
    </row>
    <row r="38" ht="12.75">
      <c r="C38" s="105"/>
    </row>
    <row r="45" ht="12.75">
      <c r="D45">
        <v>5</v>
      </c>
    </row>
  </sheetData>
  <sheetProtection password="DC3B" sheet="1" formatCells="0" formatColumns="0" formatRows="0" insertColumns="0" insertRows="0" insertHyperlinks="0" deleteColumns="0" deleteRows="0" sort="0" autoFilter="0" pivotTables="0"/>
  <mergeCells count="2">
    <mergeCell ref="A7:D7"/>
    <mergeCell ref="A8:C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3" sqref="I3"/>
    </sheetView>
  </sheetViews>
  <sheetFormatPr defaultColWidth="9.140625" defaultRowHeight="12.75"/>
  <cols>
    <col min="1" max="1" width="3.57421875" style="0" customWidth="1"/>
    <col min="2" max="2" width="30.57421875" style="0" customWidth="1"/>
    <col min="3" max="3" width="10.28125" style="0" customWidth="1"/>
    <col min="4" max="4" width="9.28125" style="0" customWidth="1"/>
    <col min="5" max="5" width="11.8515625" style="0" customWidth="1"/>
    <col min="6" max="6" width="11.140625" style="0" customWidth="1"/>
    <col min="7" max="7" width="21.421875" style="0" customWidth="1"/>
    <col min="8" max="8" width="15.28125" style="0" customWidth="1"/>
    <col min="9" max="9" width="11.28125" style="0" customWidth="1"/>
    <col min="10" max="10" width="11.140625" style="0" bestFit="1" customWidth="1"/>
  </cols>
  <sheetData>
    <row r="1" spans="1:2" ht="15.75">
      <c r="A1" s="111"/>
      <c r="B1" s="111"/>
    </row>
    <row r="2" spans="1:2" ht="15.75">
      <c r="A2" s="111"/>
      <c r="B2" s="111"/>
    </row>
    <row r="3" ht="12.75">
      <c r="I3" s="840"/>
    </row>
    <row r="4" ht="12.75">
      <c r="I4" s="840"/>
    </row>
    <row r="5" ht="12.75">
      <c r="I5" s="840"/>
    </row>
    <row r="6" ht="12.75">
      <c r="I6" s="840"/>
    </row>
    <row r="7" spans="2:3" ht="23.25" customHeight="1" thickBot="1">
      <c r="B7" s="111" t="s">
        <v>664</v>
      </c>
      <c r="C7" s="111"/>
    </row>
    <row r="8" spans="1:9" ht="33.75" customHeight="1" thickBot="1">
      <c r="A8" s="620"/>
      <c r="B8" s="885"/>
      <c r="C8" s="886" t="s">
        <v>39</v>
      </c>
      <c r="D8" s="886" t="s">
        <v>154</v>
      </c>
      <c r="E8" s="887" t="s">
        <v>155</v>
      </c>
      <c r="F8" s="886" t="s">
        <v>189</v>
      </c>
      <c r="G8" s="886" t="s">
        <v>707</v>
      </c>
      <c r="H8" s="886" t="s">
        <v>156</v>
      </c>
      <c r="I8" s="888" t="s">
        <v>157</v>
      </c>
    </row>
    <row r="9" spans="1:9" ht="18" customHeight="1">
      <c r="A9" s="562" t="s">
        <v>3</v>
      </c>
      <c r="B9" s="881" t="s">
        <v>196</v>
      </c>
      <c r="C9" s="882">
        <v>100000</v>
      </c>
      <c r="D9" s="883"/>
      <c r="E9" s="883"/>
      <c r="F9" s="882">
        <v>296672</v>
      </c>
      <c r="G9" s="883"/>
      <c r="H9" s="882">
        <v>3750209</v>
      </c>
      <c r="I9" s="884">
        <f>C9+D9+E9+F9+G9+H9</f>
        <v>4146881</v>
      </c>
    </row>
    <row r="10" spans="1:9" ht="18" customHeight="1">
      <c r="A10" s="714" t="s">
        <v>165</v>
      </c>
      <c r="B10" s="106" t="s">
        <v>158</v>
      </c>
      <c r="C10" s="106"/>
      <c r="D10" s="106"/>
      <c r="E10" s="106"/>
      <c r="F10" s="106"/>
      <c r="G10" s="106"/>
      <c r="H10" s="109"/>
      <c r="I10" s="715">
        <f aca="true" t="shared" si="0" ref="I10:I22">C10+D10+E10+F10+G10+H10</f>
        <v>0</v>
      </c>
    </row>
    <row r="11" spans="1:9" ht="18" customHeight="1">
      <c r="A11" s="714" t="s">
        <v>166</v>
      </c>
      <c r="B11" s="106" t="s">
        <v>159</v>
      </c>
      <c r="C11" s="109"/>
      <c r="D11" s="106"/>
      <c r="E11" s="106"/>
      <c r="F11" s="109"/>
      <c r="G11" s="109"/>
      <c r="H11" s="109"/>
      <c r="I11" s="716"/>
    </row>
    <row r="12" spans="1:9" ht="18" customHeight="1">
      <c r="A12" s="714">
        <v>1</v>
      </c>
      <c r="B12" s="106" t="s">
        <v>611</v>
      </c>
      <c r="C12" s="106"/>
      <c r="D12" s="106"/>
      <c r="E12" s="106"/>
      <c r="F12" s="106"/>
      <c r="G12" s="106"/>
      <c r="H12" s="109"/>
      <c r="I12" s="715">
        <f t="shared" si="0"/>
        <v>0</v>
      </c>
    </row>
    <row r="13" spans="1:9" ht="18" customHeight="1">
      <c r="A13" s="714">
        <v>2</v>
      </c>
      <c r="B13" s="106" t="s">
        <v>160</v>
      </c>
      <c r="C13" s="106"/>
      <c r="D13" s="106"/>
      <c r="E13" s="106"/>
      <c r="F13" s="106"/>
      <c r="G13" s="106"/>
      <c r="H13" s="106"/>
      <c r="I13" s="715">
        <f t="shared" si="0"/>
        <v>0</v>
      </c>
    </row>
    <row r="14" spans="1:9" ht="18" customHeight="1">
      <c r="A14" s="714">
        <v>4</v>
      </c>
      <c r="B14" s="106" t="s">
        <v>162</v>
      </c>
      <c r="C14" s="106"/>
      <c r="D14" s="106"/>
      <c r="E14" s="106"/>
      <c r="F14" s="106"/>
      <c r="G14" s="106"/>
      <c r="H14" s="106"/>
      <c r="I14" s="715">
        <f t="shared" si="0"/>
        <v>0</v>
      </c>
    </row>
    <row r="15" spans="1:9" ht="18" customHeight="1">
      <c r="A15" s="714" t="s">
        <v>4</v>
      </c>
      <c r="B15" s="110" t="s">
        <v>608</v>
      </c>
      <c r="C15" s="112">
        <v>100000</v>
      </c>
      <c r="D15" s="113"/>
      <c r="E15" s="113"/>
      <c r="F15" s="112">
        <v>296672</v>
      </c>
      <c r="G15" s="112">
        <v>2584980</v>
      </c>
      <c r="H15" s="112">
        <v>8261577</v>
      </c>
      <c r="I15" s="715">
        <f>C15+F15+G15+H15</f>
        <v>11243229</v>
      </c>
    </row>
    <row r="16" spans="1:9" ht="18" customHeight="1">
      <c r="A16" s="714"/>
      <c r="B16" s="115" t="s">
        <v>700</v>
      </c>
      <c r="C16" s="112"/>
      <c r="D16" s="113"/>
      <c r="E16" s="113"/>
      <c r="F16" s="112"/>
      <c r="G16" s="112"/>
      <c r="H16" s="112"/>
      <c r="I16" s="715">
        <f t="shared" si="0"/>
        <v>0</v>
      </c>
    </row>
    <row r="17" spans="1:9" ht="18" customHeight="1">
      <c r="A17" s="714"/>
      <c r="B17" s="106" t="s">
        <v>161</v>
      </c>
      <c r="C17" s="106"/>
      <c r="D17" s="106"/>
      <c r="E17" s="106"/>
      <c r="F17" s="112">
        <v>225569</v>
      </c>
      <c r="G17" s="112">
        <v>4285799</v>
      </c>
      <c r="H17" s="112">
        <v>-4511368</v>
      </c>
      <c r="I17" s="715"/>
    </row>
    <row r="18" spans="1:9" ht="18" customHeight="1">
      <c r="A18" s="714"/>
      <c r="B18" s="184" t="s">
        <v>159</v>
      </c>
      <c r="C18" s="112">
        <f aca="true" t="shared" si="1" ref="C18:I18">SUM(C15:C17)</f>
        <v>100000</v>
      </c>
      <c r="D18" s="112">
        <f t="shared" si="1"/>
        <v>0</v>
      </c>
      <c r="E18" s="112">
        <f t="shared" si="1"/>
        <v>0</v>
      </c>
      <c r="F18" s="112">
        <f t="shared" si="1"/>
        <v>522241</v>
      </c>
      <c r="G18" s="112">
        <f t="shared" si="1"/>
        <v>6870779</v>
      </c>
      <c r="H18" s="112">
        <v>3750209</v>
      </c>
      <c r="I18" s="717">
        <f t="shared" si="1"/>
        <v>11243229</v>
      </c>
    </row>
    <row r="19" spans="1:9" ht="18" customHeight="1">
      <c r="A19" s="714">
        <v>1</v>
      </c>
      <c r="B19" s="106" t="s">
        <v>163</v>
      </c>
      <c r="C19" s="106"/>
      <c r="D19" s="106"/>
      <c r="E19" s="106"/>
      <c r="F19" s="106"/>
      <c r="G19" s="106"/>
      <c r="H19" s="128">
        <v>4612837</v>
      </c>
      <c r="I19" s="715">
        <f t="shared" si="0"/>
        <v>4612837</v>
      </c>
    </row>
    <row r="20" spans="1:9" ht="18" customHeight="1">
      <c r="A20" s="714">
        <v>2</v>
      </c>
      <c r="B20" s="106" t="s">
        <v>160</v>
      </c>
      <c r="C20" s="106"/>
      <c r="D20" s="106"/>
      <c r="E20" s="106"/>
      <c r="F20" s="106"/>
      <c r="G20" s="106"/>
      <c r="H20" s="106"/>
      <c r="I20" s="715">
        <f t="shared" si="0"/>
        <v>0</v>
      </c>
    </row>
    <row r="21" spans="1:9" ht="18" customHeight="1">
      <c r="A21" s="714">
        <v>3</v>
      </c>
      <c r="B21" s="106" t="s">
        <v>162</v>
      </c>
      <c r="C21" s="106"/>
      <c r="D21" s="106"/>
      <c r="E21" s="106"/>
      <c r="F21" s="106"/>
      <c r="G21" s="106"/>
      <c r="H21" s="106"/>
      <c r="I21" s="715">
        <f t="shared" si="0"/>
        <v>0</v>
      </c>
    </row>
    <row r="22" spans="1:9" ht="18" customHeight="1" thickBot="1">
      <c r="A22" s="718">
        <v>4</v>
      </c>
      <c r="B22" s="186" t="s">
        <v>164</v>
      </c>
      <c r="C22" s="186"/>
      <c r="D22" s="186"/>
      <c r="E22" s="186"/>
      <c r="F22" s="186"/>
      <c r="G22" s="186"/>
      <c r="H22" s="186"/>
      <c r="I22" s="719">
        <f t="shared" si="0"/>
        <v>0</v>
      </c>
    </row>
    <row r="23" spans="1:10" ht="18" customHeight="1" thickBot="1">
      <c r="A23" s="620" t="s">
        <v>35</v>
      </c>
      <c r="B23" s="720" t="s">
        <v>699</v>
      </c>
      <c r="C23" s="721">
        <f>C18+C19+C20+C21+C22</f>
        <v>100000</v>
      </c>
      <c r="D23" s="721">
        <f aca="true" t="shared" si="2" ref="D23:I23">D18+D19+D20+D21+D22</f>
        <v>0</v>
      </c>
      <c r="E23" s="721">
        <f t="shared" si="2"/>
        <v>0</v>
      </c>
      <c r="F23" s="721">
        <f t="shared" si="2"/>
        <v>522241</v>
      </c>
      <c r="G23" s="721">
        <f t="shared" si="2"/>
        <v>6870779</v>
      </c>
      <c r="H23" s="721">
        <f t="shared" si="2"/>
        <v>8363046</v>
      </c>
      <c r="I23" s="722">
        <f t="shared" si="2"/>
        <v>15856066</v>
      </c>
      <c r="J23" s="108"/>
    </row>
    <row r="24" spans="1:9" ht="18" customHeight="1">
      <c r="A24" s="114"/>
      <c r="B24" s="114"/>
      <c r="C24" s="114"/>
      <c r="D24" s="114"/>
      <c r="E24" s="114"/>
      <c r="F24" s="114"/>
      <c r="G24" s="114"/>
      <c r="H24" s="114"/>
      <c r="I24" s="114"/>
    </row>
    <row r="25" spans="1:9" ht="12.75">
      <c r="A25" s="114"/>
      <c r="B25" s="114"/>
      <c r="C25" s="114"/>
      <c r="D25" s="114"/>
      <c r="E25" s="114"/>
      <c r="F25" s="114"/>
      <c r="G25" s="114"/>
      <c r="H25" s="114"/>
      <c r="I25" s="114"/>
    </row>
    <row r="31" ht="12.75">
      <c r="I31">
        <v>6</v>
      </c>
    </row>
  </sheetData>
  <sheetProtection password="DC3B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M35"/>
  <sheetViews>
    <sheetView zoomScalePageLayoutView="0" workbookViewId="0" topLeftCell="A13">
      <selection activeCell="I8" sqref="I8"/>
    </sheetView>
  </sheetViews>
  <sheetFormatPr defaultColWidth="9.140625" defaultRowHeight="12.75"/>
  <cols>
    <col min="1" max="1" width="6.8515625" style="0" customWidth="1"/>
    <col min="2" max="2" width="24.00390625" style="0" customWidth="1"/>
    <col min="3" max="3" width="9.57421875" style="0" customWidth="1"/>
    <col min="4" max="5" width="9.7109375" style="0" customWidth="1"/>
    <col min="6" max="6" width="15.421875" style="0" customWidth="1"/>
    <col min="7" max="7" width="12.28125" style="0" customWidth="1"/>
    <col min="8" max="8" width="10.8515625" style="0" customWidth="1"/>
    <col min="9" max="9" width="11.421875" style="0" customWidth="1"/>
    <col min="10" max="10" width="10.140625" style="0" customWidth="1"/>
    <col min="11" max="11" width="11.7109375" style="0" customWidth="1"/>
  </cols>
  <sheetData>
    <row r="8" spans="1:9" ht="18">
      <c r="A8" s="118" t="s">
        <v>646</v>
      </c>
      <c r="B8" s="118"/>
      <c r="C8" s="118"/>
      <c r="D8" s="118"/>
      <c r="E8" s="118"/>
      <c r="F8" s="119"/>
      <c r="G8" s="119"/>
      <c r="I8" s="840"/>
    </row>
    <row r="9" spans="1:7" ht="18">
      <c r="A9" s="118" t="s">
        <v>194</v>
      </c>
      <c r="B9" s="118"/>
      <c r="C9" s="118"/>
      <c r="D9" s="118"/>
      <c r="E9" s="119"/>
      <c r="F9" s="119"/>
      <c r="G9" s="119"/>
    </row>
    <row r="10" spans="1:2" ht="18">
      <c r="A10" s="118" t="s">
        <v>195</v>
      </c>
      <c r="B10" s="118"/>
    </row>
    <row r="11" spans="1:11" ht="18.75" thickBot="1">
      <c r="A11" s="116" t="s">
        <v>514</v>
      </c>
      <c r="B11" s="116"/>
      <c r="C11" s="116"/>
      <c r="D11" s="116"/>
      <c r="E11" s="116"/>
      <c r="F11" s="116"/>
      <c r="G11" s="117"/>
      <c r="H11" s="117"/>
      <c r="I11" s="114"/>
      <c r="J11" s="114"/>
      <c r="K11" s="114"/>
    </row>
    <row r="12" spans="1:11" ht="12.75">
      <c r="A12" s="1038" t="s">
        <v>187</v>
      </c>
      <c r="B12" s="1040" t="s">
        <v>188</v>
      </c>
      <c r="C12" s="798" t="s">
        <v>167</v>
      </c>
      <c r="D12" s="1042" t="s">
        <v>605</v>
      </c>
      <c r="E12" s="1043"/>
      <c r="F12" s="1044"/>
      <c r="G12" s="798" t="s">
        <v>168</v>
      </c>
      <c r="H12" s="798" t="s">
        <v>169</v>
      </c>
      <c r="I12" s="798" t="s">
        <v>170</v>
      </c>
      <c r="J12" s="798" t="s">
        <v>170</v>
      </c>
      <c r="K12" s="799" t="s">
        <v>171</v>
      </c>
    </row>
    <row r="13" spans="1:11" ht="13.5" thickBot="1">
      <c r="A13" s="1039"/>
      <c r="B13" s="1041"/>
      <c r="C13" s="929" t="s">
        <v>172</v>
      </c>
      <c r="D13" s="929" t="s">
        <v>173</v>
      </c>
      <c r="E13" s="929" t="s">
        <v>174</v>
      </c>
      <c r="F13" s="929" t="s">
        <v>175</v>
      </c>
      <c r="G13" s="929" t="s">
        <v>176</v>
      </c>
      <c r="H13" s="929" t="s">
        <v>177</v>
      </c>
      <c r="I13" s="929" t="s">
        <v>178</v>
      </c>
      <c r="J13" s="929" t="s">
        <v>647</v>
      </c>
      <c r="K13" s="930" t="s">
        <v>179</v>
      </c>
    </row>
    <row r="14" spans="1:11" ht="18" customHeight="1">
      <c r="A14" s="841"/>
      <c r="B14" s="842"/>
      <c r="C14" s="843"/>
      <c r="D14" s="843"/>
      <c r="E14" s="843"/>
      <c r="F14" s="843"/>
      <c r="G14" s="843" t="s">
        <v>180</v>
      </c>
      <c r="H14" s="843" t="s">
        <v>181</v>
      </c>
      <c r="I14" s="843"/>
      <c r="J14" s="843"/>
      <c r="K14" s="844"/>
    </row>
    <row r="15" spans="1:11" ht="18" customHeight="1">
      <c r="A15" s="702">
        <v>208</v>
      </c>
      <c r="B15" s="184" t="s">
        <v>645</v>
      </c>
      <c r="C15" s="122"/>
      <c r="D15" s="122">
        <v>85871</v>
      </c>
      <c r="E15" s="122"/>
      <c r="F15" s="122">
        <f>C15+D15-E15</f>
        <v>85871</v>
      </c>
      <c r="G15" s="123">
        <v>0.2</v>
      </c>
      <c r="H15" s="122">
        <v>0</v>
      </c>
      <c r="I15" s="122"/>
      <c r="J15" s="122">
        <v>2862</v>
      </c>
      <c r="K15" s="703">
        <f aca="true" t="shared" si="0" ref="K15:K21">H15+J15-I15</f>
        <v>2862</v>
      </c>
    </row>
    <row r="16" spans="1:11" ht="18" customHeight="1">
      <c r="A16" s="702">
        <v>211</v>
      </c>
      <c r="B16" s="113" t="s">
        <v>22</v>
      </c>
      <c r="C16" s="122"/>
      <c r="D16" s="122"/>
      <c r="E16" s="122">
        <v>0</v>
      </c>
      <c r="F16" s="122">
        <f aca="true" t="shared" si="1" ref="F16:F21">C16+D16-E16</f>
        <v>0</v>
      </c>
      <c r="G16" s="122"/>
      <c r="H16" s="122">
        <v>0</v>
      </c>
      <c r="I16" s="122">
        <v>0</v>
      </c>
      <c r="J16" s="122">
        <v>0</v>
      </c>
      <c r="K16" s="703">
        <f t="shared" si="0"/>
        <v>0</v>
      </c>
    </row>
    <row r="17" spans="1:11" ht="18" customHeight="1">
      <c r="A17" s="702">
        <v>2120</v>
      </c>
      <c r="B17" s="113" t="s">
        <v>5</v>
      </c>
      <c r="C17" s="122">
        <v>0</v>
      </c>
      <c r="D17" s="122"/>
      <c r="E17" s="122">
        <v>0</v>
      </c>
      <c r="F17" s="122">
        <f t="shared" si="1"/>
        <v>0</v>
      </c>
      <c r="G17" s="123">
        <v>0.05</v>
      </c>
      <c r="H17" s="122"/>
      <c r="I17" s="122">
        <v>0</v>
      </c>
      <c r="J17" s="122"/>
      <c r="K17" s="703">
        <f t="shared" si="0"/>
        <v>0</v>
      </c>
    </row>
    <row r="18" spans="1:11" ht="18" customHeight="1">
      <c r="A18" s="702">
        <v>2130</v>
      </c>
      <c r="B18" s="113" t="s">
        <v>182</v>
      </c>
      <c r="C18" s="122">
        <v>4142723</v>
      </c>
      <c r="D18" s="122">
        <v>324144</v>
      </c>
      <c r="E18" s="122"/>
      <c r="F18" s="122">
        <f t="shared" si="1"/>
        <v>4466867</v>
      </c>
      <c r="G18" s="123">
        <v>0.2</v>
      </c>
      <c r="H18" s="122">
        <v>1692741</v>
      </c>
      <c r="I18" s="122">
        <v>0</v>
      </c>
      <c r="J18" s="122">
        <v>382361</v>
      </c>
      <c r="K18" s="703">
        <f t="shared" si="0"/>
        <v>2075102</v>
      </c>
    </row>
    <row r="19" spans="1:11" ht="18" customHeight="1">
      <c r="A19" s="702">
        <v>2150</v>
      </c>
      <c r="B19" s="113" t="s">
        <v>183</v>
      </c>
      <c r="C19" s="122">
        <v>1867309</v>
      </c>
      <c r="D19" s="122">
        <v>113990</v>
      </c>
      <c r="E19" s="122"/>
      <c r="F19" s="122">
        <f t="shared" si="1"/>
        <v>1981299</v>
      </c>
      <c r="G19" s="123">
        <v>0.2</v>
      </c>
      <c r="H19" s="122">
        <v>1003845</v>
      </c>
      <c r="I19" s="122">
        <v>0</v>
      </c>
      <c r="J19" s="122">
        <v>200769</v>
      </c>
      <c r="K19" s="703">
        <f t="shared" si="0"/>
        <v>1204614</v>
      </c>
    </row>
    <row r="20" spans="1:11" ht="18" customHeight="1">
      <c r="A20" s="702">
        <v>21810</v>
      </c>
      <c r="B20" s="113" t="s">
        <v>184</v>
      </c>
      <c r="C20" s="122"/>
      <c r="D20" s="122"/>
      <c r="E20" s="122"/>
      <c r="F20" s="122">
        <f t="shared" si="1"/>
        <v>0</v>
      </c>
      <c r="G20" s="123">
        <v>0.2</v>
      </c>
      <c r="H20" s="122"/>
      <c r="I20" s="122">
        <v>0</v>
      </c>
      <c r="J20" s="122"/>
      <c r="K20" s="703">
        <f t="shared" si="0"/>
        <v>0</v>
      </c>
    </row>
    <row r="21" spans="1:11" ht="18" customHeight="1" thickBot="1">
      <c r="A21" s="705">
        <v>21820</v>
      </c>
      <c r="B21" s="706" t="s">
        <v>185</v>
      </c>
      <c r="C21" s="943">
        <v>99609</v>
      </c>
      <c r="D21" s="707">
        <v>64167</v>
      </c>
      <c r="E21" s="707"/>
      <c r="F21" s="122">
        <f t="shared" si="1"/>
        <v>163776</v>
      </c>
      <c r="G21" s="708">
        <v>0.25</v>
      </c>
      <c r="H21" s="707">
        <v>65438</v>
      </c>
      <c r="I21" s="707">
        <v>0</v>
      </c>
      <c r="J21" s="707">
        <v>19033</v>
      </c>
      <c r="K21" s="709">
        <f t="shared" si="0"/>
        <v>84471</v>
      </c>
    </row>
    <row r="22" spans="1:13" ht="18" customHeight="1" thickBot="1">
      <c r="A22" s="620"/>
      <c r="B22" s="710" t="s">
        <v>186</v>
      </c>
      <c r="C22" s="711">
        <f>SUM(C15:C21)</f>
        <v>6109641</v>
      </c>
      <c r="D22" s="942">
        <f>SUM(D15:D21)</f>
        <v>588172</v>
      </c>
      <c r="E22" s="711">
        <f>SUM(E16:E21)</f>
        <v>0</v>
      </c>
      <c r="F22" s="711">
        <f>SUM(F15:F21)</f>
        <v>6697813</v>
      </c>
      <c r="G22" s="711"/>
      <c r="H22" s="711">
        <f>SUM(H15:H21)</f>
        <v>2762024</v>
      </c>
      <c r="I22" s="711">
        <f>SUM(I15:I21)</f>
        <v>0</v>
      </c>
      <c r="J22" s="711">
        <f>SUM(J15:J21)</f>
        <v>605025</v>
      </c>
      <c r="K22" s="711">
        <f>SUM(K15:K21)</f>
        <v>3367049</v>
      </c>
      <c r="M22" s="108"/>
    </row>
    <row r="35" ht="12.75">
      <c r="K35">
        <v>7</v>
      </c>
    </row>
  </sheetData>
  <sheetProtection password="DC3B" sheet="1" formatCells="0" formatColumns="0" formatRows="0" insertColumns="0" insertRows="0" insertHyperlinks="0" deleteColumns="0" deleteRows="0" sort="0" autoFilter="0" pivotTables="0"/>
  <mergeCells count="3">
    <mergeCell ref="A12:A13"/>
    <mergeCell ref="B12:B13"/>
    <mergeCell ref="D12:F12"/>
  </mergeCells>
  <printOptions/>
  <pageMargins left="0.7" right="0" top="0.75" bottom="0.75" header="0.3" footer="0.3"/>
  <pageSetup horizontalDpi="600" verticalDpi="6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28">
      <selection activeCell="F25" sqref="F25"/>
    </sheetView>
  </sheetViews>
  <sheetFormatPr defaultColWidth="11.421875" defaultRowHeight="12.75"/>
  <cols>
    <col min="1" max="1" width="11.421875" style="133" customWidth="1"/>
    <col min="2" max="2" width="22.7109375" style="133" customWidth="1"/>
    <col min="3" max="3" width="11.421875" style="133" customWidth="1"/>
    <col min="4" max="4" width="13.28125" style="133" customWidth="1"/>
    <col min="5" max="5" width="11.421875" style="133" customWidth="1"/>
    <col min="6" max="6" width="16.140625" style="133" customWidth="1"/>
    <col min="7" max="16384" width="11.421875" style="133" customWidth="1"/>
  </cols>
  <sheetData>
    <row r="1" spans="1:8" ht="12.75">
      <c r="A1"/>
      <c r="B1"/>
      <c r="C1"/>
      <c r="D1"/>
      <c r="E1"/>
      <c r="F1"/>
      <c r="G1"/>
      <c r="H1"/>
    </row>
    <row r="2" spans="1:8" ht="12.75">
      <c r="A2"/>
      <c r="B2"/>
      <c r="C2"/>
      <c r="D2"/>
      <c r="E2"/>
      <c r="F2"/>
      <c r="G2"/>
      <c r="H2"/>
    </row>
    <row r="3" spans="1:8" ht="12.75">
      <c r="A3"/>
      <c r="B3"/>
      <c r="C3"/>
      <c r="D3"/>
      <c r="E3"/>
      <c r="F3"/>
      <c r="G3"/>
      <c r="H3"/>
    </row>
    <row r="4" spans="1:8" ht="12.75">
      <c r="A4"/>
      <c r="B4"/>
      <c r="C4"/>
      <c r="D4"/>
      <c r="E4"/>
      <c r="F4"/>
      <c r="G4"/>
      <c r="H4"/>
    </row>
    <row r="5" spans="1:8" ht="12.75">
      <c r="A5"/>
      <c r="B5"/>
      <c r="C5"/>
      <c r="D5"/>
      <c r="E5"/>
      <c r="F5"/>
      <c r="G5"/>
      <c r="H5"/>
    </row>
    <row r="6" spans="1:8" ht="12.75">
      <c r="A6"/>
      <c r="B6"/>
      <c r="C6"/>
      <c r="D6"/>
      <c r="E6"/>
      <c r="F6"/>
      <c r="G6"/>
      <c r="H6"/>
    </row>
    <row r="7" spans="1:8" ht="23.25">
      <c r="A7" s="1047" t="s">
        <v>215</v>
      </c>
      <c r="B7" s="1047"/>
      <c r="C7" s="1047"/>
      <c r="D7" s="1047"/>
      <c r="E7" s="1047"/>
      <c r="F7" s="1047"/>
      <c r="G7" s="145"/>
      <c r="H7" s="145"/>
    </row>
    <row r="8" spans="1:8" ht="23.25">
      <c r="A8" s="508"/>
      <c r="B8" s="508"/>
      <c r="C8" s="508"/>
      <c r="D8" s="508"/>
      <c r="E8" s="508"/>
      <c r="F8" s="508"/>
      <c r="G8" s="508"/>
      <c r="H8" s="508"/>
    </row>
    <row r="9" spans="1:8" ht="15.75">
      <c r="A9" s="146" t="s">
        <v>216</v>
      </c>
      <c r="B9" s="146"/>
      <c r="C9" s="147"/>
      <c r="D9" s="147"/>
      <c r="E9" s="147"/>
      <c r="F9" s="148"/>
      <c r="G9" s="148"/>
      <c r="H9" s="148"/>
    </row>
    <row r="10" spans="1:8" ht="15">
      <c r="A10" s="147"/>
      <c r="B10" s="147"/>
      <c r="C10" s="147"/>
      <c r="D10" s="147"/>
      <c r="E10" s="147"/>
      <c r="F10" s="148"/>
      <c r="G10" s="148"/>
      <c r="H10" s="148"/>
    </row>
    <row r="11" spans="1:8" ht="15">
      <c r="A11" s="146" t="s">
        <v>217</v>
      </c>
      <c r="B11" s="146"/>
      <c r="C11" s="146"/>
      <c r="D11" s="146"/>
      <c r="E11" s="146"/>
      <c r="F11" s="146"/>
      <c r="G11" s="146"/>
      <c r="H11" s="146"/>
    </row>
    <row r="12" spans="1:8" ht="15">
      <c r="A12" s="146" t="s">
        <v>218</v>
      </c>
      <c r="B12" s="146"/>
      <c r="C12" s="146"/>
      <c r="D12" s="146"/>
      <c r="E12" s="146"/>
      <c r="F12" s="146"/>
      <c r="G12" s="146"/>
      <c r="H12" s="146"/>
    </row>
    <row r="13" spans="1:8" ht="15">
      <c r="A13" s="146" t="s">
        <v>219</v>
      </c>
      <c r="B13" s="146"/>
      <c r="C13" s="146"/>
      <c r="D13" s="146"/>
      <c r="E13" s="146"/>
      <c r="F13" s="146"/>
      <c r="G13" s="146"/>
      <c r="H13" s="146"/>
    </row>
    <row r="14" spans="1:8" ht="15">
      <c r="A14" s="146" t="s">
        <v>220</v>
      </c>
      <c r="B14" s="146"/>
      <c r="C14" s="146"/>
      <c r="D14" s="146"/>
      <c r="E14" s="146"/>
      <c r="F14" s="146"/>
      <c r="G14" s="146"/>
      <c r="H14" s="146"/>
    </row>
    <row r="15" spans="1:8" ht="15">
      <c r="A15" s="146" t="s">
        <v>221</v>
      </c>
      <c r="B15" s="146"/>
      <c r="C15" s="146"/>
      <c r="D15" s="146"/>
      <c r="E15" s="146"/>
      <c r="F15" s="146"/>
      <c r="G15" s="146"/>
      <c r="H15" s="146"/>
    </row>
    <row r="16" spans="1:8" ht="15">
      <c r="A16" s="146" t="s">
        <v>222</v>
      </c>
      <c r="B16" s="146"/>
      <c r="C16" s="146"/>
      <c r="D16" s="146"/>
      <c r="E16" s="146"/>
      <c r="F16" s="146"/>
      <c r="G16" s="146"/>
      <c r="H16" s="146"/>
    </row>
    <row r="17" spans="1:8" ht="15">
      <c r="A17" s="146" t="s">
        <v>223</v>
      </c>
      <c r="B17" s="146"/>
      <c r="C17" s="146"/>
      <c r="D17" s="146"/>
      <c r="E17" s="146"/>
      <c r="F17" s="146"/>
      <c r="G17" s="146"/>
      <c r="H17" s="146"/>
    </row>
    <row r="18" spans="1:8" ht="15">
      <c r="A18" s="146" t="s">
        <v>224</v>
      </c>
      <c r="B18" s="146"/>
      <c r="C18" s="146"/>
      <c r="D18" s="146"/>
      <c r="E18" s="146"/>
      <c r="F18" s="146"/>
      <c r="G18" s="146"/>
      <c r="H18" s="146"/>
    </row>
    <row r="19" spans="1:8" ht="15">
      <c r="A19" s="146" t="s">
        <v>225</v>
      </c>
      <c r="B19" s="146"/>
      <c r="C19" s="146"/>
      <c r="D19" s="146"/>
      <c r="E19" s="146"/>
      <c r="F19" s="146"/>
      <c r="G19" s="146"/>
      <c r="H19" s="146"/>
    </row>
    <row r="20" spans="1:8" ht="15">
      <c r="A20" s="146" t="s">
        <v>226</v>
      </c>
      <c r="B20" s="146"/>
      <c r="C20" s="146"/>
      <c r="D20" s="146"/>
      <c r="E20" s="146"/>
      <c r="F20" s="146"/>
      <c r="G20" s="146"/>
      <c r="H20" s="146"/>
    </row>
    <row r="21" spans="1:8" ht="15">
      <c r="A21" s="146" t="s">
        <v>227</v>
      </c>
      <c r="B21" s="146"/>
      <c r="C21" s="146"/>
      <c r="D21" s="146"/>
      <c r="E21" s="146"/>
      <c r="F21" s="146"/>
      <c r="G21" s="146"/>
      <c r="H21" s="146"/>
    </row>
    <row r="22" spans="1:8" ht="15">
      <c r="A22" s="507"/>
      <c r="B22" s="507"/>
      <c r="C22" s="507"/>
      <c r="D22" s="507"/>
      <c r="E22" s="507"/>
      <c r="F22" s="507"/>
      <c r="G22" s="507"/>
      <c r="H22" s="507"/>
    </row>
    <row r="23" spans="1:8" ht="15">
      <c r="A23" s="507"/>
      <c r="B23" s="507"/>
      <c r="C23" s="507"/>
      <c r="D23" s="507"/>
      <c r="E23" s="507"/>
      <c r="F23" s="507"/>
      <c r="G23" s="507"/>
      <c r="H23" s="507"/>
    </row>
    <row r="24" spans="1:5" ht="12.75">
      <c r="A24" s="149" t="s">
        <v>228</v>
      </c>
      <c r="B24" s="142" t="s">
        <v>229</v>
      </c>
      <c r="E24" s="515"/>
    </row>
    <row r="26" ht="13.5" thickBot="1"/>
    <row r="27" spans="1:6" ht="23.25" customHeight="1">
      <c r="A27" s="1045" t="s">
        <v>230</v>
      </c>
      <c r="B27" s="1060" t="s">
        <v>231</v>
      </c>
      <c r="C27" s="1060" t="s">
        <v>204</v>
      </c>
      <c r="D27" s="1050" t="s">
        <v>206</v>
      </c>
      <c r="E27" s="1050" t="s">
        <v>232</v>
      </c>
      <c r="F27" s="1048" t="s">
        <v>233</v>
      </c>
    </row>
    <row r="28" spans="1:6" ht="13.5" thickBot="1">
      <c r="A28" s="1046"/>
      <c r="B28" s="1061"/>
      <c r="C28" s="1061"/>
      <c r="D28" s="1051"/>
      <c r="E28" s="1051"/>
      <c r="F28" s="1049"/>
    </row>
    <row r="29" spans="1:6" ht="15" customHeight="1">
      <c r="A29" s="903" t="s">
        <v>234</v>
      </c>
      <c r="B29" s="904" t="s">
        <v>235</v>
      </c>
      <c r="C29" s="904" t="s">
        <v>213</v>
      </c>
      <c r="D29" s="516">
        <v>88859.13</v>
      </c>
      <c r="E29" s="905"/>
      <c r="F29" s="695">
        <f>D29</f>
        <v>88859.13</v>
      </c>
    </row>
    <row r="30" spans="1:6" ht="15" customHeight="1">
      <c r="A30" s="906" t="s">
        <v>236</v>
      </c>
      <c r="B30" s="907" t="s">
        <v>237</v>
      </c>
      <c r="C30" s="907" t="s">
        <v>213</v>
      </c>
      <c r="D30" s="517">
        <v>108790.03</v>
      </c>
      <c r="E30" s="908"/>
      <c r="F30" s="695">
        <f>D30</f>
        <v>108790.03</v>
      </c>
    </row>
    <row r="31" spans="1:6" ht="15" customHeight="1">
      <c r="A31" s="906" t="s">
        <v>238</v>
      </c>
      <c r="B31" s="907" t="s">
        <v>239</v>
      </c>
      <c r="C31" s="907" t="s">
        <v>213</v>
      </c>
      <c r="D31" s="517">
        <v>34070.56</v>
      </c>
      <c r="E31" s="908"/>
      <c r="F31" s="695">
        <f>D31</f>
        <v>34070.56</v>
      </c>
    </row>
    <row r="32" spans="1:6" ht="15" customHeight="1">
      <c r="A32" s="906" t="s">
        <v>240</v>
      </c>
      <c r="B32" s="907" t="s">
        <v>241</v>
      </c>
      <c r="C32" s="907" t="s">
        <v>213</v>
      </c>
      <c r="D32" s="517">
        <v>6472.37</v>
      </c>
      <c r="E32" s="908"/>
      <c r="F32" s="695">
        <f>D32</f>
        <v>6472.37</v>
      </c>
    </row>
    <row r="33" spans="1:6" ht="15" customHeight="1">
      <c r="A33" s="906" t="s">
        <v>649</v>
      </c>
      <c r="B33" s="907" t="s">
        <v>576</v>
      </c>
      <c r="C33" s="907" t="s">
        <v>213</v>
      </c>
      <c r="D33" s="517">
        <v>51632</v>
      </c>
      <c r="E33" s="908"/>
      <c r="F33" s="695">
        <f>D33</f>
        <v>51632</v>
      </c>
    </row>
    <row r="34" spans="1:6" ht="15" customHeight="1">
      <c r="A34" s="909">
        <v>512412</v>
      </c>
      <c r="B34" s="907" t="s">
        <v>242</v>
      </c>
      <c r="C34" s="907" t="s">
        <v>243</v>
      </c>
      <c r="D34" s="517"/>
      <c r="E34" s="517">
        <v>61.16</v>
      </c>
      <c r="F34" s="518">
        <f>E34*139.59</f>
        <v>8537.3244</v>
      </c>
    </row>
    <row r="35" spans="1:6" ht="15" customHeight="1">
      <c r="A35" s="909">
        <v>512413</v>
      </c>
      <c r="B35" s="907" t="s">
        <v>244</v>
      </c>
      <c r="C35" s="907" t="s">
        <v>243</v>
      </c>
      <c r="D35" s="517"/>
      <c r="E35" s="517">
        <v>0</v>
      </c>
      <c r="F35" s="518">
        <f>E35*139.59</f>
        <v>0</v>
      </c>
    </row>
    <row r="36" spans="1:6" ht="15" customHeight="1">
      <c r="A36" s="909">
        <v>512414</v>
      </c>
      <c r="B36" s="907" t="s">
        <v>245</v>
      </c>
      <c r="C36" s="907" t="s">
        <v>243</v>
      </c>
      <c r="D36" s="517"/>
      <c r="E36" s="517">
        <v>2388.2</v>
      </c>
      <c r="F36" s="518">
        <f>E36*139.59</f>
        <v>333368.838</v>
      </c>
    </row>
    <row r="37" spans="1:6" ht="15" customHeight="1">
      <c r="A37" s="909">
        <v>51243</v>
      </c>
      <c r="B37" s="907" t="s">
        <v>246</v>
      </c>
      <c r="C37" s="907" t="s">
        <v>243</v>
      </c>
      <c r="D37" s="517"/>
      <c r="E37" s="517">
        <v>7</v>
      </c>
      <c r="F37" s="518">
        <f>E37*139.59</f>
        <v>977.13</v>
      </c>
    </row>
    <row r="38" spans="1:6" ht="15" customHeight="1">
      <c r="A38" s="909">
        <v>51246</v>
      </c>
      <c r="B38" s="907" t="s">
        <v>576</v>
      </c>
      <c r="C38" s="907" t="s">
        <v>243</v>
      </c>
      <c r="D38" s="517"/>
      <c r="E38" s="517">
        <v>654.65</v>
      </c>
      <c r="F38" s="518">
        <f>E38*139.59</f>
        <v>91382.5935</v>
      </c>
    </row>
    <row r="39" spans="1:6" ht="15" customHeight="1">
      <c r="A39" s="909">
        <v>51244</v>
      </c>
      <c r="B39" s="907" t="s">
        <v>247</v>
      </c>
      <c r="C39" s="907" t="s">
        <v>262</v>
      </c>
      <c r="D39" s="517"/>
      <c r="E39" s="517">
        <v>22.57</v>
      </c>
      <c r="F39" s="518">
        <f>E39*105.85</f>
        <v>2389.0344999999998</v>
      </c>
    </row>
    <row r="40" spans="1:6" ht="15" customHeight="1">
      <c r="A40" s="909">
        <v>51245</v>
      </c>
      <c r="B40" s="907" t="s">
        <v>577</v>
      </c>
      <c r="C40" s="907" t="s">
        <v>262</v>
      </c>
      <c r="D40" s="517"/>
      <c r="E40" s="517">
        <v>878.16</v>
      </c>
      <c r="F40" s="518">
        <f>E40*105.85</f>
        <v>92953.23599999999</v>
      </c>
    </row>
    <row r="41" spans="1:6" ht="15" customHeight="1">
      <c r="A41" s="909">
        <v>51247</v>
      </c>
      <c r="B41" s="907" t="s">
        <v>576</v>
      </c>
      <c r="C41" s="907" t="s">
        <v>262</v>
      </c>
      <c r="D41" s="517"/>
      <c r="E41" s="517">
        <v>248.25</v>
      </c>
      <c r="F41" s="518">
        <f>E41*105.85</f>
        <v>26277.262499999997</v>
      </c>
    </row>
    <row r="42" spans="1:6" ht="15" customHeight="1">
      <c r="A42" s="906" t="s">
        <v>248</v>
      </c>
      <c r="B42" s="907" t="s">
        <v>249</v>
      </c>
      <c r="C42" s="907" t="s">
        <v>213</v>
      </c>
      <c r="D42" s="517">
        <v>1102646.49</v>
      </c>
      <c r="E42" s="908"/>
      <c r="F42" s="518">
        <f>D42</f>
        <v>1102646.49</v>
      </c>
    </row>
    <row r="43" spans="1:6" ht="15" customHeight="1" thickBot="1">
      <c r="A43" s="910" t="s">
        <v>250</v>
      </c>
      <c r="B43" s="911" t="s">
        <v>251</v>
      </c>
      <c r="C43" s="911" t="s">
        <v>243</v>
      </c>
      <c r="D43" s="912"/>
      <c r="E43" s="912">
        <v>90.38</v>
      </c>
      <c r="F43" s="913">
        <f>E43*139.59</f>
        <v>12616.144199999999</v>
      </c>
    </row>
    <row r="44" spans="1:6" ht="12.75" customHeight="1">
      <c r="A44" s="1052" t="s">
        <v>252</v>
      </c>
      <c r="B44" s="1053"/>
      <c r="C44" s="1053"/>
      <c r="D44" s="1053"/>
      <c r="E44" s="1054"/>
      <c r="F44" s="1058">
        <f>SUM(F29:F43)</f>
        <v>1960972.1430999998</v>
      </c>
    </row>
    <row r="45" spans="1:6" ht="13.5" customHeight="1" thickBot="1">
      <c r="A45" s="1055"/>
      <c r="B45" s="1056"/>
      <c r="C45" s="1056"/>
      <c r="D45" s="1056"/>
      <c r="E45" s="1057"/>
      <c r="F45" s="1059"/>
    </row>
    <row r="46" ht="12.75">
      <c r="F46" s="170"/>
    </row>
    <row r="47" spans="3:6" ht="12.75">
      <c r="C47" s="519"/>
      <c r="D47" s="520"/>
      <c r="F47" s="170"/>
    </row>
    <row r="50" spans="1:6" ht="12.75">
      <c r="A50" s="157"/>
      <c r="F50" s="133">
        <v>8</v>
      </c>
    </row>
  </sheetData>
  <sheetProtection password="DC3B" sheet="1" formatCells="0" formatColumns="0" formatRows="0" insertColumns="0" insertRows="0" insertHyperlinks="0" deleteColumns="0" deleteRows="0" sort="0" autoFilter="0" pivotTables="0"/>
  <mergeCells count="9">
    <mergeCell ref="A27:A28"/>
    <mergeCell ref="A7:F7"/>
    <mergeCell ref="F27:F28"/>
    <mergeCell ref="D27:D28"/>
    <mergeCell ref="A44:E45"/>
    <mergeCell ref="F44:F45"/>
    <mergeCell ref="C27:C28"/>
    <mergeCell ref="B27:B28"/>
    <mergeCell ref="E27:E28"/>
  </mergeCells>
  <printOptions/>
  <pageMargins left="0.7" right="0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H52"/>
  <sheetViews>
    <sheetView zoomScalePageLayoutView="0" workbookViewId="0" topLeftCell="A19">
      <selection activeCell="D36" sqref="D36:D39"/>
    </sheetView>
  </sheetViews>
  <sheetFormatPr defaultColWidth="11.421875" defaultRowHeight="12.75"/>
  <cols>
    <col min="1" max="1" width="11.421875" style="133" customWidth="1"/>
    <col min="2" max="2" width="35.57421875" style="133" customWidth="1"/>
    <col min="3" max="3" width="12.00390625" style="133" customWidth="1"/>
    <col min="4" max="4" width="14.7109375" style="133" customWidth="1"/>
    <col min="5" max="5" width="11.57421875" style="133" bestFit="1" customWidth="1"/>
    <col min="6" max="6" width="12.8515625" style="133" bestFit="1" customWidth="1"/>
    <col min="7" max="16384" width="11.421875" style="133" customWidth="1"/>
  </cols>
  <sheetData>
    <row r="1" ht="12.75"/>
    <row r="2" ht="12.75"/>
    <row r="3" ht="12.75"/>
    <row r="4" ht="12.75"/>
    <row r="5" ht="12.75"/>
    <row r="6" ht="12.75"/>
    <row r="7" ht="12.75"/>
    <row r="8" spans="1:3" ht="12.75">
      <c r="A8" s="1062" t="s">
        <v>197</v>
      </c>
      <c r="B8" s="1062"/>
      <c r="C8" s="1062"/>
    </row>
    <row r="9" ht="12.75"/>
    <row r="10" spans="1:6" ht="12.75">
      <c r="A10" s="1062" t="s">
        <v>198</v>
      </c>
      <c r="B10" s="1062"/>
      <c r="C10" s="1062"/>
      <c r="D10" s="1062"/>
      <c r="E10" s="1062"/>
      <c r="F10" s="1062"/>
    </row>
    <row r="11" spans="1:5" ht="12.75">
      <c r="A11" s="1063" t="s">
        <v>701</v>
      </c>
      <c r="B11" s="1063"/>
      <c r="C11" s="1063"/>
      <c r="D11" s="1063"/>
      <c r="E11" s="1063"/>
    </row>
    <row r="12" spans="1:5" ht="13.5" thickBot="1">
      <c r="A12" s="134"/>
      <c r="B12" s="134"/>
      <c r="C12" s="134"/>
      <c r="D12" s="134"/>
      <c r="E12" s="134"/>
    </row>
    <row r="13" spans="1:4" ht="31.5" customHeight="1">
      <c r="A13" s="521" t="s">
        <v>253</v>
      </c>
      <c r="B13" s="521" t="s">
        <v>199</v>
      </c>
      <c r="C13" s="522" t="s">
        <v>204</v>
      </c>
      <c r="D13" s="523" t="s">
        <v>569</v>
      </c>
    </row>
    <row r="14" spans="1:4" ht="15" customHeight="1">
      <c r="A14" s="747" t="s">
        <v>254</v>
      </c>
      <c r="B14" s="150" t="s">
        <v>255</v>
      </c>
      <c r="C14" s="505" t="s">
        <v>213</v>
      </c>
      <c r="D14" s="748">
        <v>70400</v>
      </c>
    </row>
    <row r="15" spans="1:4" ht="15" customHeight="1">
      <c r="A15" s="747" t="s">
        <v>200</v>
      </c>
      <c r="B15" s="150" t="s">
        <v>201</v>
      </c>
      <c r="C15" s="505" t="s">
        <v>213</v>
      </c>
      <c r="D15" s="748">
        <v>86854</v>
      </c>
    </row>
    <row r="16" spans="1:4" ht="15" customHeight="1">
      <c r="A16" s="747" t="s">
        <v>667</v>
      </c>
      <c r="B16" s="150" t="s">
        <v>668</v>
      </c>
      <c r="C16" s="505" t="s">
        <v>213</v>
      </c>
      <c r="D16" s="748">
        <v>62400</v>
      </c>
    </row>
    <row r="17" spans="1:4" ht="15" customHeight="1">
      <c r="A17" s="747" t="s">
        <v>669</v>
      </c>
      <c r="B17" s="150" t="s">
        <v>670</v>
      </c>
      <c r="C17" s="505" t="s">
        <v>213</v>
      </c>
      <c r="D17" s="748">
        <v>39210</v>
      </c>
    </row>
    <row r="18" spans="1:4" ht="15" customHeight="1">
      <c r="A18" s="747" t="s">
        <v>671</v>
      </c>
      <c r="B18" s="150" t="s">
        <v>672</v>
      </c>
      <c r="C18" s="505" t="s">
        <v>213</v>
      </c>
      <c r="D18" s="748">
        <v>81000</v>
      </c>
    </row>
    <row r="19" spans="1:4" ht="15" customHeight="1">
      <c r="A19" s="747" t="s">
        <v>202</v>
      </c>
      <c r="B19" s="150" t="s">
        <v>256</v>
      </c>
      <c r="C19" s="505" t="s">
        <v>213</v>
      </c>
      <c r="D19" s="748">
        <v>1000</v>
      </c>
    </row>
    <row r="20" spans="1:4" ht="15" customHeight="1">
      <c r="A20" s="747" t="s">
        <v>203</v>
      </c>
      <c r="B20" s="150" t="s">
        <v>257</v>
      </c>
      <c r="C20" s="505" t="s">
        <v>243</v>
      </c>
      <c r="D20" s="748">
        <v>312067.40400000004</v>
      </c>
    </row>
    <row r="21" spans="1:4" ht="15" customHeight="1">
      <c r="A21" s="747" t="s">
        <v>578</v>
      </c>
      <c r="B21" s="150" t="s">
        <v>579</v>
      </c>
      <c r="C21" s="505" t="s">
        <v>213</v>
      </c>
      <c r="D21" s="748">
        <v>248484</v>
      </c>
    </row>
    <row r="22" spans="1:4" ht="15" customHeight="1">
      <c r="A22" s="747" t="s">
        <v>258</v>
      </c>
      <c r="B22" s="150" t="s">
        <v>259</v>
      </c>
      <c r="C22" s="505" t="s">
        <v>213</v>
      </c>
      <c r="D22" s="748">
        <v>2138000</v>
      </c>
    </row>
    <row r="23" spans="1:4" ht="16.5" customHeight="1">
      <c r="A23" s="747" t="s">
        <v>260</v>
      </c>
      <c r="B23" s="150" t="s">
        <v>261</v>
      </c>
      <c r="C23" s="505" t="s">
        <v>213</v>
      </c>
      <c r="D23" s="748">
        <v>36400</v>
      </c>
    </row>
    <row r="24" spans="1:4" ht="12.75">
      <c r="A24" s="747" t="s">
        <v>580</v>
      </c>
      <c r="B24" s="150" t="s">
        <v>581</v>
      </c>
      <c r="C24" s="505" t="s">
        <v>213</v>
      </c>
      <c r="D24" s="748">
        <v>180000</v>
      </c>
    </row>
    <row r="25" spans="1:4" ht="12.75">
      <c r="A25" s="747" t="s">
        <v>673</v>
      </c>
      <c r="B25" s="150" t="s">
        <v>674</v>
      </c>
      <c r="C25" s="505" t="s">
        <v>213</v>
      </c>
      <c r="D25" s="748">
        <v>348184.2</v>
      </c>
    </row>
    <row r="26" spans="1:4" ht="12.75">
      <c r="A26" s="747" t="s">
        <v>675</v>
      </c>
      <c r="B26" s="150" t="s">
        <v>676</v>
      </c>
      <c r="C26" s="505" t="s">
        <v>213</v>
      </c>
      <c r="D26" s="748">
        <v>63120</v>
      </c>
    </row>
    <row r="27" spans="1:4" ht="12.75">
      <c r="A27" s="747" t="s">
        <v>582</v>
      </c>
      <c r="B27" s="150" t="s">
        <v>583</v>
      </c>
      <c r="C27" s="505" t="s">
        <v>213</v>
      </c>
      <c r="D27" s="748">
        <v>12432</v>
      </c>
    </row>
    <row r="28" spans="1:4" ht="12.75">
      <c r="A28" s="747" t="s">
        <v>677</v>
      </c>
      <c r="B28" s="150" t="s">
        <v>678</v>
      </c>
      <c r="C28" s="505" t="s">
        <v>213</v>
      </c>
      <c r="D28" s="748">
        <v>65580</v>
      </c>
    </row>
    <row r="29" spans="1:4" ht="12.75">
      <c r="A29" s="747" t="s">
        <v>584</v>
      </c>
      <c r="B29" s="150" t="s">
        <v>585</v>
      </c>
      <c r="C29" s="505" t="s">
        <v>213</v>
      </c>
      <c r="D29" s="748">
        <v>411744</v>
      </c>
    </row>
    <row r="30" spans="1:4" ht="12.75">
      <c r="A30" s="747" t="s">
        <v>586</v>
      </c>
      <c r="B30" s="150" t="s">
        <v>281</v>
      </c>
      <c r="C30" s="505" t="s">
        <v>213</v>
      </c>
      <c r="D30" s="748">
        <v>142200</v>
      </c>
    </row>
    <row r="31" spans="1:4" ht="12.75">
      <c r="A31" s="747" t="s">
        <v>587</v>
      </c>
      <c r="B31" s="150" t="s">
        <v>588</v>
      </c>
      <c r="C31" s="505" t="s">
        <v>213</v>
      </c>
      <c r="D31" s="748">
        <v>21572.27</v>
      </c>
    </row>
    <row r="32" spans="1:4" ht="13.5" thickBot="1">
      <c r="A32" s="749" t="s">
        <v>679</v>
      </c>
      <c r="B32" s="750" t="s">
        <v>680</v>
      </c>
      <c r="C32" s="751" t="s">
        <v>213</v>
      </c>
      <c r="D32" s="752">
        <v>147455.36</v>
      </c>
    </row>
    <row r="33" spans="1:5" ht="13.5" thickBot="1">
      <c r="A33" s="524"/>
      <c r="B33" s="524"/>
      <c r="C33" s="525" t="s">
        <v>157</v>
      </c>
      <c r="D33" s="526">
        <f>SUM(D14:D32)</f>
        <v>4468103.234</v>
      </c>
      <c r="E33" s="170"/>
    </row>
    <row r="35" ht="15.75">
      <c r="A35" s="135" t="s">
        <v>205</v>
      </c>
    </row>
    <row r="36" spans="1:5" ht="12.75">
      <c r="A36" s="138" t="s">
        <v>263</v>
      </c>
      <c r="D36" s="139">
        <v>14241143</v>
      </c>
      <c r="E36" s="138" t="s">
        <v>206</v>
      </c>
    </row>
    <row r="37" spans="1:5" ht="12.75">
      <c r="A37" s="138" t="s">
        <v>207</v>
      </c>
      <c r="D37" s="140">
        <v>7892475</v>
      </c>
      <c r="E37" s="138" t="s">
        <v>206</v>
      </c>
    </row>
    <row r="38" spans="1:5" ht="12.75">
      <c r="A38" s="138" t="s">
        <v>208</v>
      </c>
      <c r="D38" s="140">
        <v>1403348</v>
      </c>
      <c r="E38" s="138" t="s">
        <v>206</v>
      </c>
    </row>
    <row r="39" spans="1:6" ht="12.75">
      <c r="A39" s="138" t="s">
        <v>209</v>
      </c>
      <c r="D39" s="141">
        <v>3406</v>
      </c>
      <c r="E39" s="138" t="s">
        <v>206</v>
      </c>
      <c r="F39" s="170"/>
    </row>
    <row r="41" ht="12.75">
      <c r="A41" s="142" t="s">
        <v>210</v>
      </c>
    </row>
    <row r="43" spans="1:4" ht="12.75">
      <c r="A43" s="1062" t="s">
        <v>211</v>
      </c>
      <c r="B43" s="1062"/>
      <c r="C43" s="1062"/>
      <c r="D43" s="1062"/>
    </row>
    <row r="44" ht="13.5" thickBot="1"/>
    <row r="45" spans="1:6" ht="38.25" customHeight="1">
      <c r="A45" s="727" t="s">
        <v>253</v>
      </c>
      <c r="B45" s="728" t="s">
        <v>199</v>
      </c>
      <c r="C45" s="729" t="s">
        <v>204</v>
      </c>
      <c r="D45" s="730" t="s">
        <v>710</v>
      </c>
      <c r="E45" s="731" t="s">
        <v>682</v>
      </c>
      <c r="F45" s="732" t="s">
        <v>212</v>
      </c>
    </row>
    <row r="46" spans="1:8" ht="15" customHeight="1">
      <c r="A46" s="733">
        <v>208</v>
      </c>
      <c r="B46" s="684" t="s">
        <v>681</v>
      </c>
      <c r="C46" s="685" t="s">
        <v>213</v>
      </c>
      <c r="D46" s="689">
        <v>85871</v>
      </c>
      <c r="E46" s="690">
        <v>2862</v>
      </c>
      <c r="F46" s="734">
        <f>D46-E46</f>
        <v>83009</v>
      </c>
      <c r="H46" s="688"/>
    </row>
    <row r="47" spans="1:6" ht="15" customHeight="1">
      <c r="A47" s="735">
        <v>213</v>
      </c>
      <c r="B47" s="152" t="s">
        <v>264</v>
      </c>
      <c r="C47" s="153" t="s">
        <v>213</v>
      </c>
      <c r="D47" s="154">
        <v>4580856</v>
      </c>
      <c r="E47" s="690">
        <v>2832344</v>
      </c>
      <c r="F47" s="734">
        <f>D47-E47</f>
        <v>1748512</v>
      </c>
    </row>
    <row r="48" spans="1:6" ht="15" customHeight="1">
      <c r="A48" s="735">
        <v>215</v>
      </c>
      <c r="B48" s="152" t="s">
        <v>265</v>
      </c>
      <c r="C48" s="153" t="s">
        <v>213</v>
      </c>
      <c r="D48" s="154">
        <v>1867309.65</v>
      </c>
      <c r="E48" s="690">
        <v>1064233</v>
      </c>
      <c r="F48" s="734">
        <f>D48-E48</f>
        <v>803076.6499999999</v>
      </c>
    </row>
    <row r="49" spans="1:6" ht="15" customHeight="1" thickBot="1">
      <c r="A49" s="736">
        <v>2182</v>
      </c>
      <c r="B49" s="737" t="s">
        <v>266</v>
      </c>
      <c r="C49" s="738" t="s">
        <v>213</v>
      </c>
      <c r="D49" s="739">
        <v>163776</v>
      </c>
      <c r="E49" s="740">
        <v>53204</v>
      </c>
      <c r="F49" s="741">
        <f>D49-E49</f>
        <v>110572</v>
      </c>
    </row>
    <row r="50" spans="1:6" ht="13.5" thickBot="1">
      <c r="A50" s="742"/>
      <c r="B50" s="1064" t="s">
        <v>157</v>
      </c>
      <c r="C50" s="1065"/>
      <c r="D50" s="743">
        <f>SUM(D46:D49)</f>
        <v>6697812.65</v>
      </c>
      <c r="E50" s="744">
        <f>SUM(E46:E49)</f>
        <v>3952643</v>
      </c>
      <c r="F50" s="745">
        <f>SUM(F46:F49)</f>
        <v>2745169.65</v>
      </c>
    </row>
    <row r="51" ht="12.75">
      <c r="F51" s="155"/>
    </row>
    <row r="52" ht="12.75">
      <c r="F52" s="133">
        <v>9</v>
      </c>
    </row>
  </sheetData>
  <sheetProtection password="DC3B" sheet="1" formatCells="0" formatColumns="0" formatRows="0" insertColumns="0" insertRows="0" insertHyperlinks="0" deleteColumns="0" deleteRows="0" sort="0" autoFilter="0" pivotTables="0"/>
  <mergeCells count="5">
    <mergeCell ref="A43:D43"/>
    <mergeCell ref="A8:C8"/>
    <mergeCell ref="A10:F10"/>
    <mergeCell ref="A11:E11"/>
    <mergeCell ref="B50:C50"/>
  </mergeCells>
  <printOptions/>
  <pageMargins left="0.45" right="0" top="0.75" bottom="0.75" header="0.3" footer="0.3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2013-03-30T09:04:28Z</cp:lastPrinted>
  <dcterms:created xsi:type="dcterms:W3CDTF">2002-02-16T18:16:52Z</dcterms:created>
  <dcterms:modified xsi:type="dcterms:W3CDTF">2013-04-18T11:39:00Z</dcterms:modified>
  <cp:category/>
  <cp:version/>
  <cp:contentType/>
  <cp:contentStatus/>
</cp:coreProperties>
</file>