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3"/>
  </bookViews>
  <sheets>
    <sheet name="Kop." sheetId="1" r:id="rId1"/>
    <sheet name="Aktivet" sheetId="2" r:id="rId2"/>
    <sheet name="Rez.1" sheetId="3" r:id="rId3"/>
    <sheet name="Fluksi 2" sheetId="4" r:id="rId4"/>
    <sheet name="Kapitali 2" sheetId="5" r:id="rId5"/>
    <sheet name="Shenimet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<sst xmlns="http://schemas.openxmlformats.org/spreadsheetml/2006/main" count="237" uniqueCount="176">
  <si>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</si>
  <si>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</si>
  <si>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</si>
  <si>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</si>
  <si>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</si>
  <si>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</si>
  <si>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</si>
  <si>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</si>
  <si>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</si>
  <si>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</si>
  <si>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</si>
  <si>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</si>
  <si>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</si>
  <si>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</si>
  <si>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</si>
  <si>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</si>
  <si>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A K T I V E T    A F A T G J A T A</t>
  </si>
  <si>
    <t>Aktive afatgjata materiale</t>
  </si>
  <si>
    <t>Aktive te tjera afatgjata</t>
  </si>
  <si>
    <t>Toka</t>
  </si>
  <si>
    <t>Huamarjet</t>
  </si>
  <si>
    <t>Banka</t>
  </si>
  <si>
    <t>Arka</t>
  </si>
  <si>
    <t>Veprimtaria  Kryesore</t>
  </si>
  <si>
    <t>III</t>
  </si>
  <si>
    <t xml:space="preserve">K A P I T A L I </t>
  </si>
  <si>
    <t>Kapitali aksionar</t>
  </si>
  <si>
    <t>Primi aksionit</t>
  </si>
  <si>
    <t>Fitimi (Humbja) e vitit financiar</t>
  </si>
  <si>
    <t>T O T A L I     A K T I V E V E   ( I + II )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</si>
  <si>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</si>
  <si>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</si>
  <si>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</si>
  <si>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</si>
  <si>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</si>
  <si>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</si>
  <si>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</si>
  <si>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</si>
  <si>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</si>
  <si>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</si>
  <si>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</si>
  <si>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</si>
  <si>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Fluksi i parave nga veprimtaria e shfrytezimit</t>
  </si>
  <si>
    <t>Interesi i paguar</t>
  </si>
  <si>
    <t>Tatim mbi fitimin i paguar</t>
  </si>
  <si>
    <t>Fluksi monetar nga veprimtarite investuese</t>
  </si>
  <si>
    <t>Blerja e njesisese kontrolluar X minus parate e Arketuara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</si>
  <si>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</si>
  <si>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</si>
  <si>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</si>
  <si>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</si>
  <si>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</si>
  <si>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</si>
  <si>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</si>
  <si>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</si>
  <si>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</si>
  <si>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</si>
  <si>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</si>
  <si>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</si>
  <si>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</si>
  <si>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</si>
  <si>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</si>
  <si>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</si>
  <si>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</si>
  <si>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</si>
  <si>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</si>
  <si>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</si>
  <si>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</si>
  <si>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</si>
  <si>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</si>
  <si>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</si>
  <si>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</si>
  <si>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</si>
  <si>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</si>
  <si>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</si>
  <si>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Nga</t>
  </si>
  <si>
    <t>Deri</t>
  </si>
  <si>
    <t xml:space="preserve">  Data  e  mbylljes se Pasqyrave Financiare</t>
  </si>
  <si>
    <t xml:space="preserve">  Periudha  Kontabel e Pasqyrave Financiare</t>
  </si>
  <si>
    <t>&gt;</t>
  </si>
  <si>
    <t>Makineri dhe paisje</t>
  </si>
  <si>
    <t xml:space="preserve">Aktive tjera afat gjata materiale </t>
  </si>
  <si>
    <t>(  Bazuar ne klasifikimin e Shpenzimeve sipas Natyres  )</t>
  </si>
  <si>
    <t>Pershkrimi  i  Elementeve</t>
  </si>
  <si>
    <t>Aktive te tjera financiare afatshkurtra</t>
  </si>
  <si>
    <t>Produkte te gatshme</t>
  </si>
  <si>
    <t>Te pagueshme ndaj furnitoreve</t>
  </si>
  <si>
    <t>Te pagueshme ndaj punonjesve</t>
  </si>
  <si>
    <t>A</t>
  </si>
  <si>
    <t>B</t>
  </si>
  <si>
    <t>Aksione te thesari te riblera</t>
  </si>
  <si>
    <t>A K T I V E T    A F A T S H K U R T R A</t>
  </si>
  <si>
    <t>Investime te tjera financiare</t>
  </si>
  <si>
    <t>Parapagime te arketuara</t>
  </si>
  <si>
    <t>Huate  afatgjata</t>
  </si>
  <si>
    <t>Fitimi USHTRIMIT</t>
  </si>
  <si>
    <t xml:space="preserve"> </t>
  </si>
  <si>
    <t>Blerja/shitja e aktiveve afatgjata materiale</t>
  </si>
  <si>
    <t xml:space="preserve">Emertimi </t>
  </si>
  <si>
    <t>Mikronjesise</t>
  </si>
  <si>
    <t>( M I K R O N J E S I T E)</t>
  </si>
  <si>
    <t xml:space="preserve"> ( Ne zbarim te Standartit Kombetar te Kontabilitetit Nr.15)</t>
  </si>
  <si>
    <t xml:space="preserve">   Viti  </t>
  </si>
  <si>
    <t>Pasqyra Financiare janete shprehura ne</t>
  </si>
  <si>
    <t>Leke</t>
  </si>
  <si>
    <t>Pasqyra Financiare jane te rrumbullakosura</t>
  </si>
  <si>
    <t>Kerkesa te arketueshme</t>
  </si>
  <si>
    <t xml:space="preserve"> Te tjera te arketueshme</t>
  </si>
  <si>
    <t>Instrumenta te tjera FINANCIARE borxhi</t>
  </si>
  <si>
    <t>Overdraftet bankare</t>
  </si>
  <si>
    <t>Huamarrje afatshkurtra</t>
  </si>
  <si>
    <t>Detyrimet tregtare</t>
  </si>
  <si>
    <t>Detyrime per Sigurime Shoq. Shend.</t>
  </si>
  <si>
    <t>Detyrimet tatimore per TAP-in</t>
  </si>
  <si>
    <t>Detyrimet tatimore per Tatim Fitimin</t>
  </si>
  <si>
    <t>Detyrimet tatimore per Tvsh-ne</t>
  </si>
  <si>
    <t>Detyrimet tatimore per Tatimin ne Burim</t>
  </si>
  <si>
    <t>Debitore dhe kreditore te tjere</t>
  </si>
  <si>
    <t>Te tjera afatgjata</t>
  </si>
  <si>
    <t>Kapitali I Pronarit</t>
  </si>
  <si>
    <t xml:space="preserve">Rezervat </t>
  </si>
  <si>
    <t>Totali  Pasiveve</t>
  </si>
  <si>
    <t>►</t>
  </si>
  <si>
    <t>TE ARDHURAT</t>
  </si>
  <si>
    <t>SHPENZIMET=1+2+3+4+5</t>
  </si>
  <si>
    <t>►        Inventar ne celje</t>
  </si>
  <si>
    <t>►        Inventari ne fund te vitit</t>
  </si>
  <si>
    <t>Shpenzime personeli</t>
  </si>
  <si>
    <t>►        Pagat</t>
  </si>
  <si>
    <t>►        Siguracion</t>
  </si>
  <si>
    <t>Amortizimi i Aktiveve Afatgjata</t>
  </si>
  <si>
    <t>►        Energji, uji, fax,telefon, internet</t>
  </si>
  <si>
    <t>►        Shpenzime te qarkullimit te mallit e transportit</t>
  </si>
  <si>
    <t>►        Benzin/Naft/Gaz</t>
  </si>
  <si>
    <t>►        Qera ambjenti</t>
  </si>
  <si>
    <t>►        Pagesa</t>
  </si>
  <si>
    <t>►        Taksat Doganore e Bashkiake</t>
  </si>
  <si>
    <t>►        Shpenzime administrative, mirembajtje dhe te tjera</t>
  </si>
  <si>
    <t xml:space="preserve">►        </t>
  </si>
  <si>
    <t>Shpenzime financiare</t>
  </si>
  <si>
    <t>►        Interesa te paguara  dhe komisione bankare</t>
  </si>
  <si>
    <t>Fitimi para tatimeve</t>
  </si>
  <si>
    <t>Tatimi mbi fitimin</t>
  </si>
  <si>
    <t>Fitimi pas tatimit</t>
  </si>
  <si>
    <t>Periudha</t>
  </si>
  <si>
    <t>Per Drejtimin  e Mikronjesise</t>
  </si>
  <si>
    <t>►TE ardhura nga shitjet</t>
  </si>
  <si>
    <t>Shpenzime per materiale</t>
  </si>
  <si>
    <t>Te tjera</t>
  </si>
  <si>
    <t>MARIUXHO</t>
  </si>
  <si>
    <t>K76716402J</t>
  </si>
  <si>
    <t>01.01.2005</t>
  </si>
  <si>
    <t>Media Elektronike. Televizion kabllore , lokal</t>
  </si>
  <si>
    <t>Pozicioni me 31 dhjetor 2011</t>
  </si>
  <si>
    <t>01.01.2012</t>
  </si>
  <si>
    <t>31.12.2012</t>
  </si>
  <si>
    <t>10.03.2013</t>
  </si>
  <si>
    <t>Bulqize</t>
  </si>
  <si>
    <t>Pasqyrat    Financiare    te    Vitit   2012</t>
  </si>
  <si>
    <t>Raportuese 2012</t>
  </si>
  <si>
    <t>Paraardhese 2011</t>
  </si>
  <si>
    <t>Pasqyra   e   te   Ardhurave   dhe   Shpenzimeve     2012</t>
  </si>
  <si>
    <t>Pasqyra   e   Fluksit   Monetar  -  Metoda  Indirekte   2012</t>
  </si>
  <si>
    <t>Pasqyra  e  Ndryshimeve  ne  Kapital  2012</t>
  </si>
  <si>
    <t xml:space="preserve">Tvsh </t>
  </si>
  <si>
    <t>kkrt</t>
  </si>
  <si>
    <t xml:space="preserve">                                                                                                                                    Pasqyrat    Financiare    te    Vitit   2012</t>
  </si>
  <si>
    <t xml:space="preserve">                       PASIVET      A F A T G J A T A</t>
  </si>
  <si>
    <t xml:space="preserve">                               D E T Y R I M E T   A F A T S H K U R T R A</t>
  </si>
  <si>
    <t xml:space="preserve">                        PASIVET DHE KAPITALI</t>
  </si>
  <si>
    <t>Pozicioni me 31 dhjetor 2010</t>
  </si>
  <si>
    <t>Pozicioni me 31 dhjetor 2012</t>
  </si>
  <si>
    <t>sherb</t>
  </si>
  <si>
    <t>mallra</t>
  </si>
  <si>
    <t>►        Shpenzimet per mallrat +sherbim</t>
  </si>
  <si>
    <t>(   _Edmond Isaku  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</si>
</sst>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_L_e_k_-;\-* #,##0_L_e_k_-;_-* &quot;-&quot;??_L_e_k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L_e_k_-;\-* #,##0.0_L_e_k_-;_-* &quot;-&quot;??_L_e_k_-;_-@_-"/>
    <numFmt numFmtId="194" formatCode="_(* #,##0_);_(* \(#,##0\);_(* &quot;-&quot;??_);_(@_)"/>
  </numFmts>
  <fonts count="61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3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17" fillId="0" borderId="37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3" fontId="16" fillId="0" borderId="12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180" fontId="15" fillId="0" borderId="19" xfId="0" applyNumberFormat="1" applyFont="1" applyBorder="1" applyAlignment="1">
      <alignment horizontal="left" vertical="center"/>
    </xf>
    <xf numFmtId="0" fontId="16" fillId="0" borderId="19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5" fillId="0" borderId="3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3" fontId="10" fillId="0" borderId="25" xfId="0" applyNumberFormat="1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3" fontId="20" fillId="0" borderId="0" xfId="0" applyNumberFormat="1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justify"/>
    </xf>
    <xf numFmtId="4" fontId="15" fillId="0" borderId="0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5" fontId="2" fillId="0" borderId="0" xfId="0" applyNumberFormat="1" applyFont="1" applyBorder="1" applyAlignment="1">
      <alignment/>
    </xf>
    <xf numFmtId="0" fontId="15" fillId="0" borderId="38" xfId="0" applyFont="1" applyBorder="1" applyAlignment="1">
      <alignment vertical="center"/>
    </xf>
    <xf numFmtId="0" fontId="15" fillId="0" borderId="38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5" fillId="0" borderId="38" xfId="0" applyFont="1" applyBorder="1" applyAlignment="1">
      <alignment/>
    </xf>
    <xf numFmtId="3" fontId="24" fillId="0" borderId="20" xfId="0" applyNumberFormat="1" applyFont="1" applyBorder="1" applyAlignment="1">
      <alignment vertical="center"/>
    </xf>
    <xf numFmtId="188" fontId="24" fillId="0" borderId="37" xfId="42" applyNumberFormat="1" applyFont="1" applyBorder="1" applyAlignment="1">
      <alignment vertical="center"/>
    </xf>
    <xf numFmtId="188" fontId="25" fillId="0" borderId="37" xfId="42" applyNumberFormat="1" applyFont="1" applyBorder="1" applyAlignment="1">
      <alignment vertical="center"/>
    </xf>
    <xf numFmtId="188" fontId="26" fillId="0" borderId="37" xfId="42" applyNumberFormat="1" applyFont="1" applyBorder="1" applyAlignment="1">
      <alignment vertical="center"/>
    </xf>
    <xf numFmtId="188" fontId="14" fillId="0" borderId="20" xfId="42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24" fillId="0" borderId="20" xfId="0" applyNumberFormat="1" applyFont="1" applyFill="1" applyBorder="1" applyAlignment="1">
      <alignment vertical="center"/>
    </xf>
    <xf numFmtId="188" fontId="14" fillId="0" borderId="37" xfId="42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88" fontId="24" fillId="0" borderId="20" xfId="42" applyNumberFormat="1" applyFont="1" applyBorder="1" applyAlignment="1">
      <alignment vertical="center"/>
    </xf>
    <xf numFmtId="188" fontId="25" fillId="0" borderId="20" xfId="42" applyNumberFormat="1" applyFont="1" applyBorder="1" applyAlignment="1">
      <alignment horizontal="left" vertical="center"/>
    </xf>
    <xf numFmtId="188" fontId="24" fillId="0" borderId="20" xfId="42" applyNumberFormat="1" applyFont="1" applyBorder="1" applyAlignment="1">
      <alignment horizontal="left" vertical="center"/>
    </xf>
    <xf numFmtId="188" fontId="15" fillId="0" borderId="0" xfId="42" applyNumberFormat="1" applyFont="1" applyBorder="1" applyAlignment="1">
      <alignment vertical="center"/>
    </xf>
    <xf numFmtId="188" fontId="24" fillId="0" borderId="12" xfId="42" applyNumberFormat="1" applyFont="1" applyBorder="1" applyAlignment="1">
      <alignment horizontal="center" vertical="center"/>
    </xf>
    <xf numFmtId="188" fontId="25" fillId="0" borderId="20" xfId="42" applyNumberFormat="1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0" fillId="33" borderId="37" xfId="0" applyFont="1" applyFill="1" applyBorder="1" applyAlignment="1">
      <alignment horizontal="left" vertical="center"/>
    </xf>
    <xf numFmtId="3" fontId="24" fillId="0" borderId="20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/>
    </xf>
    <xf numFmtId="0" fontId="25" fillId="0" borderId="20" xfId="0" applyFont="1" applyBorder="1" applyAlignment="1">
      <alignment vertical="center"/>
    </xf>
    <xf numFmtId="3" fontId="14" fillId="0" borderId="20" xfId="0" applyNumberFormat="1" applyFont="1" applyBorder="1" applyAlignment="1">
      <alignment horizontal="center" vertical="center"/>
    </xf>
    <xf numFmtId="188" fontId="24" fillId="0" borderId="20" xfId="42" applyNumberFormat="1" applyFont="1" applyBorder="1" applyAlignment="1">
      <alignment/>
    </xf>
    <xf numFmtId="188" fontId="15" fillId="0" borderId="0" xfId="42" applyNumberFormat="1" applyFont="1" applyAlignment="1">
      <alignment/>
    </xf>
    <xf numFmtId="188" fontId="15" fillId="0" borderId="0" xfId="0" applyNumberFormat="1" applyFont="1" applyAlignment="1">
      <alignment/>
    </xf>
    <xf numFmtId="188" fontId="15" fillId="0" borderId="0" xfId="0" applyNumberFormat="1" applyFont="1" applyAlignment="1">
      <alignment vertical="center"/>
    </xf>
    <xf numFmtId="188" fontId="14" fillId="0" borderId="20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188" fontId="15" fillId="0" borderId="20" xfId="42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3" fontId="24" fillId="0" borderId="37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88" fontId="14" fillId="0" borderId="12" xfId="42" applyNumberFormat="1" applyFont="1" applyBorder="1" applyAlignment="1">
      <alignment horizontal="center" vertical="center"/>
    </xf>
    <xf numFmtId="188" fontId="25" fillId="0" borderId="12" xfId="42" applyNumberFormat="1" applyFont="1" applyBorder="1" applyAlignment="1">
      <alignment horizontal="center" vertical="center"/>
    </xf>
    <xf numFmtId="188" fontId="24" fillId="0" borderId="20" xfId="42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88" fontId="25" fillId="0" borderId="20" xfId="42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88" fontId="14" fillId="0" borderId="20" xfId="0" applyNumberFormat="1" applyFont="1" applyBorder="1" applyAlignment="1">
      <alignment horizontal="center" vertical="center"/>
    </xf>
    <xf numFmtId="188" fontId="14" fillId="0" borderId="20" xfId="42" applyNumberFormat="1" applyFont="1" applyBorder="1" applyAlignment="1">
      <alignment horizontal="center" vertical="center"/>
    </xf>
    <xf numFmtId="188" fontId="15" fillId="0" borderId="0" xfId="42" applyNumberFormat="1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E%20MARIUXH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 PAGA"/>
      <sheetName val="PERMBLEDH FDP"/>
      <sheetName val="inventar"/>
      <sheetName val="pasq amortizimi"/>
      <sheetName val="BNK"/>
      <sheetName val="furnitore"/>
      <sheetName val="shitjet"/>
      <sheetName val="Sheet1"/>
    </sheetNames>
    <sheetDataSet>
      <sheetData sheetId="2">
        <row r="119">
          <cell r="J119">
            <v>1283777</v>
          </cell>
        </row>
      </sheetData>
      <sheetData sheetId="4">
        <row r="18">
          <cell r="E18">
            <v>2758517.7786</v>
          </cell>
        </row>
      </sheetData>
      <sheetData sheetId="5">
        <row r="76">
          <cell r="I76">
            <v>1486955.02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zoomScalePageLayoutView="0" workbookViewId="0" topLeftCell="A6">
      <selection activeCell="A32" sqref="A32:IV32"/>
    </sheetView>
  </sheetViews>
  <sheetFormatPr defaultColWidth="9.140625" defaultRowHeight="12.75"/>
  <cols>
    <col min="1" max="2" width="9.140625" style="39" customWidth="1"/>
    <col min="3" max="3" width="9.28125" style="39" customWidth="1"/>
    <col min="4" max="4" width="11.421875" style="39" customWidth="1"/>
    <col min="5" max="5" width="12.8515625" style="39" customWidth="1"/>
    <col min="6" max="6" width="5.421875" style="39" customWidth="1"/>
    <col min="7" max="8" width="9.140625" style="39" customWidth="1"/>
    <col min="9" max="9" width="3.140625" style="39" customWidth="1"/>
    <col min="10" max="10" width="15.421875" style="39" customWidth="1"/>
    <col min="11" max="11" width="1.8515625" style="39" customWidth="1"/>
    <col min="12" max="16384" width="9.140625" style="39" customWidth="1"/>
  </cols>
  <sheetData>
    <row r="1" s="35" customFormat="1" ht="6.75" customHeight="1"/>
    <row r="2" spans="1:10" s="35" customFormat="1" ht="12.75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0" s="36" customFormat="1" ht="13.5" customHeight="1">
      <c r="A3" s="43"/>
      <c r="B3" s="148" t="s">
        <v>98</v>
      </c>
      <c r="C3" s="148"/>
      <c r="D3" s="44"/>
      <c r="E3" s="152" t="s">
        <v>149</v>
      </c>
      <c r="F3" s="149"/>
      <c r="G3" s="146"/>
      <c r="H3" s="10"/>
      <c r="I3" s="10"/>
      <c r="J3" s="46"/>
    </row>
    <row r="4" spans="1:10" s="36" customFormat="1" ht="13.5" customHeight="1">
      <c r="A4" s="43"/>
      <c r="B4" s="148" t="s">
        <v>99</v>
      </c>
      <c r="C4" s="148"/>
      <c r="D4" s="44"/>
      <c r="E4" s="10"/>
      <c r="F4" s="149"/>
      <c r="G4" s="146"/>
      <c r="H4" s="10"/>
      <c r="I4" s="10"/>
      <c r="J4" s="46"/>
    </row>
    <row r="5" spans="1:10" s="36" customFormat="1" ht="13.5" customHeight="1">
      <c r="A5" s="43"/>
      <c r="B5" s="148" t="s">
        <v>74</v>
      </c>
      <c r="C5" s="148"/>
      <c r="D5" s="44"/>
      <c r="E5" s="153" t="s">
        <v>150</v>
      </c>
      <c r="F5" s="149"/>
      <c r="G5" s="146"/>
      <c r="H5" s="10"/>
      <c r="I5" s="10"/>
      <c r="J5" s="46"/>
    </row>
    <row r="6" spans="1:10" s="36" customFormat="1" ht="13.5" customHeight="1">
      <c r="A6" s="43"/>
      <c r="B6" s="148" t="s">
        <v>6</v>
      </c>
      <c r="C6" s="148"/>
      <c r="D6" s="44"/>
      <c r="E6" s="10" t="s">
        <v>157</v>
      </c>
      <c r="F6" s="10"/>
      <c r="G6" s="10"/>
      <c r="H6" s="10"/>
      <c r="I6" s="10"/>
      <c r="J6" s="46"/>
    </row>
    <row r="7" spans="1:10" s="36" customFormat="1" ht="13.5" customHeight="1">
      <c r="A7" s="43"/>
      <c r="B7" s="148"/>
      <c r="C7" s="148"/>
      <c r="D7" s="44"/>
      <c r="E7" s="152"/>
      <c r="F7" s="10"/>
      <c r="G7" s="146"/>
      <c r="H7" s="146"/>
      <c r="I7" s="10"/>
      <c r="J7" s="46"/>
    </row>
    <row r="8" spans="1:10" s="36" customFormat="1" ht="13.5" customHeight="1">
      <c r="A8" s="43"/>
      <c r="B8" s="148" t="s">
        <v>0</v>
      </c>
      <c r="C8" s="148"/>
      <c r="D8" s="44"/>
      <c r="E8" s="10" t="s">
        <v>151</v>
      </c>
      <c r="F8" s="150"/>
      <c r="G8" s="10"/>
      <c r="H8" s="10"/>
      <c r="I8" s="10"/>
      <c r="J8" s="46"/>
    </row>
    <row r="9" spans="1:10" s="36" customFormat="1" ht="13.5" customHeight="1">
      <c r="A9" s="43"/>
      <c r="B9" s="148" t="s">
        <v>1</v>
      </c>
      <c r="C9" s="148"/>
      <c r="D9" s="44"/>
      <c r="E9" s="151">
        <v>32238</v>
      </c>
      <c r="F9" s="146"/>
      <c r="G9" s="10"/>
      <c r="H9" s="10"/>
      <c r="I9" s="10"/>
      <c r="J9" s="46"/>
    </row>
    <row r="10" spans="1:10" s="36" customFormat="1" ht="13.5" customHeight="1">
      <c r="A10" s="43"/>
      <c r="B10" s="148"/>
      <c r="C10" s="148"/>
      <c r="D10" s="44"/>
      <c r="E10" s="10"/>
      <c r="F10" s="10"/>
      <c r="G10" s="10"/>
      <c r="H10" s="10"/>
      <c r="I10" s="10"/>
      <c r="J10" s="46"/>
    </row>
    <row r="11" spans="1:10" s="36" customFormat="1" ht="13.5" customHeight="1">
      <c r="A11" s="43"/>
      <c r="B11" s="148" t="s">
        <v>23</v>
      </c>
      <c r="C11" s="148"/>
      <c r="D11" s="44"/>
      <c r="E11" s="10" t="s">
        <v>152</v>
      </c>
      <c r="F11" s="10"/>
      <c r="G11" s="10"/>
      <c r="H11" s="10"/>
      <c r="I11" s="10"/>
      <c r="J11" s="46"/>
    </row>
    <row r="12" spans="1:10" s="36" customFormat="1" ht="13.5" customHeight="1">
      <c r="A12" s="43"/>
      <c r="B12" s="148"/>
      <c r="C12" s="148"/>
      <c r="D12" s="44"/>
      <c r="E12" s="44"/>
      <c r="F12" s="44"/>
      <c r="G12" s="44"/>
      <c r="H12" s="44"/>
      <c r="I12" s="44"/>
      <c r="J12" s="46"/>
    </row>
    <row r="13" spans="1:10" s="36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6"/>
    </row>
    <row r="14" spans="1:10" s="37" customFormat="1" ht="12.75">
      <c r="A14" s="48"/>
      <c r="B14" s="49"/>
      <c r="C14" s="49"/>
      <c r="D14" s="49"/>
      <c r="E14" s="49"/>
      <c r="F14" s="49"/>
      <c r="G14" s="49"/>
      <c r="H14" s="49"/>
      <c r="I14" s="49"/>
      <c r="J14" s="50"/>
    </row>
    <row r="15" spans="1:10" s="37" customFormat="1" ht="33.75">
      <c r="A15" s="213" t="s">
        <v>7</v>
      </c>
      <c r="B15" s="214"/>
      <c r="C15" s="214"/>
      <c r="D15" s="214"/>
      <c r="E15" s="214"/>
      <c r="F15" s="214"/>
      <c r="G15" s="214"/>
      <c r="H15" s="214"/>
      <c r="I15" s="214"/>
      <c r="J15" s="215"/>
    </row>
    <row r="16" spans="1:10" s="37" customFormat="1" ht="12.75">
      <c r="A16" s="48"/>
      <c r="B16" s="49"/>
      <c r="C16" s="49"/>
      <c r="D16" s="49"/>
      <c r="E16" s="49"/>
      <c r="F16" s="49"/>
      <c r="G16" s="49"/>
      <c r="H16" s="49"/>
      <c r="I16" s="49"/>
      <c r="J16" s="50"/>
    </row>
    <row r="17" spans="1:10" s="37" customFormat="1" ht="12.75">
      <c r="A17" s="48"/>
      <c r="B17" s="49"/>
      <c r="C17" s="49"/>
      <c r="D17" s="49"/>
      <c r="E17" s="49"/>
      <c r="F17" s="49"/>
      <c r="G17" s="49"/>
      <c r="H17" s="49"/>
      <c r="I17" s="49"/>
      <c r="J17" s="50"/>
    </row>
    <row r="18" spans="1:10" s="37" customFormat="1" ht="20.25">
      <c r="A18" s="216" t="s">
        <v>100</v>
      </c>
      <c r="B18" s="217"/>
      <c r="C18" s="217"/>
      <c r="D18" s="217"/>
      <c r="E18" s="217"/>
      <c r="F18" s="217"/>
      <c r="G18" s="217"/>
      <c r="H18" s="217"/>
      <c r="I18" s="217"/>
      <c r="J18" s="218"/>
    </row>
    <row r="19" spans="1:10" s="37" customFormat="1" ht="12.75">
      <c r="A19" s="48"/>
      <c r="B19" s="49"/>
      <c r="C19" s="49"/>
      <c r="D19" s="49"/>
      <c r="E19" s="49"/>
      <c r="F19" s="49"/>
      <c r="G19" s="49"/>
      <c r="H19" s="49"/>
      <c r="I19" s="49"/>
      <c r="J19" s="50"/>
    </row>
    <row r="20" spans="1:10" s="37" customFormat="1" ht="12.75">
      <c r="A20" s="208" t="s">
        <v>101</v>
      </c>
      <c r="B20" s="206"/>
      <c r="C20" s="206"/>
      <c r="D20" s="206"/>
      <c r="E20" s="206"/>
      <c r="F20" s="206"/>
      <c r="G20" s="206"/>
      <c r="H20" s="206"/>
      <c r="I20" s="206"/>
      <c r="J20" s="209"/>
    </row>
    <row r="21" spans="1:10" s="37" customFormat="1" ht="12.75">
      <c r="A21" s="48"/>
      <c r="B21" s="49"/>
      <c r="C21" s="49"/>
      <c r="D21" s="49"/>
      <c r="E21" s="49"/>
      <c r="F21" s="49"/>
      <c r="G21" s="49"/>
      <c r="H21" s="49"/>
      <c r="I21" s="49"/>
      <c r="J21" s="50"/>
    </row>
    <row r="22" spans="1:10" s="37" customFormat="1" ht="33" customHeight="1">
      <c r="A22" s="210" t="s">
        <v>102</v>
      </c>
      <c r="B22" s="211"/>
      <c r="C22" s="211"/>
      <c r="D22" s="211"/>
      <c r="E22" s="211"/>
      <c r="F22" s="211"/>
      <c r="G22" s="211"/>
      <c r="H22" s="211"/>
      <c r="I22" s="211"/>
      <c r="J22" s="212"/>
    </row>
    <row r="23" spans="1:10" s="37" customFormat="1" ht="35.25">
      <c r="A23" s="210">
        <v>2012</v>
      </c>
      <c r="B23" s="211"/>
      <c r="C23" s="211"/>
      <c r="D23" s="211"/>
      <c r="E23" s="211"/>
      <c r="F23" s="211"/>
      <c r="G23" s="211"/>
      <c r="H23" s="211"/>
      <c r="I23" s="211"/>
      <c r="J23" s="212"/>
    </row>
    <row r="24" spans="1:10" s="37" customFormat="1" ht="12.75">
      <c r="A24" s="48"/>
      <c r="B24" s="49"/>
      <c r="C24" s="49"/>
      <c r="D24" s="49"/>
      <c r="E24" s="49"/>
      <c r="F24" s="49"/>
      <c r="G24" s="49"/>
      <c r="H24" s="49"/>
      <c r="I24" s="49"/>
      <c r="J24" s="50"/>
    </row>
    <row r="25" spans="1:10" s="37" customFormat="1" ht="12.75">
      <c r="A25" s="48"/>
      <c r="B25" s="49"/>
      <c r="C25" s="49"/>
      <c r="D25" s="49"/>
      <c r="E25" s="49"/>
      <c r="F25" s="49"/>
      <c r="G25" s="49"/>
      <c r="H25" s="49"/>
      <c r="I25" s="49"/>
      <c r="J25" s="50"/>
    </row>
    <row r="26" spans="1:10" s="51" customFormat="1" ht="33.75">
      <c r="A26" s="213"/>
      <c r="B26" s="214"/>
      <c r="C26" s="214"/>
      <c r="D26" s="214"/>
      <c r="E26" s="214"/>
      <c r="F26" s="214"/>
      <c r="G26" s="214"/>
      <c r="H26" s="214"/>
      <c r="I26" s="214"/>
      <c r="J26" s="215"/>
    </row>
    <row r="27" spans="1:10" s="37" customFormat="1" ht="12.75">
      <c r="A27" s="52"/>
      <c r="B27" s="206"/>
      <c r="C27" s="206"/>
      <c r="D27" s="206"/>
      <c r="E27" s="206"/>
      <c r="F27" s="206"/>
      <c r="G27" s="206"/>
      <c r="H27" s="206"/>
      <c r="I27" s="206"/>
      <c r="J27" s="50"/>
    </row>
    <row r="28" spans="1:10" s="37" customFormat="1" ht="12.75">
      <c r="A28" s="48"/>
      <c r="B28" s="206"/>
      <c r="C28" s="206"/>
      <c r="D28" s="206"/>
      <c r="E28" s="206"/>
      <c r="F28" s="206"/>
      <c r="G28" s="206"/>
      <c r="H28" s="206"/>
      <c r="I28" s="206"/>
      <c r="J28" s="50"/>
    </row>
    <row r="29" spans="1:10" s="37" customFormat="1" ht="12.75">
      <c r="A29" s="48"/>
      <c r="B29" s="49"/>
      <c r="C29" s="49"/>
      <c r="D29" s="49"/>
      <c r="E29" s="49"/>
      <c r="F29" s="49"/>
      <c r="G29" s="49"/>
      <c r="H29" s="49"/>
      <c r="I29" s="49"/>
      <c r="J29" s="50"/>
    </row>
    <row r="30" spans="1:10" s="37" customFormat="1" ht="12.75">
      <c r="A30" s="48"/>
      <c r="B30" s="49"/>
      <c r="C30" s="49"/>
      <c r="D30" s="49"/>
      <c r="E30" s="49"/>
      <c r="F30" s="49"/>
      <c r="G30" s="49"/>
      <c r="H30" s="49"/>
      <c r="I30" s="49"/>
      <c r="J30" s="50"/>
    </row>
    <row r="31" spans="1:10" s="56" customFormat="1" ht="33.75">
      <c r="A31" s="48"/>
      <c r="B31" s="49"/>
      <c r="C31" s="49"/>
      <c r="D31" s="49"/>
      <c r="E31" s="53"/>
      <c r="F31" s="54"/>
      <c r="G31" s="54"/>
      <c r="H31" s="54"/>
      <c r="I31" s="54"/>
      <c r="J31" s="55"/>
    </row>
    <row r="32" spans="1:10" s="56" customFormat="1" ht="12.75">
      <c r="A32" s="57"/>
      <c r="B32" s="54"/>
      <c r="C32" s="54"/>
      <c r="D32" s="54"/>
      <c r="E32" s="54"/>
      <c r="F32" s="54"/>
      <c r="G32" s="54"/>
      <c r="H32" s="54"/>
      <c r="I32" s="54"/>
      <c r="J32" s="55"/>
    </row>
    <row r="33" spans="1:10" s="56" customFormat="1" ht="12.75">
      <c r="A33" s="57"/>
      <c r="B33" s="54"/>
      <c r="C33" s="54"/>
      <c r="D33" s="54"/>
      <c r="E33" s="54"/>
      <c r="F33" s="54"/>
      <c r="G33" s="54"/>
      <c r="H33" s="54"/>
      <c r="I33" s="54"/>
      <c r="J33" s="55"/>
    </row>
    <row r="34" spans="1:10" s="56" customFormat="1" ht="12.75">
      <c r="A34" s="57"/>
      <c r="B34" s="54"/>
      <c r="C34" s="54"/>
      <c r="D34" s="54"/>
      <c r="E34" s="54"/>
      <c r="F34" s="54"/>
      <c r="G34" s="54"/>
      <c r="H34" s="54"/>
      <c r="I34" s="54"/>
      <c r="J34" s="55"/>
    </row>
    <row r="35" spans="1:10" s="56" customFormat="1" ht="12.75">
      <c r="A35" s="57"/>
      <c r="B35" s="54"/>
      <c r="C35" s="54"/>
      <c r="D35" s="54"/>
      <c r="E35" s="54"/>
      <c r="F35" s="54"/>
      <c r="G35" s="54"/>
      <c r="H35" s="54"/>
      <c r="I35" s="54"/>
      <c r="J35" s="55"/>
    </row>
    <row r="36" spans="1:10" s="56" customFormat="1" ht="12.75">
      <c r="A36" s="57"/>
      <c r="B36" s="54"/>
      <c r="C36" s="54"/>
      <c r="D36" s="54"/>
      <c r="E36" s="54"/>
      <c r="F36" s="54"/>
      <c r="G36" s="54"/>
      <c r="H36" s="54"/>
      <c r="I36" s="54"/>
      <c r="J36" s="55"/>
    </row>
    <row r="37" spans="1:10" s="56" customFormat="1" ht="12.75">
      <c r="A37" s="57"/>
      <c r="B37" s="54"/>
      <c r="C37" s="54"/>
      <c r="D37" s="54"/>
      <c r="E37" s="54"/>
      <c r="F37" s="54"/>
      <c r="G37" s="54"/>
      <c r="H37" s="54"/>
      <c r="I37" s="54"/>
      <c r="J37" s="55"/>
    </row>
    <row r="38" spans="1:10" s="56" customFormat="1" ht="12.75">
      <c r="A38" s="57"/>
      <c r="B38" s="54"/>
      <c r="C38" s="54"/>
      <c r="D38" s="54"/>
      <c r="E38" s="54"/>
      <c r="F38" s="54"/>
      <c r="G38" s="54"/>
      <c r="H38" s="54"/>
      <c r="I38" s="54"/>
      <c r="J38" s="55"/>
    </row>
    <row r="39" spans="1:10" s="56" customFormat="1" ht="12.75">
      <c r="A39" s="57"/>
      <c r="B39" s="54"/>
      <c r="C39" s="54"/>
      <c r="D39" s="54"/>
      <c r="E39" s="54"/>
      <c r="F39" s="54"/>
      <c r="G39" s="54"/>
      <c r="H39" s="54"/>
      <c r="I39" s="54"/>
      <c r="J39" s="55"/>
    </row>
    <row r="40" spans="1:10" s="56" customFormat="1" ht="12.75">
      <c r="A40" s="57"/>
      <c r="B40" s="54"/>
      <c r="C40" s="54"/>
      <c r="D40" s="54"/>
      <c r="E40" s="54"/>
      <c r="F40" s="54"/>
      <c r="G40" s="54"/>
      <c r="H40" s="54"/>
      <c r="I40" s="54"/>
      <c r="J40" s="55"/>
    </row>
    <row r="41" spans="1:10" s="56" customFormat="1" ht="9" customHeight="1">
      <c r="A41" s="57"/>
      <c r="B41" s="54"/>
      <c r="C41" s="54"/>
      <c r="D41" s="54"/>
      <c r="E41" s="54"/>
      <c r="F41" s="54"/>
      <c r="G41" s="54"/>
      <c r="H41" s="54"/>
      <c r="I41" s="54"/>
      <c r="J41" s="55"/>
    </row>
    <row r="42" spans="1:10" s="56" customFormat="1" ht="12.75">
      <c r="A42" s="57"/>
      <c r="B42" s="54"/>
      <c r="C42" s="54"/>
      <c r="D42" s="54"/>
      <c r="E42" s="54"/>
      <c r="F42" s="54"/>
      <c r="G42" s="54"/>
      <c r="H42" s="54"/>
      <c r="I42" s="54"/>
      <c r="J42" s="55"/>
    </row>
    <row r="43" spans="1:10" s="56" customFormat="1" ht="12.75">
      <c r="A43" s="57"/>
      <c r="B43" s="54"/>
      <c r="C43" s="54"/>
      <c r="D43" s="54"/>
      <c r="E43" s="54"/>
      <c r="F43" s="54"/>
      <c r="G43" s="54"/>
      <c r="H43" s="54"/>
      <c r="I43" s="54"/>
      <c r="J43" s="55"/>
    </row>
    <row r="44" spans="1:10" s="36" customFormat="1" ht="12.75" customHeight="1">
      <c r="A44" s="43"/>
      <c r="B44" s="44" t="s">
        <v>103</v>
      </c>
      <c r="C44" s="44"/>
      <c r="D44" s="44"/>
      <c r="E44" s="44"/>
      <c r="F44" s="44"/>
      <c r="G44" s="207" t="s">
        <v>104</v>
      </c>
      <c r="H44" s="207"/>
      <c r="I44" s="44"/>
      <c r="J44" s="46"/>
    </row>
    <row r="45" spans="1:10" s="36" customFormat="1" ht="12.75" customHeight="1">
      <c r="A45" s="43"/>
      <c r="B45" s="44" t="s">
        <v>105</v>
      </c>
      <c r="C45" s="44"/>
      <c r="D45" s="44"/>
      <c r="E45" s="44"/>
      <c r="F45" s="44"/>
      <c r="G45" s="220"/>
      <c r="H45" s="220"/>
      <c r="I45" s="44"/>
      <c r="J45" s="46"/>
    </row>
    <row r="46" spans="1:10" s="37" customFormat="1" ht="12.75">
      <c r="A46" s="48"/>
      <c r="B46" s="49"/>
      <c r="C46" s="49"/>
      <c r="D46" s="49"/>
      <c r="E46" s="49"/>
      <c r="F46" s="49"/>
      <c r="G46" s="49"/>
      <c r="H46" s="49"/>
      <c r="I46" s="49"/>
      <c r="J46" s="50"/>
    </row>
    <row r="47" spans="1:10" s="38" customFormat="1" ht="12.75" customHeight="1">
      <c r="A47" s="58"/>
      <c r="B47" s="44" t="s">
        <v>78</v>
      </c>
      <c r="C47" s="44"/>
      <c r="D47" s="44"/>
      <c r="E47" s="44"/>
      <c r="F47" s="47" t="s">
        <v>75</v>
      </c>
      <c r="G47" s="221" t="s">
        <v>154</v>
      </c>
      <c r="H47" s="206"/>
      <c r="I47" s="59"/>
      <c r="J47" s="60"/>
    </row>
    <row r="48" spans="1:10" s="38" customFormat="1" ht="12.75" customHeight="1">
      <c r="A48" s="58"/>
      <c r="B48" s="44"/>
      <c r="C48" s="44"/>
      <c r="D48" s="44"/>
      <c r="E48" s="44"/>
      <c r="F48" s="47" t="s">
        <v>76</v>
      </c>
      <c r="G48" s="219" t="s">
        <v>155</v>
      </c>
      <c r="H48" s="206"/>
      <c r="I48" s="59"/>
      <c r="J48" s="60"/>
    </row>
    <row r="49" spans="1:10" s="38" customFormat="1" ht="7.5" customHeight="1">
      <c r="A49" s="58"/>
      <c r="B49" s="44"/>
      <c r="C49" s="44"/>
      <c r="D49" s="44"/>
      <c r="E49" s="44"/>
      <c r="F49" s="47"/>
      <c r="G49" s="47"/>
      <c r="H49" s="47"/>
      <c r="I49" s="59"/>
      <c r="J49" s="60"/>
    </row>
    <row r="50" spans="1:10" s="38" customFormat="1" ht="12.75" customHeight="1">
      <c r="A50" s="58"/>
      <c r="B50" s="44" t="s">
        <v>77</v>
      </c>
      <c r="C50" s="44"/>
      <c r="D50" s="44"/>
      <c r="E50" s="47"/>
      <c r="F50" s="44"/>
      <c r="G50" s="147" t="s">
        <v>156</v>
      </c>
      <c r="H50" s="45"/>
      <c r="I50" s="59"/>
      <c r="J50" s="60"/>
    </row>
    <row r="51" spans="1:10" ht="22.5" customHeight="1" thickBot="1">
      <c r="A51" s="191"/>
      <c r="B51" s="192"/>
      <c r="C51" s="192"/>
      <c r="D51" s="192"/>
      <c r="E51" s="192"/>
      <c r="F51" s="192"/>
      <c r="G51" s="192"/>
      <c r="H51" s="192"/>
      <c r="I51" s="192"/>
      <c r="J51" s="193"/>
    </row>
    <row r="52" ht="6.75" customHeight="1" thickTop="1"/>
  </sheetData>
  <sheetProtection/>
  <mergeCells count="12">
    <mergeCell ref="G48:H48"/>
    <mergeCell ref="G45:H45"/>
    <mergeCell ref="G47:H47"/>
    <mergeCell ref="A26:J26"/>
    <mergeCell ref="B27:I27"/>
    <mergeCell ref="B28:I28"/>
    <mergeCell ref="G44:H44"/>
    <mergeCell ref="A20:J20"/>
    <mergeCell ref="A22:J22"/>
    <mergeCell ref="A23:J23"/>
    <mergeCell ref="A15:J15"/>
    <mergeCell ref="A18:J1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F13">
      <selection activeCell="N32" sqref="N32"/>
    </sheetView>
  </sheetViews>
  <sheetFormatPr defaultColWidth="9.140625" defaultRowHeight="12.75"/>
  <cols>
    <col min="1" max="1" width="3.7109375" style="62" customWidth="1"/>
    <col min="2" max="2" width="2.7109375" style="62" customWidth="1"/>
    <col min="3" max="3" width="4.00390625" style="62" customWidth="1"/>
    <col min="4" max="4" width="40.57421875" style="61" customWidth="1"/>
    <col min="5" max="5" width="7.140625" style="61" hidden="1" customWidth="1"/>
    <col min="6" max="6" width="20.140625" style="61" customWidth="1"/>
    <col min="7" max="7" width="19.140625" style="63" customWidth="1"/>
    <col min="8" max="8" width="5.8515625" style="61" customWidth="1"/>
    <col min="9" max="9" width="17.7109375" style="61" customWidth="1"/>
    <col min="10" max="10" width="16.00390625" style="61" customWidth="1"/>
    <col min="11" max="11" width="40.421875" style="61" customWidth="1"/>
    <col min="12" max="12" width="18.57421875" style="61" customWidth="1"/>
    <col min="13" max="13" width="24.7109375" style="61" customWidth="1"/>
    <col min="14" max="14" width="11.7109375" style="61" bestFit="1" customWidth="1"/>
    <col min="15" max="16384" width="9.140625" style="61" customWidth="1"/>
  </cols>
  <sheetData>
    <row r="2" spans="1:13" s="95" customFormat="1" ht="18" customHeight="1">
      <c r="A2" s="231" t="s">
        <v>158</v>
      </c>
      <c r="B2" s="231"/>
      <c r="C2" s="231"/>
      <c r="D2" s="231"/>
      <c r="E2" s="231"/>
      <c r="F2" s="231"/>
      <c r="G2" s="231"/>
      <c r="H2" s="168" t="s">
        <v>166</v>
      </c>
      <c r="I2" s="168"/>
      <c r="J2" s="168"/>
      <c r="K2" s="168"/>
      <c r="L2" s="168"/>
      <c r="M2" s="168"/>
    </row>
    <row r="3" spans="1:13" s="91" customFormat="1" ht="23.25" customHeight="1">
      <c r="A3" s="232" t="s">
        <v>2</v>
      </c>
      <c r="B3" s="234" t="s">
        <v>8</v>
      </c>
      <c r="C3" s="235"/>
      <c r="D3" s="236"/>
      <c r="E3" s="232" t="s">
        <v>9</v>
      </c>
      <c r="F3" s="112" t="s">
        <v>144</v>
      </c>
      <c r="G3" s="112" t="s">
        <v>144</v>
      </c>
      <c r="H3" s="90" t="s">
        <v>2</v>
      </c>
      <c r="I3" s="225" t="s">
        <v>169</v>
      </c>
      <c r="J3" s="226"/>
      <c r="K3" s="227"/>
      <c r="L3" s="112" t="s">
        <v>144</v>
      </c>
      <c r="M3" s="112" t="s">
        <v>144</v>
      </c>
    </row>
    <row r="4" spans="1:13" s="91" customFormat="1" ht="23.25" customHeight="1">
      <c r="A4" s="233"/>
      <c r="B4" s="237"/>
      <c r="C4" s="238"/>
      <c r="D4" s="239"/>
      <c r="E4" s="233"/>
      <c r="F4" s="113" t="s">
        <v>159</v>
      </c>
      <c r="G4" s="114" t="s">
        <v>160</v>
      </c>
      <c r="H4" s="92"/>
      <c r="I4" s="228"/>
      <c r="J4" s="229"/>
      <c r="K4" s="230"/>
      <c r="L4" s="113" t="s">
        <v>159</v>
      </c>
      <c r="M4" s="114" t="s">
        <v>160</v>
      </c>
    </row>
    <row r="5" spans="1:13" s="95" customFormat="1" ht="23.25" customHeight="1">
      <c r="A5" s="85" t="s">
        <v>3</v>
      </c>
      <c r="B5" s="222" t="s">
        <v>91</v>
      </c>
      <c r="C5" s="223"/>
      <c r="D5" s="224"/>
      <c r="E5" s="94"/>
      <c r="F5" s="160">
        <f>+F6+F9+F15</f>
        <v>4920062.6986</v>
      </c>
      <c r="G5" s="160">
        <f>+G6+G9+G15</f>
        <v>30458</v>
      </c>
      <c r="H5" s="104" t="s">
        <v>3</v>
      </c>
      <c r="I5" s="93" t="s">
        <v>168</v>
      </c>
      <c r="J5" s="169"/>
      <c r="K5" s="170"/>
      <c r="L5" s="167">
        <f>L6+L11</f>
        <v>8505429.02</v>
      </c>
      <c r="M5" s="160">
        <v>830118</v>
      </c>
    </row>
    <row r="6" spans="1:13" s="95" customFormat="1" ht="23.25" customHeight="1">
      <c r="A6" s="96"/>
      <c r="B6" s="93">
        <v>1</v>
      </c>
      <c r="C6" s="97" t="s">
        <v>10</v>
      </c>
      <c r="D6" s="98"/>
      <c r="E6" s="99"/>
      <c r="F6" s="165">
        <f>+F7+F8</f>
        <v>2758517.7786</v>
      </c>
      <c r="G6" s="165">
        <f>+G7+G8</f>
        <v>30458</v>
      </c>
      <c r="H6" s="96"/>
      <c r="I6" s="93">
        <v>2</v>
      </c>
      <c r="J6" s="97" t="s">
        <v>20</v>
      </c>
      <c r="K6" s="98"/>
      <c r="L6" s="161"/>
      <c r="M6" s="160">
        <v>0</v>
      </c>
    </row>
    <row r="7" spans="1:13" s="95" customFormat="1" ht="23.25" customHeight="1">
      <c r="A7" s="96"/>
      <c r="B7" s="93"/>
      <c r="C7" s="100" t="s">
        <v>79</v>
      </c>
      <c r="D7" s="101" t="s">
        <v>21</v>
      </c>
      <c r="E7" s="99"/>
      <c r="F7" s="176">
        <f>'[1]BNK'!$E$18</f>
        <v>2758517.7786</v>
      </c>
      <c r="G7" s="160">
        <v>30458</v>
      </c>
      <c r="H7" s="96"/>
      <c r="I7" s="103"/>
      <c r="J7" s="100" t="s">
        <v>79</v>
      </c>
      <c r="K7" s="101" t="s">
        <v>109</v>
      </c>
      <c r="L7" s="162"/>
      <c r="M7" s="160">
        <v>0</v>
      </c>
    </row>
    <row r="8" spans="1:13" s="95" customFormat="1" ht="23.25" customHeight="1">
      <c r="A8" s="96"/>
      <c r="B8" s="93"/>
      <c r="C8" s="100" t="s">
        <v>79</v>
      </c>
      <c r="D8" s="101" t="s">
        <v>22</v>
      </c>
      <c r="E8" s="99"/>
      <c r="F8" s="177"/>
      <c r="G8" s="160"/>
      <c r="H8" s="96"/>
      <c r="I8" s="103"/>
      <c r="J8" s="100" t="s">
        <v>79</v>
      </c>
      <c r="K8" s="101" t="s">
        <v>110</v>
      </c>
      <c r="L8" s="162"/>
      <c r="M8" s="160">
        <v>0</v>
      </c>
    </row>
    <row r="9" spans="1:13" s="95" customFormat="1" ht="23.25" customHeight="1">
      <c r="A9" s="96"/>
      <c r="B9" s="93">
        <v>2</v>
      </c>
      <c r="C9" s="97" t="s">
        <v>84</v>
      </c>
      <c r="D9" s="98"/>
      <c r="E9" s="99"/>
      <c r="F9" s="164">
        <f>F10+F11+F12+F13+F14</f>
        <v>507767.92000000004</v>
      </c>
      <c r="G9" s="160">
        <f>+G10+G11+G12+G13</f>
        <v>0</v>
      </c>
      <c r="H9" s="96"/>
      <c r="I9" s="103"/>
      <c r="J9" s="100" t="s">
        <v>79</v>
      </c>
      <c r="K9" s="101"/>
      <c r="L9" s="162"/>
      <c r="M9" s="160">
        <v>0</v>
      </c>
    </row>
    <row r="10" spans="1:13" s="95" customFormat="1" ht="23.25" customHeight="1">
      <c r="A10" s="96"/>
      <c r="B10" s="103"/>
      <c r="C10" s="100" t="s">
        <v>79</v>
      </c>
      <c r="D10" s="101" t="s">
        <v>106</v>
      </c>
      <c r="E10" s="99"/>
      <c r="F10" s="171">
        <v>7044.920000000013</v>
      </c>
      <c r="G10" s="160">
        <v>0</v>
      </c>
      <c r="H10" s="96"/>
      <c r="I10" s="103"/>
      <c r="J10" s="100"/>
      <c r="K10" s="109"/>
      <c r="L10" s="163"/>
      <c r="M10" s="160">
        <v>0</v>
      </c>
    </row>
    <row r="11" spans="1:13" s="95" customFormat="1" ht="23.25" customHeight="1">
      <c r="A11" s="96"/>
      <c r="B11" s="103"/>
      <c r="C11" s="100" t="s">
        <v>79</v>
      </c>
      <c r="D11" s="101" t="s">
        <v>107</v>
      </c>
      <c r="E11" s="99"/>
      <c r="F11" s="177"/>
      <c r="G11" s="160">
        <v>0</v>
      </c>
      <c r="H11" s="96"/>
      <c r="I11" s="93">
        <v>3</v>
      </c>
      <c r="J11" s="97" t="s">
        <v>111</v>
      </c>
      <c r="K11" s="98"/>
      <c r="L11" s="164">
        <f>+L12+L13+L14+L15+L16+L17+L18+L19+L20</f>
        <v>8505429.02</v>
      </c>
      <c r="M11" s="165">
        <f>+M12+M13+M14+M15+M16+M17+M18+M19+M20</f>
        <v>830118</v>
      </c>
    </row>
    <row r="12" spans="1:13" s="95" customFormat="1" ht="23.25" customHeight="1">
      <c r="A12" s="96"/>
      <c r="B12" s="103"/>
      <c r="C12" s="100" t="s">
        <v>79</v>
      </c>
      <c r="D12" s="101" t="s">
        <v>108</v>
      </c>
      <c r="E12" s="99"/>
      <c r="F12" s="177"/>
      <c r="G12" s="160">
        <v>0</v>
      </c>
      <c r="H12" s="96"/>
      <c r="I12" s="103"/>
      <c r="J12" s="100" t="s">
        <v>79</v>
      </c>
      <c r="K12" s="101" t="s">
        <v>86</v>
      </c>
      <c r="L12" s="162">
        <f>'[1]furnitore'!$I$76</f>
        <v>1486955.02</v>
      </c>
      <c r="M12" s="160">
        <v>269328</v>
      </c>
    </row>
    <row r="13" spans="1:13" s="95" customFormat="1" ht="23.25" customHeight="1">
      <c r="A13" s="96"/>
      <c r="B13" s="103"/>
      <c r="C13" s="100" t="s">
        <v>79</v>
      </c>
      <c r="D13" s="101" t="s">
        <v>92</v>
      </c>
      <c r="E13" s="99"/>
      <c r="F13" s="177"/>
      <c r="G13" s="160">
        <v>0</v>
      </c>
      <c r="H13" s="96"/>
      <c r="I13" s="103"/>
      <c r="J13" s="100" t="s">
        <v>79</v>
      </c>
      <c r="K13" s="101" t="s">
        <v>87</v>
      </c>
      <c r="L13" s="162">
        <v>0</v>
      </c>
      <c r="M13" s="166">
        <v>408240</v>
      </c>
    </row>
    <row r="14" spans="1:13" s="95" customFormat="1" ht="23.25" customHeight="1">
      <c r="A14" s="96"/>
      <c r="B14" s="103"/>
      <c r="C14" s="100" t="s">
        <v>79</v>
      </c>
      <c r="D14" s="98" t="s">
        <v>164</v>
      </c>
      <c r="E14" s="99"/>
      <c r="F14" s="160">
        <v>500723</v>
      </c>
      <c r="G14" s="165">
        <f>SUM(G10:G13)</f>
        <v>0</v>
      </c>
      <c r="H14" s="96"/>
      <c r="I14" s="103"/>
      <c r="J14" s="100" t="s">
        <v>79</v>
      </c>
      <c r="K14" s="101" t="s">
        <v>112</v>
      </c>
      <c r="L14" s="162">
        <v>130278</v>
      </c>
      <c r="M14" s="166">
        <v>125550</v>
      </c>
    </row>
    <row r="15" spans="1:13" s="95" customFormat="1" ht="23.25" customHeight="1">
      <c r="A15" s="96"/>
      <c r="B15" s="93">
        <v>3</v>
      </c>
      <c r="C15" s="97" t="s">
        <v>11</v>
      </c>
      <c r="D15" s="98"/>
      <c r="E15" s="99"/>
      <c r="F15" s="187">
        <f>F16+F17+F18+F19+F20</f>
        <v>1653777</v>
      </c>
      <c r="G15" s="160"/>
      <c r="H15" s="96"/>
      <c r="I15" s="103"/>
      <c r="J15" s="100" t="s">
        <v>79</v>
      </c>
      <c r="K15" s="101" t="s">
        <v>113</v>
      </c>
      <c r="L15" s="162">
        <v>38989</v>
      </c>
      <c r="M15" s="166">
        <v>27000</v>
      </c>
    </row>
    <row r="16" spans="1:13" s="95" customFormat="1" ht="23.25" customHeight="1">
      <c r="A16" s="96"/>
      <c r="B16" s="103"/>
      <c r="C16" s="100" t="s">
        <v>79</v>
      </c>
      <c r="D16" s="101" t="s">
        <v>12</v>
      </c>
      <c r="E16" s="99"/>
      <c r="F16" s="177"/>
      <c r="G16" s="160">
        <v>0</v>
      </c>
      <c r="H16" s="96"/>
      <c r="I16" s="103"/>
      <c r="J16" s="100" t="s">
        <v>79</v>
      </c>
      <c r="K16" s="101" t="s">
        <v>114</v>
      </c>
      <c r="L16" s="162">
        <v>62955</v>
      </c>
      <c r="M16" s="166"/>
    </row>
    <row r="17" spans="1:13" s="95" customFormat="1" ht="23.25" customHeight="1">
      <c r="A17" s="96"/>
      <c r="B17" s="103"/>
      <c r="C17" s="100" t="s">
        <v>79</v>
      </c>
      <c r="D17" s="101" t="s">
        <v>13</v>
      </c>
      <c r="E17" s="99"/>
      <c r="F17" s="177"/>
      <c r="G17" s="160">
        <v>0</v>
      </c>
      <c r="H17" s="96"/>
      <c r="I17" s="103"/>
      <c r="J17" s="100" t="s">
        <v>79</v>
      </c>
      <c r="K17" s="101" t="s">
        <v>115</v>
      </c>
      <c r="L17" s="162"/>
      <c r="M17" s="166">
        <v>0</v>
      </c>
    </row>
    <row r="18" spans="1:13" s="95" customFormat="1" ht="23.25" customHeight="1">
      <c r="A18" s="96"/>
      <c r="B18" s="103"/>
      <c r="C18" s="100" t="s">
        <v>79</v>
      </c>
      <c r="D18" s="101" t="s">
        <v>85</v>
      </c>
      <c r="E18" s="99"/>
      <c r="F18" s="171">
        <f>'Rez.1'!E13</f>
        <v>1283777</v>
      </c>
      <c r="G18" s="160">
        <v>0</v>
      </c>
      <c r="H18" s="96"/>
      <c r="I18" s="103"/>
      <c r="J18" s="100" t="s">
        <v>79</v>
      </c>
      <c r="K18" s="101" t="s">
        <v>116</v>
      </c>
      <c r="L18" s="162"/>
      <c r="M18" s="160">
        <v>0</v>
      </c>
    </row>
    <row r="19" spans="1:13" s="95" customFormat="1" ht="23.25" customHeight="1">
      <c r="A19" s="96"/>
      <c r="B19" s="103"/>
      <c r="C19" s="100" t="s">
        <v>79</v>
      </c>
      <c r="D19" s="101" t="s">
        <v>14</v>
      </c>
      <c r="E19" s="99"/>
      <c r="F19" s="177"/>
      <c r="G19" s="160"/>
      <c r="H19" s="96"/>
      <c r="I19" s="103"/>
      <c r="J19" s="100" t="s">
        <v>79</v>
      </c>
      <c r="K19" s="101" t="s">
        <v>117</v>
      </c>
      <c r="L19" s="162">
        <v>6786252</v>
      </c>
      <c r="M19" s="160">
        <v>0</v>
      </c>
    </row>
    <row r="20" spans="1:13" s="95" customFormat="1" ht="23.25" customHeight="1">
      <c r="A20" s="96"/>
      <c r="B20" s="103"/>
      <c r="C20" s="100" t="s">
        <v>79</v>
      </c>
      <c r="D20" s="101" t="s">
        <v>15</v>
      </c>
      <c r="E20" s="99"/>
      <c r="F20" s="171">
        <v>370000</v>
      </c>
      <c r="G20" s="160"/>
      <c r="H20" s="96"/>
      <c r="I20" s="103"/>
      <c r="J20" s="100" t="s">
        <v>79</v>
      </c>
      <c r="K20" s="101" t="s">
        <v>93</v>
      </c>
      <c r="L20" s="162"/>
      <c r="M20" s="160">
        <v>0</v>
      </c>
    </row>
    <row r="21" spans="1:13" s="95" customFormat="1" ht="23.25" customHeight="1">
      <c r="A21" s="96"/>
      <c r="B21" s="103"/>
      <c r="C21" s="100" t="s">
        <v>79</v>
      </c>
      <c r="D21" s="102"/>
      <c r="E21" s="99"/>
      <c r="F21" s="177"/>
      <c r="G21" s="165">
        <f>SUM(G16:G20)</f>
        <v>0</v>
      </c>
      <c r="H21" s="96"/>
      <c r="I21" s="103"/>
      <c r="J21" s="100" t="s">
        <v>79</v>
      </c>
      <c r="K21" s="109"/>
      <c r="L21" s="163"/>
      <c r="M21" s="165"/>
    </row>
    <row r="22" spans="1:13" s="95" customFormat="1" ht="23.25" customHeight="1">
      <c r="A22" s="104" t="s">
        <v>4</v>
      </c>
      <c r="B22" s="222" t="s">
        <v>16</v>
      </c>
      <c r="C22" s="223"/>
      <c r="D22" s="224"/>
      <c r="E22" s="99"/>
      <c r="F22" s="165">
        <f>F23+F24+F25+F26+F27+F28</f>
        <v>4251961</v>
      </c>
      <c r="G22" s="165">
        <f>G23+G24+G25+G26+G27+G28</f>
        <v>4574525</v>
      </c>
      <c r="H22" s="104" t="s">
        <v>4</v>
      </c>
      <c r="I22" s="93" t="s">
        <v>167</v>
      </c>
      <c r="J22" s="169"/>
      <c r="K22" s="170"/>
      <c r="L22" s="160"/>
      <c r="M22" s="160">
        <v>100000</v>
      </c>
    </row>
    <row r="23" spans="1:13" s="95" customFormat="1" ht="23.25" customHeight="1">
      <c r="A23" s="96"/>
      <c r="B23" s="93">
        <v>4</v>
      </c>
      <c r="C23" s="97" t="s">
        <v>17</v>
      </c>
      <c r="D23" s="102"/>
      <c r="E23" s="99"/>
      <c r="F23" s="177"/>
      <c r="G23" s="160"/>
      <c r="H23" s="96"/>
      <c r="I23" s="93">
        <v>1</v>
      </c>
      <c r="J23" s="97" t="s">
        <v>94</v>
      </c>
      <c r="K23" s="102"/>
      <c r="L23" s="167"/>
      <c r="M23" s="160">
        <v>0</v>
      </c>
    </row>
    <row r="24" spans="1:13" s="95" customFormat="1" ht="23.25" customHeight="1">
      <c r="A24" s="96"/>
      <c r="B24" s="103"/>
      <c r="C24" s="100" t="s">
        <v>79</v>
      </c>
      <c r="D24" s="101" t="s">
        <v>19</v>
      </c>
      <c r="E24" s="99"/>
      <c r="F24" s="177"/>
      <c r="G24" s="160">
        <v>0</v>
      </c>
      <c r="H24" s="96"/>
      <c r="I24" s="103"/>
      <c r="J24" s="100" t="s">
        <v>79</v>
      </c>
      <c r="K24" s="101"/>
      <c r="L24" s="162"/>
      <c r="M24" s="160">
        <v>0</v>
      </c>
    </row>
    <row r="25" spans="1:13" s="95" customFormat="1" ht="23.25" customHeight="1">
      <c r="A25" s="96"/>
      <c r="B25" s="103"/>
      <c r="C25" s="100" t="s">
        <v>79</v>
      </c>
      <c r="D25" s="101" t="s">
        <v>5</v>
      </c>
      <c r="E25" s="99"/>
      <c r="F25" s="177"/>
      <c r="G25" s="160">
        <v>0</v>
      </c>
      <c r="H25" s="96"/>
      <c r="I25" s="93">
        <v>2</v>
      </c>
      <c r="J25" s="97" t="s">
        <v>118</v>
      </c>
      <c r="K25" s="98"/>
      <c r="L25" s="161"/>
      <c r="M25" s="165">
        <v>0</v>
      </c>
    </row>
    <row r="26" spans="1:13" s="95" customFormat="1" ht="23.25" customHeight="1">
      <c r="A26" s="96"/>
      <c r="B26" s="103"/>
      <c r="C26" s="100" t="s">
        <v>79</v>
      </c>
      <c r="D26" s="101" t="s">
        <v>80</v>
      </c>
      <c r="E26" s="99"/>
      <c r="F26" s="171">
        <v>4251961</v>
      </c>
      <c r="G26" s="160">
        <v>4574525</v>
      </c>
      <c r="H26" s="96"/>
      <c r="I26" s="93"/>
      <c r="J26" s="100" t="s">
        <v>79</v>
      </c>
      <c r="K26" s="98"/>
      <c r="L26" s="161"/>
      <c r="M26" s="160">
        <v>0</v>
      </c>
    </row>
    <row r="27" spans="1:13" s="95" customFormat="1" ht="23.25" customHeight="1">
      <c r="A27" s="96"/>
      <c r="B27" s="103"/>
      <c r="C27" s="100" t="s">
        <v>79</v>
      </c>
      <c r="D27" s="101" t="s">
        <v>81</v>
      </c>
      <c r="E27" s="99"/>
      <c r="F27" s="177"/>
      <c r="G27" s="160">
        <v>0</v>
      </c>
      <c r="H27" s="104" t="s">
        <v>24</v>
      </c>
      <c r="I27" s="93" t="s">
        <v>25</v>
      </c>
      <c r="J27" s="169"/>
      <c r="K27" s="170"/>
      <c r="L27" s="165">
        <f>L28+L29+L30</f>
        <v>666595.9</v>
      </c>
      <c r="M27" s="160">
        <v>100000</v>
      </c>
    </row>
    <row r="28" spans="1:13" s="95" customFormat="1" ht="23.25" customHeight="1">
      <c r="A28" s="96"/>
      <c r="B28" s="103"/>
      <c r="C28" s="100" t="s">
        <v>79</v>
      </c>
      <c r="D28" s="102"/>
      <c r="E28" s="99"/>
      <c r="F28" s="165"/>
      <c r="H28" s="96"/>
      <c r="I28" s="93">
        <v>3</v>
      </c>
      <c r="J28" s="97" t="s">
        <v>119</v>
      </c>
      <c r="K28" s="98"/>
      <c r="L28" s="161">
        <v>100000</v>
      </c>
      <c r="M28" s="160">
        <v>100000</v>
      </c>
    </row>
    <row r="29" spans="1:13" s="95" customFormat="1" ht="23.25" customHeight="1">
      <c r="A29" s="96"/>
      <c r="B29" s="93">
        <v>5</v>
      </c>
      <c r="C29" s="97" t="s">
        <v>18</v>
      </c>
      <c r="D29" s="98"/>
      <c r="E29" s="99"/>
      <c r="F29" s="177"/>
      <c r="G29" s="160">
        <v>0</v>
      </c>
      <c r="H29" s="96"/>
      <c r="I29" s="108">
        <v>6</v>
      </c>
      <c r="J29" s="97" t="s">
        <v>120</v>
      </c>
      <c r="K29" s="98"/>
      <c r="L29" s="160">
        <v>0</v>
      </c>
      <c r="M29" s="160">
        <v>0</v>
      </c>
    </row>
    <row r="30" spans="1:14" s="95" customFormat="1" ht="23.25" customHeight="1">
      <c r="A30" s="96"/>
      <c r="B30" s="93"/>
      <c r="C30" s="97"/>
      <c r="D30" s="98"/>
      <c r="E30" s="99"/>
      <c r="F30" s="177"/>
      <c r="G30" s="160">
        <v>0</v>
      </c>
      <c r="H30" s="96"/>
      <c r="I30" s="108">
        <v>10</v>
      </c>
      <c r="J30" s="97" t="s">
        <v>28</v>
      </c>
      <c r="K30" s="98"/>
      <c r="L30" s="161">
        <f>'Rez.1'!E33</f>
        <v>566595.9</v>
      </c>
      <c r="M30" s="160"/>
      <c r="N30" s="205">
        <f>L30*0.05</f>
        <v>28329.795000000002</v>
      </c>
    </row>
    <row r="31" spans="1:14" s="95" customFormat="1" ht="23.25" customHeight="1">
      <c r="A31" s="99"/>
      <c r="B31" s="222" t="s">
        <v>29</v>
      </c>
      <c r="C31" s="223"/>
      <c r="D31" s="224"/>
      <c r="E31" s="99"/>
      <c r="F31" s="165">
        <f>F5+F22</f>
        <v>9172023.6986</v>
      </c>
      <c r="G31" s="165">
        <v>930118</v>
      </c>
      <c r="H31" s="96"/>
      <c r="I31" s="222" t="s">
        <v>121</v>
      </c>
      <c r="J31" s="223"/>
      <c r="K31" s="224"/>
      <c r="L31" s="164">
        <f>+L27+L22+L11</f>
        <v>9172024.92</v>
      </c>
      <c r="M31" s="165">
        <f>M5+M22</f>
        <v>930118</v>
      </c>
      <c r="N31" s="186">
        <f>L30-N30</f>
        <v>538266.105</v>
      </c>
    </row>
    <row r="32" spans="1:12" s="95" customFormat="1" ht="13.5" customHeight="1">
      <c r="A32" s="105"/>
      <c r="B32" s="105"/>
      <c r="C32" s="105"/>
      <c r="D32" s="105"/>
      <c r="E32" s="106"/>
      <c r="F32" s="106"/>
      <c r="G32" s="141"/>
      <c r="L32" s="186"/>
    </row>
    <row r="33" spans="1:7" s="84" customFormat="1" ht="15.75" customHeight="1">
      <c r="A33" s="83"/>
      <c r="B33" s="83"/>
      <c r="C33" s="83"/>
      <c r="D33" s="83"/>
      <c r="E33" s="88"/>
      <c r="F33" s="188"/>
      <c r="G33" s="89"/>
    </row>
    <row r="34" ht="12.75">
      <c r="L34" s="63"/>
    </row>
    <row r="36" ht="12.75">
      <c r="L36" s="190"/>
    </row>
    <row r="47" ht="12.75">
      <c r="D47" s="63">
        <f>+G31-Aktivet!M31</f>
        <v>0</v>
      </c>
    </row>
  </sheetData>
  <sheetProtection/>
  <mergeCells count="9">
    <mergeCell ref="I31:K31"/>
    <mergeCell ref="I3:K4"/>
    <mergeCell ref="A2:G2"/>
    <mergeCell ref="B22:D22"/>
    <mergeCell ref="B31:D31"/>
    <mergeCell ref="E3:E4"/>
    <mergeCell ref="B3:D4"/>
    <mergeCell ref="A3:A4"/>
    <mergeCell ref="B5:D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6">
      <selection activeCell="E9" sqref="E9"/>
    </sheetView>
  </sheetViews>
  <sheetFormatPr defaultColWidth="9.140625" defaultRowHeight="12.75"/>
  <cols>
    <col min="1" max="1" width="5.28125" style="64" customWidth="1"/>
    <col min="2" max="2" width="4.57421875" style="64" customWidth="1"/>
    <col min="3" max="3" width="53.28125" style="37" customWidth="1"/>
    <col min="4" max="4" width="7.00390625" style="37" hidden="1" customWidth="1"/>
    <col min="5" max="5" width="19.8515625" style="37" customWidth="1"/>
    <col min="6" max="6" width="18.140625" style="65" customWidth="1"/>
    <col min="7" max="7" width="15.8515625" style="37" customWidth="1"/>
    <col min="8" max="8" width="16.57421875" style="37" customWidth="1"/>
    <col min="9" max="16384" width="9.140625" style="37" customWidth="1"/>
  </cols>
  <sheetData>
    <row r="1" spans="1:6" s="95" customFormat="1" ht="29.25" customHeight="1">
      <c r="A1" s="134"/>
      <c r="B1" s="134"/>
      <c r="C1" s="134" t="s">
        <v>161</v>
      </c>
      <c r="D1" s="134"/>
      <c r="E1" s="134"/>
      <c r="F1" s="134"/>
    </row>
    <row r="2" spans="1:6" s="95" customFormat="1" ht="18.75" customHeight="1">
      <c r="A2" s="135"/>
      <c r="B2" s="135" t="s">
        <v>96</v>
      </c>
      <c r="C2" s="135" t="s">
        <v>82</v>
      </c>
      <c r="D2" s="135"/>
      <c r="E2" s="135"/>
      <c r="F2" s="135"/>
    </row>
    <row r="3" spans="1:6" s="95" customFormat="1" ht="12.75" customHeight="1">
      <c r="A3" s="127" t="s">
        <v>2</v>
      </c>
      <c r="B3" s="130"/>
      <c r="C3" s="131" t="s">
        <v>83</v>
      </c>
      <c r="D3" s="131"/>
      <c r="E3" s="112" t="s">
        <v>144</v>
      </c>
      <c r="F3" s="112" t="s">
        <v>144</v>
      </c>
    </row>
    <row r="4" spans="1:6" s="95" customFormat="1" ht="12.75" customHeight="1">
      <c r="A4" s="85"/>
      <c r="B4" s="108"/>
      <c r="C4" s="128"/>
      <c r="D4" s="128"/>
      <c r="E4" s="113" t="s">
        <v>159</v>
      </c>
      <c r="F4" s="114" t="s">
        <v>160</v>
      </c>
    </row>
    <row r="5" spans="1:6" s="95" customFormat="1" ht="21" customHeight="1">
      <c r="A5" s="96" t="s">
        <v>3</v>
      </c>
      <c r="B5" s="240" t="s">
        <v>123</v>
      </c>
      <c r="C5" s="241"/>
      <c r="D5" s="87"/>
      <c r="E5" s="182">
        <f>+E6</f>
        <v>4745284</v>
      </c>
      <c r="F5" s="182">
        <f>+F6</f>
        <v>1787850</v>
      </c>
    </row>
    <row r="6" spans="1:6" s="95" customFormat="1" ht="21" customHeight="1">
      <c r="A6" s="96"/>
      <c r="B6" s="86"/>
      <c r="C6" s="142" t="s">
        <v>146</v>
      </c>
      <c r="D6" s="87"/>
      <c r="E6" s="194">
        <v>4745284</v>
      </c>
      <c r="F6" s="179">
        <v>1787850</v>
      </c>
    </row>
    <row r="7" spans="1:6" s="95" customFormat="1" ht="21" customHeight="1">
      <c r="A7" s="90"/>
      <c r="B7" s="86"/>
      <c r="C7" s="142" t="s">
        <v>122</v>
      </c>
      <c r="D7" s="136"/>
      <c r="E7" s="195"/>
      <c r="F7" s="179"/>
    </row>
    <row r="8" spans="1:6" s="95" customFormat="1" ht="21" customHeight="1">
      <c r="A8" s="90"/>
      <c r="B8" s="86"/>
      <c r="C8" s="142" t="s">
        <v>122</v>
      </c>
      <c r="D8" s="136"/>
      <c r="E8" s="195"/>
      <c r="F8" s="179">
        <v>0</v>
      </c>
    </row>
    <row r="9" spans="1:6" s="95" customFormat="1" ht="21" customHeight="1">
      <c r="A9" s="90" t="s">
        <v>4</v>
      </c>
      <c r="B9" s="143" t="s">
        <v>124</v>
      </c>
      <c r="C9" s="87"/>
      <c r="D9" s="136"/>
      <c r="E9" s="182">
        <f>E10+E14+E17+E18+E28</f>
        <v>4115733</v>
      </c>
      <c r="F9" s="182">
        <f>+F10+F14+F18</f>
        <v>3162148</v>
      </c>
    </row>
    <row r="10" spans="1:6" s="95" customFormat="1" ht="21" customHeight="1">
      <c r="A10" s="90">
        <v>1</v>
      </c>
      <c r="B10" s="86" t="s">
        <v>147</v>
      </c>
      <c r="C10" s="87"/>
      <c r="D10" s="136"/>
      <c r="E10" s="196">
        <f>E11+E12-E13</f>
        <v>1959543</v>
      </c>
      <c r="F10" s="182">
        <v>899660</v>
      </c>
    </row>
    <row r="11" spans="1:8" s="95" customFormat="1" ht="21" customHeight="1">
      <c r="A11" s="90"/>
      <c r="B11" s="86"/>
      <c r="C11" s="142" t="s">
        <v>125</v>
      </c>
      <c r="D11" s="137"/>
      <c r="E11" s="197">
        <v>0</v>
      </c>
      <c r="F11" s="179"/>
      <c r="G11" s="99" t="s">
        <v>172</v>
      </c>
      <c r="H11" s="99" t="s">
        <v>173</v>
      </c>
    </row>
    <row r="12" spans="1:8" s="95" customFormat="1" ht="21" customHeight="1">
      <c r="A12" s="90"/>
      <c r="B12" s="86"/>
      <c r="C12" s="178" t="s">
        <v>174</v>
      </c>
      <c r="D12" s="137"/>
      <c r="E12" s="197">
        <f>2037620+1205700</f>
        <v>3243320</v>
      </c>
      <c r="F12" s="179"/>
      <c r="G12" s="172">
        <v>2037620</v>
      </c>
      <c r="H12" s="189">
        <v>1205700</v>
      </c>
    </row>
    <row r="13" spans="1:6" s="95" customFormat="1" ht="21" customHeight="1">
      <c r="A13" s="96"/>
      <c r="B13" s="86"/>
      <c r="C13" s="142" t="s">
        <v>126</v>
      </c>
      <c r="D13" s="136"/>
      <c r="E13" s="175">
        <f>'[1]inventar'!$J$119</f>
        <v>1283777</v>
      </c>
      <c r="F13" s="179">
        <v>899660</v>
      </c>
    </row>
    <row r="14" spans="1:6" s="95" customFormat="1" ht="21" customHeight="1">
      <c r="A14" s="96">
        <v>2</v>
      </c>
      <c r="B14" s="86" t="s">
        <v>127</v>
      </c>
      <c r="C14" s="87"/>
      <c r="D14" s="136"/>
      <c r="E14" s="182">
        <f>+E15+E16</f>
        <v>1815735</v>
      </c>
      <c r="F14" s="182">
        <f>+F15+F16</f>
        <v>2058588</v>
      </c>
    </row>
    <row r="15" spans="1:6" s="95" customFormat="1" ht="21" customHeight="1">
      <c r="A15" s="96"/>
      <c r="B15" s="93"/>
      <c r="C15" s="142" t="s">
        <v>128</v>
      </c>
      <c r="D15" s="131"/>
      <c r="E15" s="175">
        <v>1561280</v>
      </c>
      <c r="F15" s="179">
        <v>1764000</v>
      </c>
    </row>
    <row r="16" spans="1:6" s="95" customFormat="1" ht="21" customHeight="1">
      <c r="A16" s="96"/>
      <c r="B16" s="115"/>
      <c r="C16" s="142" t="s">
        <v>129</v>
      </c>
      <c r="D16" s="138"/>
      <c r="E16" s="198">
        <f>254455</f>
        <v>254455</v>
      </c>
      <c r="F16" s="179">
        <v>294588</v>
      </c>
    </row>
    <row r="17" spans="1:6" s="95" customFormat="1" ht="21" customHeight="1">
      <c r="A17" s="96">
        <v>3</v>
      </c>
      <c r="B17" s="86" t="s">
        <v>130</v>
      </c>
      <c r="C17" s="87"/>
      <c r="D17" s="136"/>
      <c r="E17" s="175"/>
      <c r="F17" s="179">
        <v>0</v>
      </c>
    </row>
    <row r="18" spans="1:6" s="95" customFormat="1" ht="21" customHeight="1">
      <c r="A18" s="96">
        <v>4</v>
      </c>
      <c r="B18" s="86" t="s">
        <v>148</v>
      </c>
      <c r="C18" s="87"/>
      <c r="D18" s="136"/>
      <c r="E18" s="182">
        <f>+E19+E20+E21+E22+E23+E24+E25</f>
        <v>331713</v>
      </c>
      <c r="F18" s="182">
        <f>+F19+F20+F21+F22+F23+F24+F25</f>
        <v>203900</v>
      </c>
    </row>
    <row r="19" spans="1:6" s="95" customFormat="1" ht="21" customHeight="1">
      <c r="A19" s="96"/>
      <c r="B19" s="86"/>
      <c r="C19" s="142" t="s">
        <v>131</v>
      </c>
      <c r="D19" s="136"/>
      <c r="E19" s="175">
        <v>57213</v>
      </c>
      <c r="F19" s="179">
        <v>0</v>
      </c>
    </row>
    <row r="20" spans="1:6" s="95" customFormat="1" ht="21" customHeight="1">
      <c r="A20" s="96"/>
      <c r="B20" s="116"/>
      <c r="C20" s="142" t="s">
        <v>132</v>
      </c>
      <c r="D20" s="137"/>
      <c r="E20" s="199"/>
      <c r="F20" s="179"/>
    </row>
    <row r="21" spans="1:6" s="95" customFormat="1" ht="21" customHeight="1">
      <c r="A21" s="96"/>
      <c r="B21" s="86"/>
      <c r="C21" s="142" t="s">
        <v>133</v>
      </c>
      <c r="D21" s="137"/>
      <c r="E21" s="199"/>
      <c r="F21" s="179">
        <v>0</v>
      </c>
    </row>
    <row r="22" spans="1:6" s="95" customFormat="1" ht="21" customHeight="1">
      <c r="A22" s="96"/>
      <c r="B22" s="86"/>
      <c r="C22" s="142" t="s">
        <v>134</v>
      </c>
      <c r="D22" s="137"/>
      <c r="E22" s="199"/>
      <c r="F22" s="179">
        <v>120000</v>
      </c>
    </row>
    <row r="23" spans="1:6" s="95" customFormat="1" ht="21" customHeight="1">
      <c r="A23" s="96"/>
      <c r="B23" s="86"/>
      <c r="C23" s="142" t="s">
        <v>135</v>
      </c>
      <c r="D23" s="137"/>
      <c r="E23" s="200"/>
      <c r="F23" s="179">
        <v>0</v>
      </c>
    </row>
    <row r="24" spans="1:6" s="95" customFormat="1" ht="21" customHeight="1">
      <c r="A24" s="96"/>
      <c r="B24" s="86"/>
      <c r="C24" s="142" t="s">
        <v>136</v>
      </c>
      <c r="D24" s="137"/>
      <c r="E24" s="201">
        <f>5500+14500+5500+10700</f>
        <v>36200</v>
      </c>
      <c r="F24" s="179">
        <v>83900</v>
      </c>
    </row>
    <row r="25" spans="1:7" s="95" customFormat="1" ht="21" customHeight="1">
      <c r="A25" s="96"/>
      <c r="B25" s="86"/>
      <c r="C25" s="142" t="s">
        <v>137</v>
      </c>
      <c r="D25" s="137"/>
      <c r="E25" s="201">
        <f>238300</f>
        <v>238300</v>
      </c>
      <c r="F25" s="179">
        <v>0</v>
      </c>
      <c r="G25" s="95" t="s">
        <v>165</v>
      </c>
    </row>
    <row r="26" spans="1:6" s="95" customFormat="1" ht="15.75" customHeight="1">
      <c r="A26" s="96"/>
      <c r="B26" s="86"/>
      <c r="C26" s="142"/>
      <c r="D26" s="137"/>
      <c r="E26" s="202"/>
      <c r="F26" s="179">
        <v>0</v>
      </c>
    </row>
    <row r="27" spans="1:6" s="95" customFormat="1" ht="15.75" customHeight="1">
      <c r="A27" s="96"/>
      <c r="B27" s="86"/>
      <c r="C27" s="142" t="s">
        <v>138</v>
      </c>
      <c r="D27" s="137"/>
      <c r="E27" s="200"/>
      <c r="F27" s="179">
        <v>0</v>
      </c>
    </row>
    <row r="28" spans="1:6" s="95" customFormat="1" ht="15.75" customHeight="1">
      <c r="A28" s="96">
        <v>5</v>
      </c>
      <c r="B28" s="144" t="s">
        <v>139</v>
      </c>
      <c r="C28" s="129"/>
      <c r="D28" s="138"/>
      <c r="E28" s="203">
        <f>E29</f>
        <v>8742</v>
      </c>
      <c r="F28" s="179">
        <v>0</v>
      </c>
    </row>
    <row r="29" spans="1:7" s="95" customFormat="1" ht="15.75" customHeight="1">
      <c r="A29" s="96"/>
      <c r="B29" s="144"/>
      <c r="C29" s="142" t="s">
        <v>140</v>
      </c>
      <c r="D29" s="138"/>
      <c r="E29" s="198">
        <v>8742</v>
      </c>
      <c r="F29" s="179">
        <v>0</v>
      </c>
      <c r="G29" s="95">
        <v>628</v>
      </c>
    </row>
    <row r="30" spans="1:6" s="95" customFormat="1" ht="26.25" customHeight="1">
      <c r="A30" s="145" t="s">
        <v>88</v>
      </c>
      <c r="B30" s="115" t="s">
        <v>141</v>
      </c>
      <c r="C30" s="129"/>
      <c r="D30" s="138"/>
      <c r="E30" s="198">
        <f>+E5-E9</f>
        <v>629551</v>
      </c>
      <c r="F30" s="179">
        <f>+F5-F9</f>
        <v>-1374298</v>
      </c>
    </row>
    <row r="31" spans="1:6" s="95" customFormat="1" ht="15.75" customHeight="1">
      <c r="A31" s="96"/>
      <c r="B31" s="115"/>
      <c r="C31" s="142" t="s">
        <v>138</v>
      </c>
      <c r="D31" s="138"/>
      <c r="E31" s="204"/>
      <c r="F31" s="179">
        <v>0</v>
      </c>
    </row>
    <row r="32" spans="1:8" s="95" customFormat="1" ht="19.5" customHeight="1">
      <c r="A32" s="96">
        <v>6</v>
      </c>
      <c r="B32" s="86" t="s">
        <v>142</v>
      </c>
      <c r="C32" s="87"/>
      <c r="D32" s="136"/>
      <c r="E32" s="198">
        <f>E30*0.1</f>
        <v>62955.100000000006</v>
      </c>
      <c r="F32" s="179">
        <f>+F30*0.1</f>
        <v>-137429.80000000002</v>
      </c>
      <c r="G32" s="95">
        <v>70000</v>
      </c>
      <c r="H32" s="186">
        <f>G32-E32</f>
        <v>7044.899999999994</v>
      </c>
    </row>
    <row r="33" spans="1:6" s="95" customFormat="1" ht="29.25" customHeight="1">
      <c r="A33" s="145" t="s">
        <v>89</v>
      </c>
      <c r="B33" s="115" t="s">
        <v>143</v>
      </c>
      <c r="C33" s="129"/>
      <c r="D33" s="138"/>
      <c r="E33" s="198">
        <f>+E30-E32</f>
        <v>566595.9</v>
      </c>
      <c r="F33" s="179">
        <f>+F30-F32</f>
        <v>-1236868.2</v>
      </c>
    </row>
    <row r="34" spans="1:6" s="95" customFormat="1" ht="15.75" customHeight="1">
      <c r="A34" s="105"/>
      <c r="B34" s="105"/>
      <c r="C34" s="106"/>
      <c r="D34" s="106"/>
      <c r="E34" s="174"/>
      <c r="F34" s="107"/>
    </row>
    <row r="35" spans="1:6" s="95" customFormat="1" ht="15.75" customHeight="1">
      <c r="A35" s="105"/>
      <c r="B35" s="105"/>
      <c r="C35" s="106"/>
      <c r="D35" s="106"/>
      <c r="E35" s="174"/>
      <c r="F35" s="107"/>
    </row>
    <row r="36" spans="1:6" s="95" customFormat="1" ht="15.75" customHeight="1">
      <c r="A36" s="105"/>
      <c r="B36" s="105"/>
      <c r="C36" s="106"/>
      <c r="D36" s="106"/>
      <c r="E36" s="106"/>
      <c r="F36" s="107"/>
    </row>
    <row r="37" spans="1:6" s="95" customFormat="1" ht="15.75" customHeight="1">
      <c r="A37" s="105"/>
      <c r="B37" s="105"/>
      <c r="C37" s="106"/>
      <c r="D37" s="106"/>
      <c r="E37" s="106"/>
      <c r="F37" s="107"/>
    </row>
    <row r="38" spans="1:6" s="95" customFormat="1" ht="15.75" customHeight="1">
      <c r="A38" s="105"/>
      <c r="B38" s="105"/>
      <c r="C38" s="106"/>
      <c r="D38" s="106"/>
      <c r="E38" s="106"/>
      <c r="F38" s="107"/>
    </row>
    <row r="39" spans="1:6" s="95" customFormat="1" ht="15.75" customHeight="1">
      <c r="A39" s="105"/>
      <c r="B39" s="105"/>
      <c r="C39" s="106"/>
      <c r="D39" s="106"/>
      <c r="E39" s="106"/>
      <c r="F39" s="107"/>
    </row>
    <row r="40" spans="1:6" s="95" customFormat="1" ht="15.75" customHeight="1">
      <c r="A40" s="105"/>
      <c r="B40" s="105"/>
      <c r="C40" s="106"/>
      <c r="D40" s="106"/>
      <c r="E40" s="106"/>
      <c r="F40" s="107"/>
    </row>
    <row r="41" spans="1:6" s="95" customFormat="1" ht="15.75" customHeight="1">
      <c r="A41" s="105"/>
      <c r="B41" s="105"/>
      <c r="C41" s="106"/>
      <c r="D41" s="106"/>
      <c r="E41" s="106"/>
      <c r="F41" s="141"/>
    </row>
    <row r="42" spans="1:6" s="95" customFormat="1" ht="15.75" customHeight="1">
      <c r="A42" s="105"/>
      <c r="B42" s="105"/>
      <c r="C42" s="106"/>
      <c r="D42" s="106"/>
      <c r="E42" s="106"/>
      <c r="F42" s="141"/>
    </row>
  </sheetData>
  <sheetProtection/>
  <mergeCells count="1">
    <mergeCell ref="B5:C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4">
      <selection activeCell="A1" sqref="A1:G35"/>
    </sheetView>
  </sheetViews>
  <sheetFormatPr defaultColWidth="9.140625" defaultRowHeight="12.75"/>
  <cols>
    <col min="1" max="2" width="3.7109375" style="62" customWidth="1"/>
    <col min="3" max="3" width="3.57421875" style="62" customWidth="1"/>
    <col min="4" max="4" width="44.421875" style="61" customWidth="1"/>
    <col min="5" max="5" width="17.00390625" style="61" customWidth="1"/>
    <col min="6" max="6" width="17.57421875" style="61" customWidth="1"/>
    <col min="7" max="16384" width="9.140625" style="61" customWidth="1"/>
  </cols>
  <sheetData>
    <row r="1" spans="1:6" s="95" customFormat="1" ht="18" customHeight="1">
      <c r="A1" s="242" t="s">
        <v>162</v>
      </c>
      <c r="B1" s="242"/>
      <c r="C1" s="242"/>
      <c r="D1" s="242"/>
      <c r="E1" s="242"/>
      <c r="F1" s="242"/>
    </row>
    <row r="2" spans="1:6" s="95" customFormat="1" ht="22.5" customHeight="1">
      <c r="A2" s="232" t="s">
        <v>2</v>
      </c>
      <c r="B2" s="234" t="s">
        <v>59</v>
      </c>
      <c r="C2" s="235"/>
      <c r="D2" s="235"/>
      <c r="E2" s="132" t="s">
        <v>144</v>
      </c>
      <c r="F2" s="132" t="s">
        <v>144</v>
      </c>
    </row>
    <row r="3" spans="1:6" s="95" customFormat="1" ht="22.5" customHeight="1">
      <c r="A3" s="233"/>
      <c r="B3" s="237"/>
      <c r="C3" s="238"/>
      <c r="D3" s="238"/>
      <c r="E3" s="132" t="s">
        <v>159</v>
      </c>
      <c r="F3" s="132" t="s">
        <v>160</v>
      </c>
    </row>
    <row r="4" spans="1:6" s="95" customFormat="1" ht="22.5" customHeight="1">
      <c r="A4" s="96"/>
      <c r="B4" s="117" t="s">
        <v>42</v>
      </c>
      <c r="C4" s="118"/>
      <c r="D4" s="118"/>
      <c r="E4" s="123"/>
      <c r="F4" s="123"/>
    </row>
    <row r="5" spans="1:6" s="95" customFormat="1" ht="22.5" customHeight="1">
      <c r="A5" s="96"/>
      <c r="B5" s="117"/>
      <c r="C5" s="98" t="s">
        <v>60</v>
      </c>
      <c r="D5" s="154"/>
      <c r="E5" s="171">
        <f>'Rez.1'!E30</f>
        <v>629551</v>
      </c>
      <c r="F5" s="177"/>
    </row>
    <row r="6" spans="1:6" s="95" customFormat="1" ht="22.5" customHeight="1">
      <c r="A6" s="96"/>
      <c r="B6" s="120"/>
      <c r="C6" s="119" t="s">
        <v>61</v>
      </c>
      <c r="E6" s="164"/>
      <c r="F6" s="177"/>
    </row>
    <row r="7" spans="1:6" s="95" customFormat="1" ht="22.5" customHeight="1">
      <c r="A7" s="96"/>
      <c r="B7" s="117"/>
      <c r="C7" s="118"/>
      <c r="D7" s="155" t="s">
        <v>70</v>
      </c>
      <c r="E7" s="173">
        <v>966630</v>
      </c>
      <c r="F7" s="179">
        <v>163490</v>
      </c>
    </row>
    <row r="8" spans="1:6" s="95" customFormat="1" ht="22.5" customHeight="1">
      <c r="A8" s="96"/>
      <c r="B8" s="117"/>
      <c r="C8" s="118"/>
      <c r="D8" s="155" t="s">
        <v>71</v>
      </c>
      <c r="E8" s="173">
        <v>0</v>
      </c>
      <c r="F8" s="180"/>
    </row>
    <row r="9" spans="1:6" s="95" customFormat="1" ht="22.5" customHeight="1">
      <c r="A9" s="96"/>
      <c r="B9" s="117"/>
      <c r="C9" s="118"/>
      <c r="D9" s="155" t="s">
        <v>72</v>
      </c>
      <c r="E9" s="173">
        <v>0</v>
      </c>
      <c r="F9" s="180"/>
    </row>
    <row r="10" spans="1:6" s="95" customFormat="1" ht="22.5" customHeight="1">
      <c r="A10" s="96"/>
      <c r="B10" s="117"/>
      <c r="C10" s="118"/>
      <c r="D10" s="155" t="s">
        <v>73</v>
      </c>
      <c r="E10" s="173">
        <v>8742</v>
      </c>
      <c r="F10" s="180"/>
    </row>
    <row r="11" spans="1:6" s="106" customFormat="1" ht="22.5" customHeight="1">
      <c r="A11" s="243"/>
      <c r="B11" s="234"/>
      <c r="C11" s="121" t="s">
        <v>62</v>
      </c>
      <c r="E11" s="171">
        <v>4215284</v>
      </c>
      <c r="F11" s="177"/>
    </row>
    <row r="12" spans="1:6" s="106" customFormat="1" ht="22.5" customHeight="1">
      <c r="A12" s="244"/>
      <c r="B12" s="237"/>
      <c r="C12" s="122" t="s">
        <v>63</v>
      </c>
      <c r="E12" s="171"/>
      <c r="F12" s="177"/>
    </row>
    <row r="13" spans="1:6" s="95" customFormat="1" ht="22.5" customHeight="1">
      <c r="A13" s="92"/>
      <c r="B13" s="117"/>
      <c r="C13" s="98" t="s">
        <v>64</v>
      </c>
      <c r="D13" s="154"/>
      <c r="E13" s="171">
        <f>'Rez.1'!E13</f>
        <v>1283777</v>
      </c>
      <c r="F13" s="177"/>
    </row>
    <row r="14" spans="1:6" s="95" customFormat="1" ht="22.5" customHeight="1">
      <c r="A14" s="232"/>
      <c r="B14" s="234"/>
      <c r="C14" s="121" t="s">
        <v>65</v>
      </c>
      <c r="D14" s="156"/>
      <c r="E14" s="171">
        <v>370000</v>
      </c>
      <c r="F14" s="177"/>
    </row>
    <row r="15" spans="1:6" s="95" customFormat="1" ht="22.5" customHeight="1">
      <c r="A15" s="233"/>
      <c r="B15" s="237"/>
      <c r="C15" s="119" t="s">
        <v>66</v>
      </c>
      <c r="D15" s="157"/>
      <c r="E15" s="171"/>
      <c r="F15" s="177"/>
    </row>
    <row r="16" spans="1:6" s="95" customFormat="1" ht="22.5" customHeight="1">
      <c r="A16" s="96"/>
      <c r="B16" s="117"/>
      <c r="C16" s="101" t="s">
        <v>67</v>
      </c>
      <c r="D16" s="158"/>
      <c r="E16" s="176"/>
      <c r="F16" s="181"/>
    </row>
    <row r="17" spans="1:6" s="95" customFormat="1" ht="22.5" customHeight="1">
      <c r="A17" s="96"/>
      <c r="B17" s="117"/>
      <c r="C17" s="98" t="s">
        <v>43</v>
      </c>
      <c r="D17" s="154"/>
      <c r="E17" s="171"/>
      <c r="F17" s="177"/>
    </row>
    <row r="18" spans="1:6" s="95" customFormat="1" ht="22.5" customHeight="1">
      <c r="A18" s="96"/>
      <c r="B18" s="117"/>
      <c r="C18" s="98" t="s">
        <v>44</v>
      </c>
      <c r="D18" s="154"/>
      <c r="E18" s="171">
        <v>70000</v>
      </c>
      <c r="F18" s="179">
        <v>46000</v>
      </c>
    </row>
    <row r="19" spans="1:6" s="95" customFormat="1" ht="22.5" customHeight="1">
      <c r="A19" s="96"/>
      <c r="B19" s="117"/>
      <c r="C19" s="109" t="s">
        <v>68</v>
      </c>
      <c r="D19" s="118"/>
      <c r="E19" s="164"/>
      <c r="F19" s="182">
        <f>SUM(F5:F18)</f>
        <v>209490</v>
      </c>
    </row>
    <row r="20" spans="1:6" s="95" customFormat="1" ht="22.5" customHeight="1">
      <c r="A20" s="96"/>
      <c r="B20" s="123" t="s">
        <v>45</v>
      </c>
      <c r="C20" s="118"/>
      <c r="D20" s="154"/>
      <c r="E20" s="171"/>
      <c r="F20" s="177"/>
    </row>
    <row r="21" spans="1:6" s="95" customFormat="1" ht="22.5" customHeight="1">
      <c r="A21" s="96"/>
      <c r="B21" s="117"/>
      <c r="C21" s="98" t="s">
        <v>46</v>
      </c>
      <c r="D21" s="154"/>
      <c r="E21" s="171"/>
      <c r="F21" s="177"/>
    </row>
    <row r="22" spans="1:6" s="95" customFormat="1" ht="22.5" customHeight="1">
      <c r="A22" s="96"/>
      <c r="B22" s="117"/>
      <c r="C22" s="98" t="s">
        <v>97</v>
      </c>
      <c r="D22" s="154"/>
      <c r="E22" s="171">
        <v>644066</v>
      </c>
      <c r="F22" s="177"/>
    </row>
    <row r="23" spans="1:6" s="95" customFormat="1" ht="22.5" customHeight="1">
      <c r="A23" s="96"/>
      <c r="B23" s="115"/>
      <c r="C23" s="98" t="s">
        <v>47</v>
      </c>
      <c r="D23" s="154"/>
      <c r="E23" s="171"/>
      <c r="F23" s="177"/>
    </row>
    <row r="24" spans="1:6" s="95" customFormat="1" ht="22.5" customHeight="1">
      <c r="A24" s="96"/>
      <c r="B24" s="103"/>
      <c r="C24" s="98" t="s">
        <v>48</v>
      </c>
      <c r="D24" s="154"/>
      <c r="E24" s="171"/>
      <c r="F24" s="177"/>
    </row>
    <row r="25" spans="1:6" s="95" customFormat="1" ht="22.5" customHeight="1">
      <c r="A25" s="96"/>
      <c r="B25" s="103"/>
      <c r="C25" s="98" t="s">
        <v>49</v>
      </c>
      <c r="D25" s="154"/>
      <c r="E25" s="171"/>
      <c r="F25" s="177"/>
    </row>
    <row r="26" spans="1:6" s="95" customFormat="1" ht="22.5" customHeight="1">
      <c r="A26" s="96"/>
      <c r="B26" s="103"/>
      <c r="C26" s="101" t="s">
        <v>50</v>
      </c>
      <c r="D26" s="154"/>
      <c r="E26" s="171"/>
      <c r="F26" s="177"/>
    </row>
    <row r="27" spans="1:6" s="95" customFormat="1" ht="22.5" customHeight="1">
      <c r="A27" s="96"/>
      <c r="B27" s="117" t="s">
        <v>51</v>
      </c>
      <c r="C27" s="124"/>
      <c r="D27" s="154"/>
      <c r="E27" s="171"/>
      <c r="F27" s="177"/>
    </row>
    <row r="28" spans="1:6" s="95" customFormat="1" ht="22.5" customHeight="1">
      <c r="A28" s="96"/>
      <c r="B28" s="103"/>
      <c r="C28" s="98" t="s">
        <v>58</v>
      </c>
      <c r="D28" s="154"/>
      <c r="E28" s="171">
        <v>100000</v>
      </c>
      <c r="F28" s="177"/>
    </row>
    <row r="29" spans="1:6" s="95" customFormat="1" ht="22.5" customHeight="1">
      <c r="A29" s="96"/>
      <c r="B29" s="103"/>
      <c r="C29" s="98" t="s">
        <v>52</v>
      </c>
      <c r="D29" s="154"/>
      <c r="E29" s="171">
        <v>0</v>
      </c>
      <c r="F29" s="177"/>
    </row>
    <row r="30" spans="1:6" s="95" customFormat="1" ht="22.5" customHeight="1">
      <c r="A30" s="96"/>
      <c r="B30" s="103"/>
      <c r="C30" s="98" t="s">
        <v>53</v>
      </c>
      <c r="D30" s="154"/>
      <c r="E30" s="171">
        <v>0</v>
      </c>
      <c r="F30" s="177"/>
    </row>
    <row r="31" spans="1:6" s="95" customFormat="1" ht="22.5" customHeight="1">
      <c r="A31" s="96"/>
      <c r="B31" s="103"/>
      <c r="C31" s="98" t="s">
        <v>54</v>
      </c>
      <c r="D31" s="154"/>
      <c r="E31" s="171">
        <v>0</v>
      </c>
      <c r="F31" s="177"/>
    </row>
    <row r="32" spans="1:6" s="95" customFormat="1" ht="22.5" customHeight="1">
      <c r="A32" s="96"/>
      <c r="B32" s="103"/>
      <c r="C32" s="101" t="s">
        <v>69</v>
      </c>
      <c r="D32" s="154"/>
      <c r="E32" s="171">
        <f>E11+Aktivet!F7</f>
        <v>6973801.7786</v>
      </c>
      <c r="F32" s="182">
        <f>SUM(F31)</f>
        <v>0</v>
      </c>
    </row>
    <row r="33" spans="1:6" s="91" customFormat="1" ht="22.5" customHeight="1">
      <c r="A33" s="125"/>
      <c r="B33" s="123" t="s">
        <v>55</v>
      </c>
      <c r="C33" s="125"/>
      <c r="D33" s="159"/>
      <c r="E33" s="183">
        <f>E11-E7-E10+E13-E18-E22+E28-E14-E5</f>
        <v>2910072</v>
      </c>
      <c r="F33" s="182">
        <v>399704</v>
      </c>
    </row>
    <row r="34" spans="1:6" s="91" customFormat="1" ht="22.5" customHeight="1">
      <c r="A34" s="125"/>
      <c r="B34" s="123" t="s">
        <v>56</v>
      </c>
      <c r="C34" s="125"/>
      <c r="D34" s="159"/>
      <c r="E34" s="183">
        <f>F35</f>
        <v>30458</v>
      </c>
      <c r="F34" s="182">
        <v>430162</v>
      </c>
    </row>
    <row r="35" spans="1:6" s="91" customFormat="1" ht="22.5" customHeight="1">
      <c r="A35" s="125"/>
      <c r="B35" s="123" t="s">
        <v>57</v>
      </c>
      <c r="C35" s="125"/>
      <c r="D35" s="159"/>
      <c r="E35" s="183">
        <f>E33+E34</f>
        <v>2940530</v>
      </c>
      <c r="F35" s="182">
        <v>30458</v>
      </c>
    </row>
    <row r="36" spans="1:7" s="91" customFormat="1" ht="12.75">
      <c r="A36" s="110"/>
      <c r="B36" s="110"/>
      <c r="C36" s="110"/>
      <c r="E36" s="184">
        <f>Aktivet!F7</f>
        <v>2758517.7786</v>
      </c>
      <c r="G36" s="111"/>
    </row>
    <row r="37" spans="1:5" s="91" customFormat="1" ht="12.75">
      <c r="A37" s="110"/>
      <c r="B37" s="110"/>
      <c r="C37" s="110"/>
      <c r="E37" s="185">
        <f>E36-E35</f>
        <v>-182012.22140000015</v>
      </c>
    </row>
    <row r="38" spans="1:3" s="91" customFormat="1" ht="12.75">
      <c r="A38" s="110"/>
      <c r="B38" s="110"/>
      <c r="C38" s="110"/>
    </row>
    <row r="39" spans="1:5" s="91" customFormat="1" ht="12.75">
      <c r="A39" s="110"/>
      <c r="B39" s="110"/>
      <c r="C39" s="110"/>
      <c r="E39" s="185"/>
    </row>
    <row r="40" spans="1:3" s="91" customFormat="1" ht="12.75">
      <c r="A40" s="110"/>
      <c r="B40" s="110"/>
      <c r="C40" s="110"/>
    </row>
    <row r="41" spans="1:3" s="91" customFormat="1" ht="12.75">
      <c r="A41" s="110"/>
      <c r="B41" s="110"/>
      <c r="C41" s="110"/>
    </row>
  </sheetData>
  <sheetProtection/>
  <mergeCells count="7">
    <mergeCell ref="B14:B15"/>
    <mergeCell ref="A14:A15"/>
    <mergeCell ref="A1:F1"/>
    <mergeCell ref="B2:D3"/>
    <mergeCell ref="A2:A3"/>
    <mergeCell ref="A11:A12"/>
    <mergeCell ref="B11:B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4">
      <selection activeCell="D30" sqref="D30"/>
    </sheetView>
  </sheetViews>
  <sheetFormatPr defaultColWidth="17.7109375" defaultRowHeight="12.75"/>
  <cols>
    <col min="1" max="1" width="4.140625" style="0" customWidth="1"/>
    <col min="2" max="2" width="39.140625" style="0" customWidth="1"/>
    <col min="3" max="3" width="12.57421875" style="0" customWidth="1"/>
    <col min="4" max="4" width="12.7109375" style="0" customWidth="1"/>
    <col min="5" max="5" width="14.140625" style="0" customWidth="1"/>
    <col min="6" max="6" width="13.8515625" style="0" customWidth="1"/>
    <col min="7" max="7" width="10.57421875" style="0" customWidth="1"/>
    <col min="8" max="8" width="13.8515625" style="0" customWidth="1"/>
    <col min="9" max="9" width="2.7109375" style="0" customWidth="1"/>
  </cols>
  <sheetData>
    <row r="2" ht="15">
      <c r="B2" s="12"/>
    </row>
    <row r="3" ht="6.75" customHeight="1"/>
    <row r="4" spans="1:8" ht="25.5" customHeight="1">
      <c r="A4" s="133"/>
      <c r="B4" s="247" t="s">
        <v>163</v>
      </c>
      <c r="C4" s="248"/>
      <c r="D4" s="248"/>
      <c r="E4" s="248"/>
      <c r="F4" s="248"/>
      <c r="G4" s="248"/>
      <c r="H4" s="248"/>
    </row>
    <row r="5" ht="6.75" customHeight="1"/>
    <row r="6" spans="2:7" ht="12.75" customHeight="1">
      <c r="B6" s="25" t="s">
        <v>35</v>
      </c>
      <c r="G6" s="13"/>
    </row>
    <row r="7" ht="6.75" customHeight="1" thickBot="1"/>
    <row r="8" spans="1:8" s="14" customFormat="1" ht="40.5" customHeight="1" thickTop="1">
      <c r="A8" s="245"/>
      <c r="B8" s="246"/>
      <c r="C8" s="140" t="s">
        <v>26</v>
      </c>
      <c r="D8" s="140" t="s">
        <v>27</v>
      </c>
      <c r="E8" s="140" t="s">
        <v>36</v>
      </c>
      <c r="F8" s="140" t="s">
        <v>37</v>
      </c>
      <c r="G8" s="140" t="s">
        <v>95</v>
      </c>
      <c r="H8" s="139" t="s">
        <v>31</v>
      </c>
    </row>
    <row r="9" spans="1:8" s="19" customFormat="1" ht="30" customHeight="1">
      <c r="A9" s="32" t="s">
        <v>3</v>
      </c>
      <c r="B9" s="31" t="s">
        <v>170</v>
      </c>
      <c r="C9" s="21">
        <v>100000</v>
      </c>
      <c r="D9" s="21">
        <f>SUM(D2:D8)</f>
        <v>0</v>
      </c>
      <c r="E9" s="21">
        <f>G9*0.05</f>
        <v>18720</v>
      </c>
      <c r="F9" s="21">
        <v>416000</v>
      </c>
      <c r="G9" s="21">
        <v>374400</v>
      </c>
      <c r="H9" s="21">
        <f>C9+G9</f>
        <v>474400</v>
      </c>
    </row>
    <row r="10" spans="1:8" s="19" customFormat="1" ht="19.5" customHeight="1">
      <c r="A10" s="15" t="s">
        <v>88</v>
      </c>
      <c r="B10" s="16" t="s">
        <v>32</v>
      </c>
      <c r="C10" s="17"/>
      <c r="D10" s="17"/>
      <c r="E10" s="17"/>
      <c r="F10" s="17"/>
      <c r="G10" s="17"/>
      <c r="H10" s="18"/>
    </row>
    <row r="11" spans="1:8" s="19" customFormat="1" ht="17.25" customHeight="1">
      <c r="A11" s="32" t="s">
        <v>89</v>
      </c>
      <c r="B11" s="31" t="s">
        <v>30</v>
      </c>
      <c r="C11" s="17"/>
      <c r="D11" s="17"/>
      <c r="E11" s="17"/>
      <c r="F11" s="17"/>
      <c r="G11" s="17"/>
      <c r="H11" s="18"/>
    </row>
    <row r="12" spans="1:8" s="19" customFormat="1" ht="19.5" customHeight="1">
      <c r="A12" s="23">
        <v>1</v>
      </c>
      <c r="B12" s="20" t="s">
        <v>34</v>
      </c>
      <c r="C12" s="21"/>
      <c r="D12" s="21"/>
      <c r="E12" s="21"/>
      <c r="F12" s="21"/>
      <c r="G12" s="21"/>
      <c r="H12" s="22">
        <f>G12</f>
        <v>0</v>
      </c>
    </row>
    <row r="13" spans="1:8" s="19" customFormat="1" ht="19.5" customHeight="1">
      <c r="A13" s="23">
        <v>2</v>
      </c>
      <c r="B13" s="20" t="s">
        <v>33</v>
      </c>
      <c r="C13" s="21"/>
      <c r="D13" s="21"/>
      <c r="E13" s="21"/>
      <c r="F13" s="21"/>
      <c r="G13" s="21"/>
      <c r="H13" s="22"/>
    </row>
    <row r="14" spans="1:8" s="19" customFormat="1" ht="19.5" customHeight="1">
      <c r="A14" s="23">
        <v>3</v>
      </c>
      <c r="B14" s="20" t="s">
        <v>38</v>
      </c>
      <c r="C14" s="21"/>
      <c r="D14" s="21"/>
      <c r="E14" s="21"/>
      <c r="F14" s="21"/>
      <c r="G14" s="21"/>
      <c r="H14" s="22">
        <v>0</v>
      </c>
    </row>
    <row r="15" spans="1:8" s="19" customFormat="1" ht="19.5" customHeight="1">
      <c r="A15" s="23">
        <v>4</v>
      </c>
      <c r="B15" s="20" t="s">
        <v>39</v>
      </c>
      <c r="C15" s="21"/>
      <c r="D15" s="21"/>
      <c r="E15" s="21"/>
      <c r="F15" s="21"/>
      <c r="G15" s="21"/>
      <c r="H15" s="22"/>
    </row>
    <row r="16" spans="1:8" s="19" customFormat="1" ht="21.75" customHeight="1">
      <c r="A16" s="32" t="s">
        <v>4</v>
      </c>
      <c r="B16" s="31" t="s">
        <v>153</v>
      </c>
      <c r="C16" s="21">
        <f>SUM(C9:C15)</f>
        <v>100000</v>
      </c>
      <c r="D16" s="21">
        <f>SUM(D9:D15)</f>
        <v>0</v>
      </c>
      <c r="E16" s="21">
        <v>0</v>
      </c>
      <c r="F16" s="21">
        <v>0</v>
      </c>
      <c r="G16" s="21">
        <v>0</v>
      </c>
      <c r="H16" s="21">
        <f>C16+G16</f>
        <v>100000</v>
      </c>
    </row>
    <row r="17" spans="1:8" s="19" customFormat="1" ht="19.5" customHeight="1">
      <c r="A17" s="15">
        <v>1</v>
      </c>
      <c r="B17" s="20" t="s">
        <v>34</v>
      </c>
      <c r="C17" s="21"/>
      <c r="D17" s="21"/>
      <c r="E17" s="21"/>
      <c r="F17" s="21"/>
      <c r="G17" s="21"/>
      <c r="H17" s="21">
        <f>SUM(C17:G17)</f>
        <v>0</v>
      </c>
    </row>
    <row r="18" spans="1:8" s="19" customFormat="1" ht="19.5" customHeight="1">
      <c r="A18" s="15">
        <v>2</v>
      </c>
      <c r="B18" s="20" t="s">
        <v>33</v>
      </c>
      <c r="C18" s="21"/>
      <c r="D18" s="21"/>
      <c r="E18" s="21"/>
      <c r="F18" s="21"/>
      <c r="G18" s="21"/>
      <c r="H18" s="21">
        <v>0</v>
      </c>
    </row>
    <row r="19" spans="1:8" s="19" customFormat="1" ht="19.5" customHeight="1">
      <c r="A19" s="15">
        <v>3</v>
      </c>
      <c r="B19" s="20" t="s">
        <v>40</v>
      </c>
      <c r="C19" s="21"/>
      <c r="D19" s="21"/>
      <c r="E19" s="21"/>
      <c r="F19" s="21"/>
      <c r="G19" s="21"/>
      <c r="H19" s="21"/>
    </row>
    <row r="20" spans="1:8" s="19" customFormat="1" ht="19.5" customHeight="1">
      <c r="A20" s="15">
        <v>4</v>
      </c>
      <c r="B20" s="20" t="s">
        <v>90</v>
      </c>
      <c r="C20" s="21"/>
      <c r="D20" s="21"/>
      <c r="E20" s="21"/>
      <c r="F20" s="21"/>
      <c r="G20" s="21"/>
      <c r="H20" s="21"/>
    </row>
    <row r="21" spans="1:8" s="19" customFormat="1" ht="21" customHeight="1" thickBot="1">
      <c r="A21" s="33" t="s">
        <v>24</v>
      </c>
      <c r="B21" s="34" t="s">
        <v>171</v>
      </c>
      <c r="C21" s="24">
        <f>SUM(C16:C20)</f>
        <v>100000</v>
      </c>
      <c r="D21" s="24">
        <f>SUM(D16:D20)</f>
        <v>0</v>
      </c>
      <c r="E21" s="24">
        <v>0</v>
      </c>
      <c r="F21" s="24">
        <f>'Rez.1'!E33</f>
        <v>566595.9</v>
      </c>
      <c r="G21" s="24">
        <f>'Rez.1'!E30</f>
        <v>629551</v>
      </c>
      <c r="H21" s="126">
        <f>C21+F21</f>
        <v>666595.9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mergeCells count="1">
    <mergeCell ref="B4:H4"/>
  </mergeCells>
  <printOptions horizontalCentered="1"/>
  <pageMargins left="0" right="0" top="0.708661417322835" bottom="0.31496062992126" header="0.511811023622047" footer="0.511811023622047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19">
      <selection activeCell="I34" sqref="I34"/>
    </sheetView>
  </sheetViews>
  <sheetFormatPr defaultColWidth="4.7109375" defaultRowHeight="12.75"/>
  <cols>
    <col min="1" max="1" width="11.57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251" t="s">
        <v>41</v>
      </c>
      <c r="C4" s="252"/>
      <c r="D4" s="252"/>
      <c r="E4" s="252"/>
      <c r="F4" s="252"/>
      <c r="G4" s="252"/>
      <c r="H4" s="252"/>
      <c r="I4" s="252"/>
      <c r="J4" s="253"/>
    </row>
    <row r="5" spans="2:10" s="73" customFormat="1" ht="12.75">
      <c r="B5" s="68"/>
      <c r="C5" s="82"/>
      <c r="D5" s="69"/>
      <c r="E5" s="69"/>
      <c r="F5" s="69"/>
      <c r="G5" s="70"/>
      <c r="H5" s="70"/>
      <c r="I5" s="71"/>
      <c r="J5" s="72"/>
    </row>
    <row r="6" spans="2:10" s="73" customFormat="1" ht="11.25">
      <c r="B6" s="68"/>
      <c r="C6" s="74"/>
      <c r="D6" s="67"/>
      <c r="E6" s="67"/>
      <c r="F6" s="67"/>
      <c r="G6" s="67"/>
      <c r="H6" s="67"/>
      <c r="I6" s="75"/>
      <c r="J6" s="72"/>
    </row>
    <row r="7" spans="2:10" s="73" customFormat="1" ht="11.25">
      <c r="B7" s="68"/>
      <c r="C7" s="74"/>
      <c r="D7" s="67"/>
      <c r="E7" s="67"/>
      <c r="F7" s="67"/>
      <c r="G7" s="67"/>
      <c r="H7" s="67"/>
      <c r="I7" s="75"/>
      <c r="J7" s="72"/>
    </row>
    <row r="8" spans="2:10" s="73" customFormat="1" ht="11.25">
      <c r="B8" s="68"/>
      <c r="C8" s="74"/>
      <c r="D8" s="76"/>
      <c r="E8" s="76"/>
      <c r="F8" s="76"/>
      <c r="G8" s="76"/>
      <c r="H8" s="76"/>
      <c r="I8" s="75"/>
      <c r="J8" s="72"/>
    </row>
    <row r="9" spans="2:10" s="73" customFormat="1" ht="11.25">
      <c r="B9" s="68"/>
      <c r="C9" s="74"/>
      <c r="D9" s="67"/>
      <c r="E9" s="67"/>
      <c r="F9" s="67"/>
      <c r="G9" s="76"/>
      <c r="H9" s="76"/>
      <c r="I9" s="75"/>
      <c r="J9" s="72"/>
    </row>
    <row r="10" spans="2:10" s="73" customFormat="1" ht="11.25">
      <c r="B10" s="68"/>
      <c r="C10" s="77"/>
      <c r="D10" s="78"/>
      <c r="E10" s="67"/>
      <c r="F10" s="67"/>
      <c r="G10" s="76"/>
      <c r="H10" s="76"/>
      <c r="I10" s="75"/>
      <c r="J10" s="72"/>
    </row>
    <row r="11" spans="2:10" s="73" customFormat="1" ht="11.25">
      <c r="B11" s="68"/>
      <c r="C11" s="79"/>
      <c r="D11" s="80"/>
      <c r="E11" s="80"/>
      <c r="F11" s="80"/>
      <c r="G11" s="80"/>
      <c r="H11" s="80"/>
      <c r="I11" s="81"/>
      <c r="J11" s="72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255"/>
      <c r="E14" s="255"/>
      <c r="F14" s="66"/>
      <c r="G14" s="254"/>
      <c r="H14" s="254"/>
      <c r="I14" s="254"/>
      <c r="J14" s="6"/>
    </row>
    <row r="15" spans="2:10" ht="12.75">
      <c r="B15" s="4"/>
      <c r="C15" s="5"/>
      <c r="D15" s="255"/>
      <c r="E15" s="255"/>
      <c r="F15" s="66"/>
      <c r="G15" s="66"/>
      <c r="H15" s="66"/>
      <c r="I15" s="66"/>
      <c r="J15" s="6"/>
    </row>
    <row r="16" spans="2:10" ht="12.75">
      <c r="B16" s="4"/>
      <c r="C16" s="5"/>
      <c r="D16" s="67"/>
      <c r="E16" s="67"/>
      <c r="F16" s="67"/>
      <c r="G16" s="67"/>
      <c r="H16" s="67"/>
      <c r="I16" s="67"/>
      <c r="J16" s="6"/>
    </row>
    <row r="17" spans="2:10" ht="12.75">
      <c r="B17" s="4"/>
      <c r="C17" s="5"/>
      <c r="D17" s="67"/>
      <c r="E17" s="67"/>
      <c r="F17" s="67"/>
      <c r="G17" s="67"/>
      <c r="H17" s="67"/>
      <c r="I17" s="67"/>
      <c r="J17" s="6"/>
    </row>
    <row r="18" spans="2:10" ht="12.75">
      <c r="B18" s="4"/>
      <c r="C18" s="5"/>
      <c r="D18" s="67"/>
      <c r="E18" s="67"/>
      <c r="F18" s="67"/>
      <c r="G18" s="67"/>
      <c r="H18" s="67"/>
      <c r="I18" s="67"/>
      <c r="J18" s="6"/>
    </row>
    <row r="19" spans="2:10" ht="12.75">
      <c r="B19" s="4"/>
      <c r="C19" s="5"/>
      <c r="D19" s="5"/>
      <c r="E19" s="5"/>
      <c r="F19" s="5"/>
      <c r="G19" s="5"/>
      <c r="H19" s="5"/>
      <c r="I19" s="5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2.75">
      <c r="B25" s="4"/>
      <c r="C25" s="5"/>
      <c r="D25" s="5"/>
      <c r="E25" s="5"/>
      <c r="F25" s="5"/>
      <c r="G25" s="5"/>
      <c r="H25" s="5"/>
      <c r="I25" s="5"/>
      <c r="J25" s="6"/>
    </row>
    <row r="26" spans="2:10" ht="12.75">
      <c r="B26" s="4"/>
      <c r="C26" s="5"/>
      <c r="D26" s="5"/>
      <c r="E26" s="5"/>
      <c r="F26" s="5"/>
      <c r="G26" s="5"/>
      <c r="H26" s="5"/>
      <c r="I26" s="5"/>
      <c r="J26" s="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4"/>
      <c r="C47" s="5"/>
      <c r="D47" s="5"/>
      <c r="E47" s="5"/>
      <c r="F47" s="5"/>
      <c r="G47" s="5"/>
      <c r="H47" s="5"/>
      <c r="I47" s="5"/>
      <c r="J47" s="6"/>
    </row>
    <row r="48" spans="2:10" ht="12.75">
      <c r="B48" s="4"/>
      <c r="C48" s="5"/>
      <c r="D48" s="5"/>
      <c r="E48" s="5"/>
      <c r="F48" s="5"/>
      <c r="G48" s="5"/>
      <c r="H48" s="5"/>
      <c r="I48" s="5"/>
      <c r="J48" s="6"/>
    </row>
    <row r="49" spans="2:10" s="29" customFormat="1" ht="12.75">
      <c r="B49" s="26"/>
      <c r="C49" s="27"/>
      <c r="D49" s="27"/>
      <c r="E49" s="27"/>
      <c r="F49" s="27"/>
      <c r="G49" s="27"/>
      <c r="H49" s="27"/>
      <c r="I49" s="27"/>
      <c r="J49" s="28"/>
    </row>
    <row r="50" spans="2:10" s="29" customFormat="1" ht="15">
      <c r="B50" s="26"/>
      <c r="C50" s="27"/>
      <c r="D50" s="27"/>
      <c r="E50" s="10"/>
      <c r="F50" s="10"/>
      <c r="G50" s="10"/>
      <c r="H50" s="10"/>
      <c r="I50" s="10"/>
      <c r="J50" s="28"/>
    </row>
    <row r="51" spans="2:10" s="29" customFormat="1" ht="15">
      <c r="B51" s="26"/>
      <c r="C51" s="27"/>
      <c r="D51" s="27"/>
      <c r="E51" s="10"/>
      <c r="F51" s="10"/>
      <c r="G51" s="10"/>
      <c r="H51" s="10"/>
      <c r="I51" s="10"/>
      <c r="J51" s="28"/>
    </row>
    <row r="52" spans="2:10" s="29" customFormat="1" ht="15">
      <c r="B52" s="26"/>
      <c r="C52" s="27"/>
      <c r="D52" s="27"/>
      <c r="E52" s="10"/>
      <c r="F52" s="10"/>
      <c r="G52" s="10"/>
      <c r="H52" s="10"/>
      <c r="I52" s="10"/>
      <c r="J52" s="28"/>
    </row>
    <row r="53" spans="2:10" s="29" customFormat="1" ht="15">
      <c r="B53" s="26"/>
      <c r="C53" s="27"/>
      <c r="D53" s="27"/>
      <c r="E53" s="10"/>
      <c r="F53" s="10"/>
      <c r="G53" s="10"/>
      <c r="H53" s="10"/>
      <c r="I53" s="10"/>
      <c r="J53" s="28"/>
    </row>
    <row r="54" spans="2:10" s="29" customFormat="1" ht="15">
      <c r="B54" s="26"/>
      <c r="C54" s="27"/>
      <c r="D54" s="27"/>
      <c r="E54" s="10"/>
      <c r="F54" s="10"/>
      <c r="G54" s="249" t="s">
        <v>145</v>
      </c>
      <c r="H54" s="249"/>
      <c r="I54" s="249"/>
      <c r="J54" s="28"/>
    </row>
    <row r="55" spans="2:10" ht="15.75">
      <c r="B55" s="4"/>
      <c r="C55" s="5"/>
      <c r="D55" s="5"/>
      <c r="E55" s="30"/>
      <c r="F55" s="30"/>
      <c r="G55" s="250" t="s">
        <v>175</v>
      </c>
      <c r="H55" s="250"/>
      <c r="I55" s="250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G54:I54"/>
    <mergeCell ref="G55:I55"/>
    <mergeCell ref="B4:J4"/>
    <mergeCell ref="G14:I14"/>
    <mergeCell ref="E14:E15"/>
    <mergeCell ref="D14:D1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 </cp:lastModifiedBy>
  <cp:lastPrinted>2013-07-11T12:22:51Z</cp:lastPrinted>
  <dcterms:created xsi:type="dcterms:W3CDTF">2002-02-16T18:16:52Z</dcterms:created>
  <dcterms:modified xsi:type="dcterms:W3CDTF">2013-07-11T12:22:54Z</dcterms:modified>
  <cp:category/>
  <cp:version/>
  <cp:contentType/>
  <cp:contentStatus/>
</cp:coreProperties>
</file>