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activeTab="3"/>
  </bookViews>
  <sheets>
    <sheet name="AKTIVI PASIV  09 " sheetId="1" r:id="rId1"/>
    <sheet name="Te ardhura+shpenzime" sheetId="2" r:id="rId2"/>
    <sheet name="kapitalet e veta" sheetId="3" r:id="rId3"/>
    <sheet name="m indirekt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<sst xmlns="http://schemas.openxmlformats.org/spreadsheetml/2006/main" count="241" uniqueCount="200">
  <si>
    <t>Shenime</t>
  </si>
  <si>
    <t>AKTIVET</t>
  </si>
  <si>
    <t>l</t>
  </si>
  <si>
    <t>Derivative dhe aktive te mbajtura per tregt.</t>
  </si>
  <si>
    <t>(i)</t>
  </si>
  <si>
    <t>Derivativet</t>
  </si>
  <si>
    <t>(ii)</t>
  </si>
  <si>
    <t>Totali 2</t>
  </si>
  <si>
    <t>Aktive te tjera financiare afatshkurtra</t>
  </si>
  <si>
    <t>Llogari/Kerkesa te tjera te arketueshme</t>
  </si>
  <si>
    <t>(iv)</t>
  </si>
  <si>
    <t>(iii)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</si>
  <si>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</si>
  <si>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</si>
  <si>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</si>
  <si>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</si>
  <si>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</si>
  <si>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</si>
  <si>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</si>
  <si>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</si>
  <si>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</si>
  <si>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</si>
  <si>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</si>
  <si>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</si>
  <si>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</si>
  <si>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</si>
  <si>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</si>
  <si>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</si>
  <si>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</si>
  <si>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</si>
  <si>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</si>
  <si>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</si>
  <si>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</si>
  <si>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</si>
  <si>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</si>
  <si>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</si>
  <si>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</si>
  <si>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</si>
  <si>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</si>
  <si>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</si>
  <si>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</si>
  <si>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</si>
  <si>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</si>
  <si>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</si>
  <si>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</si>
  <si>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</si>
  <si>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</si>
  <si>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</si>
  <si>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</si>
  <si>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</si>
  <si>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</si>
  <si>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</si>
  <si>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</si>
  <si>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</si>
  <si>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</si>
  <si>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Huat dhe parapagimet</t>
  </si>
  <si>
    <t>Huat dhe obligacionet afatshkurtra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</si>
  <si>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</si>
  <si>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</si>
  <si>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</si>
  <si>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</si>
  <si>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</si>
  <si>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</si>
  <si>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</si>
  <si>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</si>
  <si>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</si>
  <si>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</si>
  <si>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</si>
  <si>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</si>
  <si>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</si>
  <si>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</si>
  <si>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</si>
  <si>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</si>
  <si>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</si>
  <si>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</si>
  <si>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</si>
  <si>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</si>
  <si>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</si>
  <si>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</si>
  <si>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</si>
  <si>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</si>
  <si>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</si>
  <si>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</si>
  <si>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</si>
  <si>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</si>
  <si>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</si>
  <si>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</si>
  <si>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</si>
  <si>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</si>
  <si>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</si>
  <si>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</si>
  <si>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</si>
  <si>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</si>
  <si>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</si>
  <si>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</si>
  <si>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</si>
  <si>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</si>
  <si>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</si>
  <si>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</si>
  <si>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</si>
  <si>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</si>
  <si>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</si>
  <si>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</si>
  <si>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</si>
  <si>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</si>
  <si>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</si>
  <si>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</si>
  <si>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</si>
  <si>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</si>
  <si>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</si>
  <si>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</si>
  <si>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</si>
  <si>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</si>
  <si>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</si>
  <si>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</si>
  <si>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</si>
  <si>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</si>
  <si>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</si>
  <si>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</si>
  <si>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</si>
  <si>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</si>
  <si>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</si>
  <si>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</si>
  <si>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</si>
  <si>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</si>
  <si>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</si>
  <si>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</si>
  <si>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</si>
  <si>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</si>
  <si>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</si>
  <si>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</si>
  <si>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</si>
  <si>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</si>
  <si>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</si>
  <si>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</si>
  <si>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</si>
  <si>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</si>
  <si>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</si>
  <si>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</si>
  <si>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</si>
  <si>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</si>
  <si>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</si>
  <si>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</si>
  <si>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</si>
  <si>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</si>
  <si>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</si>
  <si>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</si>
  <si>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</si>
  <si>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</si>
  <si>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</si>
  <si>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</si>
  <si>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</si>
  <si>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</si>
  <si>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</si>
  <si>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</si>
  <si>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</si>
  <si>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</si>
  <si>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</si>
  <si>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</si>
  <si>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</si>
  <si>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</si>
  <si>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</si>
  <si>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</si>
  <si>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Leke</t>
  </si>
  <si>
    <t>Diferenca konvertimi</t>
  </si>
  <si>
    <t xml:space="preserve"> Ne/ Leke</t>
  </si>
  <si>
    <t xml:space="preserve"> </t>
  </si>
  <si>
    <t>ADMINISTRATORI</t>
  </si>
  <si>
    <t>Viti 2009</t>
  </si>
  <si>
    <t>31.12.2009</t>
  </si>
  <si>
    <t>Pozicioni me 31 dhjetor 2009</t>
  </si>
  <si>
    <t>a</t>
  </si>
  <si>
    <t>b</t>
  </si>
  <si>
    <t>Miete monetare ne banke</t>
  </si>
  <si>
    <t xml:space="preserve">Aktive monetare  </t>
  </si>
  <si>
    <t>Miete monetare ne  arke</t>
  </si>
  <si>
    <t>Llogari/Kerkesa te arketueshme (Kliente)</t>
  </si>
  <si>
    <t>Kerkesa te tjera te arketueshme   (TVSH)</t>
  </si>
  <si>
    <t>Te tjera kerkesa  (garanci bankare)</t>
  </si>
  <si>
    <t>Detyrime te tjera   (Sigurime shoq.shend.)</t>
  </si>
  <si>
    <r>
      <t xml:space="preserve">SHOQERIA TREGETARE  " </t>
    </r>
    <r>
      <rPr>
        <b/>
        <sz val="14"/>
        <color indexed="12"/>
        <rFont val="Arial"/>
        <family val="2"/>
      </rPr>
      <t>JORI</t>
    </r>
    <r>
      <rPr>
        <b/>
        <sz val="10"/>
        <color indexed="12"/>
        <rFont val="Arial"/>
        <family val="2"/>
      </rPr>
      <t>"  SH.P.K</t>
    </r>
  </si>
  <si>
    <t>SHOQERIA TREGETARE  "JORI  "  SH.P.K</t>
  </si>
  <si>
    <t>Shoqeria tregtare " JORI" shpk</t>
  </si>
  <si>
    <r>
      <t xml:space="preserve">Shoqeria tregtare " </t>
    </r>
    <r>
      <rPr>
        <b/>
        <sz val="14"/>
        <rFont val="Arial"/>
        <family val="2"/>
      </rPr>
      <t>JORI</t>
    </r>
    <r>
      <rPr>
        <b/>
        <sz val="10"/>
        <rFont val="Arial"/>
        <family val="2"/>
      </rPr>
      <t>" shpk</t>
    </r>
  </si>
  <si>
    <r>
      <t xml:space="preserve">Shoqeria tregtare " </t>
    </r>
    <r>
      <rPr>
        <b/>
        <sz val="16"/>
        <rFont val="Arial"/>
        <family val="2"/>
      </rPr>
      <t>JORI</t>
    </r>
    <r>
      <rPr>
        <b/>
        <sz val="10"/>
        <rFont val="Arial"/>
        <family val="2"/>
      </rPr>
      <t>" shpk</t>
    </r>
  </si>
  <si>
    <t>(vI)</t>
  </si>
  <si>
    <t>Te tjera detyrime tatimore  TVSH</t>
  </si>
  <si>
    <t>218+215</t>
  </si>
  <si>
    <t xml:space="preserve">  ILIRJAN  HYSI</t>
  </si>
  <si>
    <t>Hartoi Bilancin</t>
  </si>
  <si>
    <t>Klement Mersini</t>
  </si>
  <si>
    <t xml:space="preserve">    1.  BILANC  I  MBYLLUR  ME     DATE  31.12.2010</t>
  </si>
  <si>
    <t>31.12.2010</t>
  </si>
  <si>
    <t xml:space="preserve">                               01 Janar - 31 Dhjetor 2010</t>
  </si>
  <si>
    <t>Viti 2010</t>
  </si>
  <si>
    <t>Pozicioni me 31 dhjetor 2010</t>
  </si>
  <si>
    <t xml:space="preserve">                                  01 Janar - 31 Dhjetor 2010</t>
  </si>
  <si>
    <t xml:space="preserve">                       01 Janar - 31 Dhjetor 2010</t>
  </si>
  <si>
    <t>Detyrime  te tjera</t>
  </si>
  <si>
    <t xml:space="preserve">Shpenzime ne avance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</si>
</sst>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_);_(* \(#,##0.0\);_(* &quot;-&quot;??_);_(@_)"/>
    <numFmt numFmtId="173" formatCode="_(* #,##0_);_(* \(#,##0\);_(* &quot;-&quot;??_);_(@_)"/>
    <numFmt numFmtId="174" formatCode="[$-409]h:mm:ss\ AM/PM"/>
    <numFmt numFmtId="175" formatCode="0.0"/>
    <numFmt numFmtId="176" formatCode="#,##0\ &quot;Δρχ&quot;;\-#,##0\ &quot;Δρχ&quot;"/>
    <numFmt numFmtId="177" formatCode="#,##0\ &quot;Δρχ&quot;;[Red]\-#,##0\ &quot;Δρχ&quot;"/>
    <numFmt numFmtId="178" formatCode="#,##0.00\ &quot;Δρχ&quot;;\-#,##0.00\ &quot;Δρχ&quot;"/>
    <numFmt numFmtId="179" formatCode="#,##0.00\ &quot;Δρχ&quot;;[Red]\-#,##0.00\ &quot;Δρχ&quot;"/>
    <numFmt numFmtId="180" formatCode="_-* #,##0\ &quot;Δρχ&quot;_-;\-* #,##0\ &quot;Δρχ&quot;_-;_-* &quot;-&quot;\ &quot;Δρχ&quot;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.00\ _Δ_ρ_χ_-;\-* #,##0.00\ _Δ_ρ_χ_-;_-* &quot;-&quot;??\ _Δ_ρ_χ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0;\(0\)"/>
    <numFmt numFmtId="193" formatCode="000000000000"/>
    <numFmt numFmtId="194" formatCode="###,000\ &quot;$&quot;"/>
    <numFmt numFmtId="195" formatCode="###\ &quot;$&quot;"/>
    <numFmt numFmtId="196" formatCode="m/d"/>
    <numFmt numFmtId="197" formatCode="d\-mmm\-yyyy"/>
    <numFmt numFmtId="198" formatCode="#,##0.00\ [$€-1]_);[Red]\(#,##0.00\ [$€-1]\)"/>
    <numFmt numFmtId="199" formatCode="#,##0.000\ [$€-1]_);[Red]\(#,##0.000\ [$€-1]\)"/>
    <numFmt numFmtId="200" formatCode="#,##0.0\ [$€-1]_);[Red]\(#,##0.0\ [$€-1]\)"/>
    <numFmt numFmtId="201" formatCode="#,##0\ [$€-1]_);[Red]\(#,##0\ [$€-1]\)"/>
    <numFmt numFmtId="202" formatCode="#,##0.00\ [$€-1]"/>
    <numFmt numFmtId="203" formatCode="#,##0.0\ [$€-1]"/>
    <numFmt numFmtId="204" formatCode="#,##0\ [$€-1]"/>
    <numFmt numFmtId="205" formatCode="0.0000"/>
    <numFmt numFmtId="206" formatCode="0.000"/>
    <numFmt numFmtId="207" formatCode="#,##0.0"/>
    <numFmt numFmtId="208" formatCode="[$-41C]h:mm:ss\.AM/PM"/>
    <numFmt numFmtId="209" formatCode="_(* #,##0.0_);_(* \(#,##0.0\);_(* &quot;-&quot;?_);_(@_)"/>
  </numFmts>
  <fonts count="1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gency FB"/>
      <family val="2"/>
    </font>
    <font>
      <sz val="10"/>
      <name val="Agency FB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double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left" vertical="center" wrapText="1" shrinkToFi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43" fontId="3" fillId="0" borderId="5" xfId="15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/>
    </xf>
    <xf numFmtId="43" fontId="3" fillId="0" borderId="0" xfId="15" applyFont="1" applyAlignment="1">
      <alignment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173" fontId="3" fillId="0" borderId="1" xfId="15" applyNumberFormat="1" applyFont="1" applyBorder="1" applyAlignment="1">
      <alignment/>
    </xf>
    <xf numFmtId="173" fontId="3" fillId="0" borderId="12" xfId="15" applyNumberFormat="1" applyFont="1" applyBorder="1" applyAlignment="1">
      <alignment/>
    </xf>
    <xf numFmtId="173" fontId="0" fillId="0" borderId="1" xfId="15" applyNumberFormat="1" applyFont="1" applyBorder="1" applyAlignment="1">
      <alignment vertical="center" wrapText="1"/>
    </xf>
    <xf numFmtId="173" fontId="0" fillId="0" borderId="12" xfId="15" applyNumberFormat="1" applyFont="1" applyBorder="1" applyAlignment="1">
      <alignment vertical="center" wrapText="1"/>
    </xf>
    <xf numFmtId="173" fontId="0" fillId="0" borderId="1" xfId="15" applyNumberFormat="1" applyFont="1" applyBorder="1" applyAlignment="1">
      <alignment/>
    </xf>
    <xf numFmtId="173" fontId="0" fillId="0" borderId="12" xfId="15" applyNumberFormat="1" applyFont="1" applyBorder="1" applyAlignment="1">
      <alignment/>
    </xf>
    <xf numFmtId="173" fontId="3" fillId="0" borderId="2" xfId="15" applyNumberFormat="1" applyFont="1" applyBorder="1" applyAlignment="1">
      <alignment vertical="center" wrapText="1"/>
    </xf>
    <xf numFmtId="173" fontId="3" fillId="0" borderId="13" xfId="15" applyNumberFormat="1" applyFont="1" applyBorder="1" applyAlignment="1">
      <alignment vertical="center" wrapText="1"/>
    </xf>
    <xf numFmtId="173" fontId="3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indent="3"/>
    </xf>
    <xf numFmtId="0" fontId="0" fillId="0" borderId="1" xfId="0" applyFont="1" applyBorder="1" applyAlignment="1">
      <alignment horizontal="left" vertical="center" wrapText="1" indent="3"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6" xfId="0" applyFont="1" applyBorder="1" applyAlignment="1">
      <alignment horizontal="left" vertical="center" wrapText="1"/>
    </xf>
    <xf numFmtId="173" fontId="2" fillId="0" borderId="12" xfId="15" applyNumberFormat="1" applyFont="1" applyBorder="1" applyAlignment="1">
      <alignment/>
    </xf>
    <xf numFmtId="173" fontId="5" fillId="0" borderId="12" xfId="15" applyNumberFormat="1" applyFont="1" applyBorder="1" applyAlignment="1">
      <alignment/>
    </xf>
    <xf numFmtId="173" fontId="0" fillId="0" borderId="12" xfId="15" applyNumberFormat="1" applyBorder="1" applyAlignment="1">
      <alignment/>
    </xf>
    <xf numFmtId="173" fontId="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43" fontId="0" fillId="0" borderId="0" xfId="15" applyAlignment="1">
      <alignment/>
    </xf>
    <xf numFmtId="173" fontId="0" fillId="0" borderId="1" xfId="15" applyNumberFormat="1" applyBorder="1" applyAlignment="1">
      <alignment/>
    </xf>
    <xf numFmtId="173" fontId="0" fillId="0" borderId="1" xfId="15" applyNumberFormat="1" applyBorder="1" applyAlignment="1">
      <alignment vertical="center" wrapText="1" shrinkToFit="1"/>
    </xf>
    <xf numFmtId="173" fontId="3" fillId="0" borderId="0" xfId="0" applyNumberFormat="1" applyFont="1" applyAlignment="1">
      <alignment vertical="center" wrapText="1"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173" fontId="0" fillId="0" borderId="1" xfId="15" applyNumberFormat="1" applyFont="1" applyBorder="1" applyAlignment="1">
      <alignment/>
    </xf>
    <xf numFmtId="173" fontId="0" fillId="0" borderId="0" xfId="0" applyNumberFormat="1" applyAlignment="1">
      <alignment vertical="center" wrapText="1"/>
    </xf>
    <xf numFmtId="0" fontId="14" fillId="0" borderId="8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" xfId="0" applyFont="1" applyBorder="1" applyAlignment="1">
      <alignment/>
    </xf>
    <xf numFmtId="173" fontId="15" fillId="0" borderId="1" xfId="15" applyNumberFormat="1" applyFont="1" applyBorder="1" applyAlignment="1">
      <alignment/>
    </xf>
    <xf numFmtId="0" fontId="14" fillId="0" borderId="6" xfId="0" applyFont="1" applyBorder="1" applyAlignment="1">
      <alignment horizontal="center"/>
    </xf>
    <xf numFmtId="0" fontId="14" fillId="0" borderId="1" xfId="0" applyFont="1" applyBorder="1" applyAlignment="1">
      <alignment/>
    </xf>
    <xf numFmtId="173" fontId="14" fillId="0" borderId="1" xfId="15" applyNumberFormat="1" applyFont="1" applyBorder="1" applyAlignment="1">
      <alignment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73" fontId="15" fillId="0" borderId="1" xfId="15" applyNumberFormat="1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73" fontId="14" fillId="0" borderId="1" xfId="15" applyNumberFormat="1" applyFont="1" applyBorder="1" applyAlignment="1">
      <alignment vertical="center" wrapText="1"/>
    </xf>
    <xf numFmtId="0" fontId="15" fillId="0" borderId="7" xfId="0" applyFont="1" applyBorder="1" applyAlignment="1">
      <alignment horizontal="center"/>
    </xf>
    <xf numFmtId="0" fontId="15" fillId="0" borderId="2" xfId="0" applyFont="1" applyBorder="1" applyAlignment="1">
      <alignment/>
    </xf>
    <xf numFmtId="173" fontId="15" fillId="0" borderId="2" xfId="15" applyNumberFormat="1" applyFont="1" applyBorder="1" applyAlignment="1">
      <alignment/>
    </xf>
    <xf numFmtId="173" fontId="0" fillId="0" borderId="0" xfId="0" applyNumberFormat="1" applyFont="1" applyAlignment="1">
      <alignment vertical="center" wrapText="1"/>
    </xf>
    <xf numFmtId="173" fontId="3" fillId="0" borderId="13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173" fontId="0" fillId="0" borderId="0" xfId="15" applyNumberFormat="1" applyBorder="1" applyAlignment="1">
      <alignment/>
    </xf>
    <xf numFmtId="173" fontId="0" fillId="0" borderId="0" xfId="15" applyNumberForma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73" fontId="3" fillId="0" borderId="1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anca\My%20Documents\JORI\2009\JORI%20bilanc%202009\BILANC%2009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IVI PASIV  09 "/>
      <sheetName val="m indirekte"/>
      <sheetName val="Te ardhura+shpenzime"/>
      <sheetName val="kapitalet e veta"/>
    </sheetNames>
    <sheetDataSet>
      <sheetData sheetId="0">
        <row r="24">
          <cell r="E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1">
      <selection activeCell="G94" sqref="G94"/>
    </sheetView>
  </sheetViews>
  <sheetFormatPr defaultColWidth="9.140625" defaultRowHeight="12.75"/>
  <cols>
    <col min="1" max="1" width="7.00390625" style="3" customWidth="1"/>
    <col min="2" max="2" width="42.140625" style="0" customWidth="1"/>
    <col min="3" max="3" width="12.8515625" style="0" bestFit="1" customWidth="1"/>
    <col min="4" max="4" width="14.28125" style="64" customWidth="1"/>
    <col min="5" max="5" width="13.7109375" style="64" customWidth="1"/>
  </cols>
  <sheetData>
    <row r="1" spans="1:5" s="6" customFormat="1" ht="18">
      <c r="A1" s="107" t="s">
        <v>180</v>
      </c>
      <c r="B1" s="107"/>
      <c r="C1" s="107"/>
      <c r="D1" s="107"/>
      <c r="E1" s="23"/>
    </row>
    <row r="2" spans="1:4" ht="12.75">
      <c r="A2" s="63"/>
      <c r="B2" s="107" t="s">
        <v>191</v>
      </c>
      <c r="C2" s="107"/>
      <c r="D2" s="107"/>
    </row>
    <row r="3" spans="2:5" ht="13.5" thickBot="1">
      <c r="B3" s="6"/>
      <c r="E3" s="23" t="s">
        <v>165</v>
      </c>
    </row>
    <row r="4" spans="1:5" ht="18.75" customHeight="1" thickTop="1">
      <c r="A4" s="10"/>
      <c r="B4" s="11"/>
      <c r="C4" s="12" t="s">
        <v>0</v>
      </c>
      <c r="D4" s="13" t="s">
        <v>192</v>
      </c>
      <c r="E4" s="13" t="s">
        <v>169</v>
      </c>
    </row>
    <row r="5" spans="1:5" ht="14.25">
      <c r="A5" s="14"/>
      <c r="B5" s="5" t="s">
        <v>1</v>
      </c>
      <c r="C5" s="97"/>
      <c r="D5" s="39"/>
      <c r="E5" s="39"/>
    </row>
    <row r="6" spans="1:5" s="6" customFormat="1" ht="14.25">
      <c r="A6" s="15" t="s">
        <v>2</v>
      </c>
      <c r="B6" s="5" t="s">
        <v>22</v>
      </c>
      <c r="C6" s="97"/>
      <c r="D6" s="39"/>
      <c r="E6" s="39"/>
    </row>
    <row r="7" spans="1:5" ht="14.25">
      <c r="A7" s="16">
        <v>1</v>
      </c>
      <c r="B7" s="1" t="s">
        <v>174</v>
      </c>
      <c r="C7" s="98"/>
      <c r="D7" s="39">
        <f>D8+D9</f>
        <v>11213905</v>
      </c>
      <c r="E7" s="39">
        <f>E8+E9</f>
        <v>11004808</v>
      </c>
    </row>
    <row r="8" spans="1:5" ht="14.25">
      <c r="A8" s="16" t="s">
        <v>171</v>
      </c>
      <c r="B8" s="1" t="s">
        <v>173</v>
      </c>
      <c r="C8" s="98">
        <v>512</v>
      </c>
      <c r="D8" s="65">
        <f>19885+91897+31058+738979+100949+191497+16476+104</f>
        <v>1190845</v>
      </c>
      <c r="E8" s="65">
        <f>646345+89595+294975+5178+93884+467983</f>
        <v>1597960</v>
      </c>
    </row>
    <row r="9" spans="1:5" ht="14.25">
      <c r="A9" s="16" t="s">
        <v>172</v>
      </c>
      <c r="B9" s="4" t="s">
        <v>175</v>
      </c>
      <c r="C9" s="98">
        <v>531</v>
      </c>
      <c r="D9" s="71">
        <v>10023060</v>
      </c>
      <c r="E9" s="71">
        <f>5506848+3900000</f>
        <v>9406848</v>
      </c>
    </row>
    <row r="10" spans="1:5" ht="14.25">
      <c r="A10" s="16">
        <v>2</v>
      </c>
      <c r="B10" s="1" t="s">
        <v>3</v>
      </c>
      <c r="C10" s="98"/>
      <c r="D10" s="65"/>
      <c r="E10" s="65"/>
    </row>
    <row r="11" spans="1:5" ht="14.25">
      <c r="A11" s="16"/>
      <c r="B11" s="5" t="s">
        <v>7</v>
      </c>
      <c r="C11" s="97"/>
      <c r="D11" s="39">
        <f>D7</f>
        <v>11213905</v>
      </c>
      <c r="E11" s="39">
        <f>E7</f>
        <v>11004808</v>
      </c>
    </row>
    <row r="12" spans="1:5" ht="14.25">
      <c r="A12" s="16">
        <v>3</v>
      </c>
      <c r="B12" s="5" t="s">
        <v>8</v>
      </c>
      <c r="C12" s="98"/>
      <c r="D12" s="39"/>
      <c r="E12" s="39"/>
    </row>
    <row r="13" spans="1:5" ht="14.25">
      <c r="A13" s="16" t="s">
        <v>4</v>
      </c>
      <c r="B13" s="4" t="s">
        <v>176</v>
      </c>
      <c r="C13" s="98">
        <v>411</v>
      </c>
      <c r="D13" s="71">
        <v>12975501</v>
      </c>
      <c r="E13" s="71">
        <v>9745784</v>
      </c>
    </row>
    <row r="14" spans="1:5" ht="14.25">
      <c r="A14" s="16" t="s">
        <v>6</v>
      </c>
      <c r="B14" s="4" t="s">
        <v>9</v>
      </c>
      <c r="C14" s="98">
        <v>444</v>
      </c>
      <c r="D14" s="65">
        <v>346680</v>
      </c>
      <c r="E14" s="65">
        <v>228785</v>
      </c>
    </row>
    <row r="15" spans="1:5" ht="14.25">
      <c r="A15" s="16" t="s">
        <v>11</v>
      </c>
      <c r="B15" s="4" t="s">
        <v>177</v>
      </c>
      <c r="C15" s="98"/>
      <c r="D15" s="65"/>
      <c r="E15" s="65"/>
    </row>
    <row r="16" spans="1:5" ht="14.25">
      <c r="A16" s="16" t="s">
        <v>10</v>
      </c>
      <c r="B16" s="4" t="s">
        <v>178</v>
      </c>
      <c r="C16" s="98"/>
      <c r="D16" s="65"/>
      <c r="E16" s="65"/>
    </row>
    <row r="17" spans="1:5" ht="14.25">
      <c r="A17" s="16"/>
      <c r="B17" s="5" t="s">
        <v>12</v>
      </c>
      <c r="C17" s="97"/>
      <c r="D17" s="39">
        <f>SUM(D13:D16)</f>
        <v>13322181</v>
      </c>
      <c r="E17" s="39">
        <f>SUM(E13:E16)</f>
        <v>9974569</v>
      </c>
    </row>
    <row r="18" spans="1:5" ht="14.25">
      <c r="A18" s="16">
        <v>4</v>
      </c>
      <c r="B18" s="5" t="s">
        <v>13</v>
      </c>
      <c r="C18" s="98"/>
      <c r="D18" s="39"/>
      <c r="E18" s="39"/>
    </row>
    <row r="19" spans="1:5" ht="14.25">
      <c r="A19" s="16" t="s">
        <v>4</v>
      </c>
      <c r="B19" s="4" t="s">
        <v>14</v>
      </c>
      <c r="C19" s="98"/>
      <c r="D19" s="65"/>
      <c r="E19" s="65"/>
    </row>
    <row r="20" spans="1:5" ht="14.25">
      <c r="A20" s="16" t="s">
        <v>6</v>
      </c>
      <c r="B20" s="4" t="s">
        <v>15</v>
      </c>
      <c r="C20" s="98"/>
      <c r="D20" s="65"/>
      <c r="E20" s="65"/>
    </row>
    <row r="21" spans="1:5" ht="14.25">
      <c r="A21" s="16" t="s">
        <v>11</v>
      </c>
      <c r="B21" s="4" t="s">
        <v>16</v>
      </c>
      <c r="C21" s="98"/>
      <c r="D21" s="71" t="s">
        <v>166</v>
      </c>
      <c r="E21" s="65"/>
    </row>
    <row r="22" spans="1:5" ht="14.25">
      <c r="A22" s="16" t="s">
        <v>10</v>
      </c>
      <c r="B22" s="4" t="s">
        <v>17</v>
      </c>
      <c r="C22" s="98"/>
      <c r="D22" s="65">
        <v>1802254</v>
      </c>
      <c r="E22" s="65"/>
    </row>
    <row r="23" spans="1:5" ht="14.25">
      <c r="A23" s="16" t="s">
        <v>18</v>
      </c>
      <c r="B23" s="4" t="s">
        <v>19</v>
      </c>
      <c r="C23" s="98"/>
      <c r="D23" s="65"/>
      <c r="E23" s="65"/>
    </row>
    <row r="24" spans="1:5" ht="14.25">
      <c r="A24" s="16"/>
      <c r="B24" s="5" t="s">
        <v>20</v>
      </c>
      <c r="C24" s="97"/>
      <c r="D24" s="39">
        <f>SUM(D19:D23)</f>
        <v>1802254</v>
      </c>
      <c r="E24" s="39">
        <f>SUM(E19:E23)</f>
        <v>0</v>
      </c>
    </row>
    <row r="25" spans="1:5" ht="14.25">
      <c r="A25" s="16">
        <v>5</v>
      </c>
      <c r="B25" s="1" t="s">
        <v>21</v>
      </c>
      <c r="C25" s="98"/>
      <c r="D25" s="65"/>
      <c r="E25" s="65"/>
    </row>
    <row r="26" spans="1:5" ht="14.25">
      <c r="A26" s="16">
        <v>6</v>
      </c>
      <c r="B26" s="1" t="s">
        <v>23</v>
      </c>
      <c r="C26" s="98"/>
      <c r="D26" s="65"/>
      <c r="E26" s="65"/>
    </row>
    <row r="27" spans="1:5" ht="14.25">
      <c r="A27" s="16">
        <v>7</v>
      </c>
      <c r="B27" s="1" t="s">
        <v>24</v>
      </c>
      <c r="C27" s="98"/>
      <c r="D27" s="65"/>
      <c r="E27" s="65"/>
    </row>
    <row r="28" spans="1:5" ht="14.25">
      <c r="A28" s="15"/>
      <c r="B28" s="5" t="s">
        <v>25</v>
      </c>
      <c r="C28" s="97"/>
      <c r="D28" s="39">
        <f>D11+D17+D24</f>
        <v>26338340</v>
      </c>
      <c r="E28" s="39">
        <f>E11+E17+E24</f>
        <v>20979377</v>
      </c>
    </row>
    <row r="29" spans="1:5" ht="14.25">
      <c r="A29" s="15" t="s">
        <v>26</v>
      </c>
      <c r="B29" s="5" t="s">
        <v>27</v>
      </c>
      <c r="C29" s="97"/>
      <c r="D29" s="39"/>
      <c r="E29" s="39"/>
    </row>
    <row r="30" spans="1:5" s="6" customFormat="1" ht="14.25">
      <c r="A30" s="16">
        <v>1</v>
      </c>
      <c r="B30" s="1" t="s">
        <v>28</v>
      </c>
      <c r="C30" s="98"/>
      <c r="D30" s="65"/>
      <c r="E30" s="65"/>
    </row>
    <row r="31" spans="1:5" ht="14.25">
      <c r="A31" s="16" t="s">
        <v>4</v>
      </c>
      <c r="B31" s="4" t="s">
        <v>29</v>
      </c>
      <c r="C31" s="98"/>
      <c r="D31" s="65"/>
      <c r="E31" s="65"/>
    </row>
    <row r="32" spans="1:5" s="6" customFormat="1" ht="14.25">
      <c r="A32" s="16" t="s">
        <v>6</v>
      </c>
      <c r="B32" s="4" t="s">
        <v>30</v>
      </c>
      <c r="C32" s="98"/>
      <c r="D32" s="65"/>
      <c r="E32" s="65"/>
    </row>
    <row r="33" spans="1:5" ht="14.25">
      <c r="A33" s="16" t="s">
        <v>11</v>
      </c>
      <c r="B33" s="4" t="s">
        <v>31</v>
      </c>
      <c r="C33" s="98"/>
      <c r="D33" s="65"/>
      <c r="E33" s="65"/>
    </row>
    <row r="34" spans="1:5" ht="14.25">
      <c r="A34" s="16" t="s">
        <v>10</v>
      </c>
      <c r="B34" s="4" t="s">
        <v>32</v>
      </c>
      <c r="C34" s="98"/>
      <c r="D34" s="65"/>
      <c r="E34" s="65"/>
    </row>
    <row r="35" spans="1:5" ht="14.25">
      <c r="A35" s="17"/>
      <c r="B35" s="7" t="s">
        <v>33</v>
      </c>
      <c r="C35" s="98"/>
      <c r="D35" s="43"/>
      <c r="E35" s="43"/>
    </row>
    <row r="36" spans="1:5" ht="14.25">
      <c r="A36" s="16">
        <v>2</v>
      </c>
      <c r="B36" s="5" t="s">
        <v>34</v>
      </c>
      <c r="C36" s="98"/>
      <c r="D36" s="65"/>
      <c r="E36" s="65"/>
    </row>
    <row r="37" spans="1:5" ht="22.5" customHeight="1">
      <c r="A37" s="16" t="s">
        <v>4</v>
      </c>
      <c r="B37" s="4" t="s">
        <v>35</v>
      </c>
      <c r="C37" s="98"/>
      <c r="D37" s="65"/>
      <c r="E37" s="65"/>
    </row>
    <row r="38" spans="1:5" s="8" customFormat="1" ht="22.5" customHeight="1">
      <c r="A38" s="16" t="s">
        <v>6</v>
      </c>
      <c r="B38" s="4" t="s">
        <v>36</v>
      </c>
      <c r="C38" s="98"/>
      <c r="D38" s="65"/>
      <c r="E38" s="65"/>
    </row>
    <row r="39" spans="1:5" ht="14.25" customHeight="1">
      <c r="A39" s="16" t="s">
        <v>11</v>
      </c>
      <c r="B39" s="4" t="s">
        <v>37</v>
      </c>
      <c r="C39" s="98"/>
      <c r="D39" s="65"/>
      <c r="E39" s="65"/>
    </row>
    <row r="40" spans="1:5" ht="14.25">
      <c r="A40" s="16" t="s">
        <v>10</v>
      </c>
      <c r="B40" s="4" t="s">
        <v>38</v>
      </c>
      <c r="C40" s="98" t="s">
        <v>187</v>
      </c>
      <c r="D40" s="71">
        <f>7717256+1864033+3079304-2876385-2355498</f>
        <v>7428710</v>
      </c>
      <c r="E40" s="71">
        <f>7717256+1533333+3192346-190584-1666167-1227490</f>
        <v>9358694</v>
      </c>
    </row>
    <row r="41" spans="1:5" ht="14.25">
      <c r="A41" s="16"/>
      <c r="B41" s="5" t="s">
        <v>7</v>
      </c>
      <c r="C41" s="97"/>
      <c r="D41" s="39">
        <f>SUM(D37:D40)</f>
        <v>7428710</v>
      </c>
      <c r="E41" s="39">
        <f>SUM(E37:E40)</f>
        <v>9358694</v>
      </c>
    </row>
    <row r="42" spans="1:5" ht="14.25">
      <c r="A42" s="16">
        <v>3</v>
      </c>
      <c r="B42" s="1" t="s">
        <v>39</v>
      </c>
      <c r="C42" s="98"/>
      <c r="D42" s="65"/>
      <c r="E42" s="65"/>
    </row>
    <row r="43" spans="1:5" ht="14.25">
      <c r="A43" s="16">
        <v>4</v>
      </c>
      <c r="B43" s="1" t="s">
        <v>40</v>
      </c>
      <c r="C43" s="98"/>
      <c r="D43" s="65"/>
      <c r="E43" s="65"/>
    </row>
    <row r="44" spans="1:5" ht="14.25">
      <c r="A44" s="16" t="s">
        <v>4</v>
      </c>
      <c r="B44" s="4" t="s">
        <v>41</v>
      </c>
      <c r="C44" s="98"/>
      <c r="D44" s="65"/>
      <c r="E44" s="65"/>
    </row>
    <row r="45" spans="1:5" ht="14.25">
      <c r="A45" s="16" t="s">
        <v>6</v>
      </c>
      <c r="B45" s="4" t="s">
        <v>42</v>
      </c>
      <c r="C45" s="98"/>
      <c r="D45" s="65"/>
      <c r="E45" s="65"/>
    </row>
    <row r="46" spans="1:5" ht="14.25">
      <c r="A46" s="16" t="s">
        <v>11</v>
      </c>
      <c r="B46" s="4" t="s">
        <v>43</v>
      </c>
      <c r="C46" s="98"/>
      <c r="D46" s="65"/>
      <c r="E46" s="65"/>
    </row>
    <row r="47" spans="1:5" ht="14.25">
      <c r="A47" s="16"/>
      <c r="B47" s="1" t="s">
        <v>20</v>
      </c>
      <c r="C47" s="98"/>
      <c r="D47" s="65"/>
      <c r="E47" s="65"/>
    </row>
    <row r="48" spans="1:5" ht="14.25">
      <c r="A48" s="16">
        <v>5</v>
      </c>
      <c r="B48" s="1" t="s">
        <v>44</v>
      </c>
      <c r="C48" s="98"/>
      <c r="D48" s="65"/>
      <c r="E48" s="65"/>
    </row>
    <row r="49" spans="1:5" ht="14.25">
      <c r="A49" s="16">
        <v>6</v>
      </c>
      <c r="B49" s="1" t="s">
        <v>45</v>
      </c>
      <c r="C49" s="98"/>
      <c r="D49" s="65"/>
      <c r="E49" s="65"/>
    </row>
    <row r="50" spans="1:5" ht="14.25">
      <c r="A50" s="15"/>
      <c r="B50" s="5" t="s">
        <v>46</v>
      </c>
      <c r="C50" s="97"/>
      <c r="D50" s="39">
        <f>SUM(D41:D49)</f>
        <v>7428710</v>
      </c>
      <c r="E50" s="39">
        <f>SUM(E41:E49)</f>
        <v>9358694</v>
      </c>
    </row>
    <row r="51" spans="1:5" ht="13.5" thickBot="1">
      <c r="A51" s="18"/>
      <c r="B51" s="19" t="s">
        <v>47</v>
      </c>
      <c r="C51" s="99"/>
      <c r="D51" s="47">
        <f>D28+D50</f>
        <v>33767050</v>
      </c>
      <c r="E51" s="47">
        <f>E28+E50</f>
        <v>30338071</v>
      </c>
    </row>
    <row r="52" spans="1:5" ht="13.5" thickTop="1">
      <c r="A52" s="6"/>
      <c r="B52" s="6"/>
      <c r="C52" s="6"/>
      <c r="D52" s="68"/>
      <c r="E52" s="68"/>
    </row>
    <row r="53" spans="1:5" s="6" customFormat="1" ht="12.75">
      <c r="A53" s="107" t="s">
        <v>181</v>
      </c>
      <c r="B53" s="107"/>
      <c r="C53" s="107"/>
      <c r="D53" s="107"/>
      <c r="E53" s="23"/>
    </row>
    <row r="54" spans="1:5" s="6" customFormat="1" ht="12.75">
      <c r="A54" s="63"/>
      <c r="B54" s="107" t="s">
        <v>191</v>
      </c>
      <c r="C54" s="107"/>
      <c r="D54" s="107"/>
      <c r="E54" s="64"/>
    </row>
    <row r="55" spans="2:5" ht="13.5" thickBot="1">
      <c r="B55" s="6"/>
      <c r="E55" s="23" t="s">
        <v>163</v>
      </c>
    </row>
    <row r="56" spans="1:5" ht="13.5" thickTop="1">
      <c r="A56" s="20"/>
      <c r="B56" s="12" t="s">
        <v>48</v>
      </c>
      <c r="C56" s="12" t="s">
        <v>0</v>
      </c>
      <c r="D56" s="13" t="s">
        <v>192</v>
      </c>
      <c r="E56" s="13" t="s">
        <v>169</v>
      </c>
    </row>
    <row r="57" spans="1:5" ht="14.25">
      <c r="A57" s="16"/>
      <c r="B57" s="5"/>
      <c r="C57" s="97"/>
      <c r="D57" s="5"/>
      <c r="E57" s="5"/>
    </row>
    <row r="58" spans="1:5" ht="14.25">
      <c r="A58" s="15" t="s">
        <v>2</v>
      </c>
      <c r="B58" s="5"/>
      <c r="C58" s="97"/>
      <c r="D58" s="39"/>
      <c r="E58" s="39"/>
    </row>
    <row r="59" spans="1:5" ht="14.25">
      <c r="A59" s="16">
        <v>1</v>
      </c>
      <c r="B59" s="1" t="s">
        <v>5</v>
      </c>
      <c r="C59" s="98"/>
      <c r="D59" s="65"/>
      <c r="E59" s="65"/>
    </row>
    <row r="60" spans="1:5" ht="14.25">
      <c r="A60" s="16">
        <v>2</v>
      </c>
      <c r="B60" s="1" t="s">
        <v>49</v>
      </c>
      <c r="C60" s="98"/>
      <c r="D60" s="39"/>
      <c r="E60" s="39"/>
    </row>
    <row r="61" spans="1:5" ht="14.25">
      <c r="A61" s="16" t="s">
        <v>4</v>
      </c>
      <c r="B61" s="4" t="s">
        <v>56</v>
      </c>
      <c r="C61" s="98"/>
      <c r="D61" s="65"/>
      <c r="E61" s="65"/>
    </row>
    <row r="62" spans="1:5" ht="14.25">
      <c r="A62" s="16" t="s">
        <v>6</v>
      </c>
      <c r="B62" s="4" t="s">
        <v>50</v>
      </c>
      <c r="C62" s="98"/>
      <c r="D62" s="65"/>
      <c r="E62" s="65"/>
    </row>
    <row r="63" spans="1:5" ht="14.25">
      <c r="A63" s="16" t="s">
        <v>11</v>
      </c>
      <c r="B63" s="4" t="s">
        <v>51</v>
      </c>
      <c r="C63" s="98"/>
      <c r="D63" s="65"/>
      <c r="E63" s="65"/>
    </row>
    <row r="64" spans="1:5" ht="14.25">
      <c r="A64" s="16"/>
      <c r="B64" s="5" t="s">
        <v>7</v>
      </c>
      <c r="C64" s="97"/>
      <c r="D64" s="39"/>
      <c r="E64" s="39"/>
    </row>
    <row r="65" spans="1:5" ht="14.25">
      <c r="A65" s="16">
        <v>3</v>
      </c>
      <c r="B65" s="5" t="s">
        <v>55</v>
      </c>
      <c r="C65" s="98"/>
      <c r="D65" s="39"/>
      <c r="E65" s="39"/>
    </row>
    <row r="66" spans="1:5" ht="14.25">
      <c r="A66" s="16" t="s">
        <v>4</v>
      </c>
      <c r="B66" s="4" t="s">
        <v>52</v>
      </c>
      <c r="C66" s="98">
        <v>401</v>
      </c>
      <c r="D66" s="65">
        <v>4971237</v>
      </c>
      <c r="E66" s="65">
        <v>7533522</v>
      </c>
    </row>
    <row r="67" spans="1:5" ht="14.25">
      <c r="A67" s="16" t="s">
        <v>6</v>
      </c>
      <c r="B67" s="4" t="s">
        <v>53</v>
      </c>
      <c r="C67" s="98">
        <v>421</v>
      </c>
      <c r="D67" s="65">
        <v>975412</v>
      </c>
      <c r="E67" s="65">
        <v>609763</v>
      </c>
    </row>
    <row r="68" spans="1:5" ht="14.25">
      <c r="A68" s="16" t="s">
        <v>11</v>
      </c>
      <c r="B68" s="4" t="s">
        <v>54</v>
      </c>
      <c r="C68" s="98">
        <v>442</v>
      </c>
      <c r="D68" s="65">
        <v>56600</v>
      </c>
      <c r="E68" s="65">
        <v>36800</v>
      </c>
    </row>
    <row r="69" spans="1:5" ht="14.25">
      <c r="A69" s="16" t="s">
        <v>10</v>
      </c>
      <c r="B69" s="4" t="s">
        <v>179</v>
      </c>
      <c r="C69" s="98">
        <v>431</v>
      </c>
      <c r="D69" s="65">
        <v>308103</v>
      </c>
      <c r="E69" s="65">
        <v>202914</v>
      </c>
    </row>
    <row r="70" spans="1:5" ht="14.25">
      <c r="A70" s="16" t="s">
        <v>18</v>
      </c>
      <c r="B70" s="4" t="s">
        <v>186</v>
      </c>
      <c r="C70" s="98">
        <v>445</v>
      </c>
      <c r="D70" s="65">
        <f>7182411-4310996-2472080</f>
        <v>399335</v>
      </c>
      <c r="E70" s="65">
        <v>179469</v>
      </c>
    </row>
    <row r="71" spans="1:5" ht="14.25">
      <c r="A71" s="16" t="s">
        <v>185</v>
      </c>
      <c r="B71" s="4" t="s">
        <v>198</v>
      </c>
      <c r="C71" s="98"/>
      <c r="D71" s="65"/>
      <c r="E71" s="65"/>
    </row>
    <row r="72" spans="1:5" ht="14.25">
      <c r="A72" s="16"/>
      <c r="B72" s="5" t="s">
        <v>12</v>
      </c>
      <c r="C72" s="97"/>
      <c r="D72" s="39">
        <f>SUM(D66:D71)</f>
        <v>6710687</v>
      </c>
      <c r="E72" s="39">
        <f>SUM(E66:E71)</f>
        <v>8562468</v>
      </c>
    </row>
    <row r="73" spans="1:5" ht="14.25">
      <c r="A73" s="16">
        <v>4</v>
      </c>
      <c r="B73" s="1" t="s">
        <v>57</v>
      </c>
      <c r="C73" s="98"/>
      <c r="D73" s="65"/>
      <c r="E73" s="65"/>
    </row>
    <row r="74" spans="1:5" ht="14.25">
      <c r="A74" s="16">
        <v>5</v>
      </c>
      <c r="B74" s="1" t="s">
        <v>58</v>
      </c>
      <c r="C74" s="98"/>
      <c r="D74" s="65"/>
      <c r="E74" s="65"/>
    </row>
    <row r="75" spans="1:5" ht="14.25">
      <c r="A75" s="15"/>
      <c r="B75" s="5" t="s">
        <v>59</v>
      </c>
      <c r="C75" s="97"/>
      <c r="D75" s="39">
        <f>D72</f>
        <v>6710687</v>
      </c>
      <c r="E75" s="39">
        <f>E72</f>
        <v>8562468</v>
      </c>
    </row>
    <row r="76" spans="1:5" ht="14.25">
      <c r="A76" s="16"/>
      <c r="B76" s="1"/>
      <c r="C76" s="98"/>
      <c r="D76" s="65"/>
      <c r="E76" s="65"/>
    </row>
    <row r="77" spans="1:5" ht="14.25">
      <c r="A77" s="15" t="s">
        <v>26</v>
      </c>
      <c r="B77" s="5" t="s">
        <v>60</v>
      </c>
      <c r="C77" s="97"/>
      <c r="D77" s="39"/>
      <c r="E77" s="39"/>
    </row>
    <row r="78" spans="1:5" ht="14.25">
      <c r="A78" s="16">
        <v>1</v>
      </c>
      <c r="B78" s="1" t="s">
        <v>61</v>
      </c>
      <c r="C78" s="98"/>
      <c r="D78" s="65"/>
      <c r="E78" s="65"/>
    </row>
    <row r="79" spans="1:5" ht="14.25">
      <c r="A79" s="16" t="s">
        <v>4</v>
      </c>
      <c r="B79" s="4" t="s">
        <v>62</v>
      </c>
      <c r="C79" s="98"/>
      <c r="D79" s="65"/>
      <c r="E79" s="65"/>
    </row>
    <row r="80" spans="1:5" ht="14.25">
      <c r="A80" s="16" t="s">
        <v>6</v>
      </c>
      <c r="B80" s="4" t="s">
        <v>63</v>
      </c>
      <c r="C80" s="98"/>
      <c r="D80" s="65"/>
      <c r="E80" s="65"/>
    </row>
    <row r="81" spans="1:5" ht="14.25">
      <c r="A81" s="16"/>
      <c r="B81" s="1" t="s">
        <v>33</v>
      </c>
      <c r="C81" s="98"/>
      <c r="D81" s="65"/>
      <c r="E81" s="65"/>
    </row>
    <row r="82" spans="1:5" ht="14.25">
      <c r="A82" s="16">
        <v>2</v>
      </c>
      <c r="B82" s="1" t="s">
        <v>64</v>
      </c>
      <c r="C82" s="98"/>
      <c r="D82" s="65"/>
      <c r="E82" s="65"/>
    </row>
    <row r="83" spans="1:5" ht="14.25">
      <c r="A83" s="16">
        <v>3</v>
      </c>
      <c r="B83" s="1" t="s">
        <v>65</v>
      </c>
      <c r="C83" s="98"/>
      <c r="D83" s="65"/>
      <c r="E83" s="65"/>
    </row>
    <row r="84" spans="1:5" ht="14.25">
      <c r="A84" s="16">
        <v>4</v>
      </c>
      <c r="B84" s="1" t="s">
        <v>57</v>
      </c>
      <c r="C84" s="98"/>
      <c r="D84" s="65"/>
      <c r="E84" s="65"/>
    </row>
    <row r="85" spans="1:5" ht="14.25">
      <c r="A85" s="16"/>
      <c r="B85" s="5" t="s">
        <v>66</v>
      </c>
      <c r="C85" s="98"/>
      <c r="D85" s="65"/>
      <c r="E85" s="65"/>
    </row>
    <row r="86" spans="1:5" ht="14.25">
      <c r="A86" s="15"/>
      <c r="B86" s="5" t="s">
        <v>67</v>
      </c>
      <c r="C86" s="97"/>
      <c r="D86" s="39">
        <f>D64+D72</f>
        <v>6710687</v>
      </c>
      <c r="E86" s="39">
        <f>E64+E72</f>
        <v>8562468</v>
      </c>
    </row>
    <row r="87" spans="1:5" ht="14.25">
      <c r="A87" s="16"/>
      <c r="B87" s="1"/>
      <c r="C87" s="98"/>
      <c r="D87" s="65"/>
      <c r="E87" s="65"/>
    </row>
    <row r="88" spans="1:5" ht="14.25">
      <c r="A88" s="15" t="s">
        <v>68</v>
      </c>
      <c r="B88" s="5" t="s">
        <v>69</v>
      </c>
      <c r="C88" s="97"/>
      <c r="D88" s="39"/>
      <c r="E88" s="39"/>
    </row>
    <row r="89" spans="1:5" ht="25.5">
      <c r="A89" s="21">
        <v>1</v>
      </c>
      <c r="B89" s="9" t="s">
        <v>70</v>
      </c>
      <c r="C89" s="100"/>
      <c r="D89" s="66"/>
      <c r="E89" s="66"/>
    </row>
    <row r="90" spans="1:5" ht="25.5">
      <c r="A90" s="21">
        <v>2</v>
      </c>
      <c r="B90" s="9" t="s">
        <v>71</v>
      </c>
      <c r="C90" s="100"/>
      <c r="D90" s="66"/>
      <c r="E90" s="66"/>
    </row>
    <row r="91" spans="1:5" ht="14.25">
      <c r="A91" s="16">
        <v>3</v>
      </c>
      <c r="B91" s="1" t="s">
        <v>72</v>
      </c>
      <c r="C91" s="98"/>
      <c r="D91" s="65">
        <v>21000000</v>
      </c>
      <c r="E91" s="65">
        <v>4000000</v>
      </c>
    </row>
    <row r="92" spans="1:5" ht="14.25">
      <c r="A92" s="16">
        <v>4</v>
      </c>
      <c r="B92" s="1" t="s">
        <v>73</v>
      </c>
      <c r="C92" s="98"/>
      <c r="D92" s="65"/>
      <c r="E92" s="65"/>
    </row>
    <row r="93" spans="1:5" ht="14.25">
      <c r="A93" s="16">
        <v>5</v>
      </c>
      <c r="B93" s="1" t="s">
        <v>74</v>
      </c>
      <c r="C93" s="98"/>
      <c r="D93" s="65"/>
      <c r="E93" s="65"/>
    </row>
    <row r="94" spans="1:5" ht="14.25">
      <c r="A94" s="16">
        <v>6</v>
      </c>
      <c r="B94" s="1" t="s">
        <v>75</v>
      </c>
      <c r="C94" s="98"/>
      <c r="D94" s="65"/>
      <c r="E94" s="65"/>
    </row>
    <row r="95" spans="1:5" ht="14.25">
      <c r="A95" s="16">
        <v>7</v>
      </c>
      <c r="B95" s="1" t="s">
        <v>76</v>
      </c>
      <c r="C95" s="98"/>
      <c r="D95" s="65">
        <v>775603</v>
      </c>
      <c r="E95" s="65"/>
    </row>
    <row r="96" spans="1:5" ht="14.25">
      <c r="A96" s="16">
        <v>8</v>
      </c>
      <c r="B96" s="1" t="s">
        <v>77</v>
      </c>
      <c r="C96" s="98"/>
      <c r="D96" s="65"/>
      <c r="E96" s="65"/>
    </row>
    <row r="97" spans="1:5" ht="14.25">
      <c r="A97" s="16">
        <v>9</v>
      </c>
      <c r="B97" s="1" t="s">
        <v>78</v>
      </c>
      <c r="C97" s="98">
        <v>108</v>
      </c>
      <c r="D97" s="65">
        <v>0</v>
      </c>
      <c r="E97" s="65">
        <v>13424832</v>
      </c>
    </row>
    <row r="98" spans="1:5" ht="14.25">
      <c r="A98" s="16">
        <v>10</v>
      </c>
      <c r="B98" s="1" t="s">
        <v>79</v>
      </c>
      <c r="C98" s="98">
        <v>109</v>
      </c>
      <c r="D98" s="65">
        <v>5280760</v>
      </c>
      <c r="E98" s="65">
        <v>4350771</v>
      </c>
    </row>
    <row r="99" spans="1:5" ht="14.25">
      <c r="A99" s="15"/>
      <c r="B99" s="5" t="s">
        <v>80</v>
      </c>
      <c r="C99" s="97"/>
      <c r="D99" s="39">
        <f>SUM(D89:D98)</f>
        <v>27056363</v>
      </c>
      <c r="E99" s="39">
        <f>SUM(E89:E98)</f>
        <v>21775603</v>
      </c>
    </row>
    <row r="100" spans="1:5" ht="14.25">
      <c r="A100" s="16"/>
      <c r="B100" s="1" t="s">
        <v>164</v>
      </c>
      <c r="C100" s="98"/>
      <c r="D100" s="65"/>
      <c r="E100" s="65"/>
    </row>
    <row r="101" spans="1:5" ht="15" thickBot="1">
      <c r="A101" s="22"/>
      <c r="B101" s="19" t="s">
        <v>81</v>
      </c>
      <c r="C101" s="101"/>
      <c r="D101" s="47">
        <f>D86+D99</f>
        <v>33767050</v>
      </c>
      <c r="E101" s="47">
        <f>E86+E99</f>
        <v>30338071</v>
      </c>
    </row>
    <row r="102" ht="13.5" thickTop="1"/>
  </sheetData>
  <mergeCells count="4">
    <mergeCell ref="A53:D53"/>
    <mergeCell ref="B54:D54"/>
    <mergeCell ref="A1:D1"/>
    <mergeCell ref="B2:D2"/>
  </mergeCells>
  <printOptions/>
  <pageMargins left="1.06" right="0.33" top="0.46" bottom="0.43" header="0.34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E41" sqref="E41"/>
    </sheetView>
  </sheetViews>
  <sheetFormatPr defaultColWidth="9.140625" defaultRowHeight="12.75"/>
  <cols>
    <col min="1" max="1" width="5.8515625" style="0" customWidth="1"/>
    <col min="2" max="2" width="50.00390625" style="0" customWidth="1"/>
    <col min="3" max="3" width="4.8515625" style="0" customWidth="1"/>
    <col min="4" max="4" width="16.421875" style="0" customWidth="1"/>
    <col min="5" max="5" width="17.421875" style="0" customWidth="1"/>
    <col min="7" max="7" width="15.28125" style="0" customWidth="1"/>
  </cols>
  <sheetData>
    <row r="1" spans="1:5" s="6" customFormat="1" ht="18">
      <c r="A1" s="24" t="s">
        <v>183</v>
      </c>
      <c r="D1" s="23"/>
      <c r="E1" s="23"/>
    </row>
    <row r="3" s="6" customFormat="1" ht="12.75">
      <c r="B3" s="6" t="s">
        <v>84</v>
      </c>
    </row>
    <row r="4" s="6" customFormat="1" ht="12.75">
      <c r="B4" s="6" t="s">
        <v>193</v>
      </c>
    </row>
    <row r="5" s="6" customFormat="1" ht="12.75"/>
    <row r="6" s="6" customFormat="1" ht="13.5" thickBot="1">
      <c r="E6" s="23" t="s">
        <v>108</v>
      </c>
    </row>
    <row r="7" spans="1:5" s="6" customFormat="1" ht="15.75" thickTop="1">
      <c r="A7" s="73" t="s">
        <v>82</v>
      </c>
      <c r="B7" s="74" t="s">
        <v>83</v>
      </c>
      <c r="C7" s="74"/>
      <c r="D7" s="75" t="s">
        <v>194</v>
      </c>
      <c r="E7" s="75" t="s">
        <v>168</v>
      </c>
    </row>
    <row r="8" spans="1:5" ht="14.25">
      <c r="A8" s="76"/>
      <c r="B8" s="77"/>
      <c r="C8" s="77"/>
      <c r="D8" s="78"/>
      <c r="E8" s="78"/>
    </row>
    <row r="9" spans="1:5" s="6" customFormat="1" ht="15">
      <c r="A9" s="79">
        <v>1</v>
      </c>
      <c r="B9" s="80" t="s">
        <v>85</v>
      </c>
      <c r="C9" s="80"/>
      <c r="D9" s="81">
        <f>37064150+413676</f>
        <v>37477826</v>
      </c>
      <c r="E9" s="81">
        <v>34749282</v>
      </c>
    </row>
    <row r="10" spans="1:5" s="6" customFormat="1" ht="15">
      <c r="A10" s="79">
        <v>2</v>
      </c>
      <c r="B10" s="80" t="s">
        <v>86</v>
      </c>
      <c r="C10" s="80"/>
      <c r="D10" s="81">
        <v>0</v>
      </c>
      <c r="E10" s="81">
        <v>0</v>
      </c>
    </row>
    <row r="11" spans="1:7" s="26" customFormat="1" ht="28.5">
      <c r="A11" s="82">
        <v>3</v>
      </c>
      <c r="B11" s="83" t="s">
        <v>87</v>
      </c>
      <c r="C11" s="83"/>
      <c r="D11" s="84">
        <v>0</v>
      </c>
      <c r="E11" s="84">
        <v>0</v>
      </c>
      <c r="G11" s="102" t="s">
        <v>166</v>
      </c>
    </row>
    <row r="12" spans="1:7" ht="14.25">
      <c r="A12" s="76">
        <v>4</v>
      </c>
      <c r="B12" s="77" t="s">
        <v>88</v>
      </c>
      <c r="C12" s="77"/>
      <c r="D12" s="78">
        <f>-6728618-2141748+1802254-137844</f>
        <v>-7205956</v>
      </c>
      <c r="E12" s="78"/>
      <c r="G12" s="103"/>
    </row>
    <row r="13" spans="1:7" ht="14.25">
      <c r="A13" s="76">
        <v>5</v>
      </c>
      <c r="B13" s="77" t="s">
        <v>89</v>
      </c>
      <c r="C13" s="77"/>
      <c r="D13" s="78">
        <f>D14+D15+D16</f>
        <v>-13568150</v>
      </c>
      <c r="E13" s="78">
        <f>E14+E15+E16</f>
        <v>-9563368</v>
      </c>
      <c r="G13" s="103"/>
    </row>
    <row r="14" spans="1:7" ht="14.25">
      <c r="A14" s="76"/>
      <c r="B14" s="77" t="s">
        <v>90</v>
      </c>
      <c r="C14" s="77"/>
      <c r="D14" s="78">
        <v>-11626175</v>
      </c>
      <c r="E14" s="78">
        <v>-8094275</v>
      </c>
      <c r="G14" s="103"/>
    </row>
    <row r="15" spans="1:7" ht="14.25">
      <c r="A15" s="76"/>
      <c r="B15" s="77" t="s">
        <v>91</v>
      </c>
      <c r="C15" s="77"/>
      <c r="D15" s="78"/>
      <c r="E15" s="78"/>
      <c r="G15" s="103"/>
    </row>
    <row r="16" spans="1:7" s="26" customFormat="1" ht="28.5">
      <c r="A16" s="82"/>
      <c r="B16" s="83" t="s">
        <v>129</v>
      </c>
      <c r="C16" s="83"/>
      <c r="D16" s="84">
        <v>-1941975</v>
      </c>
      <c r="E16" s="84">
        <v>-1469093</v>
      </c>
      <c r="G16" s="104"/>
    </row>
    <row r="17" spans="1:7" ht="14.25">
      <c r="A17" s="76">
        <v>6</v>
      </c>
      <c r="B17" s="77" t="s">
        <v>92</v>
      </c>
      <c r="C17" s="77"/>
      <c r="D17" s="78">
        <v>-2170250</v>
      </c>
      <c r="E17" s="78">
        <v>-2144829</v>
      </c>
      <c r="G17" s="103"/>
    </row>
    <row r="18" spans="1:7" ht="14.25">
      <c r="A18" s="76">
        <v>7</v>
      </c>
      <c r="B18" s="77" t="s">
        <v>93</v>
      </c>
      <c r="C18" s="77"/>
      <c r="D18" s="78">
        <f>-(854467+150000+137950+5403235+729380+735205+349140+124570+10243)</f>
        <v>-8494190</v>
      </c>
      <c r="E18" s="78">
        <f>-908566-5365820-1515344-6251780-240000-403688-35000-2345907-22000-662105-46474-77250-334000</f>
        <v>-18207934</v>
      </c>
      <c r="G18" s="105"/>
    </row>
    <row r="19" spans="1:5" ht="14.25">
      <c r="A19" s="76">
        <v>8</v>
      </c>
      <c r="B19" s="77" t="s">
        <v>94</v>
      </c>
      <c r="C19" s="77"/>
      <c r="D19" s="78">
        <f>D12+D13+D17+D18</f>
        <v>-31438546</v>
      </c>
      <c r="E19" s="78">
        <f>E13+E17+E18</f>
        <v>-29916131</v>
      </c>
    </row>
    <row r="20" spans="1:7" s="27" customFormat="1" ht="30">
      <c r="A20" s="85">
        <v>9</v>
      </c>
      <c r="B20" s="86" t="s">
        <v>95</v>
      </c>
      <c r="C20" s="86"/>
      <c r="D20" s="87">
        <f>D9+D12+D13+D17+D18</f>
        <v>6039280</v>
      </c>
      <c r="E20" s="87">
        <f>E9+E12+E13+E17+E18</f>
        <v>4833151</v>
      </c>
      <c r="G20" s="67"/>
    </row>
    <row r="21" spans="1:5" s="26" customFormat="1" ht="28.5">
      <c r="A21" s="82">
        <v>10</v>
      </c>
      <c r="B21" s="83" t="s">
        <v>96</v>
      </c>
      <c r="C21" s="83"/>
      <c r="D21" s="84"/>
      <c r="E21" s="84"/>
    </row>
    <row r="22" spans="1:7" s="26" customFormat="1" ht="28.5">
      <c r="A22" s="82">
        <v>11</v>
      </c>
      <c r="B22" s="83" t="s">
        <v>97</v>
      </c>
      <c r="C22" s="83"/>
      <c r="D22" s="84"/>
      <c r="E22" s="84"/>
      <c r="G22" s="72"/>
    </row>
    <row r="23" spans="1:5" ht="14.25">
      <c r="A23" s="76">
        <v>12</v>
      </c>
      <c r="B23" s="77" t="s">
        <v>98</v>
      </c>
      <c r="C23" s="77"/>
      <c r="D23" s="78"/>
      <c r="E23" s="78"/>
    </row>
    <row r="24" spans="1:5" ht="28.5">
      <c r="A24" s="76">
        <v>12.1</v>
      </c>
      <c r="B24" s="83" t="s">
        <v>99</v>
      </c>
      <c r="C24" s="77"/>
      <c r="D24" s="78"/>
      <c r="E24" s="78"/>
    </row>
    <row r="25" spans="1:5" ht="14.25">
      <c r="A25" s="76">
        <v>12.2</v>
      </c>
      <c r="B25" s="77" t="s">
        <v>100</v>
      </c>
      <c r="C25" s="77"/>
      <c r="D25" s="78">
        <v>0</v>
      </c>
      <c r="E25" s="78">
        <v>973</v>
      </c>
    </row>
    <row r="26" spans="1:5" ht="14.25">
      <c r="A26" s="76">
        <v>12.3</v>
      </c>
      <c r="B26" s="77" t="s">
        <v>101</v>
      </c>
      <c r="C26" s="77"/>
      <c r="D26" s="78">
        <f>20087+806-6</f>
        <v>20887</v>
      </c>
      <c r="E26" s="78">
        <v>66</v>
      </c>
    </row>
    <row r="27" spans="1:5" ht="14.25">
      <c r="A27" s="76">
        <v>12.4</v>
      </c>
      <c r="B27" s="77" t="s">
        <v>102</v>
      </c>
      <c r="C27" s="77"/>
      <c r="D27" s="78">
        <f>1433-192951</f>
        <v>-191518</v>
      </c>
      <c r="E27" s="78"/>
    </row>
    <row r="28" spans="1:7" s="27" customFormat="1" ht="30">
      <c r="A28" s="85">
        <v>13</v>
      </c>
      <c r="B28" s="86" t="s">
        <v>103</v>
      </c>
      <c r="C28" s="86"/>
      <c r="D28" s="87">
        <f>SUM(D25:D27)</f>
        <v>-170631</v>
      </c>
      <c r="E28" s="87">
        <f>SUM(E25:E27)</f>
        <v>1039</v>
      </c>
      <c r="G28" s="67"/>
    </row>
    <row r="29" spans="1:7" s="6" customFormat="1" ht="15">
      <c r="A29" s="79">
        <v>14</v>
      </c>
      <c r="B29" s="80" t="s">
        <v>104</v>
      </c>
      <c r="C29" s="80"/>
      <c r="D29" s="81">
        <f>D20+D28</f>
        <v>5868649</v>
      </c>
      <c r="E29" s="81">
        <f>E20+E28</f>
        <v>4834190</v>
      </c>
      <c r="G29" s="68"/>
    </row>
    <row r="30" spans="1:5" ht="14.25">
      <c r="A30" s="76">
        <v>15</v>
      </c>
      <c r="B30" s="77" t="s">
        <v>105</v>
      </c>
      <c r="C30" s="77"/>
      <c r="D30" s="78">
        <v>587889</v>
      </c>
      <c r="E30" s="78">
        <f>E29*0.1</f>
        <v>483419</v>
      </c>
    </row>
    <row r="31" spans="1:7" s="6" customFormat="1" ht="15">
      <c r="A31" s="79">
        <v>16</v>
      </c>
      <c r="B31" s="80" t="s">
        <v>106</v>
      </c>
      <c r="C31" s="80"/>
      <c r="D31" s="81">
        <f>D29-D30</f>
        <v>5280760</v>
      </c>
      <c r="E31" s="81">
        <f>E29-E30</f>
        <v>4350771</v>
      </c>
      <c r="G31" s="68"/>
    </row>
    <row r="32" spans="1:5" ht="15" thickBot="1">
      <c r="A32" s="88"/>
      <c r="B32" s="89"/>
      <c r="C32" s="89"/>
      <c r="D32" s="90"/>
      <c r="E32" s="90"/>
    </row>
    <row r="33" ht="13.5" thickTop="1"/>
  </sheetData>
  <printOptions/>
  <pageMargins left="0.85" right="0.23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4">
      <selection activeCell="G18" sqref="G18"/>
    </sheetView>
  </sheetViews>
  <sheetFormatPr defaultColWidth="9.140625" defaultRowHeight="12.75"/>
  <cols>
    <col min="1" max="1" width="29.57421875" style="0" customWidth="1"/>
    <col min="2" max="2" width="11.28125" style="0" bestFit="1" customWidth="1"/>
    <col min="4" max="4" width="8.28125" style="0" customWidth="1"/>
    <col min="5" max="6" width="10.8515625" style="0" customWidth="1"/>
    <col min="7" max="7" width="13.28125" style="0" customWidth="1"/>
    <col min="9" max="9" width="9.28125" style="0" customWidth="1"/>
    <col min="10" max="10" width="11.28125" style="0" customWidth="1"/>
  </cols>
  <sheetData>
    <row r="1" spans="1:5" s="6" customFormat="1" ht="20.25">
      <c r="A1" s="24" t="s">
        <v>184</v>
      </c>
      <c r="D1" s="23"/>
      <c r="E1" s="23"/>
    </row>
    <row r="3" s="6" customFormat="1" ht="12.75">
      <c r="B3" s="6" t="s">
        <v>107</v>
      </c>
    </row>
    <row r="4" s="6" customFormat="1" ht="12.75">
      <c r="B4" s="6" t="s">
        <v>196</v>
      </c>
    </row>
    <row r="5" s="6" customFormat="1" ht="13.5" thickBot="1"/>
    <row r="6" spans="1:10" s="6" customFormat="1" ht="13.5" thickTop="1">
      <c r="A6" s="25"/>
      <c r="B6" s="28" t="s">
        <v>109</v>
      </c>
      <c r="C6" s="29"/>
      <c r="D6" s="29"/>
      <c r="E6" s="29"/>
      <c r="F6" s="29"/>
      <c r="G6" s="29"/>
      <c r="H6" s="29"/>
      <c r="I6" s="29"/>
      <c r="J6" s="32"/>
    </row>
    <row r="7" spans="1:10" s="27" customFormat="1" ht="60" customHeight="1">
      <c r="A7" s="31"/>
      <c r="B7" s="33" t="s">
        <v>72</v>
      </c>
      <c r="C7" s="33" t="s">
        <v>110</v>
      </c>
      <c r="D7" s="33" t="s">
        <v>128</v>
      </c>
      <c r="E7" s="33" t="s">
        <v>111</v>
      </c>
      <c r="F7" s="33" t="s">
        <v>112</v>
      </c>
      <c r="G7" s="33" t="s">
        <v>116</v>
      </c>
      <c r="H7" s="33" t="s">
        <v>77</v>
      </c>
      <c r="I7" s="33" t="s">
        <v>113</v>
      </c>
      <c r="J7" s="34" t="s">
        <v>114</v>
      </c>
    </row>
    <row r="8" spans="1:10" s="6" customFormat="1" ht="12.75">
      <c r="A8" s="30" t="s">
        <v>170</v>
      </c>
      <c r="B8" s="39">
        <v>4000000</v>
      </c>
      <c r="C8" s="39"/>
      <c r="D8" s="39"/>
      <c r="E8" s="39"/>
      <c r="F8" s="39"/>
      <c r="G8" s="39">
        <f>'AKTIVI PASIV  09 '!E97+'AKTIVI PASIV  09 '!E98</f>
        <v>17775603</v>
      </c>
      <c r="H8" s="39"/>
      <c r="I8" s="39"/>
      <c r="J8" s="40">
        <f>B8+E8+G8</f>
        <v>21775603</v>
      </c>
    </row>
    <row r="9" spans="1:10" s="37" customFormat="1" ht="25.5">
      <c r="A9" s="36" t="s">
        <v>115</v>
      </c>
      <c r="B9" s="41"/>
      <c r="C9" s="41"/>
      <c r="D9" s="41"/>
      <c r="E9" s="41"/>
      <c r="F9" s="41"/>
      <c r="G9" s="41"/>
      <c r="H9" s="41"/>
      <c r="I9" s="41"/>
      <c r="J9" s="42"/>
    </row>
    <row r="10" spans="1:10" s="8" customFormat="1" ht="12.75">
      <c r="A10" s="35" t="s">
        <v>117</v>
      </c>
      <c r="B10" s="43"/>
      <c r="C10" s="43"/>
      <c r="D10" s="43"/>
      <c r="E10" s="43">
        <v>775603</v>
      </c>
      <c r="F10" s="43"/>
      <c r="G10" s="43">
        <f>-E10</f>
        <v>-775603</v>
      </c>
      <c r="H10" s="43"/>
      <c r="I10" s="43"/>
      <c r="J10" s="44">
        <f>G10</f>
        <v>-775603</v>
      </c>
    </row>
    <row r="11" spans="1:10" s="37" customFormat="1" ht="12.75">
      <c r="A11" s="36"/>
      <c r="B11" s="41"/>
      <c r="C11" s="41"/>
      <c r="D11" s="41"/>
      <c r="E11" s="41"/>
      <c r="F11" s="41"/>
      <c r="G11" s="41"/>
      <c r="H11" s="41"/>
      <c r="I11" s="41"/>
      <c r="J11" s="42"/>
    </row>
    <row r="12" spans="1:10" s="8" customFormat="1" ht="12.75">
      <c r="A12" s="35" t="s">
        <v>118</v>
      </c>
      <c r="B12" s="43"/>
      <c r="C12" s="43"/>
      <c r="D12" s="43"/>
      <c r="E12" s="43"/>
      <c r="F12" s="43"/>
      <c r="G12" s="43">
        <f>'Te ardhura+shpenzime'!D31</f>
        <v>5280760</v>
      </c>
      <c r="H12" s="43"/>
      <c r="I12" s="43"/>
      <c r="J12" s="44">
        <f>G12</f>
        <v>5280760</v>
      </c>
    </row>
    <row r="13" spans="1:10" s="8" customFormat="1" ht="12.75">
      <c r="A13" s="35" t="s">
        <v>119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0" s="37" customFormat="1" ht="25.5">
      <c r="A14" s="58" t="s">
        <v>120</v>
      </c>
      <c r="B14" s="41"/>
      <c r="C14" s="41"/>
      <c r="D14" s="41"/>
      <c r="E14" s="41"/>
      <c r="F14" s="41"/>
      <c r="G14" s="41"/>
      <c r="H14" s="41"/>
      <c r="I14" s="41"/>
      <c r="J14" s="42"/>
    </row>
    <row r="15" spans="1:10" s="8" customFormat="1" ht="25.5">
      <c r="A15" s="36" t="s">
        <v>121</v>
      </c>
      <c r="B15" s="43"/>
      <c r="C15" s="43"/>
      <c r="D15" s="43"/>
      <c r="E15" s="43"/>
      <c r="F15" s="43"/>
      <c r="G15" s="43"/>
      <c r="H15" s="43"/>
      <c r="I15" s="43"/>
      <c r="J15" s="44"/>
    </row>
    <row r="16" spans="1:10" s="37" customFormat="1" ht="12.75">
      <c r="A16" s="35" t="s">
        <v>122</v>
      </c>
      <c r="B16" s="41"/>
      <c r="C16" s="41"/>
      <c r="D16" s="41"/>
      <c r="E16" s="41"/>
      <c r="F16" s="41"/>
      <c r="G16" s="41"/>
      <c r="H16" s="41"/>
      <c r="I16" s="41"/>
      <c r="J16" s="42"/>
    </row>
    <row r="17" spans="1:10" s="8" customFormat="1" ht="12.75">
      <c r="A17" s="35" t="s">
        <v>123</v>
      </c>
      <c r="B17" s="43">
        <v>17000000</v>
      </c>
      <c r="C17" s="43"/>
      <c r="D17" s="43"/>
      <c r="E17" s="43"/>
      <c r="F17" s="43"/>
      <c r="G17" s="43">
        <f>-B17</f>
        <v>-17000000</v>
      </c>
      <c r="H17" s="43"/>
      <c r="I17" s="43"/>
      <c r="J17" s="44"/>
    </row>
    <row r="18" spans="1:10" s="8" customFormat="1" ht="12.75">
      <c r="A18" s="35" t="s">
        <v>124</v>
      </c>
      <c r="B18" s="43"/>
      <c r="C18" s="43"/>
      <c r="D18" s="43"/>
      <c r="E18" s="43"/>
      <c r="F18" s="43"/>
      <c r="G18" s="43"/>
      <c r="H18" s="43"/>
      <c r="I18" s="43"/>
      <c r="J18" s="44"/>
    </row>
    <row r="19" spans="1:10" s="8" customFormat="1" ht="12.75">
      <c r="A19" s="35" t="s">
        <v>125</v>
      </c>
      <c r="B19" s="43"/>
      <c r="C19" s="43"/>
      <c r="D19" s="43"/>
      <c r="E19" s="43"/>
      <c r="F19" s="43"/>
      <c r="G19" s="43"/>
      <c r="H19" s="43"/>
      <c r="I19" s="43"/>
      <c r="J19" s="44"/>
    </row>
    <row r="20" spans="1:10" s="37" customFormat="1" ht="12.75">
      <c r="A20" s="36" t="s">
        <v>126</v>
      </c>
      <c r="B20" s="41"/>
      <c r="C20" s="41"/>
      <c r="D20" s="41"/>
      <c r="E20" s="41"/>
      <c r="F20" s="41"/>
      <c r="G20" s="41"/>
      <c r="H20" s="41"/>
      <c r="I20" s="41"/>
      <c r="J20" s="42"/>
    </row>
    <row r="21" spans="1:10" s="37" customFormat="1" ht="12.75">
      <c r="A21" s="36" t="s">
        <v>127</v>
      </c>
      <c r="B21" s="41"/>
      <c r="C21" s="41"/>
      <c r="D21" s="41"/>
      <c r="E21" s="41"/>
      <c r="F21" s="41"/>
      <c r="G21" s="41"/>
      <c r="H21" s="41"/>
      <c r="I21" s="41"/>
      <c r="J21" s="42"/>
    </row>
    <row r="22" spans="1:10" s="6" customFormat="1" ht="13.5" thickBot="1">
      <c r="A22" s="38" t="s">
        <v>195</v>
      </c>
      <c r="B22" s="45">
        <f>SUM(B8:B21)</f>
        <v>21000000</v>
      </c>
      <c r="C22" s="45"/>
      <c r="D22" s="45"/>
      <c r="E22" s="45">
        <f>SUM(E8:E21)</f>
        <v>775603</v>
      </c>
      <c r="F22" s="45"/>
      <c r="G22" s="45">
        <f>SUM(G8:G21)</f>
        <v>5280760</v>
      </c>
      <c r="H22" s="45"/>
      <c r="I22" s="45"/>
      <c r="J22" s="46">
        <f>SUM(J8:J21)</f>
        <v>26280760</v>
      </c>
    </row>
    <row r="23" ht="13.5" thickTop="1"/>
    <row r="28" s="27" customFormat="1" ht="12.75"/>
    <row r="29" s="6" customFormat="1" ht="12.75"/>
    <row r="31" s="6" customFormat="1" ht="12.75"/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4.8515625" style="0" customWidth="1"/>
    <col min="2" max="2" width="56.57421875" style="0" customWidth="1"/>
    <col min="3" max="3" width="16.140625" style="0" customWidth="1"/>
    <col min="4" max="4" width="17.8515625" style="0" customWidth="1"/>
    <col min="5" max="5" width="11.8515625" style="0" bestFit="1" customWidth="1"/>
    <col min="6" max="6" width="8.28125" style="0" customWidth="1"/>
    <col min="7" max="7" width="13.57421875" style="0" customWidth="1"/>
    <col min="8" max="8" width="10.8515625" style="0" customWidth="1"/>
    <col min="9" max="9" width="11.421875" style="0" customWidth="1"/>
    <col min="11" max="11" width="10.28125" style="0" customWidth="1"/>
    <col min="12" max="12" width="11.28125" style="0" customWidth="1"/>
  </cols>
  <sheetData>
    <row r="1" spans="1:7" s="6" customFormat="1" ht="20.25">
      <c r="A1" s="95" t="s">
        <v>182</v>
      </c>
      <c r="B1" s="96"/>
      <c r="F1" s="23"/>
      <c r="G1" s="23"/>
    </row>
    <row r="3" s="6" customFormat="1" ht="12.75">
      <c r="B3" s="6" t="s">
        <v>131</v>
      </c>
    </row>
    <row r="4" spans="2:3" s="6" customFormat="1" ht="12.75">
      <c r="B4" s="6" t="s">
        <v>197</v>
      </c>
      <c r="C4" s="6" t="s">
        <v>130</v>
      </c>
    </row>
    <row r="5" spans="3:5" ht="12.75">
      <c r="C5" s="48" t="s">
        <v>132</v>
      </c>
      <c r="D5" s="48"/>
      <c r="E5" s="48"/>
    </row>
    <row r="6" ht="13.5" thickBot="1"/>
    <row r="7" spans="1:4" ht="27.75" customHeight="1" thickTop="1">
      <c r="A7" s="49"/>
      <c r="B7" s="12" t="s">
        <v>133</v>
      </c>
      <c r="C7" s="108">
        <v>2010</v>
      </c>
      <c r="D7" s="108">
        <v>2009</v>
      </c>
    </row>
    <row r="8" spans="1:4" ht="21.75" customHeight="1">
      <c r="A8" s="50"/>
      <c r="B8" s="1" t="s">
        <v>134</v>
      </c>
      <c r="C8" s="61">
        <f>'Te ardhura+shpenzime'!D29</f>
        <v>5868649</v>
      </c>
      <c r="D8" s="61">
        <v>4834190</v>
      </c>
    </row>
    <row r="9" spans="1:4" ht="12.75">
      <c r="A9" s="50"/>
      <c r="B9" s="1" t="s">
        <v>135</v>
      </c>
      <c r="C9" s="61"/>
      <c r="D9" s="61"/>
    </row>
    <row r="10" spans="1:5" s="37" customFormat="1" ht="12.75">
      <c r="A10" s="36"/>
      <c r="B10" s="54" t="s">
        <v>136</v>
      </c>
      <c r="C10" s="42">
        <f>-'Te ardhura+shpenzime'!D17</f>
        <v>2170250</v>
      </c>
      <c r="D10" s="42">
        <v>2144829</v>
      </c>
      <c r="E10" s="37" t="s">
        <v>166</v>
      </c>
    </row>
    <row r="11" spans="1:4" s="8" customFormat="1" ht="12.75">
      <c r="A11" s="35"/>
      <c r="B11" s="53" t="s">
        <v>137</v>
      </c>
      <c r="C11" s="44"/>
      <c r="D11" s="44"/>
    </row>
    <row r="12" spans="1:4" s="8" customFormat="1" ht="12.75">
      <c r="A12" s="35"/>
      <c r="B12" s="53" t="s">
        <v>199</v>
      </c>
      <c r="C12" s="44"/>
      <c r="D12" s="44"/>
    </row>
    <row r="13" spans="1:4" s="8" customFormat="1" ht="12.75">
      <c r="A13" s="35"/>
      <c r="B13" s="53" t="s">
        <v>138</v>
      </c>
      <c r="C13" s="44"/>
      <c r="D13" s="44"/>
    </row>
    <row r="14" spans="1:4" s="8" customFormat="1" ht="12.75">
      <c r="A14" s="35"/>
      <c r="B14" s="53" t="s">
        <v>139</v>
      </c>
      <c r="C14" s="44"/>
      <c r="D14" s="44"/>
    </row>
    <row r="15" spans="1:5" s="37" customFormat="1" ht="25.5">
      <c r="A15" s="36"/>
      <c r="B15" s="52" t="s">
        <v>140</v>
      </c>
      <c r="C15" s="42">
        <f>'AKTIVI PASIV  09 '!E17-'AKTIVI PASIV  09 '!D17</f>
        <v>-3347612</v>
      </c>
      <c r="D15" s="42">
        <v>-2078570</v>
      </c>
      <c r="E15" s="91"/>
    </row>
    <row r="16" spans="1:5" s="8" customFormat="1" ht="12.75">
      <c r="A16" s="35"/>
      <c r="B16" s="7" t="s">
        <v>141</v>
      </c>
      <c r="C16" s="44">
        <f>-'AKTIVI PASIV  09 '!D22</f>
        <v>-1802254</v>
      </c>
      <c r="D16" s="44">
        <f>'[1]AKTIVI PASIV  09 '!E24</f>
        <v>0</v>
      </c>
      <c r="E16" s="62"/>
    </row>
    <row r="17" spans="1:5" s="8" customFormat="1" ht="12.75">
      <c r="A17" s="35"/>
      <c r="B17" s="7" t="s">
        <v>142</v>
      </c>
      <c r="C17" s="44">
        <f>'AKTIVI PASIV  09 '!D86-'AKTIVI PASIV  09 '!E86</f>
        <v>-1851781</v>
      </c>
      <c r="D17" s="44">
        <v>2692078</v>
      </c>
      <c r="E17" s="62"/>
    </row>
    <row r="18" spans="1:5" s="8" customFormat="1" ht="12.75">
      <c r="A18" s="35"/>
      <c r="B18" s="5" t="s">
        <v>143</v>
      </c>
      <c r="C18" s="40"/>
      <c r="D18" s="40"/>
      <c r="E18" s="62"/>
    </row>
    <row r="19" spans="1:5" s="8" customFormat="1" ht="12.75">
      <c r="A19" s="35"/>
      <c r="B19" s="7" t="s">
        <v>144</v>
      </c>
      <c r="C19" s="44"/>
      <c r="D19" s="44"/>
      <c r="E19" s="62"/>
    </row>
    <row r="20" spans="1:7" s="8" customFormat="1" ht="12.75">
      <c r="A20" s="35"/>
      <c r="B20" s="7" t="s">
        <v>145</v>
      </c>
      <c r="C20" s="44">
        <f>-'Te ardhura+shpenzime'!D30</f>
        <v>-587889</v>
      </c>
      <c r="D20" s="44">
        <v>-483419</v>
      </c>
      <c r="G20" s="94"/>
    </row>
    <row r="21" spans="1:5" s="56" customFormat="1" ht="12.75">
      <c r="A21" s="55"/>
      <c r="B21" s="4" t="s">
        <v>159</v>
      </c>
      <c r="C21" s="59"/>
      <c r="D21" s="59"/>
      <c r="E21" s="93"/>
    </row>
    <row r="22" spans="1:4" s="8" customFormat="1" ht="12.75">
      <c r="A22" s="35"/>
      <c r="B22" s="57"/>
      <c r="C22" s="44"/>
      <c r="D22" s="44"/>
    </row>
    <row r="23" spans="1:4" s="8" customFormat="1" ht="12.75">
      <c r="A23" s="35"/>
      <c r="B23" s="5" t="s">
        <v>146</v>
      </c>
      <c r="C23" s="40"/>
      <c r="D23" s="40"/>
    </row>
    <row r="24" spans="1:5" s="8" customFormat="1" ht="12.75">
      <c r="A24" s="35"/>
      <c r="B24" s="7" t="s">
        <v>147</v>
      </c>
      <c r="C24" s="44"/>
      <c r="D24" s="44"/>
      <c r="E24" s="62"/>
    </row>
    <row r="25" spans="1:5" s="8" customFormat="1" ht="12.75">
      <c r="A25" s="35"/>
      <c r="B25" s="7" t="s">
        <v>148</v>
      </c>
      <c r="C25" s="44">
        <f>-C10-'AKTIVI PASIV  09 '!D50+'AKTIVI PASIV  09 '!E50</f>
        <v>-240266</v>
      </c>
      <c r="D25" s="44">
        <v>-5536606</v>
      </c>
      <c r="E25" s="62"/>
    </row>
    <row r="26" spans="1:5" s="8" customFormat="1" ht="12.75">
      <c r="A26" s="35"/>
      <c r="B26" s="7" t="s">
        <v>149</v>
      </c>
      <c r="C26" s="44"/>
      <c r="D26" s="44"/>
      <c r="E26" s="62"/>
    </row>
    <row r="27" spans="1:4" s="8" customFormat="1" ht="12.75">
      <c r="A27" s="35"/>
      <c r="B27" s="7" t="s">
        <v>150</v>
      </c>
      <c r="C27" s="44"/>
      <c r="D27" s="44"/>
    </row>
    <row r="28" spans="1:5" s="8" customFormat="1" ht="12.75">
      <c r="A28" s="35"/>
      <c r="B28" s="7" t="s">
        <v>151</v>
      </c>
      <c r="C28" s="44"/>
      <c r="D28" s="44"/>
      <c r="E28" s="62"/>
    </row>
    <row r="29" spans="1:4" s="56" customFormat="1" ht="12.75">
      <c r="A29" s="55"/>
      <c r="B29" s="4" t="s">
        <v>158</v>
      </c>
      <c r="C29" s="44"/>
      <c r="D29" s="44"/>
    </row>
    <row r="30" spans="1:4" s="8" customFormat="1" ht="12.75">
      <c r="A30" s="35"/>
      <c r="B30" s="4"/>
      <c r="C30" s="44"/>
      <c r="D30" s="44"/>
    </row>
    <row r="31" spans="1:4" s="8" customFormat="1" ht="12.75">
      <c r="A31" s="35"/>
      <c r="B31" s="5" t="s">
        <v>152</v>
      </c>
      <c r="C31" s="44"/>
      <c r="D31" s="44"/>
    </row>
    <row r="32" spans="1:4" s="8" customFormat="1" ht="12.75">
      <c r="A32" s="35"/>
      <c r="B32" s="7" t="s">
        <v>153</v>
      </c>
      <c r="C32" s="44"/>
      <c r="D32" s="44"/>
    </row>
    <row r="33" spans="1:7" s="8" customFormat="1" ht="12.75">
      <c r="A33" s="35"/>
      <c r="B33" s="7" t="s">
        <v>154</v>
      </c>
      <c r="C33" s="44"/>
      <c r="D33" s="44"/>
      <c r="G33" s="62"/>
    </row>
    <row r="34" spans="1:4" s="8" customFormat="1" ht="12.75">
      <c r="A34" s="35"/>
      <c r="B34" s="7" t="s">
        <v>155</v>
      </c>
      <c r="C34" s="44"/>
      <c r="D34" s="44"/>
    </row>
    <row r="35" spans="1:4" s="8" customFormat="1" ht="12.75">
      <c r="A35" s="35"/>
      <c r="B35" s="7" t="s">
        <v>156</v>
      </c>
      <c r="C35" s="44"/>
      <c r="D35" s="44"/>
    </row>
    <row r="36" spans="1:4" s="8" customFormat="1" ht="12.75">
      <c r="A36" s="35"/>
      <c r="B36" s="4" t="s">
        <v>157</v>
      </c>
      <c r="C36" s="44"/>
      <c r="D36" s="44"/>
    </row>
    <row r="37" spans="1:7" s="8" customFormat="1" ht="12.75">
      <c r="A37" s="35"/>
      <c r="B37" s="7"/>
      <c r="C37" s="60"/>
      <c r="D37" s="60"/>
      <c r="E37" s="62"/>
      <c r="G37" s="62"/>
    </row>
    <row r="38" spans="1:7" s="8" customFormat="1" ht="12.75">
      <c r="A38" s="35"/>
      <c r="B38" s="5" t="s">
        <v>160</v>
      </c>
      <c r="C38" s="40">
        <f>SUM(C8:C37)</f>
        <v>209097</v>
      </c>
      <c r="D38" s="40">
        <f>SUM(D8:D37)</f>
        <v>1572502</v>
      </c>
      <c r="E38" s="62"/>
      <c r="G38" s="62"/>
    </row>
    <row r="39" spans="1:7" s="8" customFormat="1" ht="12.75">
      <c r="A39" s="35"/>
      <c r="B39" s="5"/>
      <c r="C39" s="40"/>
      <c r="D39" s="40"/>
      <c r="E39" s="62"/>
      <c r="G39" s="62"/>
    </row>
    <row r="40" spans="1:7" s="8" customFormat="1" ht="12.75">
      <c r="A40" s="35"/>
      <c r="B40" s="5" t="s">
        <v>161</v>
      </c>
      <c r="C40" s="44">
        <f>'AKTIVI PASIV  09 '!E7</f>
        <v>11004808</v>
      </c>
      <c r="D40" s="44">
        <v>5532306</v>
      </c>
      <c r="E40" s="70"/>
      <c r="G40" s="62"/>
    </row>
    <row r="41" spans="1:4" s="8" customFormat="1" ht="12.75">
      <c r="A41" s="35"/>
      <c r="B41" s="5" t="s">
        <v>162</v>
      </c>
      <c r="C41" s="44">
        <f>'AKTIVI PASIV  09 '!D11</f>
        <v>11213905</v>
      </c>
      <c r="D41" s="44">
        <v>7104808</v>
      </c>
    </row>
    <row r="42" spans="1:7" ht="13.5" thickBot="1">
      <c r="A42" s="51"/>
      <c r="B42" s="2"/>
      <c r="C42" s="92">
        <f>C41-C40</f>
        <v>209097</v>
      </c>
      <c r="D42" s="92">
        <f>D41-D40</f>
        <v>1572502</v>
      </c>
      <c r="G42" s="69"/>
    </row>
    <row r="43" ht="13.5" thickTop="1">
      <c r="C43" s="69">
        <f>C38-C42</f>
        <v>0</v>
      </c>
    </row>
    <row r="44" spans="3:4" ht="12.75">
      <c r="C44" s="69"/>
      <c r="D44" s="69"/>
    </row>
    <row r="45" spans="2:3" ht="12.75">
      <c r="B45" s="106" t="s">
        <v>189</v>
      </c>
      <c r="C45" t="s">
        <v>167</v>
      </c>
    </row>
    <row r="46" spans="3:4" ht="12.75">
      <c r="C46" s="69"/>
      <c r="D46" s="69"/>
    </row>
    <row r="47" spans="2:3" ht="12.75">
      <c r="B47" s="106" t="s">
        <v>190</v>
      </c>
      <c r="C47" t="s">
        <v>188</v>
      </c>
    </row>
  </sheetData>
  <printOptions/>
  <pageMargins left="0.75" right="0.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Financa</cp:lastModifiedBy>
  <cp:lastPrinted>2011-03-15T19:33:27Z</cp:lastPrinted>
  <dcterms:created xsi:type="dcterms:W3CDTF">2008-10-23T11:07:49Z</dcterms:created>
  <dcterms:modified xsi:type="dcterms:W3CDTF">2011-03-15T19:34:07Z</dcterms:modified>
  <cp:category/>
  <cp:version/>
  <cp:contentType/>
  <cp:contentStatus/>
</cp:coreProperties>
</file>