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60" windowHeight="8835" activeTab="0"/>
  </bookViews>
  <sheets>
    <sheet name="AKTIVI PASIV  " sheetId="1" r:id="rId1"/>
    <sheet name="Te ardhura+shpenzime" sheetId="2" r:id="rId2"/>
    <sheet name="kapitalet e veta" sheetId="3" r:id="rId3"/>
    <sheet name="m indirekte" sheetId="4" r:id="rId4"/>
  </sheets>
  <definedNames/>
  <calcPr fullCalcOnLoad="1"/>
</workbook>
</file>

<file path=xl/sharedStrings.xml><?xml version="1.0" encoding="utf-8"?>
<sst xmlns="http://schemas.openxmlformats.org/spreadsheetml/2006/main" count="240" uniqueCount="199">
  <si>
    <t>Shenime</t>
  </si>
  <si>
    <t>AKTIVET</t>
  </si>
  <si>
    <t>l</t>
  </si>
  <si>
    <t>Derivative dhe aktive te mbajtura per tregt.</t>
  </si>
  <si>
    <t>(i)</t>
  </si>
  <si>
    <t>Derivativet</t>
  </si>
  <si>
    <t>(ii)</t>
  </si>
  <si>
    <t>Totali 2</t>
  </si>
  <si>
    <t>Aktive te tjera financiare afatshkurtra</t>
  </si>
  <si>
    <t>Llogari/Kerkesa te tjera te arketueshme</t>
  </si>
  <si>
    <t>(iv)</t>
  </si>
  <si>
    <t>(iii)</t>
  </si>
  <si>
    <t>Totali 3</t>
  </si>
  <si>
    <t>Inventari</t>
  </si>
  <si>
    <t>Lendet e para</t>
  </si>
  <si>
    <t>Prodhim ne proces</t>
  </si>
  <si>
    <t>Produkte te gatshme</t>
  </si>
  <si>
    <t>Mallra per shitje</t>
  </si>
  <si>
    <t>(v)</t>
  </si>
  <si>
    <t>Parapagesat per furnizime</t>
  </si>
  <si>
    <t>Totali 4</t>
  </si>
  <si>
    <t>Aktivet biologjike afatshkurtra</t>
  </si>
  <si>
    <t>Aktivet afatshkurtra</t>
  </si>
  <si>
    <t>Aktivet afatshkurtra te mbajtura per shitje</t>
  </si>
  <si>
    <t>Parapagimet dhe shpenzimet e shtyra</t>
  </si>
  <si>
    <t>Totali i Aktiveve Afatshkurtra (l)</t>
  </si>
  <si>
    <t>ll</t>
  </si>
  <si>
    <t>Aktivet afatgjata</t>
  </si>
  <si>
    <t>Investimet financiare afatgjata</t>
  </si>
  <si>
    <t>Pjesmarrje te tjera ne njesi te kontrolluara</t>
  </si>
  <si>
    <t>Aksione dhe investime te tjera ne pjesemarrje</t>
  </si>
  <si>
    <t>Aksione dhe letra te tjera me vlere</t>
  </si>
  <si>
    <t>Llogari/Kerkesa te arketueshme afatgjata</t>
  </si>
  <si>
    <t>Totali 1</t>
  </si>
  <si>
    <t>Aktive afatgjata materiale</t>
  </si>
  <si>
    <t>Toka</t>
  </si>
  <si>
    <t>Ndertesa</t>
  </si>
  <si>
    <t>Makineri dhe pajisje</t>
  </si>
  <si>
    <t>Aktive te tjera afatgjata materiale (me vl.kontab.)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</si>
  <si>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</si>
  <si>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</si>
  <si>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</si>
  <si>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</si>
  <si>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</si>
  <si>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Kapital aksionar i papaguar</t>
  </si>
  <si>
    <t>Aktive te tjera afatgjata</t>
  </si>
  <si>
    <t>Totali i Aktiveve Afatgjata (ll)</t>
  </si>
  <si>
    <t>TOTALI I AKTIVEVE (I + II)</t>
  </si>
  <si>
    <t>DETYRIMET DHE KAPITALI</t>
  </si>
  <si>
    <t>Huamarrjet</t>
  </si>
  <si>
    <t>Kthimet/Ripagesat e huave afatgjata</t>
  </si>
  <si>
    <t>Bono te konvertueshme</t>
  </si>
  <si>
    <t>Te pagueshme ndaj furnitoreve</t>
  </si>
  <si>
    <t>Te pagueshme ndaj punonjesve</t>
  </si>
  <si>
    <t>Detyrime tatimore</t>
  </si>
  <si>
    <t>Huat dhe parapagimet</t>
  </si>
  <si>
    <t>Huat dhe obligacionet afatshkurtra</t>
  </si>
  <si>
    <t>Grantet dhe te ardhurat e shtyra</t>
  </si>
  <si>
    <t>Provizionet afatshkurtra</t>
  </si>
  <si>
    <t>Totali i detyrimeve afatshkurtra (l)</t>
  </si>
  <si>
    <t>Detyrime afatgjata</t>
  </si>
  <si>
    <t>Huat afatgjata</t>
  </si>
  <si>
    <t>Hua, bono dhe detyrime nga qiraja financiare</t>
  </si>
  <si>
    <t>Bonot e konvertueshme</t>
  </si>
  <si>
    <t>Huamarrje te tjera afatgjata</t>
  </si>
  <si>
    <t>Provizionet afatgjata</t>
  </si>
  <si>
    <t>Totali i detyrimeve afatgjata (ll)</t>
  </si>
  <si>
    <t xml:space="preserve">Totali i detyrimeve  </t>
  </si>
  <si>
    <t>lll</t>
  </si>
  <si>
    <t>KAPITALI</t>
  </si>
  <si>
    <t>Aksionet e pakices (perdoret vetem ne pasqyrat financiare te konsoliduara)</t>
  </si>
  <si>
    <t>Kapitali qe i perket aksionereve te shoqerise meme (perdoret vetem ne PF te konsoliduara)</t>
  </si>
  <si>
    <t>Kapitali aksionar</t>
  </si>
  <si>
    <t>Primi i aksionit</t>
  </si>
  <si>
    <t>Njesite ose aksionet e thesarit (negative)</t>
  </si>
  <si>
    <t>Rezerva statusore</t>
  </si>
  <si>
    <t>Rezerva ligjore</t>
  </si>
  <si>
    <t>Rezerva te tjera</t>
  </si>
  <si>
    <t>Fitimet e pashperndara</t>
  </si>
  <si>
    <t>Fitimi (Humbja) e vitit financiar</t>
  </si>
  <si>
    <t>Totali i Kapitalit (lll)</t>
  </si>
  <si>
    <t>TOTALI I DETYRIMEVE E KAPITALIT (l, ll, lll)</t>
  </si>
  <si>
    <t>Nr</t>
  </si>
  <si>
    <t>Pershkrimi i elementeve</t>
  </si>
  <si>
    <t xml:space="preserve">             2. Pasqyra e te ardhurave dhe shpenzimeve per periudhen</t>
  </si>
  <si>
    <t>Shitjet neto</t>
  </si>
  <si>
    <t>Te ardhura te tjera nga veprimtaria e shfrytezimit</t>
  </si>
  <si>
    <t>Ndryshimet ne inventarin e produkteve te gateshme dhe prodhimit ne proces</t>
  </si>
  <si>
    <t>Materialet e konsumuara</t>
  </si>
  <si>
    <t>Kosto e punes</t>
  </si>
  <si>
    <t xml:space="preserve"> - pagat e personelit</t>
  </si>
  <si>
    <t xml:space="preserve"> - te tjera personeli</t>
  </si>
  <si>
    <t>Amortizimi dhe zhvleresimet</t>
  </si>
  <si>
    <t>Shpenzime te tjera</t>
  </si>
  <si>
    <t>Totali i shpenzimeve (shuma 4-7)</t>
  </si>
  <si>
    <t>Fitimi apo humbja nga veprimtaria kryesore (1+2+/-3-8)</t>
  </si>
  <si>
    <t>Te ardhura dhe shpenzimet financiare nga njesite e kontrolluara</t>
  </si>
  <si>
    <t>Te ardhurat dhe shpenzimet financiare nga pjesemarrjet</t>
  </si>
  <si>
    <t>Te ardhuart dhe shpenzimet financiare</t>
  </si>
  <si>
    <t>Te ardhurat dhe shpenzimet financiare nga investime te tjera financiare afatgjata</t>
  </si>
  <si>
    <t>Te ardhurat dhe shpenzimet nga interesi</t>
  </si>
  <si>
    <t>Fitimet (humbjet) nga kursi i kembimit</t>
  </si>
  <si>
    <t>Te ardhura dhe shpenzime te tjera financiare</t>
  </si>
  <si>
    <t>Totali i te ardhurave dhe shpenzimeve financiare (12.1+/-12.2+/-12.3+/-12.4)</t>
  </si>
  <si>
    <t>Fitimi (humbja) para tatimit (9+/-13)</t>
  </si>
  <si>
    <t>Shpenzimet e tatimit mbi fitimin</t>
  </si>
  <si>
    <t>Fitimi/humbja neto e vitit financiar (14-15)</t>
  </si>
  <si>
    <t xml:space="preserve">             3. Pasqyra e levizjeve ne kapitalet e veta  per periudhen</t>
  </si>
  <si>
    <t>Ne lek</t>
  </si>
  <si>
    <t xml:space="preserve">                         Kapitali aksionar qe i perket aksionareve te shoqerise meme</t>
  </si>
  <si>
    <t xml:space="preserve">Primi i aksionit </t>
  </si>
  <si>
    <t>Rezerva statutore dhe ligjore</t>
  </si>
  <si>
    <t>Rez. Konvert te monedh te huaja</t>
  </si>
  <si>
    <t>Shuma te parashik per rreziqe</t>
  </si>
  <si>
    <t>Totali</t>
  </si>
  <si>
    <t>Efekti i ndryshimeve ne politikat kontabel</t>
  </si>
  <si>
    <t>Fitimi i pa- shperndare</t>
  </si>
  <si>
    <t>Pozicioni i rregulluar</t>
  </si>
  <si>
    <t>Fitimi neto i periudhes kontabel</t>
  </si>
  <si>
    <t>Dividentet e paguar / deklaruar</t>
  </si>
  <si>
    <t xml:space="preserve"> Transferime ne rezerven e detyrueshme ligjore</t>
  </si>
  <si>
    <t xml:space="preserve"> Transferime ne rezerven e detyrueshme statutore</t>
  </si>
  <si>
    <t xml:space="preserve"> Transferime ne rezerva te tjera</t>
  </si>
  <si>
    <t>Emetim i kapitalit aksionar</t>
  </si>
  <si>
    <t xml:space="preserve"> Rezerva rivleresimi i AAGJ</t>
  </si>
  <si>
    <t xml:space="preserve"> Transferim ne detyrimet</t>
  </si>
  <si>
    <t xml:space="preserve"> Blerje aksionesh thesari</t>
  </si>
  <si>
    <t xml:space="preserve"> Terheqje kapitali per zvogelim</t>
  </si>
  <si>
    <t>Aksione te thesarit</t>
  </si>
  <si>
    <t xml:space="preserve"> - shpenzimet per sigurimet shoqerore dhe   shendetesore</t>
  </si>
  <si>
    <t xml:space="preserve">                                </t>
  </si>
  <si>
    <t xml:space="preserve">             4. Pasqyra e flukseve te parase per periudhen</t>
  </si>
  <si>
    <t>Metoda indirekte</t>
  </si>
  <si>
    <t>Fluksi i parave nga veprimtarite e shfrytezimit</t>
  </si>
  <si>
    <t>Fitimi para tatimit</t>
  </si>
  <si>
    <t>Rregullime per:</t>
  </si>
  <si>
    <t>Amortizimin</t>
  </si>
  <si>
    <t>Humbje nga kembimet valutore</t>
  </si>
  <si>
    <t>Te ardhura nga investimet</t>
  </si>
  <si>
    <t>Shpenzime per interesa</t>
  </si>
  <si>
    <t>Rritje/renie ne tepricen e kerkesave te arketueshme nga aktiviteti, si dhe kerkesave te arketueshme te tjera</t>
  </si>
  <si>
    <t>Rritje/renie ne tepricen e inventarit</t>
  </si>
  <si>
    <t>Rritje/renie ne tepricen e detyrimeve per tu paguar nga aktiviteti</t>
  </si>
  <si>
    <t>Parate e perfituara nga aktivitetet</t>
  </si>
  <si>
    <t>Interesi i paguar</t>
  </si>
  <si>
    <t xml:space="preserve">Tatim fitimi i paguar </t>
  </si>
  <si>
    <t>Fluksi i parave nga veprimtarite investuese</t>
  </si>
  <si>
    <t>Blerja e shoqerise se kontrolluar X minus parate e arketuara</t>
  </si>
  <si>
    <t>Blerja e aktiveve afatgjata materiale</t>
  </si>
  <si>
    <t>Te ardhuara nga shitja e pajisjeve</t>
  </si>
  <si>
    <t>Interesi i arketuar</t>
  </si>
  <si>
    <t>Dividentet e arketuar</t>
  </si>
  <si>
    <t>Fluksi i parave nga veprimtarite financiare</t>
  </si>
  <si>
    <t>Te ardhuara nga emetimi i kapitalit aksionar</t>
  </si>
  <si>
    <t>Te ardhura nga huamarrje afatgjata</t>
  </si>
  <si>
    <t>Pagesat e detyrimeve te qirase financiare</t>
  </si>
  <si>
    <t>Dividentet e paguar</t>
  </si>
  <si>
    <t>Paraja neto e perdorur ne aktivitetet financiare</t>
  </si>
  <si>
    <t>Paraja neto e perdorur ne aktivitetet investuese</t>
  </si>
  <si>
    <t>Paraja neto nga aktivitetet e shfrytezimit</t>
  </si>
  <si>
    <t>Rritja/renia neto e mjeteve monetare</t>
  </si>
  <si>
    <t>Mjetet monetare ne fillim te periudhes kontabel</t>
  </si>
  <si>
    <t>Mjetet monetare ne fund te periudhes kontabel</t>
  </si>
  <si>
    <t>Leke</t>
  </si>
  <si>
    <t xml:space="preserve"> Ne/ Leke</t>
  </si>
  <si>
    <t xml:space="preserve"> </t>
  </si>
  <si>
    <t>ADMINISTRATORI</t>
  </si>
  <si>
    <t>a</t>
  </si>
  <si>
    <t>b</t>
  </si>
  <si>
    <t>Miete monetare ne banke</t>
  </si>
  <si>
    <t xml:space="preserve">Aktive monetare  </t>
  </si>
  <si>
    <t>Miete monetare ne  arke</t>
  </si>
  <si>
    <t>Llogari/Kerkesa te arketueshme (Kliente)</t>
  </si>
  <si>
    <t>Te tjera kerkesa  (garanci bankare)</t>
  </si>
  <si>
    <t>Detyrime te tjera   (Sigurime shoq.shend.)</t>
  </si>
  <si>
    <r>
      <t xml:space="preserve">SHOQERIA TREGETARE  " </t>
    </r>
    <r>
      <rPr>
        <b/>
        <sz val="14"/>
        <color indexed="12"/>
        <rFont val="Arial"/>
        <family val="2"/>
      </rPr>
      <t>JORI</t>
    </r>
    <r>
      <rPr>
        <b/>
        <sz val="10"/>
        <color indexed="12"/>
        <rFont val="Arial"/>
        <family val="2"/>
      </rPr>
      <t>"  SH.P.K</t>
    </r>
  </si>
  <si>
    <t>SHOQERIA TREGETARE  "JORI  "  SH.P.K</t>
  </si>
  <si>
    <t>Shoqeria tregtare " JORI" shpk</t>
  </si>
  <si>
    <r>
      <t xml:space="preserve">Shoqeria tregtare " </t>
    </r>
    <r>
      <rPr>
        <b/>
        <sz val="14"/>
        <rFont val="Arial"/>
        <family val="2"/>
      </rPr>
      <t>JORI</t>
    </r>
    <r>
      <rPr>
        <b/>
        <sz val="10"/>
        <rFont val="Arial"/>
        <family val="2"/>
      </rPr>
      <t>" shpk</t>
    </r>
  </si>
  <si>
    <r>
      <t xml:space="preserve">Shoqeria tregtare " </t>
    </r>
    <r>
      <rPr>
        <b/>
        <sz val="16"/>
        <rFont val="Arial"/>
        <family val="2"/>
      </rPr>
      <t>JORI</t>
    </r>
    <r>
      <rPr>
        <b/>
        <sz val="10"/>
        <rFont val="Arial"/>
        <family val="2"/>
      </rPr>
      <t>" shpk</t>
    </r>
  </si>
  <si>
    <t>(vI)</t>
  </si>
  <si>
    <t>Te tjera detyrime tatimore  TVSH</t>
  </si>
  <si>
    <t>218+215</t>
  </si>
  <si>
    <t xml:space="preserve">  ILIRJAN  HYSI</t>
  </si>
  <si>
    <t>Hartoi Bilancin</t>
  </si>
  <si>
    <t>Detyrime  te tjera</t>
  </si>
  <si>
    <t xml:space="preserve">Shpenzime ne avance </t>
  </si>
  <si>
    <t xml:space="preserve">    1.  BILANC  I  MBYLLUR  ME     DATE  31.12.2011</t>
  </si>
  <si>
    <t>Pozicioni me 31 dhjetor 2011</t>
  </si>
  <si>
    <t xml:space="preserve">                       01 Janar - 31 Dhjetor 2011</t>
  </si>
  <si>
    <t>Viti 2011</t>
  </si>
  <si>
    <t>31.12.2011</t>
  </si>
  <si>
    <t xml:space="preserve">Kerkesa te tjera te arketueshme   </t>
  </si>
  <si>
    <t xml:space="preserve">    1.  BILANC  I  MBYLLUR  ME     DATE  31.12.2012</t>
  </si>
  <si>
    <t>31.12.2012</t>
  </si>
  <si>
    <t xml:space="preserve">                               01 Janar - 31 Dhjetor 2012</t>
  </si>
  <si>
    <t>Viti 2012</t>
  </si>
  <si>
    <t xml:space="preserve">                                  01 Janar - 31 Dhjetor 2012</t>
  </si>
  <si>
    <t>Pozicioni me 31 dhjetor 2012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</si>
</sst>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_(* #,##0.0_);_(* \(#,##0.0\);_(* &quot;-&quot;??_);_(@_)"/>
    <numFmt numFmtId="173" formatCode="_(* #,##0_);_(* \(#,##0\);_(* &quot;-&quot;??_);_(@_)"/>
    <numFmt numFmtId="174" formatCode="[$-409]h:mm:ss\ AM/PM"/>
    <numFmt numFmtId="175" formatCode="0.0"/>
    <numFmt numFmtId="176" formatCode="#,##0\ &quot;Δρχ&quot;;\-#,##0\ &quot;Δρχ&quot;"/>
    <numFmt numFmtId="177" formatCode="#,##0\ &quot;Δρχ&quot;;[Red]\-#,##0\ &quot;Δρχ&quot;"/>
    <numFmt numFmtId="178" formatCode="#,##0.00\ &quot;Δρχ&quot;;\-#,##0.00\ &quot;Δρχ&quot;"/>
    <numFmt numFmtId="179" formatCode="#,##0.00\ &quot;Δρχ&quot;;[Red]\-#,##0.00\ &quot;Δρχ&quot;"/>
    <numFmt numFmtId="180" formatCode="_-* #,##0\ &quot;Δρχ&quot;_-;\-* #,##0\ &quot;Δρχ&quot;_-;_-* &quot;-&quot;\ &quot;Δρχ&quot;_-;_-@_-"/>
    <numFmt numFmtId="181" formatCode="_-* #,##0\ _Δ_ρ_χ_-;\-* #,##0\ _Δ_ρ_χ_-;_-* &quot;-&quot;\ _Δ_ρ_χ_-;_-@_-"/>
    <numFmt numFmtId="182" formatCode="_-* #,##0.00\ &quot;Δρχ&quot;_-;\-* #,##0.00\ &quot;Δρχ&quot;_-;_-* &quot;-&quot;??\ &quot;Δρχ&quot;_-;_-@_-"/>
    <numFmt numFmtId="183" formatCode="_-* #,##0.00\ _Δ_ρ_χ_-;\-* #,##0.00\ _Δ_ρ_χ_-;_-* &quot;-&quot;??\ _Δ_ρ_χ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0;\(0\)"/>
    <numFmt numFmtId="193" formatCode="000000000000"/>
    <numFmt numFmtId="194" formatCode="###,000\ &quot;$&quot;"/>
    <numFmt numFmtId="195" formatCode="###\ &quot;$&quot;"/>
    <numFmt numFmtId="196" formatCode="m/d"/>
    <numFmt numFmtId="197" formatCode="d\-mmm\-yyyy"/>
    <numFmt numFmtId="198" formatCode="#,##0.00\ [$€-1]_);[Red]\(#,##0.00\ [$€-1]\)"/>
    <numFmt numFmtId="199" formatCode="#,##0.000\ [$€-1]_);[Red]\(#,##0.000\ [$€-1]\)"/>
    <numFmt numFmtId="200" formatCode="#,##0.0\ [$€-1]_);[Red]\(#,##0.0\ [$€-1]\)"/>
    <numFmt numFmtId="201" formatCode="#,##0\ [$€-1]_);[Red]\(#,##0\ [$€-1]\)"/>
    <numFmt numFmtId="202" formatCode="#,##0.00\ [$€-1]"/>
    <numFmt numFmtId="203" formatCode="#,##0.0\ [$€-1]"/>
    <numFmt numFmtId="204" formatCode="#,##0\ [$€-1]"/>
    <numFmt numFmtId="205" formatCode="0.0000"/>
    <numFmt numFmtId="206" formatCode="0.000"/>
    <numFmt numFmtId="207" formatCode="#,##0.0"/>
    <numFmt numFmtId="208" formatCode="[$-41C]h:mm:ss\.AM/PM"/>
    <numFmt numFmtId="209" formatCode="_(* #,##0.0_);_(* \(#,##0.0\);_(* &quot;-&quot;?_);_(@_)"/>
  </numFmts>
  <fonts count="51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b/>
      <sz val="10"/>
      <name val="Agency FB"/>
      <family val="2"/>
    </font>
    <font>
      <sz val="10"/>
      <name val="Agency FB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double"/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double"/>
      <top style="double"/>
      <bottom style="hair"/>
    </border>
    <border>
      <left style="hair"/>
      <right style="double"/>
      <top style="hair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left" vertical="center" wrapText="1" shrinkToFit="1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43" fontId="3" fillId="0" borderId="14" xfId="42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/>
    </xf>
    <xf numFmtId="43" fontId="3" fillId="0" borderId="0" xfId="42" applyFont="1" applyAlignment="1">
      <alignment/>
    </xf>
    <xf numFmtId="0" fontId="3" fillId="0" borderId="0" xfId="0" applyFont="1" applyAlignment="1">
      <alignment horizontal="left"/>
    </xf>
    <xf numFmtId="0" fontId="3" fillId="0" borderId="17" xfId="0" applyFont="1" applyBorder="1" applyAlignment="1">
      <alignment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vertical="center" wrapText="1"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16" xfId="0" applyFont="1" applyBorder="1" applyAlignment="1">
      <alignment vertical="center" wrapText="1"/>
    </xf>
    <xf numFmtId="173" fontId="3" fillId="0" borderId="10" xfId="42" applyNumberFormat="1" applyFont="1" applyBorder="1" applyAlignment="1">
      <alignment/>
    </xf>
    <xf numFmtId="173" fontId="0" fillId="0" borderId="10" xfId="42" applyNumberFormat="1" applyFont="1" applyBorder="1" applyAlignment="1">
      <alignment/>
    </xf>
    <xf numFmtId="173" fontId="3" fillId="0" borderId="11" xfId="42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indent="3"/>
    </xf>
    <xf numFmtId="0" fontId="0" fillId="0" borderId="10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5" xfId="0" applyFont="1" applyBorder="1" applyAlignment="1">
      <alignment horizontal="left" vertical="center" wrapText="1"/>
    </xf>
    <xf numFmtId="173" fontId="0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43" fontId="0" fillId="0" borderId="0" xfId="42" applyAlignment="1">
      <alignment/>
    </xf>
    <xf numFmtId="173" fontId="0" fillId="0" borderId="10" xfId="42" applyNumberFormat="1" applyBorder="1" applyAlignment="1">
      <alignment/>
    </xf>
    <xf numFmtId="173" fontId="0" fillId="0" borderId="10" xfId="42" applyNumberFormat="1" applyBorder="1" applyAlignment="1">
      <alignment vertical="center" wrapText="1" shrinkToFit="1"/>
    </xf>
    <xf numFmtId="173" fontId="3" fillId="0" borderId="0" xfId="0" applyNumberFormat="1" applyFont="1" applyAlignment="1">
      <alignment vertical="center" wrapText="1"/>
    </xf>
    <xf numFmtId="173" fontId="3" fillId="0" borderId="0" xfId="0" applyNumberFormat="1" applyFont="1" applyAlignment="1">
      <alignment/>
    </xf>
    <xf numFmtId="173" fontId="0" fillId="0" borderId="0" xfId="0" applyNumberFormat="1" applyAlignment="1">
      <alignment/>
    </xf>
    <xf numFmtId="43" fontId="0" fillId="0" borderId="0" xfId="0" applyNumberFormat="1" applyFont="1" applyAlignment="1">
      <alignment/>
    </xf>
    <xf numFmtId="173" fontId="0" fillId="0" borderId="10" xfId="42" applyNumberFormat="1" applyFont="1" applyBorder="1" applyAlignment="1">
      <alignment/>
    </xf>
    <xf numFmtId="173" fontId="0" fillId="0" borderId="0" xfId="0" applyNumberFormat="1" applyAlignment="1">
      <alignment vertical="center" wrapText="1"/>
    </xf>
    <xf numFmtId="0" fontId="14" fillId="0" borderId="17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0" xfId="0" applyFont="1" applyBorder="1" applyAlignment="1">
      <alignment/>
    </xf>
    <xf numFmtId="173" fontId="15" fillId="0" borderId="10" xfId="42" applyNumberFormat="1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0" xfId="0" applyFont="1" applyBorder="1" applyAlignment="1">
      <alignment/>
    </xf>
    <xf numFmtId="173" fontId="14" fillId="0" borderId="10" xfId="42" applyNumberFormat="1" applyFont="1" applyBorder="1" applyAlignment="1">
      <alignment/>
    </xf>
    <xf numFmtId="0" fontId="15" fillId="0" borderId="15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173" fontId="15" fillId="0" borderId="10" xfId="42" applyNumberFormat="1" applyFont="1" applyBorder="1" applyAlignment="1">
      <alignment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173" fontId="14" fillId="0" borderId="10" xfId="42" applyNumberFormat="1" applyFont="1" applyBorder="1" applyAlignment="1">
      <alignment vertical="center" wrapText="1"/>
    </xf>
    <xf numFmtId="0" fontId="15" fillId="0" borderId="16" xfId="0" applyFont="1" applyBorder="1" applyAlignment="1">
      <alignment horizontal="center"/>
    </xf>
    <xf numFmtId="0" fontId="15" fillId="0" borderId="11" xfId="0" applyFont="1" applyBorder="1" applyAlignment="1">
      <alignment/>
    </xf>
    <xf numFmtId="173" fontId="15" fillId="0" borderId="11" xfId="42" applyNumberFormat="1" applyFont="1" applyBorder="1" applyAlignment="1">
      <alignment/>
    </xf>
    <xf numFmtId="173" fontId="0" fillId="0" borderId="0" xfId="0" applyNumberFormat="1" applyFont="1" applyAlignment="1">
      <alignment vertical="center" wrapText="1"/>
    </xf>
    <xf numFmtId="173" fontId="2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 shrinkToFit="1"/>
    </xf>
    <xf numFmtId="0" fontId="11" fillId="0" borderId="11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173" fontId="0" fillId="0" borderId="0" xfId="42" applyNumberFormat="1" applyFont="1" applyBorder="1" applyAlignment="1">
      <alignment/>
    </xf>
    <xf numFmtId="173" fontId="0" fillId="0" borderId="0" xfId="42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73" fontId="3" fillId="0" borderId="23" xfId="0" applyNumberFormat="1" applyFont="1" applyBorder="1" applyAlignment="1">
      <alignment/>
    </xf>
    <xf numFmtId="173" fontId="0" fillId="0" borderId="0" xfId="42" applyNumberFormat="1" applyFont="1" applyAlignment="1">
      <alignment/>
    </xf>
    <xf numFmtId="173" fontId="0" fillId="0" borderId="21" xfId="42" applyNumberFormat="1" applyFill="1" applyBorder="1" applyAlignment="1">
      <alignment/>
    </xf>
    <xf numFmtId="173" fontId="0" fillId="0" borderId="21" xfId="42" applyNumberFormat="1" applyFont="1" applyFill="1" applyBorder="1" applyAlignment="1">
      <alignment vertical="center" wrapText="1"/>
    </xf>
    <xf numFmtId="173" fontId="0" fillId="0" borderId="21" xfId="42" applyNumberFormat="1" applyFont="1" applyFill="1" applyBorder="1" applyAlignment="1">
      <alignment/>
    </xf>
    <xf numFmtId="173" fontId="3" fillId="0" borderId="21" xfId="42" applyNumberFormat="1" applyFont="1" applyFill="1" applyBorder="1" applyAlignment="1">
      <alignment/>
    </xf>
    <xf numFmtId="173" fontId="2" fillId="0" borderId="21" xfId="42" applyNumberFormat="1" applyFont="1" applyFill="1" applyBorder="1" applyAlignment="1">
      <alignment/>
    </xf>
    <xf numFmtId="173" fontId="5" fillId="0" borderId="21" xfId="42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0" borderId="10" xfId="42" applyNumberFormat="1" applyFont="1" applyFill="1" applyBorder="1" applyAlignment="1">
      <alignment/>
    </xf>
    <xf numFmtId="173" fontId="0" fillId="0" borderId="10" xfId="42" applyNumberFormat="1" applyFont="1" applyFill="1" applyBorder="1" applyAlignment="1">
      <alignment vertical="center" wrapText="1"/>
    </xf>
    <xf numFmtId="173" fontId="0" fillId="0" borderId="10" xfId="42" applyNumberFormat="1" applyFont="1" applyFill="1" applyBorder="1" applyAlignment="1">
      <alignment/>
    </xf>
    <xf numFmtId="173" fontId="3" fillId="0" borderId="11" xfId="42" applyNumberFormat="1" applyFont="1" applyFill="1" applyBorder="1" applyAlignment="1">
      <alignment vertical="center" wrapText="1"/>
    </xf>
    <xf numFmtId="173" fontId="3" fillId="0" borderId="24" xfId="42" applyNumberFormat="1" applyFont="1" applyFill="1" applyBorder="1" applyAlignment="1">
      <alignment vertical="center" wrapText="1"/>
    </xf>
    <xf numFmtId="173" fontId="14" fillId="0" borderId="10" xfId="42" applyNumberFormat="1" applyFont="1" applyFill="1" applyBorder="1" applyAlignment="1">
      <alignment/>
    </xf>
    <xf numFmtId="173" fontId="15" fillId="0" borderId="10" xfId="42" applyNumberFormat="1" applyFont="1" applyFill="1" applyBorder="1" applyAlignment="1">
      <alignment vertical="center" wrapText="1"/>
    </xf>
    <xf numFmtId="173" fontId="15" fillId="0" borderId="10" xfId="42" applyNumberFormat="1" applyFont="1" applyFill="1" applyBorder="1" applyAlignment="1">
      <alignment/>
    </xf>
    <xf numFmtId="173" fontId="14" fillId="0" borderId="10" xfId="42" applyNumberFormat="1" applyFont="1" applyFill="1" applyBorder="1" applyAlignment="1">
      <alignment vertical="center" wrapText="1"/>
    </xf>
    <xf numFmtId="173" fontId="15" fillId="0" borderId="11" xfId="42" applyNumberFormat="1" applyFont="1" applyFill="1" applyBorder="1" applyAlignment="1">
      <alignment/>
    </xf>
    <xf numFmtId="43" fontId="0" fillId="0" borderId="0" xfId="42" applyFill="1" applyAlignment="1">
      <alignment/>
    </xf>
    <xf numFmtId="43" fontId="3" fillId="0" borderId="14" xfId="42" applyFont="1" applyFill="1" applyBorder="1" applyAlignment="1">
      <alignment horizontal="center"/>
    </xf>
    <xf numFmtId="173" fontId="0" fillId="0" borderId="10" xfId="42" applyNumberFormat="1" applyFill="1" applyBorder="1" applyAlignment="1">
      <alignment/>
    </xf>
    <xf numFmtId="173" fontId="0" fillId="0" borderId="10" xfId="42" applyNumberFormat="1" applyFont="1" applyFill="1" applyBorder="1" applyAlignment="1">
      <alignment/>
    </xf>
    <xf numFmtId="173" fontId="3" fillId="0" borderId="11" xfId="42" applyNumberFormat="1" applyFont="1" applyFill="1" applyBorder="1" applyAlignment="1">
      <alignment/>
    </xf>
    <xf numFmtId="173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173" fontId="0" fillId="0" borderId="10" xfId="42" applyNumberFormat="1" applyFill="1" applyBorder="1" applyAlignment="1">
      <alignment vertical="center" wrapText="1" shrinkToFit="1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zoomScalePageLayoutView="0" workbookViewId="0" topLeftCell="A1">
      <selection activeCell="N27" sqref="N27"/>
    </sheetView>
  </sheetViews>
  <sheetFormatPr defaultColWidth="9.140625" defaultRowHeight="12.75"/>
  <cols>
    <col min="1" max="1" width="7.00390625" style="3" customWidth="1"/>
    <col min="2" max="2" width="42.140625" style="0" customWidth="1"/>
    <col min="3" max="3" width="9.8515625" style="0" customWidth="1"/>
    <col min="4" max="4" width="14.28125" style="116" customWidth="1"/>
    <col min="5" max="5" width="13.7109375" style="55" customWidth="1"/>
    <col min="6" max="6" width="10.8515625" style="0" bestFit="1" customWidth="1"/>
  </cols>
  <sheetData>
    <row r="1" spans="1:5" s="6" customFormat="1" ht="18">
      <c r="A1" s="124" t="s">
        <v>175</v>
      </c>
      <c r="B1" s="124"/>
      <c r="C1" s="124"/>
      <c r="D1" s="124"/>
      <c r="E1" s="23"/>
    </row>
    <row r="2" spans="1:4" ht="12.75">
      <c r="A2" s="54"/>
      <c r="B2" s="124" t="s">
        <v>193</v>
      </c>
      <c r="C2" s="124"/>
      <c r="D2" s="124"/>
    </row>
    <row r="3" spans="2:5" ht="13.5" thickBot="1">
      <c r="B3" s="6"/>
      <c r="E3" s="23" t="s">
        <v>164</v>
      </c>
    </row>
    <row r="4" spans="1:5" ht="18.75" customHeight="1" thickTop="1">
      <c r="A4" s="10"/>
      <c r="B4" s="11"/>
      <c r="C4" s="12" t="s">
        <v>0</v>
      </c>
      <c r="D4" s="117" t="s">
        <v>194</v>
      </c>
      <c r="E4" s="13" t="s">
        <v>191</v>
      </c>
    </row>
    <row r="5" spans="1:5" ht="14.25">
      <c r="A5" s="14"/>
      <c r="B5" s="5" t="s">
        <v>1</v>
      </c>
      <c r="C5" s="87"/>
      <c r="D5" s="106"/>
      <c r="E5" s="39"/>
    </row>
    <row r="6" spans="1:5" s="6" customFormat="1" ht="14.25">
      <c r="A6" s="15" t="s">
        <v>2</v>
      </c>
      <c r="B6" s="5" t="s">
        <v>22</v>
      </c>
      <c r="C6" s="87"/>
      <c r="D6" s="106"/>
      <c r="E6" s="39"/>
    </row>
    <row r="7" spans="1:6" ht="14.25">
      <c r="A7" s="16">
        <v>1</v>
      </c>
      <c r="B7" s="1" t="s">
        <v>170</v>
      </c>
      <c r="C7" s="88"/>
      <c r="D7" s="106">
        <f>D9+D8</f>
        <v>7337750</v>
      </c>
      <c r="E7" s="39">
        <f>E8+E9</f>
        <v>10734733</v>
      </c>
      <c r="F7" s="60"/>
    </row>
    <row r="8" spans="1:5" ht="14.25">
      <c r="A8" s="16" t="s">
        <v>167</v>
      </c>
      <c r="B8" s="1" t="s">
        <v>169</v>
      </c>
      <c r="C8" s="88">
        <v>512</v>
      </c>
      <c r="D8" s="118">
        <f>12287+34391+8916+67679+6769+3915+6383</f>
        <v>140340</v>
      </c>
      <c r="E8" s="56">
        <v>909913</v>
      </c>
    </row>
    <row r="9" spans="1:5" ht="14.25">
      <c r="A9" s="16" t="s">
        <v>168</v>
      </c>
      <c r="B9" s="4" t="s">
        <v>171</v>
      </c>
      <c r="C9" s="88">
        <v>531</v>
      </c>
      <c r="D9" s="119">
        <v>7197410</v>
      </c>
      <c r="E9" s="62">
        <v>9824820</v>
      </c>
    </row>
    <row r="10" spans="1:5" ht="14.25">
      <c r="A10" s="16">
        <v>2</v>
      </c>
      <c r="B10" s="1" t="s">
        <v>3</v>
      </c>
      <c r="C10" s="88"/>
      <c r="D10" s="118"/>
      <c r="E10" s="56"/>
    </row>
    <row r="11" spans="1:5" ht="14.25">
      <c r="A11" s="16"/>
      <c r="B11" s="5" t="s">
        <v>7</v>
      </c>
      <c r="C11" s="87"/>
      <c r="D11" s="106"/>
      <c r="E11" s="39">
        <f>E7</f>
        <v>10734733</v>
      </c>
    </row>
    <row r="12" spans="1:5" ht="14.25">
      <c r="A12" s="16">
        <v>3</v>
      </c>
      <c r="B12" s="5" t="s">
        <v>8</v>
      </c>
      <c r="C12" s="88"/>
      <c r="D12" s="106"/>
      <c r="E12" s="39"/>
    </row>
    <row r="13" spans="1:5" ht="14.25">
      <c r="A13" s="16" t="s">
        <v>4</v>
      </c>
      <c r="B13" s="4" t="s">
        <v>172</v>
      </c>
      <c r="C13" s="88">
        <v>411</v>
      </c>
      <c r="D13" s="119">
        <v>14196841</v>
      </c>
      <c r="E13" s="62">
        <v>12216892</v>
      </c>
    </row>
    <row r="14" spans="1:5" ht="14.25">
      <c r="A14" s="16" t="s">
        <v>6</v>
      </c>
      <c r="B14" s="4" t="s">
        <v>9</v>
      </c>
      <c r="C14" s="88">
        <v>444</v>
      </c>
      <c r="D14" s="118">
        <f>442841-56872</f>
        <v>385969</v>
      </c>
      <c r="E14" s="56">
        <v>331132</v>
      </c>
    </row>
    <row r="15" spans="1:5" ht="14.25">
      <c r="A15" s="16" t="s">
        <v>11</v>
      </c>
      <c r="B15" s="4" t="s">
        <v>192</v>
      </c>
      <c r="C15" s="88"/>
      <c r="D15" s="118"/>
      <c r="E15" s="56"/>
    </row>
    <row r="16" spans="1:5" ht="14.25">
      <c r="A16" s="16" t="s">
        <v>10</v>
      </c>
      <c r="B16" s="4" t="s">
        <v>173</v>
      </c>
      <c r="C16" s="88"/>
      <c r="D16" s="118"/>
      <c r="E16" s="56"/>
    </row>
    <row r="17" spans="1:6" ht="14.25">
      <c r="A17" s="16"/>
      <c r="B17" s="5" t="s">
        <v>12</v>
      </c>
      <c r="C17" s="87"/>
      <c r="D17" s="106">
        <f>SUM(D13:D16)</f>
        <v>14582810</v>
      </c>
      <c r="E17" s="39">
        <f>SUM(E13:E16)</f>
        <v>12548024</v>
      </c>
      <c r="F17" s="60"/>
    </row>
    <row r="18" spans="1:5" ht="14.25">
      <c r="A18" s="16">
        <v>4</v>
      </c>
      <c r="B18" s="5" t="s">
        <v>13</v>
      </c>
      <c r="C18" s="88"/>
      <c r="D18" s="106"/>
      <c r="E18" s="39"/>
    </row>
    <row r="19" spans="1:5" ht="14.25">
      <c r="A19" s="16" t="s">
        <v>4</v>
      </c>
      <c r="B19" s="4" t="s">
        <v>14</v>
      </c>
      <c r="C19" s="88"/>
      <c r="D19" s="118"/>
      <c r="E19" s="56"/>
    </row>
    <row r="20" spans="1:5" ht="14.25">
      <c r="A20" s="16" t="s">
        <v>6</v>
      </c>
      <c r="B20" s="4" t="s">
        <v>15</v>
      </c>
      <c r="C20" s="88"/>
      <c r="D20" s="118"/>
      <c r="E20" s="56"/>
    </row>
    <row r="21" spans="1:5" ht="14.25">
      <c r="A21" s="16" t="s">
        <v>11</v>
      </c>
      <c r="B21" s="4" t="s">
        <v>16</v>
      </c>
      <c r="C21" s="88"/>
      <c r="D21" s="119"/>
      <c r="E21" s="62" t="s">
        <v>165</v>
      </c>
    </row>
    <row r="22" spans="1:6" ht="14.25">
      <c r="A22" s="16" t="s">
        <v>10</v>
      </c>
      <c r="B22" s="4" t="s">
        <v>17</v>
      </c>
      <c r="C22" s="88">
        <v>351</v>
      </c>
      <c r="D22" s="118">
        <v>5963180</v>
      </c>
      <c r="E22" s="56">
        <v>4176178</v>
      </c>
      <c r="F22" s="60"/>
    </row>
    <row r="23" spans="1:5" ht="14.25">
      <c r="A23" s="16" t="s">
        <v>18</v>
      </c>
      <c r="B23" s="4" t="s">
        <v>19</v>
      </c>
      <c r="C23" s="88"/>
      <c r="D23" s="118"/>
      <c r="E23" s="56"/>
    </row>
    <row r="24" spans="1:5" ht="14.25">
      <c r="A24" s="16"/>
      <c r="B24" s="5" t="s">
        <v>20</v>
      </c>
      <c r="C24" s="87"/>
      <c r="D24" s="106">
        <f>SUM(D22:D23)</f>
        <v>5963180</v>
      </c>
      <c r="E24" s="39">
        <f>SUM(E19:E23)</f>
        <v>4176178</v>
      </c>
    </row>
    <row r="25" spans="1:5" ht="14.25">
      <c r="A25" s="16">
        <v>5</v>
      </c>
      <c r="B25" s="1" t="s">
        <v>21</v>
      </c>
      <c r="C25" s="88"/>
      <c r="D25" s="118"/>
      <c r="E25" s="56"/>
    </row>
    <row r="26" spans="1:5" ht="14.25">
      <c r="A26" s="16">
        <v>6</v>
      </c>
      <c r="B26" s="1" t="s">
        <v>23</v>
      </c>
      <c r="C26" s="88"/>
      <c r="D26" s="118"/>
      <c r="E26" s="56"/>
    </row>
    <row r="27" spans="1:5" ht="14.25">
      <c r="A27" s="16">
        <v>7</v>
      </c>
      <c r="B27" s="1" t="s">
        <v>24</v>
      </c>
      <c r="C27" s="88"/>
      <c r="D27" s="118"/>
      <c r="E27" s="56"/>
    </row>
    <row r="28" spans="1:5" ht="14.25">
      <c r="A28" s="15"/>
      <c r="B28" s="5" t="s">
        <v>25</v>
      </c>
      <c r="C28" s="87"/>
      <c r="D28" s="106">
        <f>D7+D17+D24</f>
        <v>27883740</v>
      </c>
      <c r="E28" s="39">
        <f>E11+E17+E24</f>
        <v>27458935</v>
      </c>
    </row>
    <row r="29" spans="1:5" ht="14.25">
      <c r="A29" s="15" t="s">
        <v>26</v>
      </c>
      <c r="B29" s="5" t="s">
        <v>27</v>
      </c>
      <c r="C29" s="87"/>
      <c r="D29" s="106"/>
      <c r="E29" s="39"/>
    </row>
    <row r="30" spans="1:5" s="6" customFormat="1" ht="14.25">
      <c r="A30" s="16">
        <v>1</v>
      </c>
      <c r="B30" s="1" t="s">
        <v>28</v>
      </c>
      <c r="C30" s="88"/>
      <c r="D30" s="118"/>
      <c r="E30" s="56"/>
    </row>
    <row r="31" spans="1:5" ht="14.25">
      <c r="A31" s="16" t="s">
        <v>4</v>
      </c>
      <c r="B31" s="4" t="s">
        <v>29</v>
      </c>
      <c r="C31" s="88"/>
      <c r="D31" s="118"/>
      <c r="E31" s="56"/>
    </row>
    <row r="32" spans="1:5" s="6" customFormat="1" ht="14.25">
      <c r="A32" s="16" t="s">
        <v>6</v>
      </c>
      <c r="B32" s="4" t="s">
        <v>30</v>
      </c>
      <c r="C32" s="88"/>
      <c r="D32" s="118"/>
      <c r="E32" s="56"/>
    </row>
    <row r="33" spans="1:5" ht="14.25">
      <c r="A33" s="16" t="s">
        <v>11</v>
      </c>
      <c r="B33" s="4" t="s">
        <v>31</v>
      </c>
      <c r="C33" s="88"/>
      <c r="D33" s="118"/>
      <c r="E33" s="56"/>
    </row>
    <row r="34" spans="1:5" ht="14.25">
      <c r="A34" s="16" t="s">
        <v>10</v>
      </c>
      <c r="B34" s="4" t="s">
        <v>32</v>
      </c>
      <c r="C34" s="88"/>
      <c r="D34" s="118"/>
      <c r="E34" s="56"/>
    </row>
    <row r="35" spans="1:5" ht="14.25">
      <c r="A35" s="17"/>
      <c r="B35" s="7" t="s">
        <v>33</v>
      </c>
      <c r="C35" s="88"/>
      <c r="D35" s="108"/>
      <c r="E35" s="40"/>
    </row>
    <row r="36" spans="1:5" ht="14.25">
      <c r="A36" s="16">
        <v>2</v>
      </c>
      <c r="B36" s="5" t="s">
        <v>34</v>
      </c>
      <c r="C36" s="88"/>
      <c r="D36" s="118"/>
      <c r="E36" s="56"/>
    </row>
    <row r="37" spans="1:5" ht="22.5" customHeight="1">
      <c r="A37" s="16" t="s">
        <v>4</v>
      </c>
      <c r="B37" s="4" t="s">
        <v>35</v>
      </c>
      <c r="C37" s="88"/>
      <c r="D37" s="118"/>
      <c r="E37" s="56"/>
    </row>
    <row r="38" spans="1:5" s="8" customFormat="1" ht="22.5" customHeight="1">
      <c r="A38" s="16" t="s">
        <v>6</v>
      </c>
      <c r="B38" s="4" t="s">
        <v>36</v>
      </c>
      <c r="C38" s="88"/>
      <c r="D38" s="118"/>
      <c r="E38" s="56"/>
    </row>
    <row r="39" spans="1:5" ht="14.25" customHeight="1">
      <c r="A39" s="16" t="s">
        <v>11</v>
      </c>
      <c r="B39" s="4" t="s">
        <v>37</v>
      </c>
      <c r="C39" s="88"/>
      <c r="D39" s="118"/>
      <c r="E39" s="56"/>
    </row>
    <row r="40" spans="1:5" ht="14.25">
      <c r="A40" s="16" t="s">
        <v>10</v>
      </c>
      <c r="B40" s="4" t="s">
        <v>38</v>
      </c>
      <c r="C40" s="88" t="s">
        <v>182</v>
      </c>
      <c r="D40" s="119">
        <f>186606+57429+269495+7717256+270000+2592292+3079304-591601-4619098-3034293</f>
        <v>5927390</v>
      </c>
      <c r="E40" s="62">
        <v>6489368</v>
      </c>
    </row>
    <row r="41" spans="1:6" ht="14.25">
      <c r="A41" s="16"/>
      <c r="B41" s="5" t="s">
        <v>7</v>
      </c>
      <c r="C41" s="87"/>
      <c r="D41" s="106">
        <f>SUM(D40)</f>
        <v>5927390</v>
      </c>
      <c r="E41" s="39">
        <f>SUM(E37:E40)</f>
        <v>6489368</v>
      </c>
      <c r="F41" s="60"/>
    </row>
    <row r="42" spans="1:5" ht="14.25">
      <c r="A42" s="16">
        <v>3</v>
      </c>
      <c r="B42" s="1" t="s">
        <v>39</v>
      </c>
      <c r="C42" s="88"/>
      <c r="D42" s="118"/>
      <c r="E42" s="56"/>
    </row>
    <row r="43" spans="1:5" ht="14.25">
      <c r="A43" s="16">
        <v>4</v>
      </c>
      <c r="B43" s="1" t="s">
        <v>40</v>
      </c>
      <c r="C43" s="88"/>
      <c r="D43" s="118"/>
      <c r="E43" s="56"/>
    </row>
    <row r="44" spans="1:5" ht="14.25">
      <c r="A44" s="16" t="s">
        <v>4</v>
      </c>
      <c r="B44" s="4" t="s">
        <v>41</v>
      </c>
      <c r="C44" s="88"/>
      <c r="D44" s="118"/>
      <c r="E44" s="56"/>
    </row>
    <row r="45" spans="1:5" ht="14.25">
      <c r="A45" s="16" t="s">
        <v>6</v>
      </c>
      <c r="B45" s="4" t="s">
        <v>42</v>
      </c>
      <c r="C45" s="88"/>
      <c r="D45" s="118"/>
      <c r="E45" s="56"/>
    </row>
    <row r="46" spans="1:5" ht="14.25">
      <c r="A46" s="16" t="s">
        <v>11</v>
      </c>
      <c r="B46" s="4" t="s">
        <v>43</v>
      </c>
      <c r="C46" s="88"/>
      <c r="D46" s="118"/>
      <c r="E46" s="56"/>
    </row>
    <row r="47" spans="1:5" ht="14.25">
      <c r="A47" s="16"/>
      <c r="B47" s="1" t="s">
        <v>20</v>
      </c>
      <c r="C47" s="88"/>
      <c r="D47" s="118"/>
      <c r="E47" s="56"/>
    </row>
    <row r="48" spans="1:5" ht="14.25">
      <c r="A48" s="16">
        <v>5</v>
      </c>
      <c r="B48" s="1" t="s">
        <v>44</v>
      </c>
      <c r="C48" s="88"/>
      <c r="D48" s="118"/>
      <c r="E48" s="56"/>
    </row>
    <row r="49" spans="1:5" ht="14.25">
      <c r="A49" s="16">
        <v>6</v>
      </c>
      <c r="B49" s="1" t="s">
        <v>45</v>
      </c>
      <c r="C49" s="88"/>
      <c r="D49" s="118"/>
      <c r="E49" s="56"/>
    </row>
    <row r="50" spans="1:5" ht="14.25">
      <c r="A50" s="15"/>
      <c r="B50" s="5" t="s">
        <v>46</v>
      </c>
      <c r="C50" s="87"/>
      <c r="D50" s="106">
        <f>D41</f>
        <v>5927390</v>
      </c>
      <c r="E50" s="39">
        <f>SUM(E41:E49)</f>
        <v>6489368</v>
      </c>
    </row>
    <row r="51" spans="1:5" ht="13.5" thickBot="1">
      <c r="A51" s="18"/>
      <c r="B51" s="19" t="s">
        <v>47</v>
      </c>
      <c r="C51" s="89"/>
      <c r="D51" s="120">
        <f>D28+D50</f>
        <v>33811130</v>
      </c>
      <c r="E51" s="41">
        <f>E28+E50</f>
        <v>33948303</v>
      </c>
    </row>
    <row r="52" spans="1:5" ht="13.5" thickTop="1">
      <c r="A52" s="6"/>
      <c r="B52" s="6"/>
      <c r="C52" s="6"/>
      <c r="D52" s="121"/>
      <c r="E52" s="59"/>
    </row>
    <row r="53" spans="1:5" s="6" customFormat="1" ht="12.75">
      <c r="A53" s="124" t="s">
        <v>176</v>
      </c>
      <c r="B53" s="124"/>
      <c r="C53" s="124"/>
      <c r="D53" s="124"/>
      <c r="E53" s="23"/>
    </row>
    <row r="54" spans="1:5" s="6" customFormat="1" ht="12.75">
      <c r="A54" s="54"/>
      <c r="B54" s="124" t="s">
        <v>187</v>
      </c>
      <c r="C54" s="124"/>
      <c r="D54" s="124"/>
      <c r="E54" s="55"/>
    </row>
    <row r="55" spans="2:5" ht="13.5" thickBot="1">
      <c r="B55" s="6"/>
      <c r="E55" s="23" t="s">
        <v>163</v>
      </c>
    </row>
    <row r="56" spans="1:5" ht="13.5" thickTop="1">
      <c r="A56" s="20"/>
      <c r="B56" s="12" t="s">
        <v>48</v>
      </c>
      <c r="C56" s="12" t="s">
        <v>0</v>
      </c>
      <c r="D56" s="117" t="s">
        <v>194</v>
      </c>
      <c r="E56" s="13" t="s">
        <v>191</v>
      </c>
    </row>
    <row r="57" spans="1:5" ht="14.25">
      <c r="A57" s="16"/>
      <c r="B57" s="5"/>
      <c r="C57" s="87"/>
      <c r="D57" s="122"/>
      <c r="E57" s="5"/>
    </row>
    <row r="58" spans="1:5" ht="14.25">
      <c r="A58" s="15" t="s">
        <v>2</v>
      </c>
      <c r="B58" s="5"/>
      <c r="C58" s="87"/>
      <c r="D58" s="106"/>
      <c r="E58" s="39"/>
    </row>
    <row r="59" spans="1:5" ht="14.25">
      <c r="A59" s="16">
        <v>1</v>
      </c>
      <c r="B59" s="1" t="s">
        <v>5</v>
      </c>
      <c r="C59" s="88"/>
      <c r="D59" s="118"/>
      <c r="E59" s="56"/>
    </row>
    <row r="60" spans="1:5" ht="14.25">
      <c r="A60" s="16">
        <v>2</v>
      </c>
      <c r="B60" s="1" t="s">
        <v>49</v>
      </c>
      <c r="C60" s="88"/>
      <c r="D60" s="106"/>
      <c r="E60" s="39"/>
    </row>
    <row r="61" spans="1:5" ht="14.25">
      <c r="A61" s="16" t="s">
        <v>4</v>
      </c>
      <c r="B61" s="4" t="s">
        <v>56</v>
      </c>
      <c r="C61" s="88"/>
      <c r="D61" s="118"/>
      <c r="E61" s="56"/>
    </row>
    <row r="62" spans="1:5" ht="14.25">
      <c r="A62" s="16" t="s">
        <v>6</v>
      </c>
      <c r="B62" s="4" t="s">
        <v>50</v>
      </c>
      <c r="C62" s="88"/>
      <c r="D62" s="118"/>
      <c r="E62" s="56"/>
    </row>
    <row r="63" spans="1:5" ht="14.25">
      <c r="A63" s="16" t="s">
        <v>11</v>
      </c>
      <c r="B63" s="4" t="s">
        <v>51</v>
      </c>
      <c r="C63" s="88"/>
      <c r="D63" s="118"/>
      <c r="E63" s="56"/>
    </row>
    <row r="64" spans="1:5" ht="14.25">
      <c r="A64" s="16"/>
      <c r="B64" s="5" t="s">
        <v>7</v>
      </c>
      <c r="C64" s="87"/>
      <c r="D64" s="106"/>
      <c r="E64" s="39"/>
    </row>
    <row r="65" spans="1:5" ht="14.25">
      <c r="A65" s="16">
        <v>3</v>
      </c>
      <c r="B65" s="5" t="s">
        <v>55</v>
      </c>
      <c r="C65" s="88"/>
      <c r="D65" s="106"/>
      <c r="E65" s="39"/>
    </row>
    <row r="66" spans="1:5" ht="14.25">
      <c r="A66" s="16" t="s">
        <v>4</v>
      </c>
      <c r="B66" s="4" t="s">
        <v>52</v>
      </c>
      <c r="C66" s="88">
        <v>401</v>
      </c>
      <c r="D66" s="118">
        <v>4406799</v>
      </c>
      <c r="E66" s="56">
        <v>5057415</v>
      </c>
    </row>
    <row r="67" spans="1:5" ht="14.25">
      <c r="A67" s="16" t="s">
        <v>6</v>
      </c>
      <c r="B67" s="4" t="s">
        <v>53</v>
      </c>
      <c r="C67" s="88">
        <v>421</v>
      </c>
      <c r="D67" s="118">
        <v>648036</v>
      </c>
      <c r="E67" s="56">
        <v>686508</v>
      </c>
    </row>
    <row r="68" spans="1:5" ht="14.25">
      <c r="A68" s="16" t="s">
        <v>11</v>
      </c>
      <c r="B68" s="4" t="s">
        <v>54</v>
      </c>
      <c r="C68" s="88">
        <v>442</v>
      </c>
      <c r="D68" s="118">
        <v>46800</v>
      </c>
      <c r="E68" s="56">
        <v>45527</v>
      </c>
    </row>
    <row r="69" spans="1:5" ht="14.25">
      <c r="A69" s="16" t="s">
        <v>10</v>
      </c>
      <c r="B69" s="4" t="s">
        <v>174</v>
      </c>
      <c r="C69" s="88">
        <v>431</v>
      </c>
      <c r="D69" s="118">
        <v>218311</v>
      </c>
      <c r="E69" s="56">
        <v>229999</v>
      </c>
    </row>
    <row r="70" spans="1:5" ht="14.25">
      <c r="A70" s="16" t="s">
        <v>18</v>
      </c>
      <c r="B70" s="4" t="s">
        <v>181</v>
      </c>
      <c r="C70" s="88">
        <v>445</v>
      </c>
      <c r="D70" s="118">
        <v>247802</v>
      </c>
      <c r="E70" s="56">
        <v>147704</v>
      </c>
    </row>
    <row r="71" spans="1:5" ht="14.25">
      <c r="A71" s="16" t="s">
        <v>180</v>
      </c>
      <c r="B71" s="4" t="s">
        <v>185</v>
      </c>
      <c r="C71" s="88"/>
      <c r="D71" s="118"/>
      <c r="E71" s="56"/>
    </row>
    <row r="72" spans="1:5" ht="14.25">
      <c r="A72" s="16"/>
      <c r="B72" s="5" t="s">
        <v>12</v>
      </c>
      <c r="C72" s="87"/>
      <c r="D72" s="106">
        <f>SUM(D66:D71)</f>
        <v>5567748</v>
      </c>
      <c r="E72" s="39">
        <f>SUM(E66:E71)</f>
        <v>6167153</v>
      </c>
    </row>
    <row r="73" spans="1:5" ht="14.25">
      <c r="A73" s="16">
        <v>4</v>
      </c>
      <c r="B73" s="1" t="s">
        <v>57</v>
      </c>
      <c r="C73" s="88"/>
      <c r="D73" s="118"/>
      <c r="E73" s="56"/>
    </row>
    <row r="74" spans="1:5" ht="14.25">
      <c r="A74" s="16">
        <v>5</v>
      </c>
      <c r="B74" s="1" t="s">
        <v>58</v>
      </c>
      <c r="C74" s="88"/>
      <c r="D74" s="118"/>
      <c r="E74" s="56"/>
    </row>
    <row r="75" spans="1:5" ht="14.25">
      <c r="A75" s="15"/>
      <c r="B75" s="5" t="s">
        <v>59</v>
      </c>
      <c r="C75" s="87"/>
      <c r="D75" s="39">
        <f>D72</f>
        <v>5567748</v>
      </c>
      <c r="E75" s="39">
        <f>E72</f>
        <v>6167153</v>
      </c>
    </row>
    <row r="76" spans="1:5" ht="14.25">
      <c r="A76" s="16"/>
      <c r="B76" s="1"/>
      <c r="C76" s="88"/>
      <c r="D76" s="118"/>
      <c r="E76" s="56"/>
    </row>
    <row r="77" spans="1:5" ht="14.25">
      <c r="A77" s="15" t="s">
        <v>26</v>
      </c>
      <c r="B77" s="5" t="s">
        <v>60</v>
      </c>
      <c r="C77" s="87"/>
      <c r="D77" s="106"/>
      <c r="E77" s="39"/>
    </row>
    <row r="78" spans="1:5" ht="14.25">
      <c r="A78" s="16">
        <v>1</v>
      </c>
      <c r="B78" s="1" t="s">
        <v>61</v>
      </c>
      <c r="C78" s="88"/>
      <c r="D78" s="118"/>
      <c r="E78" s="56"/>
    </row>
    <row r="79" spans="1:5" ht="14.25">
      <c r="A79" s="16" t="s">
        <v>4</v>
      </c>
      <c r="B79" s="4" t="s">
        <v>62</v>
      </c>
      <c r="C79" s="88"/>
      <c r="D79" s="118"/>
      <c r="E79" s="56"/>
    </row>
    <row r="80" spans="1:5" ht="14.25">
      <c r="A80" s="16" t="s">
        <v>6</v>
      </c>
      <c r="B80" s="4" t="s">
        <v>63</v>
      </c>
      <c r="C80" s="88"/>
      <c r="D80" s="118"/>
      <c r="E80" s="56"/>
    </row>
    <row r="81" spans="1:5" ht="14.25">
      <c r="A81" s="16"/>
      <c r="B81" s="1" t="s">
        <v>33</v>
      </c>
      <c r="C81" s="88"/>
      <c r="D81" s="118"/>
      <c r="E81" s="56"/>
    </row>
    <row r="82" spans="1:5" ht="14.25">
      <c r="A82" s="16">
        <v>2</v>
      </c>
      <c r="B82" s="1" t="s">
        <v>64</v>
      </c>
      <c r="C82" s="88"/>
      <c r="D82" s="118"/>
      <c r="E82" s="56"/>
    </row>
    <row r="83" spans="1:5" ht="14.25">
      <c r="A83" s="16">
        <v>3</v>
      </c>
      <c r="B83" s="1" t="s">
        <v>65</v>
      </c>
      <c r="C83" s="88"/>
      <c r="D83" s="118"/>
      <c r="E83" s="56"/>
    </row>
    <row r="84" spans="1:5" ht="14.25">
      <c r="A84" s="16">
        <v>4</v>
      </c>
      <c r="B84" s="1" t="s">
        <v>57</v>
      </c>
      <c r="C84" s="88"/>
      <c r="D84" s="118"/>
      <c r="E84" s="56"/>
    </row>
    <row r="85" spans="1:5" ht="14.25">
      <c r="A85" s="16"/>
      <c r="B85" s="5" t="s">
        <v>66</v>
      </c>
      <c r="C85" s="88"/>
      <c r="D85" s="118"/>
      <c r="E85" s="56"/>
    </row>
    <row r="86" spans="1:6" ht="14.25">
      <c r="A86" s="15"/>
      <c r="B86" s="5" t="s">
        <v>67</v>
      </c>
      <c r="C86" s="87"/>
      <c r="D86" s="106">
        <f>D85+D72</f>
        <v>5567748</v>
      </c>
      <c r="E86" s="39">
        <f>E64+E72</f>
        <v>6167153</v>
      </c>
      <c r="F86" s="60"/>
    </row>
    <row r="87" spans="1:5" ht="14.25">
      <c r="A87" s="16"/>
      <c r="B87" s="1"/>
      <c r="C87" s="88"/>
      <c r="D87" s="118"/>
      <c r="E87" s="56"/>
    </row>
    <row r="88" spans="1:5" ht="14.25">
      <c r="A88" s="15" t="s">
        <v>68</v>
      </c>
      <c r="B88" s="5" t="s">
        <v>69</v>
      </c>
      <c r="C88" s="87"/>
      <c r="D88" s="106"/>
      <c r="E88" s="39"/>
    </row>
    <row r="89" spans="1:5" ht="25.5">
      <c r="A89" s="21">
        <v>1</v>
      </c>
      <c r="B89" s="9" t="s">
        <v>70</v>
      </c>
      <c r="C89" s="90"/>
      <c r="D89" s="123"/>
      <c r="E89" s="57"/>
    </row>
    <row r="90" spans="1:5" ht="25.5">
      <c r="A90" s="21">
        <v>2</v>
      </c>
      <c r="B90" s="9" t="s">
        <v>71</v>
      </c>
      <c r="C90" s="90"/>
      <c r="D90" s="123"/>
      <c r="E90" s="57"/>
    </row>
    <row r="91" spans="1:5" ht="14.25">
      <c r="A91" s="16">
        <v>3</v>
      </c>
      <c r="B91" s="1" t="s">
        <v>72</v>
      </c>
      <c r="C91" s="88">
        <v>101</v>
      </c>
      <c r="D91" s="118">
        <v>21000000</v>
      </c>
      <c r="E91" s="56">
        <v>21000000</v>
      </c>
    </row>
    <row r="92" spans="1:5" ht="14.25">
      <c r="A92" s="16">
        <v>4</v>
      </c>
      <c r="B92" s="1" t="s">
        <v>73</v>
      </c>
      <c r="C92" s="88"/>
      <c r="D92" s="118"/>
      <c r="E92" s="56"/>
    </row>
    <row r="93" spans="1:5" ht="14.25">
      <c r="A93" s="16">
        <v>5</v>
      </c>
      <c r="B93" s="1" t="s">
        <v>74</v>
      </c>
      <c r="C93" s="88"/>
      <c r="D93" s="118"/>
      <c r="E93" s="56"/>
    </row>
    <row r="94" spans="1:5" ht="14.25">
      <c r="A94" s="16">
        <v>6</v>
      </c>
      <c r="B94" s="1" t="s">
        <v>75</v>
      </c>
      <c r="C94" s="88"/>
      <c r="D94" s="118"/>
      <c r="E94" s="56"/>
    </row>
    <row r="95" spans="1:5" ht="14.25">
      <c r="A95" s="16">
        <v>7</v>
      </c>
      <c r="B95" s="1" t="s">
        <v>76</v>
      </c>
      <c r="C95" s="88"/>
      <c r="D95" s="118">
        <v>775603</v>
      </c>
      <c r="E95" s="56">
        <v>775603</v>
      </c>
    </row>
    <row r="96" spans="1:5" ht="14.25">
      <c r="A96" s="16">
        <v>8</v>
      </c>
      <c r="B96" s="1" t="s">
        <v>77</v>
      </c>
      <c r="C96" s="88"/>
      <c r="D96" s="118"/>
      <c r="E96" s="56"/>
    </row>
    <row r="97" spans="1:5" ht="14.25">
      <c r="A97" s="16">
        <v>9</v>
      </c>
      <c r="B97" s="1" t="s">
        <v>78</v>
      </c>
      <c r="C97" s="88">
        <v>108</v>
      </c>
      <c r="D97" s="118">
        <v>6005547</v>
      </c>
      <c r="E97" s="56">
        <v>5280760</v>
      </c>
    </row>
    <row r="98" spans="1:5" ht="14.25">
      <c r="A98" s="16">
        <v>10</v>
      </c>
      <c r="B98" s="1" t="s">
        <v>79</v>
      </c>
      <c r="C98" s="88">
        <v>109</v>
      </c>
      <c r="D98" s="118">
        <f>519104-56872</f>
        <v>462232</v>
      </c>
      <c r="E98" s="56">
        <v>724787</v>
      </c>
    </row>
    <row r="99" spans="1:5" ht="14.25">
      <c r="A99" s="15"/>
      <c r="B99" s="5" t="s">
        <v>80</v>
      </c>
      <c r="C99" s="87"/>
      <c r="D99" s="106">
        <f>SUM(D91:D98)</f>
        <v>28243382</v>
      </c>
      <c r="E99" s="39">
        <f>SUM(E89:E98)</f>
        <v>27781150</v>
      </c>
    </row>
    <row r="100" spans="1:5" ht="14.25">
      <c r="A100" s="16"/>
      <c r="B100" s="1"/>
      <c r="C100" s="88"/>
      <c r="D100" s="118"/>
      <c r="E100" s="56"/>
    </row>
    <row r="101" spans="1:5" ht="15" thickBot="1">
      <c r="A101" s="22"/>
      <c r="B101" s="19" t="s">
        <v>81</v>
      </c>
      <c r="C101" s="91"/>
      <c r="D101" s="120">
        <f>D99+D86</f>
        <v>33811130</v>
      </c>
      <c r="E101" s="41">
        <f>E86+E99</f>
        <v>33948303</v>
      </c>
    </row>
    <row r="102" spans="4:5" ht="13.5" thickTop="1">
      <c r="D102" s="116">
        <f>D101-D51</f>
        <v>0</v>
      </c>
      <c r="E102" s="55">
        <f>E101-E51</f>
        <v>0</v>
      </c>
    </row>
  </sheetData>
  <sheetProtection/>
  <mergeCells count="4">
    <mergeCell ref="A53:D53"/>
    <mergeCell ref="B54:D54"/>
    <mergeCell ref="A1:D1"/>
    <mergeCell ref="B2:D2"/>
  </mergeCells>
  <printOptions/>
  <pageMargins left="1.06" right="0.33" top="0.46" bottom="0.43" header="0.34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5.8515625" style="0" customWidth="1"/>
    <col min="2" max="2" width="50.00390625" style="0" customWidth="1"/>
    <col min="3" max="3" width="4.8515625" style="0" customWidth="1"/>
    <col min="4" max="4" width="16.421875" style="0" customWidth="1"/>
    <col min="5" max="5" width="17.421875" style="0" customWidth="1"/>
    <col min="7" max="7" width="15.28125" style="0" customWidth="1"/>
  </cols>
  <sheetData>
    <row r="1" spans="1:5" s="6" customFormat="1" ht="18">
      <c r="A1" s="24" t="s">
        <v>178</v>
      </c>
      <c r="D1" s="23"/>
      <c r="E1" s="23"/>
    </row>
    <row r="3" s="6" customFormat="1" ht="12.75">
      <c r="B3" s="6" t="s">
        <v>84</v>
      </c>
    </row>
    <row r="4" s="6" customFormat="1" ht="12.75">
      <c r="B4" s="6" t="s">
        <v>195</v>
      </c>
    </row>
    <row r="5" s="6" customFormat="1" ht="12.75"/>
    <row r="6" s="6" customFormat="1" ht="13.5" thickBot="1">
      <c r="E6" s="23" t="s">
        <v>108</v>
      </c>
    </row>
    <row r="7" spans="1:5" s="6" customFormat="1" ht="15.75" thickTop="1">
      <c r="A7" s="64" t="s">
        <v>82</v>
      </c>
      <c r="B7" s="65" t="s">
        <v>83</v>
      </c>
      <c r="C7" s="65"/>
      <c r="D7" s="66" t="s">
        <v>196</v>
      </c>
      <c r="E7" s="66" t="s">
        <v>190</v>
      </c>
    </row>
    <row r="8" spans="1:5" ht="14.25">
      <c r="A8" s="67"/>
      <c r="B8" s="68"/>
      <c r="C8" s="68"/>
      <c r="D8" s="69"/>
      <c r="E8" s="69"/>
    </row>
    <row r="9" spans="1:5" s="6" customFormat="1" ht="15">
      <c r="A9" s="70">
        <v>1</v>
      </c>
      <c r="B9" s="71" t="s">
        <v>85</v>
      </c>
      <c r="C9" s="71"/>
      <c r="D9" s="111">
        <f>17640912+1489235</f>
        <v>19130147</v>
      </c>
      <c r="E9" s="72">
        <f>25640739+2086385</f>
        <v>27727124</v>
      </c>
    </row>
    <row r="10" spans="1:5" s="6" customFormat="1" ht="15">
      <c r="A10" s="70">
        <v>2</v>
      </c>
      <c r="B10" s="71" t="s">
        <v>86</v>
      </c>
      <c r="C10" s="71"/>
      <c r="D10" s="111"/>
      <c r="E10" s="72">
        <v>0</v>
      </c>
    </row>
    <row r="11" spans="1:7" s="26" customFormat="1" ht="28.5">
      <c r="A11" s="73">
        <v>3</v>
      </c>
      <c r="B11" s="74" t="s">
        <v>87</v>
      </c>
      <c r="C11" s="74"/>
      <c r="D11" s="112"/>
      <c r="E11" s="75">
        <v>0</v>
      </c>
      <c r="G11" s="92" t="s">
        <v>165</v>
      </c>
    </row>
    <row r="12" spans="1:7" ht="14.25">
      <c r="A12" s="67">
        <v>4</v>
      </c>
      <c r="B12" s="68" t="s">
        <v>88</v>
      </c>
      <c r="C12" s="68"/>
      <c r="D12" s="113">
        <f>-2811251+1787003</f>
        <v>-1024248</v>
      </c>
      <c r="E12" s="69">
        <f>-(4097205+3246705-2373923)</f>
        <v>-4969987</v>
      </c>
      <c r="G12" s="93"/>
    </row>
    <row r="13" spans="1:7" ht="14.25">
      <c r="A13" s="67">
        <v>5</v>
      </c>
      <c r="B13" s="68" t="s">
        <v>89</v>
      </c>
      <c r="C13" s="68"/>
      <c r="D13" s="113">
        <f>D14+D16</f>
        <v>-11934582</v>
      </c>
      <c r="E13" s="69">
        <f>E14+E15+E16</f>
        <v>-13678203</v>
      </c>
      <c r="G13" s="93"/>
    </row>
    <row r="14" spans="1:7" ht="14.25">
      <c r="A14" s="67"/>
      <c r="B14" s="68" t="s">
        <v>90</v>
      </c>
      <c r="C14" s="68"/>
      <c r="D14" s="113">
        <v>-10226519</v>
      </c>
      <c r="E14" s="69">
        <v>-11721881</v>
      </c>
      <c r="G14" s="93"/>
    </row>
    <row r="15" spans="1:7" ht="14.25">
      <c r="A15" s="67"/>
      <c r="B15" s="68" t="s">
        <v>91</v>
      </c>
      <c r="C15" s="68"/>
      <c r="D15" s="113"/>
      <c r="E15" s="69"/>
      <c r="G15" s="93"/>
    </row>
    <row r="16" spans="1:7" s="26" customFormat="1" ht="28.5">
      <c r="A16" s="73"/>
      <c r="B16" s="74" t="s">
        <v>129</v>
      </c>
      <c r="C16" s="74"/>
      <c r="D16" s="112">
        <v>-1708063</v>
      </c>
      <c r="E16" s="75">
        <v>-1956322</v>
      </c>
      <c r="G16" s="94"/>
    </row>
    <row r="17" spans="1:7" ht="14.25">
      <c r="A17" s="67">
        <v>6</v>
      </c>
      <c r="B17" s="68" t="s">
        <v>92</v>
      </c>
      <c r="C17" s="68"/>
      <c r="D17" s="113">
        <v>-1366140</v>
      </c>
      <c r="E17" s="69">
        <v>-1646969</v>
      </c>
      <c r="G17" s="93"/>
    </row>
    <row r="18" spans="1:7" ht="14.25">
      <c r="A18" s="67">
        <v>7</v>
      </c>
      <c r="B18" s="68" t="s">
        <v>93</v>
      </c>
      <c r="C18" s="68"/>
      <c r="D18" s="113">
        <f>-(1433614+307556+50756+384000+689760+11658+658842+513435+57911+45240+65000+14184+49610)</f>
        <v>-4281566</v>
      </c>
      <c r="E18" s="69">
        <f>-(244375+726205+2681976+359450+93185+819344+65000+609543+72556+95568+780435)</f>
        <v>-6547637</v>
      </c>
      <c r="G18" s="95"/>
    </row>
    <row r="19" spans="1:5" ht="14.25">
      <c r="A19" s="67">
        <v>8</v>
      </c>
      <c r="B19" s="68" t="s">
        <v>94</v>
      </c>
      <c r="C19" s="68"/>
      <c r="D19" s="113">
        <f>D12+D13+D17+D18</f>
        <v>-18606536</v>
      </c>
      <c r="E19" s="69">
        <f>E12+E13+E17+E18</f>
        <v>-26842796</v>
      </c>
    </row>
    <row r="20" spans="1:7" s="27" customFormat="1" ht="30">
      <c r="A20" s="76">
        <v>9</v>
      </c>
      <c r="B20" s="77" t="s">
        <v>95</v>
      </c>
      <c r="C20" s="77"/>
      <c r="D20" s="114">
        <f>D9+D19</f>
        <v>523611</v>
      </c>
      <c r="E20" s="78">
        <f>E9+E12+E13+E17+E18</f>
        <v>884328</v>
      </c>
      <c r="G20" s="58"/>
    </row>
    <row r="21" spans="1:5" s="26" customFormat="1" ht="28.5">
      <c r="A21" s="73">
        <v>10</v>
      </c>
      <c r="B21" s="74" t="s">
        <v>96</v>
      </c>
      <c r="C21" s="74"/>
      <c r="D21" s="112"/>
      <c r="E21" s="75"/>
    </row>
    <row r="22" spans="1:7" s="26" customFormat="1" ht="28.5">
      <c r="A22" s="73">
        <v>11</v>
      </c>
      <c r="B22" s="74" t="s">
        <v>97</v>
      </c>
      <c r="C22" s="74"/>
      <c r="D22" s="112"/>
      <c r="E22" s="75"/>
      <c r="G22" s="63"/>
    </row>
    <row r="23" spans="1:5" ht="14.25">
      <c r="A23" s="67">
        <v>12</v>
      </c>
      <c r="B23" s="68" t="s">
        <v>98</v>
      </c>
      <c r="C23" s="68"/>
      <c r="D23" s="113"/>
      <c r="E23" s="69"/>
    </row>
    <row r="24" spans="1:5" ht="28.5">
      <c r="A24" s="67">
        <v>12.1</v>
      </c>
      <c r="B24" s="74" t="s">
        <v>99</v>
      </c>
      <c r="C24" s="68"/>
      <c r="D24" s="113"/>
      <c r="E24" s="69"/>
    </row>
    <row r="25" spans="1:5" ht="14.25">
      <c r="A25" s="67">
        <v>12.2</v>
      </c>
      <c r="B25" s="68" t="s">
        <v>100</v>
      </c>
      <c r="C25" s="68"/>
      <c r="D25" s="113">
        <f>60</f>
        <v>60</v>
      </c>
      <c r="E25" s="69">
        <f>1377</f>
        <v>1377</v>
      </c>
    </row>
    <row r="26" spans="1:5" ht="14.25">
      <c r="A26" s="67">
        <v>12.3</v>
      </c>
      <c r="B26" s="68" t="s">
        <v>101</v>
      </c>
      <c r="C26" s="68"/>
      <c r="D26" s="113">
        <f>-4589+22</f>
        <v>-4567</v>
      </c>
      <c r="E26" s="69">
        <f>15158-8829</f>
        <v>6329</v>
      </c>
    </row>
    <row r="27" spans="1:5" ht="14.25">
      <c r="A27" s="67">
        <v>12.4</v>
      </c>
      <c r="B27" s="68" t="s">
        <v>102</v>
      </c>
      <c r="C27" s="68"/>
      <c r="D27" s="113"/>
      <c r="E27" s="69">
        <v>0</v>
      </c>
    </row>
    <row r="28" spans="1:7" s="27" customFormat="1" ht="30">
      <c r="A28" s="76">
        <v>13</v>
      </c>
      <c r="B28" s="77" t="s">
        <v>103</v>
      </c>
      <c r="C28" s="77"/>
      <c r="D28" s="114">
        <f>SUM(D25:D27)</f>
        <v>-4507</v>
      </c>
      <c r="E28" s="78">
        <f>SUM(E25:E27)</f>
        <v>7706</v>
      </c>
      <c r="G28" s="58"/>
    </row>
    <row r="29" spans="1:7" s="6" customFormat="1" ht="15">
      <c r="A29" s="70">
        <v>14</v>
      </c>
      <c r="B29" s="71" t="s">
        <v>104</v>
      </c>
      <c r="C29" s="71"/>
      <c r="D29" s="111">
        <f>D20+D28</f>
        <v>519104</v>
      </c>
      <c r="E29" s="72">
        <f>E20+E28</f>
        <v>892034</v>
      </c>
      <c r="G29" s="59"/>
    </row>
    <row r="30" spans="1:5" ht="14.25">
      <c r="A30" s="67">
        <v>15</v>
      </c>
      <c r="B30" s="68" t="s">
        <v>105</v>
      </c>
      <c r="C30" s="68"/>
      <c r="D30" s="113">
        <v>56872</v>
      </c>
      <c r="E30" s="69">
        <v>167247</v>
      </c>
    </row>
    <row r="31" spans="1:7" s="6" customFormat="1" ht="15">
      <c r="A31" s="70">
        <v>16</v>
      </c>
      <c r="B31" s="71" t="s">
        <v>106</v>
      </c>
      <c r="C31" s="71"/>
      <c r="D31" s="111">
        <f>D29-D30</f>
        <v>462232</v>
      </c>
      <c r="E31" s="72">
        <f>E29-E30</f>
        <v>724787</v>
      </c>
      <c r="G31" s="59"/>
    </row>
    <row r="32" spans="1:5" ht="15" thickBot="1">
      <c r="A32" s="79"/>
      <c r="B32" s="80"/>
      <c r="C32" s="80"/>
      <c r="D32" s="115"/>
      <c r="E32" s="81"/>
    </row>
    <row r="33" ht="13.5" thickTop="1"/>
  </sheetData>
  <sheetProtection/>
  <printOptions/>
  <pageMargins left="0.85" right="0.23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B8" sqref="B8:J22"/>
    </sheetView>
  </sheetViews>
  <sheetFormatPr defaultColWidth="9.140625" defaultRowHeight="12.75"/>
  <cols>
    <col min="1" max="1" width="29.57421875" style="0" customWidth="1"/>
    <col min="2" max="2" width="11.28125" style="0" bestFit="1" customWidth="1"/>
    <col min="4" max="4" width="8.28125" style="0" customWidth="1"/>
    <col min="5" max="6" width="10.8515625" style="0" customWidth="1"/>
    <col min="7" max="7" width="13.28125" style="0" customWidth="1"/>
    <col min="9" max="9" width="9.28125" style="0" customWidth="1"/>
    <col min="10" max="10" width="11.28125" style="0" customWidth="1"/>
  </cols>
  <sheetData>
    <row r="1" spans="1:5" s="6" customFormat="1" ht="20.25">
      <c r="A1" s="24" t="s">
        <v>179</v>
      </c>
      <c r="D1" s="23"/>
      <c r="E1" s="23"/>
    </row>
    <row r="3" s="6" customFormat="1" ht="12.75">
      <c r="B3" s="6" t="s">
        <v>107</v>
      </c>
    </row>
    <row r="4" s="6" customFormat="1" ht="12.75">
      <c r="B4" s="6" t="s">
        <v>197</v>
      </c>
    </row>
    <row r="5" s="6" customFormat="1" ht="13.5" thickBot="1"/>
    <row r="6" spans="1:10" s="6" customFormat="1" ht="13.5" thickTop="1">
      <c r="A6" s="25"/>
      <c r="B6" s="28" t="s">
        <v>109</v>
      </c>
      <c r="C6" s="29"/>
      <c r="D6" s="29"/>
      <c r="E6" s="29"/>
      <c r="F6" s="29"/>
      <c r="G6" s="29"/>
      <c r="H6" s="29"/>
      <c r="I6" s="29"/>
      <c r="J6" s="32"/>
    </row>
    <row r="7" spans="1:10" s="27" customFormat="1" ht="60" customHeight="1">
      <c r="A7" s="31"/>
      <c r="B7" s="33" t="s">
        <v>72</v>
      </c>
      <c r="C7" s="33" t="s">
        <v>110</v>
      </c>
      <c r="D7" s="33" t="s">
        <v>128</v>
      </c>
      <c r="E7" s="33" t="s">
        <v>111</v>
      </c>
      <c r="F7" s="33" t="s">
        <v>112</v>
      </c>
      <c r="G7" s="33" t="s">
        <v>116</v>
      </c>
      <c r="H7" s="33" t="s">
        <v>77</v>
      </c>
      <c r="I7" s="33" t="s">
        <v>113</v>
      </c>
      <c r="J7" s="34" t="s">
        <v>114</v>
      </c>
    </row>
    <row r="8" spans="1:10" s="6" customFormat="1" ht="12.75">
      <c r="A8" s="30" t="s">
        <v>188</v>
      </c>
      <c r="B8" s="106">
        <v>21000000</v>
      </c>
      <c r="C8" s="106"/>
      <c r="D8" s="106"/>
      <c r="E8" s="106">
        <v>775603</v>
      </c>
      <c r="F8" s="106"/>
      <c r="G8" s="106">
        <f>'AKTIVI PASIV  '!D97</f>
        <v>6005547</v>
      </c>
      <c r="H8" s="106"/>
      <c r="I8" s="106"/>
      <c r="J8" s="102">
        <f>B8+E8+G8</f>
        <v>27781150</v>
      </c>
    </row>
    <row r="9" spans="1:10" s="37" customFormat="1" ht="25.5">
      <c r="A9" s="36" t="s">
        <v>115</v>
      </c>
      <c r="B9" s="107"/>
      <c r="C9" s="107"/>
      <c r="D9" s="107"/>
      <c r="E9" s="107"/>
      <c r="F9" s="107"/>
      <c r="G9" s="107"/>
      <c r="H9" s="107"/>
      <c r="I9" s="107"/>
      <c r="J9" s="100"/>
    </row>
    <row r="10" spans="1:10" s="8" customFormat="1" ht="12.75">
      <c r="A10" s="35" t="s">
        <v>117</v>
      </c>
      <c r="B10" s="108"/>
      <c r="C10" s="108"/>
      <c r="D10" s="108"/>
      <c r="E10" s="108">
        <v>0</v>
      </c>
      <c r="F10" s="108"/>
      <c r="G10" s="108">
        <f>-E10</f>
        <v>0</v>
      </c>
      <c r="H10" s="108"/>
      <c r="I10" s="108"/>
      <c r="J10" s="101">
        <f>G10</f>
        <v>0</v>
      </c>
    </row>
    <row r="11" spans="1:10" s="37" customFormat="1" ht="12.75">
      <c r="A11" s="36"/>
      <c r="B11" s="107"/>
      <c r="C11" s="107"/>
      <c r="D11" s="107"/>
      <c r="E11" s="107"/>
      <c r="F11" s="107"/>
      <c r="G11" s="107"/>
      <c r="H11" s="107"/>
      <c r="I11" s="107"/>
      <c r="J11" s="100"/>
    </row>
    <row r="12" spans="1:10" s="8" customFormat="1" ht="12.75">
      <c r="A12" s="35" t="s">
        <v>118</v>
      </c>
      <c r="B12" s="108"/>
      <c r="C12" s="108"/>
      <c r="D12" s="108"/>
      <c r="E12" s="108"/>
      <c r="F12" s="108"/>
      <c r="G12" s="108">
        <f>'AKTIVI PASIV  '!D98</f>
        <v>462232</v>
      </c>
      <c r="H12" s="108"/>
      <c r="I12" s="108"/>
      <c r="J12" s="101">
        <f>G12</f>
        <v>462232</v>
      </c>
    </row>
    <row r="13" spans="1:10" s="8" customFormat="1" ht="12.75">
      <c r="A13" s="35" t="s">
        <v>119</v>
      </c>
      <c r="B13" s="108"/>
      <c r="C13" s="108"/>
      <c r="D13" s="108"/>
      <c r="E13" s="108"/>
      <c r="F13" s="108"/>
      <c r="G13" s="108"/>
      <c r="H13" s="108"/>
      <c r="I13" s="108"/>
      <c r="J13" s="101"/>
    </row>
    <row r="14" spans="1:10" s="37" customFormat="1" ht="25.5">
      <c r="A14" s="52" t="s">
        <v>120</v>
      </c>
      <c r="B14" s="107"/>
      <c r="C14" s="107"/>
      <c r="D14" s="107"/>
      <c r="E14" s="107"/>
      <c r="F14" s="107"/>
      <c r="G14" s="107"/>
      <c r="H14" s="107"/>
      <c r="I14" s="107"/>
      <c r="J14" s="100"/>
    </row>
    <row r="15" spans="1:10" s="8" customFormat="1" ht="25.5">
      <c r="A15" s="36" t="s">
        <v>121</v>
      </c>
      <c r="B15" s="108"/>
      <c r="C15" s="108"/>
      <c r="D15" s="108"/>
      <c r="E15" s="108"/>
      <c r="F15" s="108"/>
      <c r="G15" s="108"/>
      <c r="H15" s="108"/>
      <c r="I15" s="108"/>
      <c r="J15" s="101"/>
    </row>
    <row r="16" spans="1:10" s="37" customFormat="1" ht="12.75">
      <c r="A16" s="35" t="s">
        <v>122</v>
      </c>
      <c r="B16" s="107"/>
      <c r="C16" s="107"/>
      <c r="D16" s="107"/>
      <c r="E16" s="107"/>
      <c r="F16" s="107"/>
      <c r="G16" s="107"/>
      <c r="H16" s="107"/>
      <c r="I16" s="107"/>
      <c r="J16" s="100"/>
    </row>
    <row r="17" spans="1:10" s="8" customFormat="1" ht="12.75">
      <c r="A17" s="35" t="s">
        <v>123</v>
      </c>
      <c r="B17" s="108">
        <v>0</v>
      </c>
      <c r="C17" s="108"/>
      <c r="D17" s="108"/>
      <c r="E17" s="108"/>
      <c r="F17" s="108"/>
      <c r="G17" s="108">
        <f>-B17</f>
        <v>0</v>
      </c>
      <c r="H17" s="108"/>
      <c r="I17" s="108"/>
      <c r="J17" s="101"/>
    </row>
    <row r="18" spans="1:10" s="8" customFormat="1" ht="12.75">
      <c r="A18" s="35" t="s">
        <v>124</v>
      </c>
      <c r="B18" s="108"/>
      <c r="C18" s="108"/>
      <c r="D18" s="108"/>
      <c r="E18" s="108"/>
      <c r="F18" s="108"/>
      <c r="G18" s="108"/>
      <c r="H18" s="108"/>
      <c r="I18" s="108"/>
      <c r="J18" s="101"/>
    </row>
    <row r="19" spans="1:10" s="8" customFormat="1" ht="12.75">
      <c r="A19" s="35" t="s">
        <v>125</v>
      </c>
      <c r="B19" s="108"/>
      <c r="C19" s="108"/>
      <c r="D19" s="108"/>
      <c r="E19" s="108"/>
      <c r="F19" s="108"/>
      <c r="G19" s="108"/>
      <c r="H19" s="108"/>
      <c r="I19" s="108"/>
      <c r="J19" s="101"/>
    </row>
    <row r="20" spans="1:10" s="37" customFormat="1" ht="12.75">
      <c r="A20" s="36" t="s">
        <v>126</v>
      </c>
      <c r="B20" s="107"/>
      <c r="C20" s="107"/>
      <c r="D20" s="107"/>
      <c r="E20" s="107"/>
      <c r="F20" s="107"/>
      <c r="G20" s="107"/>
      <c r="H20" s="107"/>
      <c r="I20" s="107"/>
      <c r="J20" s="100"/>
    </row>
    <row r="21" spans="1:10" s="37" customFormat="1" ht="12.75">
      <c r="A21" s="36" t="s">
        <v>127</v>
      </c>
      <c r="B21" s="107"/>
      <c r="C21" s="107"/>
      <c r="D21" s="107"/>
      <c r="E21" s="107"/>
      <c r="F21" s="107"/>
      <c r="G21" s="107"/>
      <c r="H21" s="107"/>
      <c r="I21" s="107"/>
      <c r="J21" s="100"/>
    </row>
    <row r="22" spans="1:10" s="6" customFormat="1" ht="13.5" thickBot="1">
      <c r="A22" s="38" t="s">
        <v>198</v>
      </c>
      <c r="B22" s="109">
        <f>SUM(B8:B21)</f>
        <v>21000000</v>
      </c>
      <c r="C22" s="109"/>
      <c r="D22" s="109"/>
      <c r="E22" s="109">
        <f>SUM(E8:E21)</f>
        <v>775603</v>
      </c>
      <c r="F22" s="109"/>
      <c r="G22" s="109">
        <f>SUM(G8:G21)</f>
        <v>6467779</v>
      </c>
      <c r="H22" s="109"/>
      <c r="I22" s="109"/>
      <c r="J22" s="110">
        <f>SUM(J8:J21)</f>
        <v>28243382</v>
      </c>
    </row>
    <row r="23" ht="13.5" thickTop="1"/>
    <row r="24" ht="12.75">
      <c r="J24" s="60"/>
    </row>
    <row r="28" s="27" customFormat="1" ht="12.75"/>
    <row r="29" s="6" customFormat="1" ht="12.75"/>
    <row r="31" s="6" customFormat="1" ht="12.75"/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C43" sqref="C43"/>
    </sheetView>
  </sheetViews>
  <sheetFormatPr defaultColWidth="9.140625" defaultRowHeight="12.75"/>
  <cols>
    <col min="1" max="1" width="4.8515625" style="0" customWidth="1"/>
    <col min="2" max="2" width="56.57421875" style="0" customWidth="1"/>
    <col min="3" max="3" width="16.140625" style="0" customWidth="1"/>
    <col min="4" max="4" width="17.8515625" style="0" customWidth="1"/>
    <col min="5" max="5" width="12.8515625" style="0" bestFit="1" customWidth="1"/>
    <col min="6" max="6" width="8.28125" style="0" customWidth="1"/>
    <col min="7" max="7" width="13.57421875" style="0" customWidth="1"/>
    <col min="8" max="8" width="10.8515625" style="0" customWidth="1"/>
    <col min="9" max="9" width="11.421875" style="0" customWidth="1"/>
    <col min="11" max="11" width="10.28125" style="0" customWidth="1"/>
    <col min="12" max="12" width="11.28125" style="0" customWidth="1"/>
  </cols>
  <sheetData>
    <row r="1" spans="1:7" s="6" customFormat="1" ht="20.25">
      <c r="A1" s="85" t="s">
        <v>177</v>
      </c>
      <c r="B1" s="86"/>
      <c r="F1" s="23"/>
      <c r="G1" s="23"/>
    </row>
    <row r="3" s="6" customFormat="1" ht="12.75">
      <c r="B3" s="6" t="s">
        <v>131</v>
      </c>
    </row>
    <row r="4" spans="2:3" s="6" customFormat="1" ht="12.75">
      <c r="B4" s="6" t="s">
        <v>189</v>
      </c>
      <c r="C4" s="6" t="s">
        <v>130</v>
      </c>
    </row>
    <row r="5" spans="3:5" ht="12.75">
      <c r="C5" s="42" t="s">
        <v>132</v>
      </c>
      <c r="D5" s="42"/>
      <c r="E5" s="42"/>
    </row>
    <row r="6" ht="13.5" thickBot="1"/>
    <row r="7" spans="1:4" ht="27.75" customHeight="1" thickTop="1">
      <c r="A7" s="43"/>
      <c r="B7" s="12" t="s">
        <v>133</v>
      </c>
      <c r="C7" s="97">
        <v>2012</v>
      </c>
      <c r="D7" s="97">
        <v>2011</v>
      </c>
    </row>
    <row r="8" spans="1:4" ht="21.75" customHeight="1">
      <c r="A8" s="44"/>
      <c r="B8" s="1" t="s">
        <v>134</v>
      </c>
      <c r="C8" s="99">
        <f>'Te ardhura+shpenzime'!D29</f>
        <v>519104</v>
      </c>
      <c r="D8" s="99">
        <v>892034</v>
      </c>
    </row>
    <row r="9" spans="1:4" ht="12.75">
      <c r="A9" s="44"/>
      <c r="B9" s="1" t="s">
        <v>135</v>
      </c>
      <c r="C9" s="99"/>
      <c r="D9" s="99"/>
    </row>
    <row r="10" spans="1:5" s="37" customFormat="1" ht="12.75">
      <c r="A10" s="36"/>
      <c r="B10" s="48" t="s">
        <v>136</v>
      </c>
      <c r="C10" s="100">
        <f>-'Te ardhura+shpenzime'!D17</f>
        <v>1366140</v>
      </c>
      <c r="D10" s="100">
        <v>1646969</v>
      </c>
      <c r="E10" s="37" t="s">
        <v>165</v>
      </c>
    </row>
    <row r="11" spans="1:4" s="8" customFormat="1" ht="12.75">
      <c r="A11" s="35"/>
      <c r="B11" s="47" t="s">
        <v>137</v>
      </c>
      <c r="C11" s="101"/>
      <c r="D11" s="101"/>
    </row>
    <row r="12" spans="1:4" s="8" customFormat="1" ht="12.75">
      <c r="A12" s="35"/>
      <c r="B12" s="47" t="s">
        <v>186</v>
      </c>
      <c r="C12" s="101"/>
      <c r="D12" s="101"/>
    </row>
    <row r="13" spans="1:4" s="8" customFormat="1" ht="12.75">
      <c r="A13" s="35"/>
      <c r="B13" s="47" t="s">
        <v>138</v>
      </c>
      <c r="C13" s="101"/>
      <c r="D13" s="101"/>
    </row>
    <row r="14" spans="1:4" s="8" customFormat="1" ht="12.75">
      <c r="A14" s="35"/>
      <c r="B14" s="47" t="s">
        <v>139</v>
      </c>
      <c r="C14" s="101"/>
      <c r="D14" s="101"/>
    </row>
    <row r="15" spans="1:5" s="37" customFormat="1" ht="25.5">
      <c r="A15" s="36"/>
      <c r="B15" s="46" t="s">
        <v>140</v>
      </c>
      <c r="C15" s="100">
        <f>'AKTIVI PASIV  '!E17-'AKTIVI PASIV  '!D17</f>
        <v>-2034786</v>
      </c>
      <c r="D15" s="100">
        <v>774157</v>
      </c>
      <c r="E15" s="82"/>
    </row>
    <row r="16" spans="1:5" s="8" customFormat="1" ht="12.75">
      <c r="A16" s="35"/>
      <c r="B16" s="7" t="s">
        <v>141</v>
      </c>
      <c r="C16" s="101">
        <f>'AKTIVI PASIV  '!E24-'AKTIVI PASIV  '!D24</f>
        <v>-1787002</v>
      </c>
      <c r="D16" s="101">
        <v>-2373924</v>
      </c>
      <c r="E16" s="53"/>
    </row>
    <row r="17" spans="1:5" s="8" customFormat="1" ht="12.75">
      <c r="A17" s="35"/>
      <c r="B17" s="7" t="s">
        <v>142</v>
      </c>
      <c r="C17" s="101">
        <f>'AKTIVI PASIV  '!D86-'AKTIVI PASIV  '!E86</f>
        <v>-599405</v>
      </c>
      <c r="D17" s="101">
        <v>-543534</v>
      </c>
      <c r="E17" s="53"/>
    </row>
    <row r="18" spans="1:5" s="8" customFormat="1" ht="12.75">
      <c r="A18" s="35"/>
      <c r="B18" s="5" t="s">
        <v>143</v>
      </c>
      <c r="C18" s="102"/>
      <c r="D18" s="102"/>
      <c r="E18" s="53"/>
    </row>
    <row r="19" spans="1:5" s="8" customFormat="1" ht="12.75">
      <c r="A19" s="35"/>
      <c r="B19" s="7" t="s">
        <v>144</v>
      </c>
      <c r="C19" s="101"/>
      <c r="D19" s="101"/>
      <c r="E19" s="53"/>
    </row>
    <row r="20" spans="1:7" s="8" customFormat="1" ht="12.75">
      <c r="A20" s="35"/>
      <c r="B20" s="7" t="s">
        <v>145</v>
      </c>
      <c r="C20" s="101">
        <f>-'Te ardhura+shpenzime'!D30</f>
        <v>-56872</v>
      </c>
      <c r="D20" s="101">
        <v>-167247</v>
      </c>
      <c r="G20" s="84"/>
    </row>
    <row r="21" spans="1:7" s="50" customFormat="1" ht="12.75">
      <c r="A21" s="49"/>
      <c r="B21" s="4" t="s">
        <v>159</v>
      </c>
      <c r="C21" s="103"/>
      <c r="D21" s="103"/>
      <c r="E21" s="83"/>
      <c r="G21" s="83">
        <f>-C1</f>
        <v>0</v>
      </c>
    </row>
    <row r="22" spans="1:4" s="8" customFormat="1" ht="12.75">
      <c r="A22" s="35"/>
      <c r="B22" s="51"/>
      <c r="C22" s="101"/>
      <c r="D22" s="101"/>
    </row>
    <row r="23" spans="1:4" s="8" customFormat="1" ht="12.75">
      <c r="A23" s="35"/>
      <c r="B23" s="5" t="s">
        <v>146</v>
      </c>
      <c r="C23" s="102"/>
      <c r="D23" s="102"/>
    </row>
    <row r="24" spans="1:5" s="8" customFormat="1" ht="12.75">
      <c r="A24" s="35"/>
      <c r="B24" s="7" t="s">
        <v>147</v>
      </c>
      <c r="C24" s="101"/>
      <c r="D24" s="101"/>
      <c r="E24" s="53"/>
    </row>
    <row r="25" spans="1:5" s="8" customFormat="1" ht="12.75">
      <c r="A25" s="35"/>
      <c r="B25" s="7" t="s">
        <v>148</v>
      </c>
      <c r="C25" s="101">
        <f>-C10-'AKTIVI PASIV  '!D41+'AKTIVI PASIV  '!E41</f>
        <v>-804162</v>
      </c>
      <c r="D25" s="101">
        <v>-707627</v>
      </c>
      <c r="E25" s="98"/>
    </row>
    <row r="26" spans="1:5" s="8" customFormat="1" ht="12.75">
      <c r="A26" s="35"/>
      <c r="B26" s="7" t="s">
        <v>149</v>
      </c>
      <c r="C26" s="101"/>
      <c r="D26" s="101"/>
      <c r="E26" s="98"/>
    </row>
    <row r="27" spans="1:5" s="8" customFormat="1" ht="12.75">
      <c r="A27" s="35"/>
      <c r="B27" s="7" t="s">
        <v>150</v>
      </c>
      <c r="C27" s="101"/>
      <c r="D27" s="101"/>
      <c r="E27" s="98"/>
    </row>
    <row r="28" spans="1:5" s="8" customFormat="1" ht="12.75">
      <c r="A28" s="35"/>
      <c r="B28" s="7" t="s">
        <v>151</v>
      </c>
      <c r="C28" s="101"/>
      <c r="D28" s="101"/>
      <c r="E28" s="98"/>
    </row>
    <row r="29" spans="1:5" s="50" customFormat="1" ht="12.75">
      <c r="A29" s="49"/>
      <c r="B29" s="4" t="s">
        <v>158</v>
      </c>
      <c r="C29" s="101"/>
      <c r="D29" s="101"/>
      <c r="E29" s="83"/>
    </row>
    <row r="30" spans="1:4" s="8" customFormat="1" ht="12.75">
      <c r="A30" s="35"/>
      <c r="B30" s="4"/>
      <c r="C30" s="101"/>
      <c r="D30" s="101"/>
    </row>
    <row r="31" spans="1:4" s="8" customFormat="1" ht="12.75">
      <c r="A31" s="35"/>
      <c r="B31" s="5" t="s">
        <v>152</v>
      </c>
      <c r="C31" s="101"/>
      <c r="D31" s="101"/>
    </row>
    <row r="32" spans="1:4" s="8" customFormat="1" ht="12.75">
      <c r="A32" s="35"/>
      <c r="B32" s="7" t="s">
        <v>153</v>
      </c>
      <c r="C32" s="101"/>
      <c r="D32" s="101"/>
    </row>
    <row r="33" spans="1:7" s="8" customFormat="1" ht="12.75">
      <c r="A33" s="35"/>
      <c r="B33" s="7" t="s">
        <v>154</v>
      </c>
      <c r="C33" s="101"/>
      <c r="D33" s="101"/>
      <c r="G33" s="53"/>
    </row>
    <row r="34" spans="1:4" s="8" customFormat="1" ht="12.75">
      <c r="A34" s="35"/>
      <c r="B34" s="7" t="s">
        <v>155</v>
      </c>
      <c r="C34" s="101"/>
      <c r="D34" s="101"/>
    </row>
    <row r="35" spans="1:4" s="8" customFormat="1" ht="12.75">
      <c r="A35" s="35"/>
      <c r="B35" s="7" t="s">
        <v>156</v>
      </c>
      <c r="C35" s="101"/>
      <c r="D35" s="101"/>
    </row>
    <row r="36" spans="1:4" s="8" customFormat="1" ht="12.75">
      <c r="A36" s="35"/>
      <c r="B36" s="4" t="s">
        <v>157</v>
      </c>
      <c r="C36" s="101"/>
      <c r="D36" s="101"/>
    </row>
    <row r="37" spans="1:7" s="8" customFormat="1" ht="12.75">
      <c r="A37" s="35"/>
      <c r="B37" s="7"/>
      <c r="C37" s="104"/>
      <c r="D37" s="104"/>
      <c r="E37" s="53"/>
      <c r="G37" s="53"/>
    </row>
    <row r="38" spans="1:7" s="8" customFormat="1" ht="12.75">
      <c r="A38" s="35"/>
      <c r="B38" s="5" t="s">
        <v>160</v>
      </c>
      <c r="C38" s="102">
        <f>SUM(C8:C37)</f>
        <v>-3396983</v>
      </c>
      <c r="D38" s="102">
        <f>SUM(D8:D37)</f>
        <v>-479172</v>
      </c>
      <c r="E38" s="53"/>
      <c r="G38" s="53"/>
    </row>
    <row r="39" spans="1:7" s="8" customFormat="1" ht="12.75">
      <c r="A39" s="35"/>
      <c r="B39" s="5"/>
      <c r="C39" s="102"/>
      <c r="D39" s="102"/>
      <c r="E39" s="53"/>
      <c r="G39" s="53"/>
    </row>
    <row r="40" spans="1:7" s="8" customFormat="1" ht="12.75">
      <c r="A40" s="35"/>
      <c r="B40" s="5" t="s">
        <v>161</v>
      </c>
      <c r="C40" s="101">
        <f>'AKTIVI PASIV  '!E7</f>
        <v>10734733</v>
      </c>
      <c r="D40" s="101">
        <v>11213905</v>
      </c>
      <c r="E40" s="61"/>
      <c r="G40" s="53"/>
    </row>
    <row r="41" spans="1:4" s="8" customFormat="1" ht="12.75">
      <c r="A41" s="35"/>
      <c r="B41" s="5" t="s">
        <v>162</v>
      </c>
      <c r="C41" s="101">
        <f>'AKTIVI PASIV  '!D7</f>
        <v>7337750</v>
      </c>
      <c r="D41" s="101">
        <v>10734733</v>
      </c>
    </row>
    <row r="42" spans="1:7" ht="13.5" thickBot="1">
      <c r="A42" s="45"/>
      <c r="B42" s="2"/>
      <c r="C42" s="105">
        <f>C41-C40</f>
        <v>-3396983</v>
      </c>
      <c r="D42" s="105">
        <f>D41-D40</f>
        <v>-479172</v>
      </c>
      <c r="G42" s="60"/>
    </row>
    <row r="43" spans="3:4" ht="13.5" thickTop="1">
      <c r="C43" s="60">
        <f>C38-C42</f>
        <v>0</v>
      </c>
      <c r="D43" s="60">
        <f>D38-D42</f>
        <v>0</v>
      </c>
    </row>
    <row r="44" spans="3:4" ht="12.75">
      <c r="C44" s="60"/>
      <c r="D44" s="60"/>
    </row>
    <row r="45" spans="2:3" ht="12.75">
      <c r="B45" s="96" t="s">
        <v>184</v>
      </c>
      <c r="C45" t="s">
        <v>166</v>
      </c>
    </row>
    <row r="46" spans="3:4" ht="12.75">
      <c r="C46" s="60"/>
      <c r="D46" s="60"/>
    </row>
    <row r="47" spans="2:3" ht="12.75">
      <c r="B47" s="96" t="s">
        <v>165</v>
      </c>
      <c r="C47" t="s">
        <v>183</v>
      </c>
    </row>
  </sheetData>
  <sheetProtection/>
  <printOptions/>
  <pageMargins left="0.75" right="0.3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2012-03-07T07:58:34Z</cp:lastPrinted>
  <dcterms:created xsi:type="dcterms:W3CDTF">2008-10-23T11:07:49Z</dcterms:created>
  <dcterms:modified xsi:type="dcterms:W3CDTF">2013-05-24T07:08:59Z</dcterms:modified>
  <cp:category/>
  <cp:version/>
  <cp:contentType/>
  <cp:contentStatus/>
</cp:coreProperties>
</file>