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01" windowWidth="15480" windowHeight="7950" tabRatio="1000" activeTab="4"/>
  </bookViews>
  <sheets>
    <sheet name="1.BILANCI STANDARTE" sheetId="1" r:id="rId1"/>
    <sheet name="2.PASH STANDARTET" sheetId="2" r:id="rId2"/>
    <sheet name="3.CASH FLOW" sheetId="3" r:id="rId3"/>
    <sheet name="KAPITALI" sheetId="4" r:id="rId4"/>
    <sheet name="SHENIMET " sheetId="5" r:id="rId5"/>
  </sheets>
  <definedNames/>
  <calcPr fullCalcOnLoad="1"/>
</workbook>
</file>

<file path=xl/comments3.xml><?xml version="1.0" encoding="utf-8"?>
<comments xmlns="http://schemas.openxmlformats.org/spreadsheetml/2006/main">
  <authors>
    <author>Bruna</author>
  </authors>
  <commentList>
    <comment ref="B29" authorId="0">
      <text>
        <r>
          <rPr>
            <b/>
            <sz val="10"/>
            <rFont val="Tahoma"/>
            <family val="2"/>
          </rPr>
          <t>Bruna: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<sst xmlns="http://schemas.openxmlformats.org/spreadsheetml/2006/main" count="474" uniqueCount="281">
  <si>
    <t>Nr</t>
  </si>
  <si>
    <t>Përshkrimi i Elementëve</t>
  </si>
  <si>
    <t>Të ardhura të tjera nga veprimtaritë e shfrytëzimit</t>
  </si>
  <si>
    <t>Ndryshimet në inventarin e produkteve të gatshme dhe prodhimit në proçes</t>
  </si>
  <si>
    <t>Materialet e konsumuara</t>
  </si>
  <si>
    <t xml:space="preserve"> - Pagat e personelit</t>
  </si>
  <si>
    <t xml:space="preserve"> - Sigurime Shoqerore dhe Shendetesore</t>
  </si>
  <si>
    <t>Amortizimet dhe zhvlerësimet</t>
  </si>
  <si>
    <t>Totali i shpenzimeve (shuma 4 - 7)</t>
  </si>
  <si>
    <t/>
  </si>
  <si>
    <t>Fitimi apo humbja nga veprimtaria kryesore (1+2+/-3-8)</t>
  </si>
  <si>
    <t>Të ardhurat dhe shpenzimet financiare nga njësitë e kontrolluara</t>
  </si>
  <si>
    <t>Të ardhurat dhe shpenzimet financiare nga pjesëmarrjet</t>
  </si>
  <si>
    <t>Të ardhurat dhe shpenzimet financiare</t>
  </si>
  <si>
    <t>Të ardhurat dhe shpenzimet financiare nga investime të tjera financiare afatgjata</t>
  </si>
  <si>
    <t>Të ardhura dhe shpenzime të tjera financiare</t>
  </si>
  <si>
    <t>Totali i të ardhurave dhe shpenzimeve financiare (10+11+12.1+12.2+12.3+12.4)</t>
  </si>
  <si>
    <t>Fitimi (humbja) para tatimit (9+/-13)</t>
  </si>
  <si>
    <t>Shpenzimet e tatimit mbi fitimin</t>
  </si>
  <si>
    <t>Fitmi (humbja) neto e vitit financiar (14-15)</t>
  </si>
  <si>
    <t>Elementët e pasqyrave të konsoliduara</t>
  </si>
  <si>
    <t>1</t>
  </si>
  <si>
    <t>2</t>
  </si>
  <si>
    <t>3</t>
  </si>
  <si>
    <t>4</t>
  </si>
  <si>
    <t>9</t>
  </si>
  <si>
    <t>I</t>
  </si>
  <si>
    <t>II</t>
  </si>
  <si>
    <t>5</t>
  </si>
  <si>
    <t>6</t>
  </si>
  <si>
    <t>7</t>
  </si>
  <si>
    <t>III</t>
  </si>
  <si>
    <t>8</t>
  </si>
  <si>
    <t>10</t>
  </si>
  <si>
    <t>i</t>
  </si>
  <si>
    <t>PASQYRA E FLUKSIT MONETAR - METODA INDIREKTE</t>
  </si>
  <si>
    <t>Periudha Raportuese</t>
  </si>
  <si>
    <t>Fluksi monetar nga veprimtarite e shfrytezimit</t>
  </si>
  <si>
    <t>Fitimi para tatimit</t>
  </si>
  <si>
    <t>Rregullime per:</t>
  </si>
  <si>
    <t xml:space="preserve">                              -     Amortizimin</t>
  </si>
  <si>
    <t xml:space="preserve">                              -      Humje nga kembimet valutore</t>
  </si>
  <si>
    <t xml:space="preserve">                              -    Te ardhura nga invenstimet</t>
  </si>
  <si>
    <t xml:space="preserve">                              -      Shpenzime per interesa</t>
  </si>
  <si>
    <t xml:space="preserve">                              - Fitimi nga shitja e aktiveve te qendrueshme</t>
  </si>
  <si>
    <t>Rritje/rënie në tepricën e kërkesave të arkëtueshme nga aktiviteti, si dhe kërkesave të arkëtueshme të tjera</t>
  </si>
  <si>
    <t>Rritje/rënie në tepricën inventarit</t>
  </si>
  <si>
    <t>Rritje/rënie në tepricën e detyrimeve, për t’u paguar nga aktiviteti</t>
  </si>
  <si>
    <t>Shpenzime te parapaguara</t>
  </si>
  <si>
    <t>MM të përftuara nga aktivitetet</t>
  </si>
  <si>
    <t>Interesi i paguar</t>
  </si>
  <si>
    <t>Tatim mbi fitimin i paguar</t>
  </si>
  <si>
    <t>MM  neto nga aktivitetet e shfrytëzimit</t>
  </si>
  <si>
    <t>Fluksi monetar nga veprimtaritë investuese</t>
  </si>
  <si>
    <t>Blerja e shoqërisë së kontrolluar X minus paratë e arkëtuara</t>
  </si>
  <si>
    <t>Blerja e aktiveve afatgjata materiale</t>
  </si>
  <si>
    <t>Të ardhura nga shitja e pajisjeve</t>
  </si>
  <si>
    <t>Interesi i arkëtuar</t>
  </si>
  <si>
    <t>Dividendët e arkëtuar</t>
  </si>
  <si>
    <t>MM  neto, e përdorur në aktivitetet investuese</t>
  </si>
  <si>
    <t>Fluksi monetar nga veprimtaritë financiare</t>
  </si>
  <si>
    <t>Të ardhura nga emetimi i kapitalit aksionar</t>
  </si>
  <si>
    <t>Të ardhura nga huamarrje afatgjata</t>
  </si>
  <si>
    <t>Dividendët e paguar</t>
  </si>
  <si>
    <t>MM neto e përdorur në aktivitetet financiare</t>
  </si>
  <si>
    <t>Rritja/rënia neto e mjeteve monetare</t>
  </si>
  <si>
    <t>Mjetet monetare në fillim të periudhës kontabël</t>
  </si>
  <si>
    <t>Mjetet monetare në fund të periudhës kontabël</t>
  </si>
  <si>
    <t>TOTALI I DETYRIMEVE KAPITALIT (I, II, III)</t>
  </si>
  <si>
    <t>TOTALI I KAPITALIT (III)</t>
  </si>
  <si>
    <t>Fitimi (Humbja) e vitit financiar</t>
  </si>
  <si>
    <t>Fitimet e pashpërndara</t>
  </si>
  <si>
    <t>Rezerva të tjera</t>
  </si>
  <si>
    <t>Rezerva ligjore</t>
  </si>
  <si>
    <t>Rezerva statutore</t>
  </si>
  <si>
    <t>Njësitë ose aksionet e thesarit (negative)</t>
  </si>
  <si>
    <t>Primi i aksionit</t>
  </si>
  <si>
    <t>Kapitali aksionar</t>
  </si>
  <si>
    <t>Kapitali që i përket aksionarëve të shoqërisë mëmë</t>
  </si>
  <si>
    <t>Aksionet e pakicës</t>
  </si>
  <si>
    <t>Kapitali</t>
  </si>
  <si>
    <t>Totali i Detyrimeve</t>
  </si>
  <si>
    <t>Totali i Detyrimeve afatgjata (II)</t>
  </si>
  <si>
    <t>Grantet dhe të ardhurat e shtyra</t>
  </si>
  <si>
    <t>Provizione afatgjata</t>
  </si>
  <si>
    <t>Totali 1</t>
  </si>
  <si>
    <t>Bonot e konvertueshme</t>
  </si>
  <si>
    <t>ii</t>
  </si>
  <si>
    <t>Hua, bono dhe detyrime nga qeraja financiare</t>
  </si>
  <si>
    <t>Huatë afatgjata</t>
  </si>
  <si>
    <t>Detyrimet Afatgjata</t>
  </si>
  <si>
    <t>Totali i Detyrimeve Afatshkurtra (I)</t>
  </si>
  <si>
    <t>Provizionet afatshkurtra</t>
  </si>
  <si>
    <t>Totali 3</t>
  </si>
  <si>
    <t>Parapagimet e arkëtuara</t>
  </si>
  <si>
    <t>v</t>
  </si>
  <si>
    <t>Hua të tjera</t>
  </si>
  <si>
    <t>iv</t>
  </si>
  <si>
    <t>iii</t>
  </si>
  <si>
    <t>Huatë dhe parapagimet</t>
  </si>
  <si>
    <t>Totali 2</t>
  </si>
  <si>
    <t>Bono të konvertueshme</t>
  </si>
  <si>
    <t>Kthimet / ripagesat e huave afatgjata</t>
  </si>
  <si>
    <t>Huatë dhe obligacionet afatshkurtra</t>
  </si>
  <si>
    <t>Huamarrjet</t>
  </si>
  <si>
    <t>Derivativët</t>
  </si>
  <si>
    <t>Detyrimet Afatshkurtra</t>
  </si>
  <si>
    <t>Detyrimet dhe kapitali</t>
  </si>
  <si>
    <t>TOTALI I AKTIVEVE (I + II)</t>
  </si>
  <si>
    <t>TOTALI I AKTIVEVE AFATGJATA (II)</t>
  </si>
  <si>
    <t>Aktive të tjera afatgjata</t>
  </si>
  <si>
    <t>Kapital aksionar i papaguar</t>
  </si>
  <si>
    <t>Aktive të tjera afatgjata jomateriale</t>
  </si>
  <si>
    <t>Emri i mirë</t>
  </si>
  <si>
    <t>Aktivet afatgjata jomateriale</t>
  </si>
  <si>
    <t>Aktivet Biologjike afatgjata</t>
  </si>
  <si>
    <t>Aktive të tjera afatgjata materiale (me vl.kontab.)</t>
  </si>
  <si>
    <t>Makineri dhe pajisje</t>
  </si>
  <si>
    <t>Ndërtesa</t>
  </si>
  <si>
    <t>Toka</t>
  </si>
  <si>
    <t>Aksione dhe letra të tjera me vlerë</t>
  </si>
  <si>
    <t>Aksione dhe investime të tjera në pjesëmarrje</t>
  </si>
  <si>
    <t xml:space="preserve">Investimet financiare afatgjata </t>
  </si>
  <si>
    <t>Aktivet afatgjata</t>
  </si>
  <si>
    <t>TOTALI I AKTIVEVE AFATSHKURTRA (I)</t>
  </si>
  <si>
    <t>Aktive afatshkurtra të mbajtura për shitje</t>
  </si>
  <si>
    <t>Aktive biologjike afatshkurtra</t>
  </si>
  <si>
    <t>Totali 4</t>
  </si>
  <si>
    <t>Parapagesat për furnizime</t>
  </si>
  <si>
    <t>Mallra për rishitje</t>
  </si>
  <si>
    <t>Produkte të gatshme</t>
  </si>
  <si>
    <t>Prodhim në proçes</t>
  </si>
  <si>
    <t>Lëndët e para</t>
  </si>
  <si>
    <t>Inventari</t>
  </si>
  <si>
    <t>Investime të tjera financiare</t>
  </si>
  <si>
    <t>Aktive të tjera financiare afatshkurtra</t>
  </si>
  <si>
    <t>Aktivet e mbajtura për tregtim</t>
  </si>
  <si>
    <t>Derivativë dhe aktive të mbajtura për tregtim</t>
  </si>
  <si>
    <t>Aktivet afatshkurtra</t>
  </si>
  <si>
    <t>Aktivet</t>
  </si>
  <si>
    <t xml:space="preserve"> </t>
  </si>
  <si>
    <t xml:space="preserve">Kapitali aksionar </t>
  </si>
  <si>
    <t>Aksione thesari</t>
  </si>
  <si>
    <t>Rezeva stat.ligjore</t>
  </si>
  <si>
    <t>Fitimi i pashperndare</t>
  </si>
  <si>
    <t>TOTALI</t>
  </si>
  <si>
    <t>Fitimi neto per periudhen kontabel</t>
  </si>
  <si>
    <t>Dividentet e paguar</t>
  </si>
  <si>
    <t>Rritja e rezerves se kapitalit</t>
  </si>
  <si>
    <t>Emetimi I aksioneve</t>
  </si>
  <si>
    <t>Aksione te thesarit te riblera</t>
  </si>
  <si>
    <t>S1</t>
  </si>
  <si>
    <t>Banka ne lek</t>
  </si>
  <si>
    <t>Banka ne euro</t>
  </si>
  <si>
    <t xml:space="preserve">Total </t>
  </si>
  <si>
    <t>S2</t>
  </si>
  <si>
    <t>S3</t>
  </si>
  <si>
    <t>S4</t>
  </si>
  <si>
    <t>Vlera Historike</t>
  </si>
  <si>
    <t>Amortizim I akumuluar</t>
  </si>
  <si>
    <t>Vlera neto</t>
  </si>
  <si>
    <t>Totali</t>
  </si>
  <si>
    <t>S5</t>
  </si>
  <si>
    <t>421</t>
  </si>
  <si>
    <t xml:space="preserve">Detyrime paga </t>
  </si>
  <si>
    <t>431</t>
  </si>
  <si>
    <t>442</t>
  </si>
  <si>
    <t>444</t>
  </si>
  <si>
    <t>S6</t>
  </si>
  <si>
    <t>S7</t>
  </si>
  <si>
    <t>S8</t>
  </si>
  <si>
    <t xml:space="preserve">Paga dhe shpenzimet e personelit </t>
  </si>
  <si>
    <t xml:space="preserve">Sigurimet shoqerore dhe shendetesore </t>
  </si>
  <si>
    <t xml:space="preserve">Shpenzime postare telekom </t>
  </si>
  <si>
    <t xml:space="preserve">Sherbime bankare </t>
  </si>
  <si>
    <t>Mjete monetare</t>
  </si>
  <si>
    <t>Te pagueshme ndaj punonjesve</t>
  </si>
  <si>
    <t>Detyrime tatimore</t>
  </si>
  <si>
    <t xml:space="preserve">Detyrim Sigurime shoqerore dhe shendetesore </t>
  </si>
  <si>
    <t>Detyrim Tatim Page</t>
  </si>
  <si>
    <t>Detyrim Tatim Fitimi</t>
  </si>
  <si>
    <t>Tarifa vendore</t>
  </si>
  <si>
    <t>767</t>
  </si>
  <si>
    <t>667</t>
  </si>
  <si>
    <t>Shpenzime per interesa</t>
  </si>
  <si>
    <t>Te Ardhura nga interesat</t>
  </si>
  <si>
    <t>669</t>
  </si>
  <si>
    <t>Humbje nga kembimet valutore</t>
  </si>
  <si>
    <t xml:space="preserve">Pagesat </t>
  </si>
  <si>
    <t xml:space="preserve">PASQYRA E TE ARDHURAVE DHE SHPENZIMEVE </t>
  </si>
  <si>
    <t>A.S.I.E  shpk</t>
  </si>
  <si>
    <t xml:space="preserve">Llogari/Kërkesa të tjera të arkëtueshme  </t>
  </si>
  <si>
    <t xml:space="preserve">Pjesëmarrje të tjera ne njësi të kontrolluara (vetem ne P.F)    </t>
  </si>
  <si>
    <t xml:space="preserve">Shpenzimet e zhvillimit  </t>
  </si>
  <si>
    <t xml:space="preserve">Huamarrje të tjera afatgjata  </t>
  </si>
  <si>
    <t xml:space="preserve">    Shoqeria “ A.S.I.E" Sh.p.k</t>
  </si>
  <si>
    <t>Banka USD</t>
  </si>
  <si>
    <t>Arka lek</t>
  </si>
  <si>
    <t>Kerkesa  te arketueshme</t>
  </si>
  <si>
    <t>Klientete  paarketuar</t>
  </si>
  <si>
    <t>Instrumenta te tjera borxhi</t>
  </si>
  <si>
    <t>Ortaku</t>
  </si>
  <si>
    <t>Aktive afatgjata materiale</t>
  </si>
  <si>
    <t>Inventari ekonomik</t>
  </si>
  <si>
    <t>Te tjera</t>
  </si>
  <si>
    <t>2133</t>
  </si>
  <si>
    <t>2182</t>
  </si>
  <si>
    <t>Pajisje informatike  dhe Te tjera</t>
  </si>
  <si>
    <t>Te pagueshme ndaj furnitoreve</t>
  </si>
  <si>
    <t>401</t>
  </si>
  <si>
    <t>Furnitore te papaguar</t>
  </si>
  <si>
    <t>Shitje neto</t>
  </si>
  <si>
    <t>Kosto e punes</t>
  </si>
  <si>
    <t>Shpenzime te tjera</t>
  </si>
  <si>
    <t>Karburant</t>
  </si>
  <si>
    <t>Kancelari</t>
  </si>
  <si>
    <t>Qera</t>
  </si>
  <si>
    <t>Mirembajtje riparime</t>
  </si>
  <si>
    <t>Honorare</t>
  </si>
  <si>
    <t>Transferime udhetime</t>
  </si>
  <si>
    <t>Transport</t>
  </si>
  <si>
    <t>Taksa te tjera</t>
  </si>
  <si>
    <t>Fitim nga kembimet valutore</t>
  </si>
  <si>
    <t>Internet</t>
  </si>
  <si>
    <t>657</t>
  </si>
  <si>
    <t>Shpenzime pritje percjellje</t>
  </si>
  <si>
    <t>Gjoba penalitet</t>
  </si>
  <si>
    <t>TVSH e rimbursueshme</t>
  </si>
  <si>
    <t>44201</t>
  </si>
  <si>
    <t>Tatim ne burim</t>
  </si>
  <si>
    <t>Dividentet e paguar/rritje kapitali</t>
  </si>
  <si>
    <t>Viti 
raportues 2012</t>
  </si>
  <si>
    <t>Kerkesa  te tjera te arketueshme</t>
  </si>
  <si>
    <t>Hua fintaks Consulting</t>
  </si>
  <si>
    <t>Shenime</t>
  </si>
  <si>
    <t xml:space="preserve">Mjete Monetare   </t>
  </si>
  <si>
    <r>
      <t xml:space="preserve">Llogari/Kërkesa të arkëtueshme  </t>
    </r>
    <r>
      <rPr>
        <b/>
        <sz val="11"/>
        <color indexed="8"/>
        <rFont val="Calibri"/>
        <family val="2"/>
      </rPr>
      <t xml:space="preserve"> </t>
    </r>
  </si>
  <si>
    <r>
      <t xml:space="preserve">Instrumente të tjera borxhi  </t>
    </r>
    <r>
      <rPr>
        <b/>
        <sz val="11"/>
        <color indexed="8"/>
        <rFont val="Calibri"/>
        <family val="2"/>
      </rPr>
      <t xml:space="preserve"> </t>
    </r>
  </si>
  <si>
    <t xml:space="preserve">Parapagimet dhe shpenzimet e shtyra  </t>
  </si>
  <si>
    <t xml:space="preserve">Llogari / Kërkesa të arkëtueshme afatgjata </t>
  </si>
  <si>
    <t xml:space="preserve">Aktive afatgjata materiale   </t>
  </si>
  <si>
    <t>Parapgime dhe shpenzime te shtyra</t>
  </si>
  <si>
    <t>Shpenzime te shtyra</t>
  </si>
  <si>
    <t>Agim Tafa</t>
  </si>
  <si>
    <t>Grante dhe te Ardhura te Shtyra</t>
  </si>
  <si>
    <t>Parapagime klientesh</t>
  </si>
  <si>
    <t>Te ardhura nga sherbimet</t>
  </si>
  <si>
    <t>Blerje tetjera</t>
  </si>
  <si>
    <t>Vlera kontabel e aseteve te shitura</t>
  </si>
  <si>
    <t>Donacion</t>
  </si>
  <si>
    <t>.</t>
  </si>
  <si>
    <t>S9</t>
  </si>
  <si>
    <t>S10</t>
  </si>
  <si>
    <t xml:space="preserve">Detyrime Tatimore  </t>
  </si>
  <si>
    <t xml:space="preserve">Të pagueshme ndaj punonjësve  </t>
  </si>
  <si>
    <t xml:space="preserve">Të pagueshme ndaj furnitorëve   </t>
  </si>
  <si>
    <t xml:space="preserve">Shitjet neto  </t>
  </si>
  <si>
    <t xml:space="preserve">Kosto e punës  </t>
  </si>
  <si>
    <t xml:space="preserve">Shpenzime të tjera   </t>
  </si>
  <si>
    <t xml:space="preserve">Të ardhurat dhe shpenzimet nga interesat </t>
  </si>
  <si>
    <t xml:space="preserve">Fitimet (humbjet) nga kursi i këmbimi </t>
  </si>
  <si>
    <t>Te ardhurat ne situaten fiskale dhe ato ne PASH nuk perputhen per arsye te faturave te parapagimeve</t>
  </si>
  <si>
    <t>shiko shenimin  S10 Grante dhe te Ardhura te Shtyra</t>
  </si>
  <si>
    <t>Pozicioni me 31 dhjetor 2012</t>
  </si>
  <si>
    <t>Hartoi</t>
  </si>
  <si>
    <t>Administrator</t>
  </si>
  <si>
    <t>Sanije TAFA</t>
  </si>
  <si>
    <t>Erjona HOXHAJ</t>
  </si>
  <si>
    <t>SHENIME PER PASQYRAT FINANCIARE  BILANCI viti 2013</t>
  </si>
  <si>
    <t>4453</t>
  </si>
  <si>
    <t>TVSH per tu paguar</t>
  </si>
  <si>
    <t>Sherbime nga te trete</t>
  </si>
  <si>
    <t>Sigurime</t>
  </si>
  <si>
    <t>Shpenzime te panjohura</t>
  </si>
  <si>
    <t>kuota e shpenzimeve per tu shperndare</t>
  </si>
  <si>
    <t>Periudha 01.01.2013 - 31.12.2013</t>
  </si>
  <si>
    <t>Viti 
raportues 2013</t>
  </si>
  <si>
    <t>Pasqyra e Fluksit Monetar Deri me 31.12.2013</t>
  </si>
  <si>
    <t>Pasqyrat e Ndryshimeve ne Kapital 2013</t>
  </si>
  <si>
    <t>Pozicioni me 1 janar 2012</t>
  </si>
  <si>
    <t>Pozicioni me 31 dhjetor 2013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</si>
</sst>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000000"/>
    <numFmt numFmtId="166" formatCode="#,##0.000"/>
    <numFmt numFmtId="167" formatCode="#,##0.0000000000"/>
    <numFmt numFmtId="168" formatCode="#,##0.0000"/>
    <numFmt numFmtId="169" formatCode="0.000"/>
    <numFmt numFmtId="170" formatCode="#,##0.00000000000"/>
    <numFmt numFmtId="171" formatCode="#,##0.0"/>
    <numFmt numFmtId="172" formatCode="#,##0_);\-#,##0"/>
    <numFmt numFmtId="173" formatCode="#,##0.00_);\-#,##0.00"/>
    <numFmt numFmtId="174" formatCode="_(* #,##0.0_);_(* \(#,##0.0\);_(* &quot;-&quot;??_);_(@_)"/>
    <numFmt numFmtId="175" formatCode="#,##0[$Lek-41C];\-#,##0[$Lek-41C]"/>
    <numFmt numFmtId="176" formatCode="_(* #,##0.0_);_(* \(#,##0.0\);_(* &quot;-&quot;?_);_(@_)"/>
    <numFmt numFmtId="177" formatCode="#,##0.0000000"/>
    <numFmt numFmtId="178" formatCode="dd/mm/yyyy"/>
    <numFmt numFmtId="179" formatCode="_(* #,##0.000_);_(* \(#,##0.000\);_(* &quot;-&quot;??_);_(@_)"/>
    <numFmt numFmtId="180" formatCode="_(* #,##0.0000_);_(* \(#,##0.0000\);_(* &quot;-&quot;??_);_(@_)"/>
    <numFmt numFmtId="181" formatCode="#,##0.00000000"/>
    <numFmt numFmtId="182" formatCode="[$-409]dddd\,\ mmmm\ dd\,\ yyyy"/>
    <numFmt numFmtId="183" formatCode="[$-409]d\-mmm\-yy;@"/>
    <numFmt numFmtId="184" formatCode="#,##0.000000"/>
    <numFmt numFmtId="185" formatCode="#,##0.00000"/>
  </numFmts>
  <fonts count="79">
    <font>
      <sz val="10"/>
      <name val="Arial"/>
      <family val="0"/>
    </font>
    <font>
      <sz val="8"/>
      <name val="Arial"/>
      <family val="2"/>
    </font>
    <font>
      <b/>
      <sz val="9"/>
      <color indexed="8"/>
      <name val="sansserif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3"/>
      <name val="sansserif"/>
      <family val="0"/>
    </font>
    <font>
      <b/>
      <u val="single"/>
      <sz val="13"/>
      <name val="sansserif"/>
      <family val="0"/>
    </font>
    <font>
      <b/>
      <sz val="9"/>
      <name val="sansserif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0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/>
      <right style="thin"/>
      <top/>
      <bottom style="thin">
        <color indexed="23"/>
      </bottom>
    </border>
    <border>
      <left style="thin"/>
      <right style="thin"/>
      <top/>
      <bottom style="thin">
        <color indexed="23"/>
      </bottom>
    </border>
    <border>
      <left style="double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double"/>
      <right style="thin"/>
      <top style="thin">
        <color indexed="23"/>
      </top>
      <bottom style="double"/>
    </border>
    <border>
      <left style="thin"/>
      <right style="thin"/>
      <top style="thin">
        <color indexed="2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/>
      <top/>
      <bottom style="medium">
        <color indexed="8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9" fillId="0" borderId="0" xfId="58" applyFont="1" applyFill="1" applyBorder="1" applyAlignment="1">
      <alignment vertical="center"/>
      <protection/>
    </xf>
    <xf numFmtId="0" fontId="10" fillId="0" borderId="0" xfId="58" applyFont="1" applyFill="1" applyAlignment="1">
      <alignment vertical="center"/>
      <protection/>
    </xf>
    <xf numFmtId="0" fontId="11" fillId="0" borderId="0" xfId="58" applyFont="1" applyFill="1" applyAlignment="1">
      <alignment vertical="center"/>
      <protection/>
    </xf>
    <xf numFmtId="0" fontId="60" fillId="0" borderId="0" xfId="58">
      <alignment/>
      <protection/>
    </xf>
    <xf numFmtId="0" fontId="1" fillId="0" borderId="0" xfId="58" applyNumberFormat="1" applyFont="1" applyFill="1" applyBorder="1" applyAlignment="1" applyProtection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3" fontId="60" fillId="0" borderId="0" xfId="58" applyNumberFormat="1">
      <alignment/>
      <protection/>
    </xf>
    <xf numFmtId="0" fontId="2" fillId="0" borderId="12" xfId="58" applyFont="1" applyBorder="1" applyAlignment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58" applyNumberFormat="1" applyFont="1" applyFill="1" applyBorder="1" applyAlignment="1" applyProtection="1">
      <alignment vertical="center" wrapText="1"/>
      <protection/>
    </xf>
    <xf numFmtId="0" fontId="9" fillId="0" borderId="0" xfId="58" applyFont="1" applyFill="1" applyAlignment="1">
      <alignment vertical="center"/>
      <protection/>
    </xf>
    <xf numFmtId="0" fontId="6" fillId="0" borderId="0" xfId="58" applyFont="1">
      <alignment/>
      <protection/>
    </xf>
    <xf numFmtId="0" fontId="5" fillId="0" borderId="0" xfId="58" applyFont="1" applyAlignment="1">
      <alignment vertical="center" wrapText="1"/>
      <protection/>
    </xf>
    <xf numFmtId="0" fontId="5" fillId="0" borderId="13" xfId="58" applyFont="1" applyBorder="1" applyAlignment="1">
      <alignment vertical="center" wrapText="1"/>
      <protection/>
    </xf>
    <xf numFmtId="164" fontId="5" fillId="0" borderId="14" xfId="44" applyNumberFormat="1" applyFont="1" applyBorder="1" applyAlignment="1">
      <alignment vertical="center" wrapText="1"/>
    </xf>
    <xf numFmtId="0" fontId="5" fillId="0" borderId="15" xfId="58" applyFont="1" applyBorder="1" applyAlignment="1">
      <alignment vertical="center" wrapText="1"/>
      <protection/>
    </xf>
    <xf numFmtId="0" fontId="5" fillId="0" borderId="16" xfId="58" applyFont="1" applyBorder="1" applyAlignment="1">
      <alignment vertical="center" wrapText="1"/>
      <protection/>
    </xf>
    <xf numFmtId="164" fontId="5" fillId="0" borderId="16" xfId="44" applyNumberFormat="1" applyFont="1" applyBorder="1" applyAlignment="1">
      <alignment vertical="center" wrapText="1"/>
    </xf>
    <xf numFmtId="0" fontId="60" fillId="0" borderId="15" xfId="58" applyBorder="1" applyAlignment="1">
      <alignment vertical="center" wrapText="1"/>
      <protection/>
    </xf>
    <xf numFmtId="164" fontId="5" fillId="0" borderId="16" xfId="58" applyNumberFormat="1" applyFont="1" applyBorder="1" applyAlignment="1">
      <alignment vertical="center" wrapText="1"/>
      <protection/>
    </xf>
    <xf numFmtId="0" fontId="5" fillId="0" borderId="14" xfId="58" applyFont="1" applyBorder="1" applyAlignment="1">
      <alignment vertical="center" wrapText="1"/>
      <protection/>
    </xf>
    <xf numFmtId="0" fontId="5" fillId="0" borderId="13" xfId="58" applyFont="1" applyBorder="1" applyAlignment="1">
      <alignment horizontal="justify" vertical="center" wrapText="1"/>
      <protection/>
    </xf>
    <xf numFmtId="0" fontId="5" fillId="0" borderId="15" xfId="58" applyFont="1" applyBorder="1" applyAlignment="1">
      <alignment horizontal="justify" vertical="center" wrapText="1"/>
      <protection/>
    </xf>
    <xf numFmtId="0" fontId="12" fillId="0" borderId="15" xfId="58" applyFont="1" applyBorder="1" applyAlignment="1">
      <alignment horizontal="justify" vertical="center" wrapText="1"/>
      <protection/>
    </xf>
    <xf numFmtId="0" fontId="6" fillId="0" borderId="15" xfId="58" applyFont="1" applyBorder="1" applyAlignment="1">
      <alignment horizontal="justify" vertical="center" wrapText="1"/>
      <protection/>
    </xf>
    <xf numFmtId="164" fontId="13" fillId="0" borderId="16" xfId="58" applyNumberFormat="1" applyFont="1" applyBorder="1" applyAlignment="1">
      <alignment vertical="center" wrapText="1"/>
      <protection/>
    </xf>
    <xf numFmtId="0" fontId="13" fillId="33" borderId="17" xfId="58" applyFont="1" applyFill="1" applyBorder="1" applyAlignment="1">
      <alignment horizontal="justify" vertical="center" wrapText="1"/>
      <protection/>
    </xf>
    <xf numFmtId="164" fontId="13" fillId="33" borderId="18" xfId="44" applyNumberFormat="1" applyFont="1" applyFill="1" applyBorder="1" applyAlignment="1">
      <alignment vertical="center" wrapText="1"/>
    </xf>
    <xf numFmtId="0" fontId="9" fillId="0" borderId="0" xfId="58" applyFont="1" applyFill="1" applyBorder="1" applyAlignment="1">
      <alignment vertical="center" wrapText="1"/>
      <protection/>
    </xf>
    <xf numFmtId="0" fontId="10" fillId="0" borderId="0" xfId="58" applyFont="1" applyFill="1" applyAlignment="1">
      <alignment vertical="center" wrapText="1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Border="1" applyAlignment="1">
      <alignment horizontal="left" vertical="center" wrapText="1"/>
      <protection/>
    </xf>
    <xf numFmtId="0" fontId="5" fillId="0" borderId="19" xfId="58" applyFont="1" applyBorder="1" applyAlignment="1">
      <alignment horizontal="left" vertical="center" wrapText="1"/>
      <protection/>
    </xf>
    <xf numFmtId="0" fontId="14" fillId="34" borderId="19" xfId="58" applyFont="1" applyFill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7" fillId="0" borderId="21" xfId="58" applyFont="1" applyBorder="1" applyAlignment="1">
      <alignment horizontal="left" vertical="center" wrapText="1"/>
      <protection/>
    </xf>
    <xf numFmtId="0" fontId="13" fillId="0" borderId="22" xfId="58" applyFont="1" applyBorder="1" applyAlignment="1">
      <alignment horizontal="left" vertical="center" wrapText="1"/>
      <protection/>
    </xf>
    <xf numFmtId="0" fontId="5" fillId="0" borderId="20" xfId="58" applyFont="1" applyBorder="1" applyAlignment="1">
      <alignment horizontal="left" vertical="center" wrapText="1"/>
      <protection/>
    </xf>
    <xf numFmtId="0" fontId="5" fillId="0" borderId="21" xfId="58" applyFont="1" applyBorder="1" applyAlignment="1">
      <alignment horizontal="left" vertical="center" wrapText="1"/>
      <protection/>
    </xf>
    <xf numFmtId="0" fontId="6" fillId="0" borderId="22" xfId="58" applyFont="1" applyBorder="1" applyAlignment="1">
      <alignment horizontal="left" vertical="center" wrapText="1"/>
      <protection/>
    </xf>
    <xf numFmtId="0" fontId="13" fillId="0" borderId="20" xfId="58" applyFont="1" applyBorder="1" applyAlignment="1">
      <alignment horizontal="left" vertical="center" wrapText="1"/>
      <protection/>
    </xf>
    <xf numFmtId="0" fontId="13" fillId="0" borderId="21" xfId="58" applyFont="1" applyBorder="1" applyAlignment="1">
      <alignment horizontal="left" vertical="center" wrapText="1"/>
      <protection/>
    </xf>
    <xf numFmtId="0" fontId="14" fillId="34" borderId="23" xfId="58" applyFont="1" applyFill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left" vertical="center" wrapText="1"/>
      <protection/>
    </xf>
    <xf numFmtId="0" fontId="5" fillId="0" borderId="24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13" fillId="0" borderId="19" xfId="58" applyFont="1" applyBorder="1" applyAlignment="1">
      <alignment horizontal="left" vertical="center" wrapText="1"/>
      <protection/>
    </xf>
    <xf numFmtId="4" fontId="5" fillId="0" borderId="0" xfId="58" applyNumberFormat="1" applyFont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9" fillId="0" borderId="26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0" borderId="0" xfId="42" applyNumberFormat="1" applyFont="1" applyBorder="1" applyAlignment="1">
      <alignment/>
    </xf>
    <xf numFmtId="43" fontId="0" fillId="0" borderId="0" xfId="0" applyNumberForma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Fill="1" applyAlignment="1">
      <alignment/>
    </xf>
    <xf numFmtId="43" fontId="22" fillId="0" borderId="0" xfId="42" applyFont="1" applyBorder="1" applyAlignment="1">
      <alignment/>
    </xf>
    <xf numFmtId="0" fontId="24" fillId="0" borderId="0" xfId="0" applyFont="1" applyBorder="1" applyAlignment="1">
      <alignment/>
    </xf>
    <xf numFmtId="0" fontId="0" fillId="0" borderId="33" xfId="0" applyBorder="1" applyAlignment="1">
      <alignment/>
    </xf>
    <xf numFmtId="49" fontId="19" fillId="0" borderId="0" xfId="0" applyNumberFormat="1" applyFont="1" applyAlignment="1">
      <alignment/>
    </xf>
    <xf numFmtId="164" fontId="0" fillId="0" borderId="33" xfId="42" applyNumberFormat="1" applyFont="1" applyBorder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0" fontId="0" fillId="0" borderId="0" xfId="0" applyFill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43" fontId="22" fillId="0" borderId="0" xfId="42" applyFont="1" applyAlignment="1">
      <alignment/>
    </xf>
    <xf numFmtId="0" fontId="25" fillId="0" borderId="0" xfId="0" applyFont="1" applyFill="1" applyAlignment="1">
      <alignment/>
    </xf>
    <xf numFmtId="43" fontId="25" fillId="0" borderId="0" xfId="42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43" fontId="25" fillId="0" borderId="0" xfId="42" applyFont="1" applyAlignment="1">
      <alignment/>
    </xf>
    <xf numFmtId="0" fontId="22" fillId="0" borderId="0" xfId="0" applyFont="1" applyFill="1" applyAlignment="1">
      <alignment/>
    </xf>
    <xf numFmtId="0" fontId="0" fillId="0" borderId="33" xfId="0" applyFont="1" applyBorder="1" applyAlignment="1">
      <alignment/>
    </xf>
    <xf numFmtId="0" fontId="19" fillId="0" borderId="33" xfId="0" applyFont="1" applyBorder="1" applyAlignment="1">
      <alignment/>
    </xf>
    <xf numFmtId="4" fontId="0" fillId="0" borderId="0" xfId="0" applyNumberFormat="1" applyAlignment="1">
      <alignment/>
    </xf>
    <xf numFmtId="0" fontId="19" fillId="0" borderId="0" xfId="0" applyFont="1" applyFill="1" applyBorder="1" applyAlignment="1">
      <alignment/>
    </xf>
    <xf numFmtId="43" fontId="19" fillId="0" borderId="0" xfId="42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3" xfId="0" applyFill="1" applyBorder="1" applyAlignment="1">
      <alignment/>
    </xf>
    <xf numFmtId="0" fontId="21" fillId="0" borderId="34" xfId="58" applyFont="1" applyBorder="1" applyAlignment="1">
      <alignment horizontal="left" vertical="center" wrapText="1"/>
      <protection/>
    </xf>
    <xf numFmtId="3" fontId="21" fillId="0" borderId="34" xfId="58" applyNumberFormat="1" applyFont="1" applyBorder="1" applyAlignment="1">
      <alignment horizontal="right" vertical="center" wrapText="1"/>
      <protection/>
    </xf>
    <xf numFmtId="0" fontId="21" fillId="0" borderId="19" xfId="58" applyFont="1" applyBorder="1" applyAlignment="1">
      <alignment horizontal="left" vertical="center" wrapText="1"/>
      <protection/>
    </xf>
    <xf numFmtId="3" fontId="21" fillId="0" borderId="19" xfId="58" applyNumberFormat="1" applyFont="1" applyBorder="1" applyAlignment="1">
      <alignment horizontal="right" vertical="center" wrapText="1"/>
      <protection/>
    </xf>
    <xf numFmtId="3" fontId="20" fillId="0" borderId="19" xfId="58" applyNumberFormat="1" applyFont="1" applyBorder="1" applyAlignment="1">
      <alignment horizontal="right" vertical="center" wrapText="1"/>
      <protection/>
    </xf>
    <xf numFmtId="0" fontId="21" fillId="0" borderId="24" xfId="58" applyFont="1" applyBorder="1" applyAlignment="1">
      <alignment horizontal="left" vertical="center" wrapText="1"/>
      <protection/>
    </xf>
    <xf numFmtId="3" fontId="21" fillId="0" borderId="24" xfId="58" applyNumberFormat="1" applyFont="1" applyBorder="1" applyAlignment="1">
      <alignment horizontal="right" vertical="center" wrapText="1"/>
      <protection/>
    </xf>
    <xf numFmtId="0" fontId="21" fillId="0" borderId="23" xfId="58" applyFont="1" applyBorder="1" applyAlignment="1">
      <alignment horizontal="left" vertical="center" wrapText="1"/>
      <protection/>
    </xf>
    <xf numFmtId="3" fontId="21" fillId="0" borderId="23" xfId="58" applyNumberFormat="1" applyFont="1" applyBorder="1" applyAlignment="1">
      <alignment horizontal="right" vertical="center" wrapText="1"/>
      <protection/>
    </xf>
    <xf numFmtId="0" fontId="21" fillId="0" borderId="35" xfId="58" applyFont="1" applyBorder="1" applyAlignment="1">
      <alignment horizontal="left" vertical="center" wrapText="1"/>
      <protection/>
    </xf>
    <xf numFmtId="3" fontId="21" fillId="0" borderId="35" xfId="58" applyNumberFormat="1" applyFont="1" applyBorder="1" applyAlignment="1">
      <alignment horizontal="right" vertical="center" wrapText="1"/>
      <protection/>
    </xf>
    <xf numFmtId="0" fontId="22" fillId="0" borderId="33" xfId="0" applyFont="1" applyFill="1" applyBorder="1" applyAlignment="1">
      <alignment/>
    </xf>
    <xf numFmtId="0" fontId="26" fillId="0" borderId="0" xfId="58" applyFont="1" applyBorder="1" applyAlignment="1">
      <alignment horizontal="center" vertical="top" wrapText="1"/>
      <protection/>
    </xf>
    <xf numFmtId="0" fontId="28" fillId="33" borderId="36" xfId="58" applyFont="1" applyFill="1" applyBorder="1" applyAlignment="1">
      <alignment horizontal="center" vertical="center" wrapText="1"/>
      <protection/>
    </xf>
    <xf numFmtId="0" fontId="28" fillId="33" borderId="37" xfId="58" applyFont="1" applyFill="1" applyBorder="1" applyAlignment="1">
      <alignment horizontal="center" vertical="center" wrapText="1"/>
      <protection/>
    </xf>
    <xf numFmtId="0" fontId="28" fillId="0" borderId="11" xfId="58" applyFont="1" applyBorder="1" applyAlignment="1">
      <alignment horizontal="center" vertical="center" wrapText="1"/>
      <protection/>
    </xf>
    <xf numFmtId="0" fontId="29" fillId="0" borderId="19" xfId="58" applyFont="1" applyBorder="1" applyAlignment="1">
      <alignment horizontal="left" vertical="center" wrapText="1"/>
      <protection/>
    </xf>
    <xf numFmtId="3" fontId="29" fillId="0" borderId="19" xfId="58" applyNumberFormat="1" applyFont="1" applyBorder="1" applyAlignment="1">
      <alignment horizontal="right" vertical="center" wrapText="1"/>
      <protection/>
    </xf>
    <xf numFmtId="4" fontId="29" fillId="0" borderId="19" xfId="58" applyNumberFormat="1" applyFont="1" applyBorder="1" applyAlignment="1">
      <alignment horizontal="right" vertical="center" wrapText="1"/>
      <protection/>
    </xf>
    <xf numFmtId="0" fontId="28" fillId="0" borderId="12" xfId="58" applyFont="1" applyBorder="1" applyAlignment="1">
      <alignment horizontal="center" vertical="center" wrapText="1"/>
      <protection/>
    </xf>
    <xf numFmtId="0" fontId="30" fillId="0" borderId="35" xfId="58" applyFont="1" applyBorder="1" applyAlignment="1">
      <alignment horizontal="left" vertical="center" wrapText="1"/>
      <protection/>
    </xf>
    <xf numFmtId="3" fontId="30" fillId="0" borderId="35" xfId="58" applyNumberFormat="1" applyFont="1" applyBorder="1" applyAlignment="1">
      <alignment horizontal="right" vertical="center" wrapText="1"/>
      <protection/>
    </xf>
    <xf numFmtId="0" fontId="28" fillId="33" borderId="10" xfId="58" applyFont="1" applyFill="1" applyBorder="1" applyAlignment="1">
      <alignment horizontal="center" vertical="center" wrapText="1"/>
      <protection/>
    </xf>
    <xf numFmtId="0" fontId="29" fillId="33" borderId="34" xfId="58" applyFont="1" applyFill="1" applyBorder="1" applyAlignment="1">
      <alignment horizontal="left" vertical="center" wrapText="1"/>
      <protection/>
    </xf>
    <xf numFmtId="43" fontId="29" fillId="33" borderId="34" xfId="42" applyFont="1" applyFill="1" applyBorder="1" applyAlignment="1">
      <alignment horizontal="right" vertical="center" wrapText="1"/>
    </xf>
    <xf numFmtId="0" fontId="31" fillId="0" borderId="0" xfId="58" applyFont="1" applyAlignment="1">
      <alignment vertical="center" wrapText="1"/>
      <protection/>
    </xf>
    <xf numFmtId="0" fontId="11" fillId="0" borderId="0" xfId="58" applyFont="1" applyAlignment="1">
      <alignment vertical="center" wrapText="1"/>
      <protection/>
    </xf>
    <xf numFmtId="0" fontId="32" fillId="0" borderId="38" xfId="58" applyFont="1" applyBorder="1" applyAlignment="1">
      <alignment vertical="center" wrapText="1"/>
      <protection/>
    </xf>
    <xf numFmtId="0" fontId="32" fillId="0" borderId="39" xfId="58" applyFont="1" applyBorder="1" applyAlignment="1">
      <alignment horizontal="center" vertical="center" wrapText="1"/>
      <protection/>
    </xf>
    <xf numFmtId="3" fontId="5" fillId="0" borderId="16" xfId="58" applyNumberFormat="1" applyFont="1" applyBorder="1" applyAlignment="1">
      <alignment vertical="center" wrapText="1"/>
      <protection/>
    </xf>
    <xf numFmtId="4" fontId="5" fillId="0" borderId="16" xfId="58" applyNumberFormat="1" applyFont="1" applyBorder="1" applyAlignment="1">
      <alignment vertical="center" wrapText="1"/>
      <protection/>
    </xf>
    <xf numFmtId="4" fontId="5" fillId="0" borderId="14" xfId="58" applyNumberFormat="1" applyFont="1" applyBorder="1" applyAlignment="1">
      <alignment vertical="center" wrapText="1"/>
      <protection/>
    </xf>
    <xf numFmtId="0" fontId="33" fillId="0" borderId="17" xfId="58" applyFont="1" applyBorder="1" applyAlignment="1">
      <alignment vertical="center" wrapText="1"/>
      <protection/>
    </xf>
    <xf numFmtId="164" fontId="6" fillId="0" borderId="18" xfId="58" applyNumberFormat="1" applyFont="1" applyBorder="1" applyAlignment="1">
      <alignment vertical="center" wrapText="1"/>
      <protection/>
    </xf>
    <xf numFmtId="0" fontId="6" fillId="0" borderId="0" xfId="58" applyFont="1" applyAlignment="1">
      <alignment vertical="center" wrapText="1"/>
      <protection/>
    </xf>
    <xf numFmtId="0" fontId="33" fillId="0" borderId="15" xfId="58" applyFont="1" applyBorder="1" applyAlignment="1">
      <alignment horizontal="justify" vertical="center" wrapText="1"/>
      <protection/>
    </xf>
    <xf numFmtId="4" fontId="6" fillId="0" borderId="16" xfId="58" applyNumberFormat="1" applyFont="1" applyBorder="1" applyAlignment="1">
      <alignment vertical="center" wrapText="1"/>
      <protection/>
    </xf>
    <xf numFmtId="0" fontId="34" fillId="0" borderId="0" xfId="58" applyFont="1" applyAlignment="1">
      <alignment vertical="center"/>
      <protection/>
    </xf>
    <xf numFmtId="43" fontId="19" fillId="0" borderId="0" xfId="42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3" fontId="19" fillId="0" borderId="0" xfId="42" applyFont="1" applyAlignment="1">
      <alignment horizontal="right"/>
    </xf>
    <xf numFmtId="43" fontId="0" fillId="0" borderId="0" xfId="42" applyFont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33" xfId="42" applyNumberFormat="1" applyFont="1" applyBorder="1" applyAlignment="1">
      <alignment horizontal="right"/>
    </xf>
    <xf numFmtId="164" fontId="22" fillId="0" borderId="33" xfId="42" applyNumberFormat="1" applyFont="1" applyFill="1" applyBorder="1" applyAlignment="1">
      <alignment/>
    </xf>
    <xf numFmtId="0" fontId="6" fillId="0" borderId="0" xfId="58" applyFont="1">
      <alignment/>
      <protection/>
    </xf>
    <xf numFmtId="0" fontId="35" fillId="0" borderId="0" xfId="58" applyFont="1">
      <alignment/>
      <protection/>
    </xf>
    <xf numFmtId="0" fontId="35" fillId="0" borderId="0" xfId="58" applyFont="1">
      <alignment/>
      <protection/>
    </xf>
    <xf numFmtId="164" fontId="5" fillId="0" borderId="0" xfId="42" applyNumberFormat="1" applyFont="1" applyAlignment="1">
      <alignment vertical="center"/>
    </xf>
    <xf numFmtId="164" fontId="8" fillId="34" borderId="23" xfId="42" applyNumberFormat="1" applyFont="1" applyFill="1" applyBorder="1" applyAlignment="1">
      <alignment horizontal="right" vertical="center" wrapText="1"/>
    </xf>
    <xf numFmtId="164" fontId="6" fillId="35" borderId="19" xfId="42" applyNumberFormat="1" applyFont="1" applyFill="1" applyBorder="1" applyAlignment="1">
      <alignment horizontal="right" vertical="center" wrapText="1"/>
    </xf>
    <xf numFmtId="164" fontId="6" fillId="0" borderId="19" xfId="42" applyNumberFormat="1" applyFont="1" applyBorder="1" applyAlignment="1">
      <alignment horizontal="right" vertical="center" wrapText="1"/>
    </xf>
    <xf numFmtId="164" fontId="5" fillId="0" borderId="19" xfId="42" applyNumberFormat="1" applyFont="1" applyBorder="1" applyAlignment="1">
      <alignment horizontal="right" vertical="center" wrapText="1"/>
    </xf>
    <xf numFmtId="164" fontId="13" fillId="0" borderId="19" xfId="42" applyNumberFormat="1" applyFont="1" applyBorder="1" applyAlignment="1">
      <alignment horizontal="right" vertical="center" wrapText="1"/>
    </xf>
    <xf numFmtId="164" fontId="8" fillId="34" borderId="19" xfId="42" applyNumberFormat="1" applyFont="1" applyFill="1" applyBorder="1" applyAlignment="1">
      <alignment horizontal="right" vertical="center" wrapText="1"/>
    </xf>
    <xf numFmtId="164" fontId="13" fillId="35" borderId="19" xfId="42" applyNumberFormat="1" applyFont="1" applyFill="1" applyBorder="1" applyAlignment="1">
      <alignment horizontal="right" vertical="center" wrapText="1"/>
    </xf>
    <xf numFmtId="164" fontId="6" fillId="0" borderId="24" xfId="42" applyNumberFormat="1" applyFont="1" applyBorder="1" applyAlignment="1">
      <alignment horizontal="right" vertical="center" wrapText="1"/>
    </xf>
    <xf numFmtId="164" fontId="6" fillId="0" borderId="0" xfId="42" applyNumberFormat="1" applyFont="1" applyBorder="1" applyAlignment="1">
      <alignment horizontal="right" vertical="center" wrapText="1"/>
    </xf>
    <xf numFmtId="164" fontId="6" fillId="0" borderId="0" xfId="42" applyNumberFormat="1" applyFont="1" applyAlignment="1">
      <alignment/>
    </xf>
    <xf numFmtId="164" fontId="35" fillId="0" borderId="0" xfId="42" applyNumberFormat="1" applyFont="1" applyAlignment="1">
      <alignment/>
    </xf>
    <xf numFmtId="164" fontId="6" fillId="0" borderId="19" xfId="42" applyNumberFormat="1" applyFont="1" applyBorder="1" applyAlignment="1">
      <alignment horizontal="right" vertical="center" wrapText="1"/>
    </xf>
    <xf numFmtId="164" fontId="0" fillId="0" borderId="0" xfId="0" applyNumberFormat="1" applyAlignment="1">
      <alignment/>
    </xf>
    <xf numFmtId="3" fontId="0" fillId="0" borderId="33" xfId="42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4" fontId="5" fillId="0" borderId="0" xfId="58" applyNumberFormat="1" applyFont="1" applyAlignment="1">
      <alignment vertical="center"/>
      <protection/>
    </xf>
    <xf numFmtId="164" fontId="21" fillId="0" borderId="34" xfId="42" applyNumberFormat="1" applyFont="1" applyBorder="1" applyAlignment="1">
      <alignment horizontal="right" vertical="center" wrapText="1"/>
    </xf>
    <xf numFmtId="164" fontId="21" fillId="0" borderId="19" xfId="42" applyNumberFormat="1" applyFont="1" applyBorder="1" applyAlignment="1">
      <alignment horizontal="right" vertical="center" wrapText="1"/>
    </xf>
    <xf numFmtId="164" fontId="21" fillId="0" borderId="24" xfId="42" applyNumberFormat="1" applyFont="1" applyBorder="1" applyAlignment="1">
      <alignment horizontal="right" vertical="center" wrapText="1"/>
    </xf>
    <xf numFmtId="164" fontId="21" fillId="0" borderId="23" xfId="42" applyNumberFormat="1" applyFont="1" applyBorder="1" applyAlignment="1">
      <alignment horizontal="right" vertical="center" wrapText="1"/>
    </xf>
    <xf numFmtId="164" fontId="29" fillId="0" borderId="19" xfId="42" applyNumberFormat="1" applyFont="1" applyBorder="1" applyAlignment="1">
      <alignment horizontal="right" vertical="center" wrapText="1"/>
    </xf>
    <xf numFmtId="164" fontId="30" fillId="0" borderId="35" xfId="42" applyNumberFormat="1" applyFont="1" applyBorder="1" applyAlignment="1">
      <alignment horizontal="right" vertical="center" wrapText="1"/>
    </xf>
    <xf numFmtId="164" fontId="29" fillId="33" borderId="34" xfId="42" applyNumberFormat="1" applyFont="1" applyFill="1" applyBorder="1" applyAlignment="1">
      <alignment horizontal="right" vertical="center" wrapText="1"/>
    </xf>
    <xf numFmtId="164" fontId="60" fillId="0" borderId="0" xfId="58" applyNumberFormat="1">
      <alignment/>
      <protection/>
    </xf>
    <xf numFmtId="43" fontId="5" fillId="0" borderId="0" xfId="42" applyFont="1" applyAlignment="1">
      <alignment/>
    </xf>
    <xf numFmtId="164" fontId="0" fillId="0" borderId="29" xfId="42" applyNumberFormat="1" applyFont="1" applyBorder="1" applyAlignment="1">
      <alignment/>
    </xf>
    <xf numFmtId="164" fontId="19" fillId="0" borderId="29" xfId="42" applyNumberFormat="1" applyFont="1" applyBorder="1" applyAlignment="1">
      <alignment/>
    </xf>
    <xf numFmtId="164" fontId="0" fillId="0" borderId="4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9" fillId="33" borderId="41" xfId="42" applyNumberFormat="1" applyFont="1" applyFill="1" applyBorder="1" applyAlignment="1">
      <alignment horizontal="center" vertical="center" wrapText="1"/>
    </xf>
    <xf numFmtId="0" fontId="9" fillId="33" borderId="42" xfId="58" applyFont="1" applyFill="1" applyBorder="1" applyAlignment="1">
      <alignment horizontal="center" vertical="center" wrapText="1"/>
      <protection/>
    </xf>
    <xf numFmtId="164" fontId="9" fillId="0" borderId="0" xfId="58" applyNumberFormat="1" applyFont="1" applyFill="1" applyBorder="1" applyAlignment="1">
      <alignment vertical="center"/>
      <protection/>
    </xf>
    <xf numFmtId="0" fontId="36" fillId="0" borderId="0" xfId="58" applyFont="1" applyAlignment="1">
      <alignment vertical="center"/>
      <protection/>
    </xf>
    <xf numFmtId="0" fontId="38" fillId="34" borderId="23" xfId="58" applyFont="1" applyFill="1" applyBorder="1" applyAlignment="1">
      <alignment horizontal="left" vertical="center" wrapText="1"/>
      <protection/>
    </xf>
    <xf numFmtId="0" fontId="37" fillId="0" borderId="19" xfId="58" applyFont="1" applyBorder="1" applyAlignment="1">
      <alignment horizontal="left" vertical="center" wrapText="1"/>
      <protection/>
    </xf>
    <xf numFmtId="0" fontId="36" fillId="0" borderId="19" xfId="58" applyFont="1" applyBorder="1" applyAlignment="1">
      <alignment horizontal="left" vertical="center" wrapText="1"/>
      <protection/>
    </xf>
    <xf numFmtId="0" fontId="39" fillId="0" borderId="20" xfId="58" applyFont="1" applyBorder="1" applyAlignment="1">
      <alignment horizontal="left" vertical="center" wrapText="1"/>
      <protection/>
    </xf>
    <xf numFmtId="0" fontId="40" fillId="0" borderId="20" xfId="58" applyFont="1" applyBorder="1" applyAlignment="1">
      <alignment horizontal="left" vertical="center" wrapText="1"/>
      <protection/>
    </xf>
    <xf numFmtId="0" fontId="38" fillId="34" borderId="19" xfId="58" applyFont="1" applyFill="1" applyBorder="1" applyAlignment="1">
      <alignment horizontal="left" vertical="center" wrapText="1"/>
      <protection/>
    </xf>
    <xf numFmtId="0" fontId="41" fillId="0" borderId="19" xfId="58" applyFont="1" applyBorder="1" applyAlignment="1">
      <alignment horizontal="left" vertical="center" wrapText="1"/>
      <protection/>
    </xf>
    <xf numFmtId="0" fontId="36" fillId="0" borderId="43" xfId="58" applyFont="1" applyBorder="1" applyAlignment="1">
      <alignment horizontal="left" vertical="center" wrapText="1"/>
      <protection/>
    </xf>
    <xf numFmtId="0" fontId="37" fillId="0" borderId="0" xfId="58" applyFont="1" applyBorder="1" applyAlignment="1">
      <alignment horizontal="left" vertical="center" wrapText="1"/>
      <protection/>
    </xf>
    <xf numFmtId="0" fontId="36" fillId="0" borderId="20" xfId="58" applyFont="1" applyBorder="1" applyAlignment="1">
      <alignment horizontal="left" vertical="center" wrapText="1"/>
      <protection/>
    </xf>
    <xf numFmtId="0" fontId="28" fillId="33" borderId="44" xfId="58" applyFont="1" applyFill="1" applyBorder="1" applyAlignment="1">
      <alignment horizontal="center" vertical="center" wrapText="1"/>
      <protection/>
    </xf>
    <xf numFmtId="0" fontId="42" fillId="0" borderId="34" xfId="58" applyFont="1" applyBorder="1" applyAlignment="1">
      <alignment horizontal="left" vertical="center" wrapText="1"/>
      <protection/>
    </xf>
    <xf numFmtId="0" fontId="42" fillId="0" borderId="19" xfId="58" applyFont="1" applyBorder="1" applyAlignment="1">
      <alignment horizontal="left" vertical="center" wrapText="1"/>
      <protection/>
    </xf>
    <xf numFmtId="0" fontId="42" fillId="0" borderId="24" xfId="58" applyFont="1" applyBorder="1" applyAlignment="1">
      <alignment horizontal="left" vertical="center" wrapText="1"/>
      <protection/>
    </xf>
    <xf numFmtId="0" fontId="42" fillId="0" borderId="23" xfId="58" applyFont="1" applyBorder="1" applyAlignment="1">
      <alignment horizontal="left" vertical="center" wrapText="1"/>
      <protection/>
    </xf>
    <xf numFmtId="0" fontId="43" fillId="0" borderId="19" xfId="58" applyFont="1" applyBorder="1" applyAlignment="1">
      <alignment horizontal="left" vertical="center" wrapText="1"/>
      <protection/>
    </xf>
    <xf numFmtId="0" fontId="44" fillId="0" borderId="35" xfId="58" applyFont="1" applyBorder="1" applyAlignment="1">
      <alignment horizontal="left" vertical="center" wrapText="1"/>
      <protection/>
    </xf>
    <xf numFmtId="0" fontId="43" fillId="33" borderId="34" xfId="58" applyFont="1" applyFill="1" applyBorder="1" applyAlignment="1">
      <alignment horizontal="left" vertical="center" wrapText="1"/>
      <protection/>
    </xf>
    <xf numFmtId="0" fontId="42" fillId="0" borderId="35" xfId="58" applyFont="1" applyBorder="1" applyAlignment="1">
      <alignment horizontal="left" vertical="center" wrapText="1"/>
      <protection/>
    </xf>
    <xf numFmtId="3" fontId="5" fillId="0" borderId="0" xfId="58" applyNumberFormat="1" applyFont="1" applyAlignment="1">
      <alignment vertical="center"/>
      <protection/>
    </xf>
    <xf numFmtId="3" fontId="6" fillId="0" borderId="0" xfId="58" applyNumberFormat="1" applyFont="1" applyBorder="1" applyAlignment="1">
      <alignment horizontal="right" vertical="center" wrapText="1"/>
      <protection/>
    </xf>
    <xf numFmtId="3" fontId="5" fillId="0" borderId="0" xfId="42" applyNumberFormat="1" applyFont="1" applyAlignment="1">
      <alignment vertical="center"/>
    </xf>
    <xf numFmtId="0" fontId="6" fillId="0" borderId="0" xfId="58" applyFont="1" applyAlignment="1">
      <alignment horizontal="center"/>
      <protection/>
    </xf>
    <xf numFmtId="0" fontId="35" fillId="0" borderId="0" xfId="58" applyFont="1" applyAlignment="1">
      <alignment horizontal="center"/>
      <protection/>
    </xf>
    <xf numFmtId="0" fontId="37" fillId="33" borderId="45" xfId="58" applyFont="1" applyFill="1" applyBorder="1" applyAlignment="1">
      <alignment/>
      <protection/>
    </xf>
    <xf numFmtId="164" fontId="13" fillId="33" borderId="46" xfId="42" applyNumberFormat="1" applyFont="1" applyFill="1" applyBorder="1" applyAlignment="1">
      <alignment horizontal="center" vertical="center" wrapText="1"/>
    </xf>
    <xf numFmtId="3" fontId="13" fillId="33" borderId="47" xfId="58" applyNumberFormat="1" applyFont="1" applyFill="1" applyBorder="1" applyAlignment="1">
      <alignment horizontal="center" vertical="center" wrapText="1"/>
      <protection/>
    </xf>
    <xf numFmtId="0" fontId="8" fillId="34" borderId="48" xfId="58" applyFont="1" applyFill="1" applyBorder="1" applyAlignment="1">
      <alignment horizontal="left" vertical="center" wrapText="1"/>
      <protection/>
    </xf>
    <xf numFmtId="3" fontId="8" fillId="34" borderId="49" xfId="58" applyNumberFormat="1" applyFont="1" applyFill="1" applyBorder="1" applyAlignment="1">
      <alignment horizontal="right" vertical="center" wrapText="1"/>
      <protection/>
    </xf>
    <xf numFmtId="0" fontId="6" fillId="0" borderId="50" xfId="58" applyFont="1" applyBorder="1" applyAlignment="1">
      <alignment horizontal="left" vertical="center" wrapText="1"/>
      <protection/>
    </xf>
    <xf numFmtId="3" fontId="6" fillId="35" borderId="51" xfId="58" applyNumberFormat="1" applyFont="1" applyFill="1" applyBorder="1" applyAlignment="1">
      <alignment horizontal="right" vertical="center" wrapText="1"/>
      <protection/>
    </xf>
    <xf numFmtId="3" fontId="6" fillId="0" borderId="51" xfId="58" applyNumberFormat="1" applyFont="1" applyBorder="1" applyAlignment="1">
      <alignment horizontal="right" vertical="center" wrapText="1"/>
      <protection/>
    </xf>
    <xf numFmtId="0" fontId="13" fillId="0" borderId="50" xfId="58" applyFont="1" applyBorder="1" applyAlignment="1">
      <alignment horizontal="left" vertical="center" wrapText="1"/>
      <protection/>
    </xf>
    <xf numFmtId="3" fontId="13" fillId="0" borderId="51" xfId="58" applyNumberFormat="1" applyFont="1" applyBorder="1" applyAlignment="1">
      <alignment horizontal="right" vertical="center" wrapText="1"/>
      <protection/>
    </xf>
    <xf numFmtId="3" fontId="5" fillId="0" borderId="51" xfId="58" applyNumberFormat="1" applyFont="1" applyBorder="1" applyAlignment="1">
      <alignment horizontal="right" vertical="center" wrapText="1"/>
      <protection/>
    </xf>
    <xf numFmtId="0" fontId="8" fillId="34" borderId="50" xfId="58" applyFont="1" applyFill="1" applyBorder="1" applyAlignment="1">
      <alignment horizontal="left" vertical="center" wrapText="1"/>
      <protection/>
    </xf>
    <xf numFmtId="3" fontId="8" fillId="34" borderId="51" xfId="58" applyNumberFormat="1" applyFont="1" applyFill="1" applyBorder="1" applyAlignment="1">
      <alignment horizontal="right" vertical="center" wrapText="1"/>
      <protection/>
    </xf>
    <xf numFmtId="3" fontId="6" fillId="0" borderId="51" xfId="44" applyNumberFormat="1" applyFont="1" applyBorder="1" applyAlignment="1">
      <alignment horizontal="right" vertical="center" wrapText="1"/>
    </xf>
    <xf numFmtId="0" fontId="6" fillId="0" borderId="52" xfId="58" applyFont="1" applyBorder="1" applyAlignment="1">
      <alignment horizontal="left" vertical="center" wrapText="1"/>
      <protection/>
    </xf>
    <xf numFmtId="3" fontId="6" fillId="0" borderId="53" xfId="58" applyNumberFormat="1" applyFont="1" applyBorder="1" applyAlignment="1">
      <alignment horizontal="right" vertical="center" wrapText="1"/>
      <protection/>
    </xf>
    <xf numFmtId="0" fontId="8" fillId="34" borderId="54" xfId="58" applyFont="1" applyFill="1" applyBorder="1" applyAlignment="1">
      <alignment horizontal="left" vertical="center" wrapText="1"/>
      <protection/>
    </xf>
    <xf numFmtId="0" fontId="8" fillId="34" borderId="55" xfId="58" applyFont="1" applyFill="1" applyBorder="1" applyAlignment="1">
      <alignment horizontal="left" vertical="center" wrapText="1"/>
      <protection/>
    </xf>
    <xf numFmtId="0" fontId="38" fillId="34" borderId="55" xfId="58" applyFont="1" applyFill="1" applyBorder="1" applyAlignment="1">
      <alignment horizontal="left" vertical="center" wrapText="1"/>
      <protection/>
    </xf>
    <xf numFmtId="164" fontId="8" fillId="34" borderId="55" xfId="42" applyNumberFormat="1" applyFont="1" applyFill="1" applyBorder="1" applyAlignment="1">
      <alignment horizontal="right" vertical="center" wrapText="1"/>
    </xf>
    <xf numFmtId="3" fontId="8" fillId="34" borderId="56" xfId="58" applyNumberFormat="1" applyFont="1" applyFill="1" applyBorder="1" applyAlignment="1">
      <alignment horizontal="right" vertical="center" wrapText="1"/>
      <protection/>
    </xf>
    <xf numFmtId="0" fontId="37" fillId="33" borderId="45" xfId="58" applyFont="1" applyFill="1" applyBorder="1" applyAlignment="1">
      <alignment horizontal="center" vertical="center" wrapText="1"/>
      <protection/>
    </xf>
    <xf numFmtId="3" fontId="8" fillId="34" borderId="49" xfId="42" applyNumberFormat="1" applyFont="1" applyFill="1" applyBorder="1" applyAlignment="1">
      <alignment horizontal="right" vertical="center" wrapText="1"/>
    </xf>
    <xf numFmtId="3" fontId="6" fillId="0" borderId="51" xfId="42" applyNumberFormat="1" applyFont="1" applyBorder="1" applyAlignment="1">
      <alignment horizontal="right" vertical="center" wrapText="1"/>
    </xf>
    <xf numFmtId="3" fontId="5" fillId="0" borderId="51" xfId="42" applyNumberFormat="1" applyFont="1" applyBorder="1" applyAlignment="1">
      <alignment horizontal="right" vertical="center" wrapText="1"/>
    </xf>
    <xf numFmtId="3" fontId="6" fillId="0" borderId="51" xfId="42" applyNumberFormat="1" applyFont="1" applyBorder="1" applyAlignment="1">
      <alignment horizontal="right" vertical="center" wrapText="1"/>
    </xf>
    <xf numFmtId="3" fontId="13" fillId="0" borderId="51" xfId="42" applyNumberFormat="1" applyFont="1" applyBorder="1" applyAlignment="1">
      <alignment horizontal="right" vertical="center" wrapText="1"/>
    </xf>
    <xf numFmtId="3" fontId="8" fillId="34" borderId="51" xfId="42" applyNumberFormat="1" applyFont="1" applyFill="1" applyBorder="1" applyAlignment="1">
      <alignment horizontal="right" vertical="center" wrapText="1"/>
    </xf>
    <xf numFmtId="0" fontId="14" fillId="34" borderId="55" xfId="58" applyFont="1" applyFill="1" applyBorder="1" applyAlignment="1">
      <alignment horizontal="left" vertical="center" wrapText="1"/>
      <protection/>
    </xf>
    <xf numFmtId="3" fontId="8" fillId="34" borderId="56" xfId="42" applyNumberFormat="1" applyFont="1" applyFill="1" applyBorder="1" applyAlignment="1">
      <alignment horizontal="right" vertical="center" wrapText="1"/>
    </xf>
    <xf numFmtId="0" fontId="8" fillId="34" borderId="23" xfId="58" applyFont="1" applyFill="1" applyBorder="1" applyAlignment="1">
      <alignment horizontal="left" vertical="center" wrapText="1"/>
      <protection/>
    </xf>
    <xf numFmtId="0" fontId="6" fillId="0" borderId="0" xfId="58" applyFont="1" applyBorder="1" applyAlignment="1">
      <alignment horizontal="center" vertical="center" wrapText="1"/>
      <protection/>
    </xf>
    <xf numFmtId="0" fontId="5" fillId="0" borderId="19" xfId="58" applyFont="1" applyBorder="1" applyAlignment="1">
      <alignment horizontal="left" vertical="center" wrapText="1"/>
      <protection/>
    </xf>
    <xf numFmtId="0" fontId="21" fillId="0" borderId="19" xfId="58" applyFont="1" applyBorder="1" applyAlignment="1">
      <alignment horizontal="left" vertical="center" wrapText="1"/>
      <protection/>
    </xf>
    <xf numFmtId="0" fontId="6" fillId="0" borderId="19" xfId="58" applyFont="1" applyBorder="1" applyAlignment="1">
      <alignment horizontal="left" vertical="center" wrapText="1"/>
      <protection/>
    </xf>
    <xf numFmtId="0" fontId="8" fillId="34" borderId="19" xfId="58" applyFont="1" applyFill="1" applyBorder="1" applyAlignment="1">
      <alignment horizontal="left" vertical="center" wrapText="1"/>
      <protection/>
    </xf>
    <xf numFmtId="0" fontId="6" fillId="0" borderId="22" xfId="58" applyFont="1" applyBorder="1" applyAlignment="1">
      <alignment horizontal="left" vertical="center" wrapText="1"/>
      <protection/>
    </xf>
    <xf numFmtId="0" fontId="5" fillId="0" borderId="21" xfId="58" applyFont="1" applyBorder="1" applyAlignment="1">
      <alignment horizontal="left" vertical="center" wrapText="1"/>
      <protection/>
    </xf>
    <xf numFmtId="0" fontId="5" fillId="0" borderId="20" xfId="58" applyFont="1" applyBorder="1" applyAlignment="1">
      <alignment horizontal="left" vertical="center" wrapText="1"/>
      <protection/>
    </xf>
    <xf numFmtId="0" fontId="8" fillId="34" borderId="55" xfId="58" applyFont="1" applyFill="1" applyBorder="1" applyAlignment="1">
      <alignment horizontal="left" vertical="center" wrapText="1"/>
      <protection/>
    </xf>
    <xf numFmtId="0" fontId="13" fillId="0" borderId="22" xfId="58" applyFont="1" applyBorder="1" applyAlignment="1">
      <alignment horizontal="left" vertical="center" wrapText="1"/>
      <protection/>
    </xf>
    <xf numFmtId="0" fontId="13" fillId="0" borderId="21" xfId="58" applyFont="1" applyBorder="1" applyAlignment="1">
      <alignment horizontal="left" vertical="center" wrapText="1"/>
      <protection/>
    </xf>
    <xf numFmtId="0" fontId="13" fillId="0" borderId="20" xfId="58" applyFont="1" applyBorder="1" applyAlignment="1">
      <alignment horizontal="left" vertical="center" wrapText="1"/>
      <protection/>
    </xf>
    <xf numFmtId="0" fontId="6" fillId="0" borderId="19" xfId="58" applyFont="1" applyBorder="1" applyAlignment="1">
      <alignment horizontal="left" vertical="center" wrapText="1"/>
      <protection/>
    </xf>
    <xf numFmtId="0" fontId="5" fillId="0" borderId="19" xfId="58" applyFont="1" applyBorder="1" applyAlignment="1">
      <alignment horizontal="left" vertical="center" wrapText="1"/>
      <protection/>
    </xf>
    <xf numFmtId="0" fontId="7" fillId="0" borderId="21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13" fillId="33" borderId="57" xfId="58" applyFont="1" applyFill="1" applyBorder="1" applyAlignment="1">
      <alignment horizontal="center" vertical="center" wrapText="1"/>
      <protection/>
    </xf>
    <xf numFmtId="0" fontId="60" fillId="0" borderId="58" xfId="58" applyBorder="1" applyAlignment="1">
      <alignment/>
      <protection/>
    </xf>
    <xf numFmtId="0" fontId="60" fillId="0" borderId="45" xfId="58" applyBorder="1" applyAlignment="1">
      <alignment/>
      <protection/>
    </xf>
    <xf numFmtId="0" fontId="60" fillId="0" borderId="58" xfId="58" applyBorder="1" applyAlignment="1">
      <alignment horizontal="center" vertical="center" wrapText="1"/>
      <protection/>
    </xf>
    <xf numFmtId="0" fontId="60" fillId="0" borderId="45" xfId="58" applyBorder="1" applyAlignment="1">
      <alignment horizontal="center" vertical="center" wrapText="1"/>
      <protection/>
    </xf>
    <xf numFmtId="0" fontId="60" fillId="0" borderId="21" xfId="58" applyBorder="1" applyAlignment="1">
      <alignment horizontal="left" vertical="center" wrapText="1"/>
      <protection/>
    </xf>
    <xf numFmtId="0" fontId="60" fillId="0" borderId="20" xfId="58" applyBorder="1" applyAlignment="1">
      <alignment horizontal="left" vertical="center" wrapText="1"/>
      <protection/>
    </xf>
    <xf numFmtId="0" fontId="26" fillId="0" borderId="0" xfId="58" applyFont="1" applyBorder="1" applyAlignment="1">
      <alignment horizontal="center" vertical="top" wrapText="1"/>
      <protection/>
    </xf>
    <xf numFmtId="0" fontId="27" fillId="0" borderId="59" xfId="58" applyFont="1" applyBorder="1" applyAlignment="1">
      <alignment horizontal="center" vertical="top" wrapText="1"/>
      <protection/>
    </xf>
    <xf numFmtId="0" fontId="2" fillId="0" borderId="11" xfId="58" applyFont="1" applyBorder="1" applyAlignment="1">
      <alignment horizontal="center" vertical="center" wrapText="1"/>
      <protection/>
    </xf>
    <xf numFmtId="0" fontId="9" fillId="0" borderId="0" xfId="58" applyFont="1" applyFill="1" applyBorder="1" applyAlignment="1">
      <alignment vertical="center"/>
      <protection/>
    </xf>
    <xf numFmtId="0" fontId="5" fillId="0" borderId="0" xfId="58" applyFont="1" applyAlignment="1">
      <alignment vertical="center"/>
      <protection/>
    </xf>
    <xf numFmtId="0" fontId="9" fillId="0" borderId="60" xfId="58" applyFont="1" applyBorder="1" applyAlignment="1">
      <alignment horizontal="center" vertical="center" wrapText="1"/>
      <protection/>
    </xf>
    <xf numFmtId="0" fontId="11" fillId="0" borderId="61" xfId="58" applyFont="1" applyBorder="1" applyAlignment="1">
      <alignment horizontal="center" vertical="center" wrapText="1"/>
      <protection/>
    </xf>
    <xf numFmtId="0" fontId="11" fillId="0" borderId="62" xfId="58" applyFont="1" applyBorder="1" applyAlignment="1">
      <alignment horizontal="center" vertical="center" wrapText="1"/>
      <protection/>
    </xf>
    <xf numFmtId="0" fontId="11" fillId="0" borderId="63" xfId="58" applyFont="1" applyBorder="1" applyAlignment="1">
      <alignment horizontal="center" vertical="center" wrapText="1"/>
      <protection/>
    </xf>
    <xf numFmtId="0" fontId="13" fillId="0" borderId="64" xfId="58" applyFont="1" applyBorder="1" applyAlignment="1">
      <alignment horizontal="center" vertical="center"/>
      <protection/>
    </xf>
    <xf numFmtId="0" fontId="60" fillId="0" borderId="65" xfId="58" applyBorder="1" applyAlignment="1">
      <alignment horizontal="center" vertical="center"/>
      <protection/>
    </xf>
    <xf numFmtId="0" fontId="60" fillId="0" borderId="62" xfId="58" applyBorder="1" applyAlignment="1">
      <alignment horizontal="center" vertical="center"/>
      <protection/>
    </xf>
    <xf numFmtId="0" fontId="60" fillId="0" borderId="66" xfId="58" applyBorder="1" applyAlignment="1">
      <alignment horizontal="center" vertical="center"/>
      <protection/>
    </xf>
    <xf numFmtId="164" fontId="19" fillId="0" borderId="29" xfId="42" applyNumberFormat="1" applyFont="1" applyBorder="1" applyAlignment="1">
      <alignment/>
    </xf>
    <xf numFmtId="164" fontId="19" fillId="0" borderId="40" xfId="42" applyNumberFormat="1" applyFont="1" applyBorder="1" applyAlignment="1">
      <alignment/>
    </xf>
    <xf numFmtId="0" fontId="19" fillId="0" borderId="28" xfId="0" applyFont="1" applyBorder="1" applyAlignment="1">
      <alignment/>
    </xf>
    <xf numFmtId="0" fontId="19" fillId="0" borderId="29" xfId="0" applyFont="1" applyBorder="1" applyAlignment="1">
      <alignment/>
    </xf>
    <xf numFmtId="164" fontId="19" fillId="33" borderId="29" xfId="42" applyNumberFormat="1" applyFont="1" applyFill="1" applyBorder="1" applyAlignment="1">
      <alignment/>
    </xf>
    <xf numFmtId="0" fontId="19" fillId="33" borderId="67" xfId="0" applyFont="1" applyFill="1" applyBorder="1" applyAlignment="1">
      <alignment wrapText="1"/>
    </xf>
    <xf numFmtId="0" fontId="19" fillId="33" borderId="68" xfId="0" applyFont="1" applyFill="1" applyBorder="1" applyAlignment="1">
      <alignment wrapText="1"/>
    </xf>
    <xf numFmtId="0" fontId="19" fillId="33" borderId="69" xfId="0" applyFont="1" applyFill="1" applyBorder="1" applyAlignment="1">
      <alignment wrapText="1"/>
    </xf>
    <xf numFmtId="0" fontId="19" fillId="33" borderId="70" xfId="0" applyFont="1" applyFill="1" applyBorder="1" applyAlignment="1">
      <alignment wrapText="1"/>
    </xf>
    <xf numFmtId="164" fontId="19" fillId="33" borderId="69" xfId="42" applyNumberFormat="1" applyFont="1" applyFill="1" applyBorder="1" applyAlignment="1">
      <alignment/>
    </xf>
    <xf numFmtId="164" fontId="19" fillId="33" borderId="70" xfId="42" applyNumberFormat="1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9" fillId="33" borderId="29" xfId="0" applyFont="1" applyFill="1" applyBorder="1" applyAlignment="1">
      <alignment/>
    </xf>
    <xf numFmtId="3" fontId="5" fillId="0" borderId="0" xfId="58" applyNumberFormat="1" applyFont="1" applyAlignment="1">
      <alignment vertical="center" wrapText="1"/>
      <protection/>
    </xf>
    <xf numFmtId="0" fontId="19" fillId="33" borderId="71" xfId="0" applyFont="1" applyFill="1" applyBorder="1" applyAlignment="1">
      <alignment/>
    </xf>
    <xf numFmtId="0" fontId="19" fillId="33" borderId="72" xfId="0" applyFont="1" applyFill="1" applyBorder="1" applyAlignment="1">
      <alignment/>
    </xf>
    <xf numFmtId="0" fontId="0" fillId="33" borderId="72" xfId="0" applyFill="1" applyBorder="1" applyAlignment="1">
      <alignment/>
    </xf>
    <xf numFmtId="14" fontId="19" fillId="33" borderId="72" xfId="42" applyNumberFormat="1" applyFont="1" applyFill="1" applyBorder="1" applyAlignment="1">
      <alignment horizontal="right"/>
    </xf>
    <xf numFmtId="14" fontId="19" fillId="33" borderId="73" xfId="42" applyNumberFormat="1" applyFont="1" applyFill="1" applyBorder="1" applyAlignment="1">
      <alignment horizontal="right"/>
    </xf>
    <xf numFmtId="0" fontId="0" fillId="0" borderId="74" xfId="0" applyBorder="1" applyAlignment="1">
      <alignment/>
    </xf>
    <xf numFmtId="0" fontId="0" fillId="0" borderId="75" xfId="0" applyBorder="1" applyAlignment="1">
      <alignment horizontal="right"/>
    </xf>
    <xf numFmtId="164" fontId="0" fillId="0" borderId="75" xfId="42" applyNumberFormat="1" applyFont="1" applyBorder="1" applyAlignment="1">
      <alignment horizontal="right"/>
    </xf>
    <xf numFmtId="0" fontId="0" fillId="33" borderId="76" xfId="0" applyFill="1" applyBorder="1" applyAlignment="1">
      <alignment/>
    </xf>
    <xf numFmtId="0" fontId="19" fillId="33" borderId="77" xfId="0" applyFont="1" applyFill="1" applyBorder="1" applyAlignment="1">
      <alignment/>
    </xf>
    <xf numFmtId="0" fontId="0" fillId="33" borderId="77" xfId="0" applyFill="1" applyBorder="1" applyAlignment="1">
      <alignment/>
    </xf>
    <xf numFmtId="164" fontId="19" fillId="33" borderId="77" xfId="42" applyNumberFormat="1" applyFont="1" applyFill="1" applyBorder="1" applyAlignment="1">
      <alignment horizontal="right"/>
    </xf>
    <xf numFmtId="164" fontId="19" fillId="33" borderId="78" xfId="0" applyNumberFormat="1" applyFont="1" applyFill="1" applyBorder="1" applyAlignment="1">
      <alignment horizontal="right"/>
    </xf>
    <xf numFmtId="4" fontId="0" fillId="0" borderId="75" xfId="0" applyNumberFormat="1" applyBorder="1" applyAlignment="1">
      <alignment horizontal="right"/>
    </xf>
    <xf numFmtId="4" fontId="19" fillId="33" borderId="78" xfId="0" applyNumberFormat="1" applyFont="1" applyFill="1" applyBorder="1" applyAlignment="1">
      <alignment horizontal="right"/>
    </xf>
    <xf numFmtId="164" fontId="19" fillId="0" borderId="0" xfId="42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49" fontId="19" fillId="33" borderId="71" xfId="0" applyNumberFormat="1" applyFont="1" applyFill="1" applyBorder="1" applyAlignment="1">
      <alignment/>
    </xf>
    <xf numFmtId="0" fontId="19" fillId="33" borderId="72" xfId="0" applyFont="1" applyFill="1" applyBorder="1" applyAlignment="1">
      <alignment horizontal="right"/>
    </xf>
    <xf numFmtId="43" fontId="19" fillId="33" borderId="72" xfId="42" applyFont="1" applyFill="1" applyBorder="1" applyAlignment="1">
      <alignment horizontal="right"/>
    </xf>
    <xf numFmtId="0" fontId="19" fillId="33" borderId="73" xfId="0" applyFont="1" applyFill="1" applyBorder="1" applyAlignment="1">
      <alignment horizontal="right"/>
    </xf>
    <xf numFmtId="49" fontId="0" fillId="0" borderId="74" xfId="0" applyNumberFormat="1" applyBorder="1" applyAlignment="1">
      <alignment/>
    </xf>
    <xf numFmtId="0" fontId="19" fillId="0" borderId="33" xfId="0" applyFont="1" applyBorder="1" applyAlignment="1">
      <alignment horizontal="right"/>
    </xf>
    <xf numFmtId="43" fontId="19" fillId="0" borderId="33" xfId="42" applyFont="1" applyBorder="1" applyAlignment="1">
      <alignment horizontal="right"/>
    </xf>
    <xf numFmtId="0" fontId="19" fillId="0" borderId="75" xfId="0" applyFont="1" applyBorder="1" applyAlignment="1">
      <alignment horizontal="right"/>
    </xf>
    <xf numFmtId="49" fontId="0" fillId="0" borderId="74" xfId="0" applyNumberFormat="1" applyFont="1" applyBorder="1" applyAlignment="1">
      <alignment/>
    </xf>
    <xf numFmtId="164" fontId="0" fillId="0" borderId="33" xfId="42" applyNumberFormat="1" applyFont="1" applyBorder="1" applyAlignment="1">
      <alignment horizontal="right"/>
    </xf>
    <xf numFmtId="164" fontId="0" fillId="0" borderId="75" xfId="42" applyNumberFormat="1" applyFont="1" applyBorder="1" applyAlignment="1">
      <alignment horizontal="right"/>
    </xf>
    <xf numFmtId="49" fontId="0" fillId="33" borderId="76" xfId="0" applyNumberFormat="1" applyFill="1" applyBorder="1" applyAlignment="1">
      <alignment horizontal="left"/>
    </xf>
    <xf numFmtId="164" fontId="19" fillId="33" borderId="77" xfId="42" applyNumberFormat="1" applyFont="1" applyFill="1" applyBorder="1" applyAlignment="1">
      <alignment/>
    </xf>
    <xf numFmtId="164" fontId="19" fillId="33" borderId="78" xfId="42" applyNumberFormat="1" applyFont="1" applyFill="1" applyBorder="1" applyAlignment="1">
      <alignment/>
    </xf>
    <xf numFmtId="49" fontId="0" fillId="33" borderId="76" xfId="0" applyNumberFormat="1" applyFill="1" applyBorder="1" applyAlignment="1">
      <alignment/>
    </xf>
    <xf numFmtId="164" fontId="19" fillId="33" borderId="78" xfId="42" applyNumberFormat="1" applyFont="1" applyFill="1" applyBorder="1" applyAlignment="1">
      <alignment horizontal="right"/>
    </xf>
    <xf numFmtId="0" fontId="0" fillId="33" borderId="78" xfId="0" applyFill="1" applyBorder="1" applyAlignment="1">
      <alignment horizontal="right"/>
    </xf>
    <xf numFmtId="49" fontId="0" fillId="0" borderId="74" xfId="0" applyNumberFormat="1" applyFont="1" applyFill="1" applyBorder="1" applyAlignment="1">
      <alignment/>
    </xf>
    <xf numFmtId="3" fontId="0" fillId="0" borderId="75" xfId="42" applyNumberFormat="1" applyFont="1" applyFill="1" applyBorder="1" applyAlignment="1">
      <alignment horizontal="right"/>
    </xf>
    <xf numFmtId="3" fontId="19" fillId="33" borderId="77" xfId="42" applyNumberFormat="1" applyFont="1" applyFill="1" applyBorder="1" applyAlignment="1">
      <alignment horizontal="right"/>
    </xf>
    <xf numFmtId="3" fontId="0" fillId="33" borderId="78" xfId="0" applyNumberFormat="1" applyFill="1" applyBorder="1" applyAlignment="1">
      <alignment horizontal="right"/>
    </xf>
    <xf numFmtId="0" fontId="25" fillId="33" borderId="71" xfId="0" applyFont="1" applyFill="1" applyBorder="1" applyAlignment="1">
      <alignment/>
    </xf>
    <xf numFmtId="0" fontId="24" fillId="33" borderId="72" xfId="0" applyFont="1" applyFill="1" applyBorder="1" applyAlignment="1">
      <alignment/>
    </xf>
    <xf numFmtId="0" fontId="22" fillId="33" borderId="72" xfId="0" applyFont="1" applyFill="1" applyBorder="1" applyAlignment="1">
      <alignment/>
    </xf>
    <xf numFmtId="0" fontId="25" fillId="0" borderId="74" xfId="0" applyFont="1" applyFill="1" applyBorder="1" applyAlignment="1">
      <alignment/>
    </xf>
    <xf numFmtId="164" fontId="22" fillId="0" borderId="75" xfId="42" applyNumberFormat="1" applyFont="1" applyFill="1" applyBorder="1" applyAlignment="1">
      <alignment/>
    </xf>
    <xf numFmtId="0" fontId="25" fillId="33" borderId="76" xfId="0" applyFont="1" applyFill="1" applyBorder="1" applyAlignment="1">
      <alignment/>
    </xf>
    <xf numFmtId="0" fontId="25" fillId="33" borderId="77" xfId="0" applyFont="1" applyFill="1" applyBorder="1" applyAlignment="1">
      <alignment/>
    </xf>
    <xf numFmtId="164" fontId="25" fillId="33" borderId="77" xfId="42" applyNumberFormat="1" applyFont="1" applyFill="1" applyBorder="1" applyAlignment="1">
      <alignment/>
    </xf>
    <xf numFmtId="164" fontId="19" fillId="33" borderId="78" xfId="0" applyNumberFormat="1" applyFont="1" applyFill="1" applyBorder="1" applyAlignment="1">
      <alignment/>
    </xf>
    <xf numFmtId="0" fontId="25" fillId="33" borderId="72" xfId="0" applyFont="1" applyFill="1" applyBorder="1" applyAlignment="1">
      <alignment/>
    </xf>
    <xf numFmtId="0" fontId="19" fillId="33" borderId="72" xfId="0" applyFont="1" applyFill="1" applyBorder="1" applyAlignment="1">
      <alignment horizontal="left"/>
    </xf>
    <xf numFmtId="0" fontId="0" fillId="0" borderId="74" xfId="0" applyBorder="1" applyAlignment="1">
      <alignment horizontal="right"/>
    </xf>
    <xf numFmtId="164" fontId="0" fillId="0" borderId="75" xfId="42" applyNumberFormat="1" applyFont="1" applyBorder="1" applyAlignment="1">
      <alignment/>
    </xf>
    <xf numFmtId="49" fontId="0" fillId="0" borderId="74" xfId="0" applyNumberFormat="1" applyFont="1" applyBorder="1" applyAlignment="1">
      <alignment horizontal="right"/>
    </xf>
    <xf numFmtId="49" fontId="0" fillId="0" borderId="74" xfId="0" applyNumberFormat="1" applyBorder="1" applyAlignment="1">
      <alignment horizontal="right"/>
    </xf>
    <xf numFmtId="0" fontId="19" fillId="33" borderId="76" xfId="0" applyFont="1" applyFill="1" applyBorder="1" applyAlignment="1">
      <alignment/>
    </xf>
    <xf numFmtId="0" fontId="0" fillId="33" borderId="72" xfId="0" applyFill="1" applyBorder="1" applyAlignment="1">
      <alignment horizontal="center"/>
    </xf>
    <xf numFmtId="49" fontId="0" fillId="0" borderId="74" xfId="0" applyNumberFormat="1" applyBorder="1" applyAlignment="1">
      <alignment horizontal="left"/>
    </xf>
    <xf numFmtId="0" fontId="0" fillId="0" borderId="75" xfId="0" applyBorder="1" applyAlignment="1">
      <alignment/>
    </xf>
    <xf numFmtId="49" fontId="0" fillId="0" borderId="74" xfId="0" applyNumberFormat="1" applyFont="1" applyBorder="1" applyAlignment="1">
      <alignment horizontal="left"/>
    </xf>
    <xf numFmtId="0" fontId="19" fillId="33" borderId="78" xfId="0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</sheetPr>
  <dimension ref="A1:K100"/>
  <sheetViews>
    <sheetView zoomScalePageLayoutView="0" workbookViewId="0" topLeftCell="A34">
      <selection activeCell="A2" sqref="A2:IV2"/>
    </sheetView>
  </sheetViews>
  <sheetFormatPr defaultColWidth="9.140625" defaultRowHeight="12.75"/>
  <cols>
    <col min="1" max="1" width="6.421875" style="32" customWidth="1"/>
    <col min="2" max="5" width="9.140625" style="32" customWidth="1"/>
    <col min="6" max="6" width="14.28125" style="32" customWidth="1"/>
    <col min="7" max="7" width="3.7109375" style="32" customWidth="1"/>
    <col min="8" max="8" width="9.00390625" style="179" customWidth="1"/>
    <col min="9" max="9" width="16.57421875" style="146" customWidth="1"/>
    <col min="10" max="10" width="18.28125" style="199" customWidth="1"/>
    <col min="11" max="11" width="12.7109375" style="32" bestFit="1" customWidth="1"/>
    <col min="12" max="16384" width="9.140625" style="32" customWidth="1"/>
  </cols>
  <sheetData>
    <row r="1" ht="21.75" thickBot="1">
      <c r="E1" s="132" t="s">
        <v>190</v>
      </c>
    </row>
    <row r="2" spans="1:11" ht="44.25" customHeight="1" thickBot="1">
      <c r="A2" s="251" t="s">
        <v>139</v>
      </c>
      <c r="B2" s="252"/>
      <c r="C2" s="252"/>
      <c r="D2" s="252"/>
      <c r="E2" s="252"/>
      <c r="F2" s="252"/>
      <c r="G2" s="253"/>
      <c r="H2" s="204" t="s">
        <v>234</v>
      </c>
      <c r="I2" s="205" t="s">
        <v>276</v>
      </c>
      <c r="J2" s="206" t="s">
        <v>231</v>
      </c>
      <c r="K2" s="33"/>
    </row>
    <row r="3" spans="1:11" ht="13.5" customHeight="1">
      <c r="A3" s="207" t="s">
        <v>26</v>
      </c>
      <c r="B3" s="44" t="s">
        <v>9</v>
      </c>
      <c r="C3" s="234" t="s">
        <v>138</v>
      </c>
      <c r="D3" s="234"/>
      <c r="E3" s="234"/>
      <c r="F3" s="234"/>
      <c r="G3" s="234"/>
      <c r="H3" s="180"/>
      <c r="I3" s="147"/>
      <c r="J3" s="208"/>
      <c r="K3" s="33"/>
    </row>
    <row r="4" spans="1:11" ht="15" customHeight="1">
      <c r="A4" s="209" t="s">
        <v>21</v>
      </c>
      <c r="B4" s="34" t="s">
        <v>9</v>
      </c>
      <c r="C4" s="238" t="s">
        <v>235</v>
      </c>
      <c r="D4" s="238"/>
      <c r="E4" s="238"/>
      <c r="F4" s="238"/>
      <c r="G4" s="238"/>
      <c r="H4" s="181" t="s">
        <v>151</v>
      </c>
      <c r="I4" s="148">
        <f>+'SHENIMET '!D10</f>
        <v>2729523.16</v>
      </c>
      <c r="J4" s="210">
        <v>970093.92</v>
      </c>
      <c r="K4" s="33"/>
    </row>
    <row r="5" spans="1:11" ht="15" customHeight="1">
      <c r="A5" s="209" t="s">
        <v>22</v>
      </c>
      <c r="B5" s="34" t="s">
        <v>9</v>
      </c>
      <c r="C5" s="238" t="s">
        <v>137</v>
      </c>
      <c r="D5" s="238"/>
      <c r="E5" s="238"/>
      <c r="F5" s="238"/>
      <c r="G5" s="238"/>
      <c r="H5" s="181"/>
      <c r="I5" s="149">
        <v>0</v>
      </c>
      <c r="J5" s="211">
        <v>0</v>
      </c>
      <c r="K5" s="33"/>
    </row>
    <row r="6" spans="1:11" ht="15">
      <c r="A6" s="209" t="s">
        <v>9</v>
      </c>
      <c r="B6" s="34" t="s">
        <v>34</v>
      </c>
      <c r="C6" s="236" t="s">
        <v>105</v>
      </c>
      <c r="D6" s="236"/>
      <c r="E6" s="236"/>
      <c r="F6" s="236"/>
      <c r="G6" s="236"/>
      <c r="H6" s="182"/>
      <c r="I6" s="150">
        <v>0</v>
      </c>
      <c r="J6" s="211">
        <v>0</v>
      </c>
      <c r="K6" s="33"/>
    </row>
    <row r="7" spans="1:11" ht="15" customHeight="1">
      <c r="A7" s="209" t="s">
        <v>9</v>
      </c>
      <c r="B7" s="34" t="s">
        <v>87</v>
      </c>
      <c r="C7" s="236" t="s">
        <v>136</v>
      </c>
      <c r="D7" s="236"/>
      <c r="E7" s="236"/>
      <c r="F7" s="236"/>
      <c r="G7" s="236"/>
      <c r="H7" s="182"/>
      <c r="I7" s="150">
        <v>0</v>
      </c>
      <c r="J7" s="211">
        <v>0</v>
      </c>
      <c r="K7" s="33"/>
    </row>
    <row r="8" spans="1:11" ht="15" customHeight="1">
      <c r="A8" s="212"/>
      <c r="B8" s="48"/>
      <c r="C8" s="38" t="s">
        <v>100</v>
      </c>
      <c r="D8" s="43"/>
      <c r="E8" s="43"/>
      <c r="F8" s="43"/>
      <c r="G8" s="42"/>
      <c r="H8" s="183"/>
      <c r="I8" s="151"/>
      <c r="J8" s="213"/>
      <c r="K8" s="33"/>
    </row>
    <row r="9" spans="1:11" ht="15" customHeight="1">
      <c r="A9" s="209" t="s">
        <v>23</v>
      </c>
      <c r="B9" s="34" t="s">
        <v>9</v>
      </c>
      <c r="C9" s="238" t="s">
        <v>135</v>
      </c>
      <c r="D9" s="238"/>
      <c r="E9" s="238"/>
      <c r="F9" s="238"/>
      <c r="G9" s="238"/>
      <c r="H9" s="181"/>
      <c r="I9" s="148"/>
      <c r="J9" s="211"/>
      <c r="K9" s="33"/>
    </row>
    <row r="10" spans="1:11" ht="15" customHeight="1">
      <c r="A10" s="209" t="s">
        <v>9</v>
      </c>
      <c r="B10" s="34" t="s">
        <v>34</v>
      </c>
      <c r="C10" s="248" t="s">
        <v>236</v>
      </c>
      <c r="D10" s="236"/>
      <c r="E10" s="236"/>
      <c r="F10" s="236"/>
      <c r="G10" s="236"/>
      <c r="H10" s="182" t="s">
        <v>155</v>
      </c>
      <c r="I10" s="150">
        <f>+'SHENIMET '!D15</f>
        <v>4970106.86</v>
      </c>
      <c r="J10" s="214">
        <v>2482306</v>
      </c>
      <c r="K10" s="49"/>
    </row>
    <row r="11" spans="1:11" ht="15" customHeight="1">
      <c r="A11" s="209" t="s">
        <v>9</v>
      </c>
      <c r="B11" s="34" t="s">
        <v>87</v>
      </c>
      <c r="C11" s="248" t="s">
        <v>191</v>
      </c>
      <c r="D11" s="236"/>
      <c r="E11" s="236"/>
      <c r="F11" s="236"/>
      <c r="G11" s="236"/>
      <c r="H11" s="182" t="s">
        <v>156</v>
      </c>
      <c r="I11" s="150">
        <f>+'SHENIMET '!D20</f>
        <v>0</v>
      </c>
      <c r="J11" s="214">
        <v>8453.76</v>
      </c>
      <c r="K11" s="33"/>
    </row>
    <row r="12" spans="1:11" ht="15" customHeight="1">
      <c r="A12" s="209" t="s">
        <v>9</v>
      </c>
      <c r="B12" s="34" t="s">
        <v>98</v>
      </c>
      <c r="C12" s="248" t="s">
        <v>237</v>
      </c>
      <c r="D12" s="236"/>
      <c r="E12" s="236"/>
      <c r="F12" s="236"/>
      <c r="G12" s="236"/>
      <c r="H12" s="182" t="s">
        <v>157</v>
      </c>
      <c r="I12" s="150">
        <f>+'SHENIMET '!D26</f>
        <v>0</v>
      </c>
      <c r="J12" s="214">
        <v>371829.17000000004</v>
      </c>
      <c r="K12" s="33"/>
    </row>
    <row r="13" spans="1:11" ht="15" customHeight="1">
      <c r="A13" s="209" t="s">
        <v>9</v>
      </c>
      <c r="B13" s="34" t="s">
        <v>97</v>
      </c>
      <c r="C13" s="236" t="s">
        <v>134</v>
      </c>
      <c r="D13" s="236"/>
      <c r="E13" s="236"/>
      <c r="F13" s="236"/>
      <c r="G13" s="236"/>
      <c r="H13" s="182"/>
      <c r="I13" s="150"/>
      <c r="J13" s="214"/>
      <c r="K13" s="33"/>
    </row>
    <row r="14" spans="1:11" ht="15" customHeight="1">
      <c r="A14" s="212"/>
      <c r="B14" s="48"/>
      <c r="C14" s="38" t="s">
        <v>93</v>
      </c>
      <c r="D14" s="43"/>
      <c r="E14" s="43"/>
      <c r="F14" s="43"/>
      <c r="G14" s="42"/>
      <c r="H14" s="183"/>
      <c r="I14" s="151">
        <f>+I10+I11+I12</f>
        <v>4970106.86</v>
      </c>
      <c r="J14" s="213">
        <v>2862588.9299999997</v>
      </c>
      <c r="K14" s="33"/>
    </row>
    <row r="15" spans="1:11" ht="15">
      <c r="A15" s="209" t="s">
        <v>24</v>
      </c>
      <c r="B15" s="34" t="s">
        <v>9</v>
      </c>
      <c r="C15" s="238" t="s">
        <v>133</v>
      </c>
      <c r="D15" s="238"/>
      <c r="E15" s="238"/>
      <c r="F15" s="238"/>
      <c r="G15" s="238"/>
      <c r="H15" s="181"/>
      <c r="I15" s="148"/>
      <c r="J15" s="211"/>
      <c r="K15" s="33"/>
    </row>
    <row r="16" spans="1:11" ht="15">
      <c r="A16" s="209" t="s">
        <v>9</v>
      </c>
      <c r="B16" s="34" t="s">
        <v>34</v>
      </c>
      <c r="C16" s="236" t="s">
        <v>132</v>
      </c>
      <c r="D16" s="236"/>
      <c r="E16" s="236"/>
      <c r="F16" s="236"/>
      <c r="G16" s="236"/>
      <c r="H16" s="182"/>
      <c r="I16" s="150">
        <v>0</v>
      </c>
      <c r="J16" s="214">
        <v>0</v>
      </c>
      <c r="K16" s="33"/>
    </row>
    <row r="17" spans="1:11" ht="15" customHeight="1">
      <c r="A17" s="209" t="s">
        <v>9</v>
      </c>
      <c r="B17" s="34" t="s">
        <v>87</v>
      </c>
      <c r="C17" s="236" t="s">
        <v>131</v>
      </c>
      <c r="D17" s="236"/>
      <c r="E17" s="236"/>
      <c r="F17" s="236"/>
      <c r="G17" s="236"/>
      <c r="H17" s="182"/>
      <c r="I17" s="150">
        <v>0</v>
      </c>
      <c r="J17" s="214">
        <v>0</v>
      </c>
      <c r="K17" s="33"/>
    </row>
    <row r="18" spans="1:11" ht="15" customHeight="1">
      <c r="A18" s="209" t="s">
        <v>9</v>
      </c>
      <c r="B18" s="34" t="s">
        <v>98</v>
      </c>
      <c r="C18" s="236" t="s">
        <v>130</v>
      </c>
      <c r="D18" s="236"/>
      <c r="E18" s="236"/>
      <c r="F18" s="236"/>
      <c r="G18" s="236"/>
      <c r="H18" s="182"/>
      <c r="I18" s="150">
        <v>0</v>
      </c>
      <c r="J18" s="214">
        <v>0</v>
      </c>
      <c r="K18" s="33"/>
    </row>
    <row r="19" spans="1:11" ht="15" customHeight="1">
      <c r="A19" s="209" t="s">
        <v>9</v>
      </c>
      <c r="B19" s="34" t="s">
        <v>97</v>
      </c>
      <c r="C19" s="236" t="s">
        <v>129</v>
      </c>
      <c r="D19" s="236"/>
      <c r="E19" s="236"/>
      <c r="F19" s="236"/>
      <c r="G19" s="236"/>
      <c r="H19" s="182"/>
      <c r="I19" s="150">
        <v>0</v>
      </c>
      <c r="J19" s="214">
        <v>0</v>
      </c>
      <c r="K19" s="33"/>
    </row>
    <row r="20" spans="1:11" ht="15" customHeight="1">
      <c r="A20" s="209" t="s">
        <v>9</v>
      </c>
      <c r="B20" s="34" t="s">
        <v>95</v>
      </c>
      <c r="C20" s="236" t="s">
        <v>128</v>
      </c>
      <c r="D20" s="236"/>
      <c r="E20" s="236"/>
      <c r="F20" s="236"/>
      <c r="G20" s="236"/>
      <c r="H20" s="182"/>
      <c r="I20" s="150">
        <v>0</v>
      </c>
      <c r="J20" s="214">
        <v>0</v>
      </c>
      <c r="K20" s="33"/>
    </row>
    <row r="21" spans="1:11" ht="15" customHeight="1">
      <c r="A21" s="212"/>
      <c r="B21" s="47"/>
      <c r="C21" s="38" t="s">
        <v>127</v>
      </c>
      <c r="D21" s="43"/>
      <c r="E21" s="43"/>
      <c r="F21" s="43"/>
      <c r="G21" s="42"/>
      <c r="H21" s="183"/>
      <c r="I21" s="151">
        <v>0</v>
      </c>
      <c r="J21" s="213">
        <v>0</v>
      </c>
      <c r="K21" s="33"/>
    </row>
    <row r="22" spans="1:11" ht="15" customHeight="1">
      <c r="A22" s="209" t="s">
        <v>28</v>
      </c>
      <c r="B22" s="34" t="s">
        <v>9</v>
      </c>
      <c r="C22" s="238" t="s">
        <v>126</v>
      </c>
      <c r="D22" s="238"/>
      <c r="E22" s="238"/>
      <c r="F22" s="238"/>
      <c r="G22" s="238"/>
      <c r="H22" s="181"/>
      <c r="I22" s="149">
        <v>0</v>
      </c>
      <c r="J22" s="211">
        <v>0</v>
      </c>
      <c r="K22" s="33"/>
    </row>
    <row r="23" spans="1:11" ht="15" customHeight="1">
      <c r="A23" s="209" t="s">
        <v>29</v>
      </c>
      <c r="B23" s="34" t="s">
        <v>9</v>
      </c>
      <c r="C23" s="238" t="s">
        <v>125</v>
      </c>
      <c r="D23" s="238"/>
      <c r="E23" s="238"/>
      <c r="F23" s="238"/>
      <c r="G23" s="238"/>
      <c r="H23" s="181" t="s">
        <v>250</v>
      </c>
      <c r="I23" s="149">
        <v>0</v>
      </c>
      <c r="J23" s="211">
        <v>0</v>
      </c>
      <c r="K23" s="33"/>
    </row>
    <row r="24" spans="1:11" ht="15" customHeight="1">
      <c r="A24" s="209" t="s">
        <v>30</v>
      </c>
      <c r="B24" s="34" t="s">
        <v>9</v>
      </c>
      <c r="C24" s="238" t="s">
        <v>238</v>
      </c>
      <c r="D24" s="238"/>
      <c r="E24" s="238"/>
      <c r="F24" s="238"/>
      <c r="G24" s="238"/>
      <c r="H24" s="181" t="s">
        <v>162</v>
      </c>
      <c r="I24" s="150">
        <f>+'SHENIMET '!D31</f>
        <v>1167833.66</v>
      </c>
      <c r="J24" s="214">
        <v>417910</v>
      </c>
      <c r="K24" s="33"/>
    </row>
    <row r="25" spans="1:11" ht="15" customHeight="1">
      <c r="A25" s="209"/>
      <c r="B25" s="34"/>
      <c r="C25" s="244" t="s">
        <v>124</v>
      </c>
      <c r="D25" s="249"/>
      <c r="E25" s="249"/>
      <c r="F25" s="249"/>
      <c r="G25" s="250"/>
      <c r="H25" s="184"/>
      <c r="I25" s="151">
        <f>+I4+I14+I24</f>
        <v>8867463.68</v>
      </c>
      <c r="J25" s="213">
        <v>4250592.85</v>
      </c>
      <c r="K25" s="33"/>
    </row>
    <row r="26" spans="1:11" ht="14.25" customHeight="1">
      <c r="A26" s="215" t="s">
        <v>27</v>
      </c>
      <c r="B26" s="35" t="s">
        <v>9</v>
      </c>
      <c r="C26" s="239" t="s">
        <v>123</v>
      </c>
      <c r="D26" s="239"/>
      <c r="E26" s="239"/>
      <c r="F26" s="239"/>
      <c r="G26" s="239"/>
      <c r="H26" s="185"/>
      <c r="I26" s="152">
        <f>I33</f>
        <v>0</v>
      </c>
      <c r="J26" s="216">
        <v>0</v>
      </c>
      <c r="K26" s="33"/>
    </row>
    <row r="27" spans="1:11" ht="15" customHeight="1">
      <c r="A27" s="209" t="s">
        <v>21</v>
      </c>
      <c r="B27" s="34" t="s">
        <v>9</v>
      </c>
      <c r="C27" s="238" t="s">
        <v>122</v>
      </c>
      <c r="D27" s="238"/>
      <c r="E27" s="238"/>
      <c r="F27" s="238"/>
      <c r="G27" s="238"/>
      <c r="H27" s="181"/>
      <c r="I27" s="149">
        <v>0</v>
      </c>
      <c r="J27" s="211">
        <v>0</v>
      </c>
      <c r="K27" s="33"/>
    </row>
    <row r="28" spans="1:11" ht="28.5" customHeight="1">
      <c r="A28" s="209" t="s">
        <v>9</v>
      </c>
      <c r="B28" s="34" t="s">
        <v>34</v>
      </c>
      <c r="C28" s="248" t="s">
        <v>192</v>
      </c>
      <c r="D28" s="236"/>
      <c r="E28" s="236"/>
      <c r="F28" s="236"/>
      <c r="G28" s="236"/>
      <c r="H28" s="182"/>
      <c r="I28" s="150"/>
      <c r="J28" s="214"/>
      <c r="K28" s="33"/>
    </row>
    <row r="29" spans="1:11" ht="19.5" customHeight="1">
      <c r="A29" s="209" t="s">
        <v>9</v>
      </c>
      <c r="B29" s="34" t="s">
        <v>87</v>
      </c>
      <c r="C29" s="236" t="s">
        <v>121</v>
      </c>
      <c r="D29" s="236"/>
      <c r="E29" s="236"/>
      <c r="F29" s="236"/>
      <c r="G29" s="236"/>
      <c r="H29" s="182"/>
      <c r="I29" s="150">
        <v>0</v>
      </c>
      <c r="J29" s="214">
        <v>0</v>
      </c>
      <c r="K29" s="33"/>
    </row>
    <row r="30" spans="1:11" ht="15" customHeight="1">
      <c r="A30" s="209" t="s">
        <v>9</v>
      </c>
      <c r="B30" s="34" t="s">
        <v>98</v>
      </c>
      <c r="C30" s="236" t="s">
        <v>120</v>
      </c>
      <c r="D30" s="236"/>
      <c r="E30" s="236"/>
      <c r="F30" s="236"/>
      <c r="G30" s="236"/>
      <c r="H30" s="182"/>
      <c r="I30" s="150">
        <v>0</v>
      </c>
      <c r="J30" s="214">
        <v>0</v>
      </c>
      <c r="K30" s="33"/>
    </row>
    <row r="31" spans="1:11" ht="15" customHeight="1">
      <c r="A31" s="209" t="s">
        <v>9</v>
      </c>
      <c r="B31" s="34" t="s">
        <v>97</v>
      </c>
      <c r="C31" s="248" t="s">
        <v>239</v>
      </c>
      <c r="D31" s="236"/>
      <c r="E31" s="236"/>
      <c r="F31" s="236"/>
      <c r="G31" s="236"/>
      <c r="H31" s="182"/>
      <c r="I31" s="150"/>
      <c r="J31" s="214"/>
      <c r="K31" s="33"/>
    </row>
    <row r="32" spans="1:11" ht="15" customHeight="1">
      <c r="A32" s="209"/>
      <c r="B32" s="34"/>
      <c r="C32" s="38" t="s">
        <v>85</v>
      </c>
      <c r="D32" s="37"/>
      <c r="E32" s="37"/>
      <c r="F32" s="37"/>
      <c r="G32" s="36"/>
      <c r="H32" s="184"/>
      <c r="I32" s="151">
        <f>+I31</f>
        <v>0</v>
      </c>
      <c r="J32" s="213">
        <v>0</v>
      </c>
      <c r="K32" s="33"/>
    </row>
    <row r="33" spans="1:11" ht="15" customHeight="1">
      <c r="A33" s="209" t="s">
        <v>22</v>
      </c>
      <c r="B33" s="34" t="s">
        <v>9</v>
      </c>
      <c r="C33" s="247" t="s">
        <v>240</v>
      </c>
      <c r="D33" s="238"/>
      <c r="E33" s="238"/>
      <c r="F33" s="238"/>
      <c r="G33" s="238"/>
      <c r="H33" s="181"/>
      <c r="I33" s="153"/>
      <c r="J33" s="211"/>
      <c r="K33" s="33"/>
    </row>
    <row r="34" spans="1:11" ht="15">
      <c r="A34" s="209" t="s">
        <v>9</v>
      </c>
      <c r="B34" s="34" t="s">
        <v>34</v>
      </c>
      <c r="C34" s="236" t="s">
        <v>119</v>
      </c>
      <c r="D34" s="236"/>
      <c r="E34" s="236"/>
      <c r="F34" s="236"/>
      <c r="G34" s="236"/>
      <c r="H34" s="182"/>
      <c r="I34" s="150"/>
      <c r="J34" s="214"/>
      <c r="K34" s="33"/>
    </row>
    <row r="35" spans="1:11" ht="15">
      <c r="A35" s="209" t="s">
        <v>9</v>
      </c>
      <c r="B35" s="34" t="s">
        <v>87</v>
      </c>
      <c r="C35" s="236" t="s">
        <v>118</v>
      </c>
      <c r="D35" s="236"/>
      <c r="E35" s="236"/>
      <c r="F35" s="236"/>
      <c r="G35" s="236"/>
      <c r="H35" s="182"/>
      <c r="I35" s="150"/>
      <c r="J35" s="217"/>
      <c r="K35" s="33"/>
    </row>
    <row r="36" spans="1:11" ht="15" customHeight="1">
      <c r="A36" s="209" t="s">
        <v>9</v>
      </c>
      <c r="B36" s="34" t="s">
        <v>98</v>
      </c>
      <c r="C36" s="237" t="s">
        <v>117</v>
      </c>
      <c r="D36" s="237"/>
      <c r="E36" s="237"/>
      <c r="F36" s="237"/>
      <c r="G36" s="237"/>
      <c r="H36" s="186"/>
      <c r="I36" s="150"/>
      <c r="J36" s="217"/>
      <c r="K36" s="33"/>
    </row>
    <row r="37" spans="1:11" ht="17.25" customHeight="1">
      <c r="A37" s="209" t="s">
        <v>9</v>
      </c>
      <c r="B37" s="34" t="s">
        <v>97</v>
      </c>
      <c r="C37" s="237" t="s">
        <v>116</v>
      </c>
      <c r="D37" s="237"/>
      <c r="E37" s="237"/>
      <c r="F37" s="237"/>
      <c r="G37" s="237"/>
      <c r="H37" s="186" t="s">
        <v>168</v>
      </c>
      <c r="I37" s="150">
        <f>+'SHENIMET '!E38</f>
        <v>3512612.5500000003</v>
      </c>
      <c r="J37" s="211">
        <v>3576757.81</v>
      </c>
      <c r="K37" s="33"/>
    </row>
    <row r="38" spans="1:11" ht="13.5" customHeight="1">
      <c r="A38" s="209"/>
      <c r="B38" s="34"/>
      <c r="C38" s="244" t="s">
        <v>100</v>
      </c>
      <c r="D38" s="245"/>
      <c r="E38" s="245"/>
      <c r="F38" s="245"/>
      <c r="G38" s="246"/>
      <c r="H38" s="183"/>
      <c r="I38" s="151">
        <f>+I37+I36</f>
        <v>3512612.5500000003</v>
      </c>
      <c r="J38" s="213">
        <v>3576757.81</v>
      </c>
      <c r="K38" s="33"/>
    </row>
    <row r="39" spans="1:11" ht="15" customHeight="1">
      <c r="A39" s="209" t="s">
        <v>23</v>
      </c>
      <c r="B39" s="34" t="s">
        <v>9</v>
      </c>
      <c r="C39" s="238" t="s">
        <v>115</v>
      </c>
      <c r="D39" s="238"/>
      <c r="E39" s="238"/>
      <c r="F39" s="238"/>
      <c r="G39" s="238"/>
      <c r="H39" s="181"/>
      <c r="I39" s="149">
        <v>0</v>
      </c>
      <c r="J39" s="211">
        <v>0</v>
      </c>
      <c r="K39" s="33"/>
    </row>
    <row r="40" spans="1:11" ht="15" customHeight="1">
      <c r="A40" s="209" t="s">
        <v>24</v>
      </c>
      <c r="B40" s="34" t="s">
        <v>9</v>
      </c>
      <c r="C40" s="238" t="s">
        <v>114</v>
      </c>
      <c r="D40" s="238"/>
      <c r="E40" s="238"/>
      <c r="F40" s="238"/>
      <c r="G40" s="238"/>
      <c r="H40" s="181"/>
      <c r="I40" s="149">
        <f>+I42</f>
        <v>0</v>
      </c>
      <c r="J40" s="211">
        <v>0</v>
      </c>
      <c r="K40" s="33"/>
    </row>
    <row r="41" spans="1:11" ht="15">
      <c r="A41" s="209" t="s">
        <v>9</v>
      </c>
      <c r="B41" s="34" t="s">
        <v>34</v>
      </c>
      <c r="C41" s="236" t="s">
        <v>113</v>
      </c>
      <c r="D41" s="236"/>
      <c r="E41" s="236"/>
      <c r="F41" s="236"/>
      <c r="G41" s="236"/>
      <c r="H41" s="182"/>
      <c r="I41" s="150">
        <v>0</v>
      </c>
      <c r="J41" s="214">
        <v>0</v>
      </c>
      <c r="K41" s="33"/>
    </row>
    <row r="42" spans="1:11" ht="15" customHeight="1">
      <c r="A42" s="209" t="s">
        <v>9</v>
      </c>
      <c r="B42" s="34" t="s">
        <v>87</v>
      </c>
      <c r="C42" s="248" t="s">
        <v>193</v>
      </c>
      <c r="D42" s="236"/>
      <c r="E42" s="236"/>
      <c r="F42" s="236"/>
      <c r="G42" s="236"/>
      <c r="H42" s="182"/>
      <c r="I42" s="150"/>
      <c r="J42" s="214"/>
      <c r="K42" s="33"/>
    </row>
    <row r="43" spans="1:11" ht="15" customHeight="1">
      <c r="A43" s="209" t="s">
        <v>9</v>
      </c>
      <c r="B43" s="34" t="s">
        <v>98</v>
      </c>
      <c r="C43" s="236" t="s">
        <v>112</v>
      </c>
      <c r="D43" s="236"/>
      <c r="E43" s="236"/>
      <c r="F43" s="236"/>
      <c r="G43" s="236"/>
      <c r="H43" s="182"/>
      <c r="I43" s="150">
        <v>0</v>
      </c>
      <c r="J43" s="214">
        <v>0</v>
      </c>
      <c r="K43" s="33"/>
    </row>
    <row r="44" spans="1:11" ht="15" customHeight="1">
      <c r="A44" s="209" t="s">
        <v>28</v>
      </c>
      <c r="B44" s="34" t="s">
        <v>9</v>
      </c>
      <c r="C44" s="238" t="s">
        <v>111</v>
      </c>
      <c r="D44" s="238"/>
      <c r="E44" s="238"/>
      <c r="F44" s="238"/>
      <c r="G44" s="238"/>
      <c r="H44" s="181"/>
      <c r="I44" s="149">
        <v>0</v>
      </c>
      <c r="J44" s="211">
        <v>0</v>
      </c>
      <c r="K44" s="33"/>
    </row>
    <row r="45" spans="1:11" ht="15" customHeight="1">
      <c r="A45" s="209" t="s">
        <v>29</v>
      </c>
      <c r="B45" s="34" t="s">
        <v>9</v>
      </c>
      <c r="C45" s="238" t="s">
        <v>110</v>
      </c>
      <c r="D45" s="238"/>
      <c r="E45" s="238"/>
      <c r="F45" s="238"/>
      <c r="G45" s="238"/>
      <c r="H45" s="181"/>
      <c r="I45" s="149">
        <v>0</v>
      </c>
      <c r="J45" s="211">
        <v>0</v>
      </c>
      <c r="K45" s="33"/>
    </row>
    <row r="46" spans="1:11" ht="15" customHeight="1">
      <c r="A46" s="218"/>
      <c r="B46" s="46"/>
      <c r="C46" s="240" t="s">
        <v>109</v>
      </c>
      <c r="D46" s="256"/>
      <c r="E46" s="256"/>
      <c r="F46" s="256"/>
      <c r="G46" s="257"/>
      <c r="H46" s="187"/>
      <c r="I46" s="154">
        <f>+I32+I38</f>
        <v>3512612.5500000003</v>
      </c>
      <c r="J46" s="219">
        <v>3576757.81</v>
      </c>
      <c r="K46" s="33"/>
    </row>
    <row r="47" spans="1:11" ht="15" customHeight="1" thickBot="1">
      <c r="A47" s="220" t="s">
        <v>9</v>
      </c>
      <c r="B47" s="221" t="s">
        <v>9</v>
      </c>
      <c r="C47" s="243" t="s">
        <v>108</v>
      </c>
      <c r="D47" s="243"/>
      <c r="E47" s="243"/>
      <c r="F47" s="243"/>
      <c r="G47" s="243"/>
      <c r="H47" s="222"/>
      <c r="I47" s="223">
        <f>+I25+I46</f>
        <v>12380076.23</v>
      </c>
      <c r="J47" s="224">
        <v>7827350.66</v>
      </c>
      <c r="K47" s="33"/>
    </row>
    <row r="48" spans="1:11" ht="15" customHeight="1">
      <c r="A48" s="45"/>
      <c r="B48" s="33"/>
      <c r="C48" s="45"/>
      <c r="D48" s="45"/>
      <c r="E48" s="45"/>
      <c r="F48" s="45"/>
      <c r="G48" s="45"/>
      <c r="H48" s="188"/>
      <c r="I48" s="155"/>
      <c r="J48" s="200"/>
      <c r="K48" s="33"/>
    </row>
    <row r="49" spans="1:11" ht="15" customHeight="1">
      <c r="A49" s="45"/>
      <c r="B49" s="202" t="s">
        <v>264</v>
      </c>
      <c r="D49"/>
      <c r="I49" s="156" t="s">
        <v>265</v>
      </c>
      <c r="J49" s="200"/>
      <c r="K49" s="33"/>
    </row>
    <row r="50" spans="1:11" ht="15" customHeight="1">
      <c r="A50" s="45"/>
      <c r="B50" s="145" t="s">
        <v>267</v>
      </c>
      <c r="D50"/>
      <c r="I50" s="157" t="s">
        <v>266</v>
      </c>
      <c r="J50" s="200"/>
      <c r="K50" s="33"/>
    </row>
    <row r="51" ht="21">
      <c r="E51" s="132" t="s">
        <v>190</v>
      </c>
    </row>
    <row r="52" spans="1:11" ht="14.25" customHeight="1" thickBot="1">
      <c r="A52" s="235"/>
      <c r="B52" s="235"/>
      <c r="C52" s="235"/>
      <c r="D52" s="235"/>
      <c r="E52" s="235"/>
      <c r="F52" s="235"/>
      <c r="G52" s="235"/>
      <c r="H52" s="235"/>
      <c r="I52" s="235"/>
      <c r="J52" s="235"/>
      <c r="K52" s="33"/>
    </row>
    <row r="53" spans="1:11" ht="30.75" thickBot="1">
      <c r="A53" s="251" t="s">
        <v>107</v>
      </c>
      <c r="B53" s="254"/>
      <c r="C53" s="254"/>
      <c r="D53" s="254"/>
      <c r="E53" s="254"/>
      <c r="F53" s="254"/>
      <c r="G53" s="255"/>
      <c r="H53" s="225" t="s">
        <v>234</v>
      </c>
      <c r="I53" s="205" t="s">
        <v>276</v>
      </c>
      <c r="J53" s="206" t="s">
        <v>231</v>
      </c>
      <c r="K53" s="33"/>
    </row>
    <row r="54" spans="1:11" ht="15" customHeight="1">
      <c r="A54" s="207" t="s">
        <v>26</v>
      </c>
      <c r="B54" s="44" t="s">
        <v>9</v>
      </c>
      <c r="C54" s="234" t="s">
        <v>106</v>
      </c>
      <c r="D54" s="234"/>
      <c r="E54" s="234"/>
      <c r="F54" s="234"/>
      <c r="G54" s="234"/>
      <c r="H54" s="180"/>
      <c r="I54" s="147">
        <f>I61</f>
        <v>2530111.08</v>
      </c>
      <c r="J54" s="226">
        <v>665705.91</v>
      </c>
      <c r="K54" s="33"/>
    </row>
    <row r="55" spans="1:11" ht="15">
      <c r="A55" s="209" t="s">
        <v>21</v>
      </c>
      <c r="B55" s="34" t="s">
        <v>9</v>
      </c>
      <c r="C55" s="238" t="s">
        <v>105</v>
      </c>
      <c r="D55" s="238"/>
      <c r="E55" s="238"/>
      <c r="F55" s="238"/>
      <c r="G55" s="238"/>
      <c r="H55" s="181"/>
      <c r="I55" s="149">
        <v>0</v>
      </c>
      <c r="J55" s="227">
        <v>0</v>
      </c>
      <c r="K55" s="33"/>
    </row>
    <row r="56" spans="1:11" ht="15">
      <c r="A56" s="209" t="s">
        <v>22</v>
      </c>
      <c r="B56" s="34" t="s">
        <v>9</v>
      </c>
      <c r="C56" s="238" t="s">
        <v>104</v>
      </c>
      <c r="D56" s="238"/>
      <c r="E56" s="238"/>
      <c r="F56" s="238"/>
      <c r="G56" s="238"/>
      <c r="H56" s="181"/>
      <c r="I56" s="149">
        <v>0</v>
      </c>
      <c r="J56" s="227">
        <v>0</v>
      </c>
      <c r="K56" s="33"/>
    </row>
    <row r="57" spans="1:11" ht="15" customHeight="1">
      <c r="A57" s="209" t="s">
        <v>9</v>
      </c>
      <c r="B57" s="34" t="s">
        <v>34</v>
      </c>
      <c r="C57" s="237" t="s">
        <v>103</v>
      </c>
      <c r="D57" s="237"/>
      <c r="E57" s="237"/>
      <c r="F57" s="237"/>
      <c r="G57" s="237"/>
      <c r="H57" s="186"/>
      <c r="I57" s="150">
        <v>0</v>
      </c>
      <c r="J57" s="228">
        <v>0</v>
      </c>
      <c r="K57" s="33"/>
    </row>
    <row r="58" spans="1:11" ht="15" customHeight="1">
      <c r="A58" s="209" t="s">
        <v>9</v>
      </c>
      <c r="B58" s="34" t="s">
        <v>87</v>
      </c>
      <c r="C58" s="236" t="s">
        <v>102</v>
      </c>
      <c r="D58" s="236"/>
      <c r="E58" s="236"/>
      <c r="F58" s="236"/>
      <c r="G58" s="236"/>
      <c r="H58" s="182"/>
      <c r="I58" s="150">
        <v>0</v>
      </c>
      <c r="J58" s="228">
        <v>0</v>
      </c>
      <c r="K58" s="33"/>
    </row>
    <row r="59" spans="1:11" ht="15" customHeight="1">
      <c r="A59" s="209" t="s">
        <v>9</v>
      </c>
      <c r="B59" s="34" t="s">
        <v>98</v>
      </c>
      <c r="C59" s="236" t="s">
        <v>101</v>
      </c>
      <c r="D59" s="236"/>
      <c r="E59" s="236"/>
      <c r="F59" s="236"/>
      <c r="G59" s="236"/>
      <c r="H59" s="182"/>
      <c r="I59" s="150">
        <v>0</v>
      </c>
      <c r="J59" s="228">
        <v>0</v>
      </c>
      <c r="K59" s="33"/>
    </row>
    <row r="60" spans="1:11" ht="15" customHeight="1">
      <c r="A60" s="209"/>
      <c r="B60" s="34"/>
      <c r="C60" s="38" t="s">
        <v>100</v>
      </c>
      <c r="D60" s="43"/>
      <c r="E60" s="43"/>
      <c r="F60" s="43"/>
      <c r="G60" s="42"/>
      <c r="H60" s="183"/>
      <c r="I60" s="150">
        <v>0</v>
      </c>
      <c r="J60" s="228">
        <v>0</v>
      </c>
      <c r="K60" s="33"/>
    </row>
    <row r="61" spans="1:11" ht="15" customHeight="1">
      <c r="A61" s="209" t="s">
        <v>23</v>
      </c>
      <c r="B61" s="34" t="s">
        <v>9</v>
      </c>
      <c r="C61" s="247" t="s">
        <v>99</v>
      </c>
      <c r="D61" s="247"/>
      <c r="E61" s="247"/>
      <c r="F61" s="247"/>
      <c r="G61" s="247"/>
      <c r="H61" s="181"/>
      <c r="I61" s="158">
        <f>SUM(I62:I66)</f>
        <v>2530111.08</v>
      </c>
      <c r="J61" s="229">
        <v>665705.91</v>
      </c>
      <c r="K61" s="33"/>
    </row>
    <row r="62" spans="1:11" ht="15" customHeight="1">
      <c r="A62" s="209" t="s">
        <v>9</v>
      </c>
      <c r="B62" s="34" t="s">
        <v>34</v>
      </c>
      <c r="C62" s="248" t="s">
        <v>255</v>
      </c>
      <c r="D62" s="236"/>
      <c r="E62" s="236"/>
      <c r="F62" s="236"/>
      <c r="G62" s="236"/>
      <c r="H62" s="182" t="s">
        <v>169</v>
      </c>
      <c r="I62" s="150">
        <f>+'SHENIMET '!D43</f>
        <v>2250769.75</v>
      </c>
      <c r="J62" s="228">
        <v>425412.39</v>
      </c>
      <c r="K62" s="33"/>
    </row>
    <row r="63" spans="1:11" ht="15" customHeight="1">
      <c r="A63" s="209" t="s">
        <v>9</v>
      </c>
      <c r="B63" s="34" t="s">
        <v>87</v>
      </c>
      <c r="C63" s="236" t="s">
        <v>254</v>
      </c>
      <c r="D63" s="236"/>
      <c r="E63" s="236"/>
      <c r="F63" s="236"/>
      <c r="G63" s="236"/>
      <c r="H63" s="182"/>
      <c r="I63" s="150">
        <f>+'SHENIMET '!D48</f>
        <v>0</v>
      </c>
      <c r="J63" s="228">
        <v>0</v>
      </c>
      <c r="K63" s="33"/>
    </row>
    <row r="64" spans="1:11" ht="15" customHeight="1">
      <c r="A64" s="209" t="s">
        <v>9</v>
      </c>
      <c r="B64" s="34" t="s">
        <v>98</v>
      </c>
      <c r="C64" s="236" t="s">
        <v>253</v>
      </c>
      <c r="D64" s="236"/>
      <c r="E64" s="236"/>
      <c r="F64" s="236"/>
      <c r="G64" s="236"/>
      <c r="H64" s="182" t="s">
        <v>170</v>
      </c>
      <c r="I64" s="150">
        <f>+'SHENIMET '!D57</f>
        <v>279341.33</v>
      </c>
      <c r="J64" s="228">
        <v>171391</v>
      </c>
      <c r="K64" s="33"/>
    </row>
    <row r="65" spans="1:11" ht="15">
      <c r="A65" s="209" t="s">
        <v>9</v>
      </c>
      <c r="B65" s="34" t="s">
        <v>97</v>
      </c>
      <c r="C65" s="236" t="s">
        <v>96</v>
      </c>
      <c r="D65" s="236"/>
      <c r="E65" s="236"/>
      <c r="F65" s="236"/>
      <c r="G65" s="236"/>
      <c r="H65" s="182" t="s">
        <v>251</v>
      </c>
      <c r="I65" s="150">
        <f>+'SHENIMET '!D62</f>
        <v>0</v>
      </c>
      <c r="J65" s="228">
        <v>68902.52</v>
      </c>
      <c r="K65" s="33"/>
    </row>
    <row r="66" spans="1:11" ht="15" customHeight="1">
      <c r="A66" s="209" t="s">
        <v>9</v>
      </c>
      <c r="B66" s="34" t="s">
        <v>95</v>
      </c>
      <c r="C66" s="236" t="s">
        <v>94</v>
      </c>
      <c r="D66" s="236"/>
      <c r="E66" s="236"/>
      <c r="F66" s="236"/>
      <c r="G66" s="236"/>
      <c r="H66" s="182"/>
      <c r="I66" s="150"/>
      <c r="J66" s="228"/>
      <c r="K66" s="33"/>
    </row>
    <row r="67" spans="1:11" ht="15" customHeight="1">
      <c r="A67" s="209"/>
      <c r="B67" s="34"/>
      <c r="C67" s="38" t="s">
        <v>93</v>
      </c>
      <c r="D67" s="43"/>
      <c r="E67" s="43"/>
      <c r="F67" s="43"/>
      <c r="G67" s="42"/>
      <c r="H67" s="183"/>
      <c r="I67" s="151">
        <f>SUM(I62:I66)</f>
        <v>2530111.08</v>
      </c>
      <c r="J67" s="230">
        <v>665705.91</v>
      </c>
      <c r="K67" s="33"/>
    </row>
    <row r="68" spans="1:11" ht="15" customHeight="1">
      <c r="A68" s="209" t="s">
        <v>24</v>
      </c>
      <c r="B68" s="34" t="s">
        <v>9</v>
      </c>
      <c r="C68" s="238" t="s">
        <v>83</v>
      </c>
      <c r="D68" s="238"/>
      <c r="E68" s="238"/>
      <c r="F68" s="238"/>
      <c r="G68" s="238"/>
      <c r="H68" s="181" t="s">
        <v>252</v>
      </c>
      <c r="I68" s="151">
        <f>+'SHENIMET '!D66</f>
        <v>723806.69</v>
      </c>
      <c r="J68" s="230">
        <v>370504</v>
      </c>
      <c r="K68" s="33"/>
    </row>
    <row r="69" spans="1:11" ht="15" customHeight="1">
      <c r="A69" s="209" t="s">
        <v>28</v>
      </c>
      <c r="B69" s="34" t="s">
        <v>9</v>
      </c>
      <c r="C69" s="238" t="s">
        <v>92</v>
      </c>
      <c r="D69" s="238"/>
      <c r="E69" s="238"/>
      <c r="F69" s="238"/>
      <c r="G69" s="238"/>
      <c r="H69" s="181"/>
      <c r="I69" s="149">
        <v>0</v>
      </c>
      <c r="J69" s="227">
        <v>0</v>
      </c>
      <c r="K69" s="33"/>
    </row>
    <row r="70" spans="1:11" ht="15" customHeight="1">
      <c r="A70" s="209"/>
      <c r="B70" s="34"/>
      <c r="C70" s="244" t="s">
        <v>91</v>
      </c>
      <c r="D70" s="249"/>
      <c r="E70" s="249"/>
      <c r="F70" s="249"/>
      <c r="G70" s="250"/>
      <c r="H70" s="184"/>
      <c r="I70" s="151">
        <f>+I67+I68</f>
        <v>3253917.77</v>
      </c>
      <c r="J70" s="230">
        <v>1036209.91</v>
      </c>
      <c r="K70" s="33"/>
    </row>
    <row r="71" spans="1:11" ht="15" customHeight="1">
      <c r="A71" s="209"/>
      <c r="B71" s="34"/>
      <c r="C71" s="41"/>
      <c r="D71" s="40"/>
      <c r="E71" s="40"/>
      <c r="F71" s="40"/>
      <c r="G71" s="39"/>
      <c r="H71" s="189"/>
      <c r="I71" s="149"/>
      <c r="J71" s="227"/>
      <c r="K71" s="33"/>
    </row>
    <row r="72" spans="1:11" ht="15" customHeight="1">
      <c r="A72" s="215" t="s">
        <v>27</v>
      </c>
      <c r="B72" s="35" t="s">
        <v>9</v>
      </c>
      <c r="C72" s="239" t="s">
        <v>90</v>
      </c>
      <c r="D72" s="239"/>
      <c r="E72" s="239"/>
      <c r="F72" s="239"/>
      <c r="G72" s="239"/>
      <c r="H72" s="185"/>
      <c r="I72" s="152">
        <f>SUM(I73:I79)</f>
        <v>0</v>
      </c>
      <c r="J72" s="231">
        <v>0</v>
      </c>
      <c r="K72" s="33"/>
    </row>
    <row r="73" spans="1:11" ht="15" customHeight="1">
      <c r="A73" s="209" t="s">
        <v>21</v>
      </c>
      <c r="B73" s="34" t="s">
        <v>9</v>
      </c>
      <c r="C73" s="238" t="s">
        <v>89</v>
      </c>
      <c r="D73" s="238"/>
      <c r="E73" s="238"/>
      <c r="F73" s="238"/>
      <c r="G73" s="238"/>
      <c r="H73" s="181"/>
      <c r="I73" s="149">
        <v>0</v>
      </c>
      <c r="J73" s="227">
        <v>0</v>
      </c>
      <c r="K73" s="33"/>
    </row>
    <row r="74" spans="1:11" ht="15" customHeight="1">
      <c r="A74" s="209" t="s">
        <v>9</v>
      </c>
      <c r="B74" s="34" t="s">
        <v>34</v>
      </c>
      <c r="C74" s="236" t="s">
        <v>88</v>
      </c>
      <c r="D74" s="236"/>
      <c r="E74" s="236"/>
      <c r="F74" s="236"/>
      <c r="G74" s="236"/>
      <c r="H74" s="182"/>
      <c r="I74" s="150">
        <v>0</v>
      </c>
      <c r="J74" s="228">
        <v>0</v>
      </c>
      <c r="K74" s="33"/>
    </row>
    <row r="75" spans="1:11" ht="15" customHeight="1">
      <c r="A75" s="209" t="s">
        <v>9</v>
      </c>
      <c r="B75" s="34" t="s">
        <v>87</v>
      </c>
      <c r="C75" s="236" t="s">
        <v>86</v>
      </c>
      <c r="D75" s="236"/>
      <c r="E75" s="236"/>
      <c r="F75" s="236"/>
      <c r="G75" s="236"/>
      <c r="H75" s="182"/>
      <c r="I75" s="150">
        <v>0</v>
      </c>
      <c r="J75" s="228">
        <v>0</v>
      </c>
      <c r="K75" s="33"/>
    </row>
    <row r="76" spans="1:11" ht="15" customHeight="1">
      <c r="A76" s="209"/>
      <c r="B76" s="34"/>
      <c r="C76" s="38" t="s">
        <v>85</v>
      </c>
      <c r="D76" s="37"/>
      <c r="E76" s="37"/>
      <c r="F76" s="37"/>
      <c r="G76" s="36"/>
      <c r="H76" s="184"/>
      <c r="I76" s="150"/>
      <c r="J76" s="228"/>
      <c r="K76" s="33"/>
    </row>
    <row r="77" spans="1:11" ht="15" customHeight="1">
      <c r="A77" s="209" t="s">
        <v>22</v>
      </c>
      <c r="B77" s="34" t="s">
        <v>9</v>
      </c>
      <c r="C77" s="247" t="s">
        <v>194</v>
      </c>
      <c r="D77" s="238"/>
      <c r="E77" s="238"/>
      <c r="F77" s="238"/>
      <c r="G77" s="238"/>
      <c r="H77" s="181"/>
      <c r="I77" s="149"/>
      <c r="J77" s="227"/>
      <c r="K77" s="33"/>
    </row>
    <row r="78" spans="1:11" ht="15" customHeight="1">
      <c r="A78" s="209" t="s">
        <v>23</v>
      </c>
      <c r="B78" s="34" t="s">
        <v>9</v>
      </c>
      <c r="C78" s="238" t="s">
        <v>84</v>
      </c>
      <c r="D78" s="238"/>
      <c r="E78" s="238"/>
      <c r="F78" s="238"/>
      <c r="G78" s="238"/>
      <c r="H78" s="181"/>
      <c r="I78" s="149">
        <v>0</v>
      </c>
      <c r="J78" s="227">
        <v>0</v>
      </c>
      <c r="K78" s="33"/>
    </row>
    <row r="79" spans="1:11" ht="15" customHeight="1">
      <c r="A79" s="209" t="s">
        <v>24</v>
      </c>
      <c r="B79" s="34" t="s">
        <v>9</v>
      </c>
      <c r="C79" s="238" t="s">
        <v>83</v>
      </c>
      <c r="D79" s="238"/>
      <c r="E79" s="238"/>
      <c r="F79" s="238"/>
      <c r="G79" s="238"/>
      <c r="H79" s="181"/>
      <c r="I79" s="151">
        <v>0</v>
      </c>
      <c r="J79" s="230">
        <v>0</v>
      </c>
      <c r="K79" s="33"/>
    </row>
    <row r="80" spans="1:11" ht="15" customHeight="1">
      <c r="A80" s="209"/>
      <c r="B80" s="34"/>
      <c r="C80" s="240" t="s">
        <v>82</v>
      </c>
      <c r="D80" s="241"/>
      <c r="E80" s="241"/>
      <c r="F80" s="241"/>
      <c r="G80" s="242"/>
      <c r="H80" s="189"/>
      <c r="I80" s="151">
        <f>SUM(I73:I79)</f>
        <v>0</v>
      </c>
      <c r="J80" s="230">
        <v>0</v>
      </c>
      <c r="K80" s="33"/>
    </row>
    <row r="81" spans="1:11" ht="15" customHeight="1">
      <c r="A81" s="209"/>
      <c r="B81" s="34"/>
      <c r="C81" s="240" t="s">
        <v>81</v>
      </c>
      <c r="D81" s="241"/>
      <c r="E81" s="241"/>
      <c r="F81" s="241"/>
      <c r="G81" s="242"/>
      <c r="H81" s="189"/>
      <c r="I81" s="151">
        <f>+I70</f>
        <v>3253917.77</v>
      </c>
      <c r="J81" s="230">
        <v>1036209.91</v>
      </c>
      <c r="K81" s="33"/>
    </row>
    <row r="82" spans="1:11" ht="15" customHeight="1">
      <c r="A82" s="215" t="s">
        <v>31</v>
      </c>
      <c r="B82" s="35" t="s">
        <v>9</v>
      </c>
      <c r="C82" s="239" t="s">
        <v>80</v>
      </c>
      <c r="D82" s="239"/>
      <c r="E82" s="239"/>
      <c r="F82" s="239"/>
      <c r="G82" s="239"/>
      <c r="H82" s="185"/>
      <c r="I82" s="152">
        <f>I85+I89+I92+I91</f>
        <v>9126158.739999998</v>
      </c>
      <c r="J82" s="231">
        <v>6791140.68</v>
      </c>
      <c r="K82" s="33"/>
    </row>
    <row r="83" spans="1:11" ht="15" customHeight="1">
      <c r="A83" s="209" t="s">
        <v>21</v>
      </c>
      <c r="B83" s="34" t="s">
        <v>9</v>
      </c>
      <c r="C83" s="238" t="s">
        <v>79</v>
      </c>
      <c r="D83" s="238"/>
      <c r="E83" s="238"/>
      <c r="F83" s="238"/>
      <c r="G83" s="238"/>
      <c r="H83" s="181"/>
      <c r="I83" s="149">
        <v>0</v>
      </c>
      <c r="J83" s="227">
        <v>0</v>
      </c>
      <c r="K83" s="33"/>
    </row>
    <row r="84" spans="1:11" ht="15" customHeight="1">
      <c r="A84" s="209" t="s">
        <v>22</v>
      </c>
      <c r="B84" s="34" t="s">
        <v>9</v>
      </c>
      <c r="C84" s="238" t="s">
        <v>78</v>
      </c>
      <c r="D84" s="238"/>
      <c r="E84" s="238"/>
      <c r="F84" s="238"/>
      <c r="G84" s="238"/>
      <c r="H84" s="181"/>
      <c r="I84" s="149">
        <v>0</v>
      </c>
      <c r="J84" s="227">
        <v>0</v>
      </c>
      <c r="K84" s="33"/>
    </row>
    <row r="85" spans="1:11" ht="15" customHeight="1">
      <c r="A85" s="209" t="s">
        <v>23</v>
      </c>
      <c r="B85" s="34" t="s">
        <v>9</v>
      </c>
      <c r="C85" s="238" t="s">
        <v>77</v>
      </c>
      <c r="D85" s="238"/>
      <c r="E85" s="238"/>
      <c r="F85" s="238"/>
      <c r="G85" s="238"/>
      <c r="H85" s="181"/>
      <c r="I85" s="149">
        <v>6540000</v>
      </c>
      <c r="J85" s="227">
        <v>3917894</v>
      </c>
      <c r="K85" s="33"/>
    </row>
    <row r="86" spans="1:11" ht="15" customHeight="1">
      <c r="A86" s="209" t="s">
        <v>24</v>
      </c>
      <c r="B86" s="34" t="s">
        <v>9</v>
      </c>
      <c r="C86" s="238" t="s">
        <v>76</v>
      </c>
      <c r="D86" s="238"/>
      <c r="E86" s="238"/>
      <c r="F86" s="238"/>
      <c r="G86" s="238"/>
      <c r="H86" s="181"/>
      <c r="I86" s="149"/>
      <c r="J86" s="227"/>
      <c r="K86" s="33"/>
    </row>
    <row r="87" spans="1:11" ht="15" customHeight="1">
      <c r="A87" s="209" t="s">
        <v>28</v>
      </c>
      <c r="B87" s="34" t="s">
        <v>9</v>
      </c>
      <c r="C87" s="238" t="s">
        <v>75</v>
      </c>
      <c r="D87" s="238"/>
      <c r="E87" s="238"/>
      <c r="F87" s="238"/>
      <c r="G87" s="238"/>
      <c r="H87" s="181"/>
      <c r="I87" s="149"/>
      <c r="J87" s="227"/>
      <c r="K87" s="33"/>
    </row>
    <row r="88" spans="1:11" ht="15" customHeight="1">
      <c r="A88" s="209" t="s">
        <v>29</v>
      </c>
      <c r="B88" s="34" t="s">
        <v>9</v>
      </c>
      <c r="C88" s="238" t="s">
        <v>74</v>
      </c>
      <c r="D88" s="238"/>
      <c r="E88" s="238"/>
      <c r="F88" s="238"/>
      <c r="G88" s="238"/>
      <c r="H88" s="181"/>
      <c r="I88" s="149"/>
      <c r="J88" s="227"/>
      <c r="K88" s="33"/>
    </row>
    <row r="89" spans="1:11" ht="15" customHeight="1">
      <c r="A89" s="209" t="s">
        <v>30</v>
      </c>
      <c r="B89" s="34" t="s">
        <v>9</v>
      </c>
      <c r="C89" s="238" t="s">
        <v>73</v>
      </c>
      <c r="D89" s="238"/>
      <c r="E89" s="238"/>
      <c r="F89" s="238"/>
      <c r="G89" s="238"/>
      <c r="H89" s="181"/>
      <c r="I89" s="151">
        <v>251139.89</v>
      </c>
      <c r="J89" s="230">
        <v>113981</v>
      </c>
      <c r="K89" s="33"/>
    </row>
    <row r="90" spans="1:11" ht="15" customHeight="1">
      <c r="A90" s="209" t="s">
        <v>32</v>
      </c>
      <c r="B90" s="34" t="s">
        <v>9</v>
      </c>
      <c r="C90" s="238" t="s">
        <v>72</v>
      </c>
      <c r="D90" s="238"/>
      <c r="E90" s="238"/>
      <c r="F90" s="238"/>
      <c r="G90" s="238"/>
      <c r="H90" s="181"/>
      <c r="I90" s="149"/>
      <c r="J90" s="227"/>
      <c r="K90" s="33"/>
    </row>
    <row r="91" spans="1:11" ht="15" customHeight="1">
      <c r="A91" s="209" t="s">
        <v>25</v>
      </c>
      <c r="B91" s="34" t="s">
        <v>9</v>
      </c>
      <c r="C91" s="238" t="s">
        <v>71</v>
      </c>
      <c r="D91" s="238"/>
      <c r="E91" s="238"/>
      <c r="F91" s="238"/>
      <c r="G91" s="238"/>
      <c r="H91" s="181"/>
      <c r="I91" s="149"/>
      <c r="J91" s="227">
        <v>1247479.79</v>
      </c>
      <c r="K91" s="33"/>
    </row>
    <row r="92" spans="1:11" ht="15" customHeight="1">
      <c r="A92" s="209" t="s">
        <v>33</v>
      </c>
      <c r="B92" s="34" t="s">
        <v>9</v>
      </c>
      <c r="C92" s="238" t="s">
        <v>70</v>
      </c>
      <c r="D92" s="238"/>
      <c r="E92" s="238"/>
      <c r="F92" s="238"/>
      <c r="G92" s="238"/>
      <c r="H92" s="181"/>
      <c r="I92" s="158">
        <f>+'2.PASH STANDARTET'!D25</f>
        <v>2335018.8499999996</v>
      </c>
      <c r="J92" s="229">
        <v>1511785.89</v>
      </c>
      <c r="K92" s="33"/>
    </row>
    <row r="93" spans="1:11" ht="15" customHeight="1">
      <c r="A93" s="209"/>
      <c r="B93" s="34"/>
      <c r="C93" s="244" t="s">
        <v>69</v>
      </c>
      <c r="D93" s="245"/>
      <c r="E93" s="245"/>
      <c r="F93" s="245"/>
      <c r="G93" s="246"/>
      <c r="H93" s="183"/>
      <c r="I93" s="151">
        <f>+I85+I89+I91+I92</f>
        <v>9126158.739999998</v>
      </c>
      <c r="J93" s="230">
        <v>6791140.68</v>
      </c>
      <c r="K93" s="33"/>
    </row>
    <row r="94" spans="1:11" ht="15" customHeight="1" thickBot="1">
      <c r="A94" s="220" t="s">
        <v>9</v>
      </c>
      <c r="B94" s="232" t="s">
        <v>9</v>
      </c>
      <c r="C94" s="243" t="s">
        <v>68</v>
      </c>
      <c r="D94" s="243"/>
      <c r="E94" s="243"/>
      <c r="F94" s="243"/>
      <c r="G94" s="243"/>
      <c r="H94" s="222"/>
      <c r="I94" s="223">
        <f>+I81+I93</f>
        <v>12380076.509999998</v>
      </c>
      <c r="J94" s="233">
        <v>7827350.59</v>
      </c>
      <c r="K94" s="33"/>
    </row>
    <row r="95" ht="3.75" customHeight="1"/>
    <row r="96" spans="1:5" ht="15">
      <c r="A96" s="1"/>
      <c r="B96" s="1"/>
      <c r="C96" s="1"/>
      <c r="D96" s="10"/>
      <c r="E96" s="11"/>
    </row>
    <row r="97" spans="1:11" ht="12" customHeight="1">
      <c r="A97" s="1"/>
      <c r="B97" s="202" t="s">
        <v>264</v>
      </c>
      <c r="D97"/>
      <c r="I97" s="156" t="s">
        <v>265</v>
      </c>
      <c r="J97" s="201"/>
      <c r="K97" s="162"/>
    </row>
    <row r="98" spans="1:9" ht="15.75">
      <c r="A98" s="1"/>
      <c r="B98" s="145" t="s">
        <v>267</v>
      </c>
      <c r="D98"/>
      <c r="I98" s="157" t="s">
        <v>266</v>
      </c>
    </row>
    <row r="99" spans="1:9" ht="15.75">
      <c r="A99" s="1"/>
      <c r="B99" s="145"/>
      <c r="D99"/>
      <c r="I99" s="157"/>
    </row>
    <row r="100" spans="1:9" ht="15">
      <c r="A100" s="2"/>
      <c r="B100" s="2"/>
      <c r="C100"/>
      <c r="D100"/>
      <c r="E100"/>
      <c r="I100" s="146">
        <f>+I94-I47</f>
        <v>0.2799999974668026</v>
      </c>
    </row>
  </sheetData>
  <sheetProtection/>
  <mergeCells count="81">
    <mergeCell ref="C17:G17"/>
    <mergeCell ref="C16:G16"/>
    <mergeCell ref="C36:G36"/>
    <mergeCell ref="C28:G28"/>
    <mergeCell ref="C25:G25"/>
    <mergeCell ref="C22:G22"/>
    <mergeCell ref="C12:G12"/>
    <mergeCell ref="C35:G35"/>
    <mergeCell ref="C29:G29"/>
    <mergeCell ref="C30:G30"/>
    <mergeCell ref="C34:G34"/>
    <mergeCell ref="C18:G18"/>
    <mergeCell ref="C19:G19"/>
    <mergeCell ref="C20:G20"/>
    <mergeCell ref="C13:G13"/>
    <mergeCell ref="C15:G15"/>
    <mergeCell ref="C47:G47"/>
    <mergeCell ref="C37:G37"/>
    <mergeCell ref="C33:G33"/>
    <mergeCell ref="C23:G23"/>
    <mergeCell ref="C27:G27"/>
    <mergeCell ref="C24:G24"/>
    <mergeCell ref="C26:G26"/>
    <mergeCell ref="C31:G31"/>
    <mergeCell ref="C38:G38"/>
    <mergeCell ref="C5:G5"/>
    <mergeCell ref="C40:G40"/>
    <mergeCell ref="C41:G41"/>
    <mergeCell ref="C42:G42"/>
    <mergeCell ref="C39:G39"/>
    <mergeCell ref="A53:G53"/>
    <mergeCell ref="C44:G44"/>
    <mergeCell ref="C45:G45"/>
    <mergeCell ref="C46:G46"/>
    <mergeCell ref="C43:G43"/>
    <mergeCell ref="C70:G70"/>
    <mergeCell ref="C11:G11"/>
    <mergeCell ref="C3:G3"/>
    <mergeCell ref="A2:G2"/>
    <mergeCell ref="C6:G6"/>
    <mergeCell ref="C4:G4"/>
    <mergeCell ref="C10:G10"/>
    <mergeCell ref="C7:G7"/>
    <mergeCell ref="C9:G9"/>
    <mergeCell ref="C78:G78"/>
    <mergeCell ref="C65:G65"/>
    <mergeCell ref="C61:G61"/>
    <mergeCell ref="C62:G62"/>
    <mergeCell ref="C63:G63"/>
    <mergeCell ref="C75:G75"/>
    <mergeCell ref="C77:G77"/>
    <mergeCell ref="C73:G73"/>
    <mergeCell ref="C66:G66"/>
    <mergeCell ref="C68:G68"/>
    <mergeCell ref="C94:G94"/>
    <mergeCell ref="C92:G92"/>
    <mergeCell ref="C93:G93"/>
    <mergeCell ref="C88:G88"/>
    <mergeCell ref="C86:G86"/>
    <mergeCell ref="C79:G79"/>
    <mergeCell ref="C82:G82"/>
    <mergeCell ref="C84:G84"/>
    <mergeCell ref="C83:G83"/>
    <mergeCell ref="C69:G69"/>
    <mergeCell ref="C74:G74"/>
    <mergeCell ref="C72:G72"/>
    <mergeCell ref="C91:G91"/>
    <mergeCell ref="C85:G85"/>
    <mergeCell ref="C89:G89"/>
    <mergeCell ref="C90:G90"/>
    <mergeCell ref="C87:G87"/>
    <mergeCell ref="C80:G80"/>
    <mergeCell ref="C81:G81"/>
    <mergeCell ref="C54:G54"/>
    <mergeCell ref="A52:J52"/>
    <mergeCell ref="C58:G58"/>
    <mergeCell ref="C64:G64"/>
    <mergeCell ref="C59:G59"/>
    <mergeCell ref="C57:G57"/>
    <mergeCell ref="C55:G55"/>
    <mergeCell ref="C56:G56"/>
  </mergeCells>
  <printOptions/>
  <pageMargins left="0.25" right="0.25" top="0.17" bottom="0.17" header="0.17" footer="0.19"/>
  <pageSetup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H36"/>
  <sheetViews>
    <sheetView zoomScalePageLayoutView="0" workbookViewId="0" topLeftCell="A7">
      <pane xSplit="14895" topLeftCell="A1" activePane="topLeft" state="split"/>
      <selection pane="topLeft" activeCell="D25" sqref="D25"/>
      <selection pane="topRight" activeCell="F10" sqref="F10"/>
    </sheetView>
  </sheetViews>
  <sheetFormatPr defaultColWidth="9.140625" defaultRowHeight="12.75"/>
  <cols>
    <col min="1" max="1" width="5.28125" style="13" customWidth="1"/>
    <col min="2" max="2" width="50.28125" style="4" customWidth="1"/>
    <col min="3" max="3" width="9.8515625" style="4" customWidth="1"/>
    <col min="4" max="4" width="19.8515625" style="4" customWidth="1"/>
    <col min="5" max="5" width="17.7109375" style="4" customWidth="1"/>
    <col min="6" max="6" width="9.140625" style="4" customWidth="1"/>
    <col min="7" max="7" width="14.28125" style="4" bestFit="1" customWidth="1"/>
    <col min="8" max="8" width="14.00390625" style="4" bestFit="1" customWidth="1"/>
    <col min="9" max="16384" width="9.140625" style="4" customWidth="1"/>
  </cols>
  <sheetData>
    <row r="1" spans="1:5" ht="31.5" customHeight="1">
      <c r="A1" s="258" t="s">
        <v>189</v>
      </c>
      <c r="B1" s="258"/>
      <c r="C1" s="258"/>
      <c r="D1" s="258"/>
      <c r="E1" s="258"/>
    </row>
    <row r="2" spans="1:5" ht="31.5" customHeight="1" thickBot="1">
      <c r="A2" s="107"/>
      <c r="B2" s="259" t="s">
        <v>275</v>
      </c>
      <c r="C2" s="259"/>
      <c r="D2" s="259"/>
      <c r="E2" s="259"/>
    </row>
    <row r="3" spans="1:5" ht="31.5" customHeight="1" thickBot="1">
      <c r="A3" s="108" t="s">
        <v>0</v>
      </c>
      <c r="B3" s="109" t="s">
        <v>1</v>
      </c>
      <c r="C3" s="190" t="s">
        <v>234</v>
      </c>
      <c r="D3" s="176" t="s">
        <v>231</v>
      </c>
      <c r="E3" s="177" t="s">
        <v>231</v>
      </c>
    </row>
    <row r="4" spans="1:7" ht="24.75" customHeight="1">
      <c r="A4" s="6">
        <v>1</v>
      </c>
      <c r="B4" s="95" t="s">
        <v>256</v>
      </c>
      <c r="C4" s="191">
        <v>1</v>
      </c>
      <c r="D4" s="163">
        <f>+'SHENIMET '!D70</f>
        <v>14832047.53</v>
      </c>
      <c r="E4" s="96">
        <v>13291109.68</v>
      </c>
      <c r="G4" s="171"/>
    </row>
    <row r="5" spans="1:7" ht="34.5" customHeight="1">
      <c r="A5" s="7">
        <v>2</v>
      </c>
      <c r="B5" s="97" t="s">
        <v>2</v>
      </c>
      <c r="C5" s="192"/>
      <c r="D5" s="164"/>
      <c r="E5" s="98"/>
      <c r="G5" s="8"/>
    </row>
    <row r="6" spans="1:7" ht="27.75" customHeight="1">
      <c r="A6" s="7">
        <v>3</v>
      </c>
      <c r="B6" s="97" t="s">
        <v>3</v>
      </c>
      <c r="C6" s="192"/>
      <c r="D6" s="164"/>
      <c r="E6" s="98"/>
      <c r="G6" s="8"/>
    </row>
    <row r="7" spans="1:5" ht="24.75" customHeight="1">
      <c r="A7" s="7">
        <v>4</v>
      </c>
      <c r="B7" s="97" t="s">
        <v>4</v>
      </c>
      <c r="C7" s="192"/>
      <c r="D7" s="164"/>
      <c r="E7" s="98"/>
    </row>
    <row r="8" spans="1:7" ht="24.75" customHeight="1">
      <c r="A8" s="260">
        <v>5</v>
      </c>
      <c r="B8" s="97" t="s">
        <v>257</v>
      </c>
      <c r="C8" s="192">
        <v>2</v>
      </c>
      <c r="D8" s="164">
        <f>+D9+D10</f>
        <v>-6809386.5</v>
      </c>
      <c r="E8" s="99">
        <v>-6565787</v>
      </c>
      <c r="G8" s="8"/>
    </row>
    <row r="9" spans="1:8" ht="17.25" customHeight="1">
      <c r="A9" s="260"/>
      <c r="B9" s="100" t="s">
        <v>5</v>
      </c>
      <c r="C9" s="193"/>
      <c r="D9" s="165">
        <f>-'SHENIMET '!D76</f>
        <v>-6447272</v>
      </c>
      <c r="E9" s="101">
        <v>-6296488</v>
      </c>
      <c r="G9" s="8"/>
      <c r="H9" s="8"/>
    </row>
    <row r="10" spans="1:7" ht="17.25" customHeight="1">
      <c r="A10" s="260"/>
      <c r="B10" s="102" t="s">
        <v>6</v>
      </c>
      <c r="C10" s="194"/>
      <c r="D10" s="166">
        <f>-'SHENIMET '!D77</f>
        <v>-362114.5</v>
      </c>
      <c r="E10" s="103">
        <v>-269299</v>
      </c>
      <c r="G10" s="8"/>
    </row>
    <row r="11" spans="1:8" ht="24.75" customHeight="1">
      <c r="A11" s="7">
        <v>6</v>
      </c>
      <c r="B11" s="97" t="s">
        <v>7</v>
      </c>
      <c r="C11" s="192"/>
      <c r="D11" s="164">
        <v>-565986</v>
      </c>
      <c r="E11" s="98">
        <v>-710575</v>
      </c>
      <c r="H11" s="8"/>
    </row>
    <row r="12" spans="1:7" ht="24.75" customHeight="1">
      <c r="A12" s="7">
        <v>7</v>
      </c>
      <c r="B12" s="97" t="s">
        <v>258</v>
      </c>
      <c r="C12" s="192">
        <v>3</v>
      </c>
      <c r="D12" s="164">
        <f>-'SHENIMET '!D103</f>
        <v>-4854072.01</v>
      </c>
      <c r="E12" s="98">
        <v>-4688275</v>
      </c>
      <c r="G12" s="170"/>
    </row>
    <row r="13" spans="1:7" ht="24.75" customHeight="1">
      <c r="A13" s="110">
        <v>8</v>
      </c>
      <c r="B13" s="111" t="s">
        <v>8</v>
      </c>
      <c r="C13" s="195"/>
      <c r="D13" s="167">
        <f>+D8+D11+D12</f>
        <v>-12229444.51</v>
      </c>
      <c r="E13" s="112">
        <v>-11964637</v>
      </c>
      <c r="G13" s="8"/>
    </row>
    <row r="14" spans="1:7" ht="24.75" customHeight="1">
      <c r="A14" s="110">
        <v>9</v>
      </c>
      <c r="B14" s="111" t="s">
        <v>10</v>
      </c>
      <c r="C14" s="195"/>
      <c r="D14" s="167">
        <f>+D4+D13</f>
        <v>2602603.0199999996</v>
      </c>
      <c r="E14" s="112">
        <v>1326472.6799999997</v>
      </c>
      <c r="G14" s="8"/>
    </row>
    <row r="15" spans="1:7" ht="24.75" customHeight="1">
      <c r="A15" s="7">
        <v>10</v>
      </c>
      <c r="B15" s="97" t="s">
        <v>11</v>
      </c>
      <c r="C15" s="192"/>
      <c r="D15" s="164"/>
      <c r="E15" s="98"/>
      <c r="G15" s="8"/>
    </row>
    <row r="16" spans="1:7" ht="24.75" customHeight="1">
      <c r="A16" s="7">
        <v>11</v>
      </c>
      <c r="B16" s="97" t="s">
        <v>12</v>
      </c>
      <c r="C16" s="192"/>
      <c r="D16" s="164"/>
      <c r="E16" s="98"/>
      <c r="G16" s="8"/>
    </row>
    <row r="17" spans="1:7" ht="24.75" customHeight="1">
      <c r="A17" s="7">
        <v>12</v>
      </c>
      <c r="B17" s="97" t="s">
        <v>13</v>
      </c>
      <c r="C17" s="192"/>
      <c r="D17" s="164"/>
      <c r="E17" s="98"/>
      <c r="G17" s="8"/>
    </row>
    <row r="18" spans="1:5" ht="24.75" customHeight="1">
      <c r="A18" s="7">
        <v>12.1</v>
      </c>
      <c r="B18" s="97" t="s">
        <v>14</v>
      </c>
      <c r="C18" s="192"/>
      <c r="D18" s="164"/>
      <c r="E18" s="98"/>
    </row>
    <row r="19" spans="1:5" ht="24.75" customHeight="1">
      <c r="A19" s="7">
        <v>12.2</v>
      </c>
      <c r="B19" s="97" t="s">
        <v>259</v>
      </c>
      <c r="C19" s="192">
        <v>4</v>
      </c>
      <c r="D19" s="164">
        <f>+'SHENIMET '!D108</f>
        <v>625.02</v>
      </c>
      <c r="E19" s="98">
        <v>220713.19</v>
      </c>
    </row>
    <row r="20" spans="1:7" ht="24.75" customHeight="1">
      <c r="A20" s="7">
        <v>12.3</v>
      </c>
      <c r="B20" s="97" t="s">
        <v>260</v>
      </c>
      <c r="C20" s="192">
        <v>5</v>
      </c>
      <c r="D20" s="164">
        <f>+'SHENIMET '!D113</f>
        <v>-6658.19</v>
      </c>
      <c r="E20" s="98">
        <v>134001.22</v>
      </c>
      <c r="G20" s="8"/>
    </row>
    <row r="21" spans="1:7" ht="24.75" customHeight="1">
      <c r="A21" s="7">
        <v>12.4</v>
      </c>
      <c r="B21" s="97" t="s">
        <v>15</v>
      </c>
      <c r="C21" s="192"/>
      <c r="D21" s="164"/>
      <c r="E21" s="98"/>
      <c r="G21" s="8"/>
    </row>
    <row r="22" spans="1:7" ht="28.5" customHeight="1">
      <c r="A22" s="110">
        <v>13</v>
      </c>
      <c r="B22" s="111" t="s">
        <v>16</v>
      </c>
      <c r="C22" s="195"/>
      <c r="D22" s="167">
        <f>+D19+D20</f>
        <v>-6033.17</v>
      </c>
      <c r="E22" s="112">
        <v>354714.41000000003</v>
      </c>
      <c r="G22" s="8"/>
    </row>
    <row r="23" spans="1:5" ht="24.75" customHeight="1">
      <c r="A23" s="110">
        <v>14</v>
      </c>
      <c r="B23" s="111" t="s">
        <v>17</v>
      </c>
      <c r="C23" s="195"/>
      <c r="D23" s="167">
        <f>+D14+D22</f>
        <v>2596569.8499999996</v>
      </c>
      <c r="E23" s="113">
        <v>1681187.0899999999</v>
      </c>
    </row>
    <row r="24" spans="1:7" ht="24.75" customHeight="1" thickBot="1">
      <c r="A24" s="114">
        <v>15</v>
      </c>
      <c r="B24" s="115" t="s">
        <v>18</v>
      </c>
      <c r="C24" s="196"/>
      <c r="D24" s="168">
        <v>261551</v>
      </c>
      <c r="E24" s="116">
        <v>169400.789</v>
      </c>
      <c r="G24" s="8"/>
    </row>
    <row r="25" spans="1:7" ht="24.75" customHeight="1">
      <c r="A25" s="117">
        <v>16</v>
      </c>
      <c r="B25" s="118" t="s">
        <v>19</v>
      </c>
      <c r="C25" s="197"/>
      <c r="D25" s="169">
        <f>+D23-D24</f>
        <v>2335018.8499999996</v>
      </c>
      <c r="E25" s="119">
        <v>1511786.301</v>
      </c>
      <c r="G25" s="170"/>
    </row>
    <row r="26" spans="1:5" ht="24.75" customHeight="1" thickBot="1">
      <c r="A26" s="9">
        <v>17</v>
      </c>
      <c r="B26" s="104" t="s">
        <v>20</v>
      </c>
      <c r="C26" s="198"/>
      <c r="D26" s="104"/>
      <c r="E26" s="105"/>
    </row>
    <row r="28" spans="1:4" s="143" customFormat="1" ht="15">
      <c r="A28" s="13"/>
      <c r="B28" s="202" t="s">
        <v>264</v>
      </c>
      <c r="D28" s="156" t="s">
        <v>265</v>
      </c>
    </row>
    <row r="29" spans="1:4" s="145" customFormat="1" ht="15.75">
      <c r="A29" s="144"/>
      <c r="B29" s="203" t="s">
        <v>267</v>
      </c>
      <c r="D29" s="157" t="s">
        <v>266</v>
      </c>
    </row>
    <row r="30" spans="1:5" ht="15">
      <c r="A30" s="1"/>
      <c r="B30" s="1"/>
      <c r="C30" s="1"/>
      <c r="D30" s="178"/>
      <c r="E30" s="11"/>
    </row>
    <row r="31" spans="1:5" ht="15">
      <c r="A31" s="1"/>
      <c r="B31" s="1"/>
      <c r="C31" s="1"/>
      <c r="D31" s="1"/>
      <c r="E31" s="11"/>
    </row>
    <row r="32" spans="1:5" ht="15">
      <c r="A32" s="261"/>
      <c r="B32" s="262"/>
      <c r="C32" s="262"/>
      <c r="D32" s="262"/>
      <c r="E32" s="262"/>
    </row>
    <row r="33" spans="1:5" ht="15">
      <c r="A33" s="1"/>
      <c r="B33" s="1"/>
      <c r="C33" s="1"/>
      <c r="D33" s="1"/>
      <c r="E33" s="11"/>
    </row>
    <row r="34" spans="1:5" ht="15">
      <c r="A34" s="2"/>
      <c r="B34" s="3"/>
      <c r="C34" s="3"/>
      <c r="D34" s="3"/>
      <c r="E34" s="11"/>
    </row>
    <row r="35" spans="1:4" ht="15">
      <c r="A35" s="1"/>
      <c r="B35" s="5"/>
      <c r="C35" s="5"/>
      <c r="D35" s="5"/>
    </row>
    <row r="36" spans="1:4" ht="15">
      <c r="A36" s="12"/>
      <c r="B36" s="5"/>
      <c r="C36" s="5"/>
      <c r="D36" s="5"/>
    </row>
  </sheetData>
  <sheetProtection/>
  <mergeCells count="4">
    <mergeCell ref="A1:E1"/>
    <mergeCell ref="B2:E2"/>
    <mergeCell ref="A8:A10"/>
    <mergeCell ref="A32:E32"/>
  </mergeCells>
  <printOptions horizontalCentered="1" verticalCentered="1"/>
  <pageMargins left="0.27" right="0.2" top="0.25" bottom="0.2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B1:D45"/>
  <sheetViews>
    <sheetView zoomScalePageLayoutView="0" workbookViewId="0" topLeftCell="A22">
      <selection activeCell="D39" sqref="D39"/>
    </sheetView>
  </sheetViews>
  <sheetFormatPr defaultColWidth="9.140625" defaultRowHeight="12.75"/>
  <cols>
    <col min="1" max="1" width="5.7109375" style="14" customWidth="1"/>
    <col min="2" max="2" width="48.140625" style="14" customWidth="1"/>
    <col min="3" max="3" width="20.8515625" style="14" customWidth="1"/>
    <col min="4" max="4" width="20.140625" style="14" bestFit="1" customWidth="1"/>
    <col min="5" max="16384" width="9.140625" style="14" customWidth="1"/>
  </cols>
  <sheetData>
    <row r="1" spans="2:3" s="121" customFormat="1" ht="28.5" customHeight="1">
      <c r="B1" s="120" t="s">
        <v>277</v>
      </c>
      <c r="C1" s="120"/>
    </row>
    <row r="2" s="121" customFormat="1" ht="15.75" thickBot="1"/>
    <row r="3" spans="2:3" s="121" customFormat="1" ht="32.25" thickTop="1">
      <c r="B3" s="122" t="s">
        <v>35</v>
      </c>
      <c r="C3" s="123" t="s">
        <v>36</v>
      </c>
    </row>
    <row r="4" spans="2:3" s="121" customFormat="1" ht="15">
      <c r="B4" s="263" t="s">
        <v>37</v>
      </c>
      <c r="C4" s="264"/>
    </row>
    <row r="5" spans="2:3" s="121" customFormat="1" ht="15">
      <c r="B5" s="265"/>
      <c r="C5" s="266"/>
    </row>
    <row r="6" spans="2:3" ht="15">
      <c r="B6" s="15" t="s">
        <v>38</v>
      </c>
      <c r="C6" s="16">
        <f>+'2.PASH STANDARTET'!D23</f>
        <v>2596569.8499999996</v>
      </c>
    </row>
    <row r="7" spans="2:3" ht="15">
      <c r="B7" s="17" t="s">
        <v>39</v>
      </c>
      <c r="C7" s="18"/>
    </row>
    <row r="8" spans="2:3" ht="15">
      <c r="B8" s="17" t="s">
        <v>40</v>
      </c>
      <c r="C8" s="19">
        <f>+'2.PASH STANDARTET'!D11</f>
        <v>-565986</v>
      </c>
    </row>
    <row r="9" spans="2:3" ht="30">
      <c r="B9" s="17" t="s">
        <v>41</v>
      </c>
      <c r="C9" s="124">
        <f>-'2.PASH STANDARTET'!E20</f>
        <v>-134001.22</v>
      </c>
    </row>
    <row r="10" spans="2:3" ht="30">
      <c r="B10" s="17" t="s">
        <v>42</v>
      </c>
      <c r="C10" s="18"/>
    </row>
    <row r="11" spans="2:3" ht="30">
      <c r="B11" s="20" t="s">
        <v>43</v>
      </c>
      <c r="C11" s="18"/>
    </row>
    <row r="12" spans="2:3" ht="30">
      <c r="B12" s="20" t="s">
        <v>44</v>
      </c>
      <c r="C12" s="19"/>
    </row>
    <row r="13" spans="2:3" ht="45">
      <c r="B13" s="17" t="s">
        <v>45</v>
      </c>
      <c r="C13" s="19">
        <f>+'1.BILANCI STANDARTE'!J10+'1.BILANCI STANDARTE'!J12-'1.BILANCI STANDARTE'!I10</f>
        <v>-2115971.6900000004</v>
      </c>
    </row>
    <row r="14" spans="2:3" ht="15">
      <c r="B14" s="17" t="s">
        <v>46</v>
      </c>
      <c r="C14" s="19">
        <v>0</v>
      </c>
    </row>
    <row r="15" spans="2:3" ht="30">
      <c r="B15" s="17" t="s">
        <v>47</v>
      </c>
      <c r="C15" s="19">
        <f>+'1.BILANCI STANDARTE'!I62-'1.BILANCI STANDARTE'!J62+68903+84558</f>
        <v>1978818.3599999999</v>
      </c>
    </row>
    <row r="16" spans="2:3" ht="15">
      <c r="B16" s="20" t="s">
        <v>48</v>
      </c>
      <c r="C16" s="19"/>
    </row>
    <row r="17" spans="2:3" ht="15">
      <c r="B17" s="17" t="s">
        <v>49</v>
      </c>
      <c r="C17" s="21"/>
    </row>
    <row r="18" spans="2:3" ht="15">
      <c r="B18" s="17" t="s">
        <v>50</v>
      </c>
      <c r="C18" s="18">
        <v>0</v>
      </c>
    </row>
    <row r="19" spans="2:3" ht="15">
      <c r="B19" s="20" t="s">
        <v>51</v>
      </c>
      <c r="C19" s="19"/>
    </row>
    <row r="20" spans="2:3" ht="15.75" thickBot="1">
      <c r="B20" s="127" t="s">
        <v>52</v>
      </c>
      <c r="C20" s="128">
        <f>SUM(C6:C19)</f>
        <v>1759429.299999999</v>
      </c>
    </row>
    <row r="21" spans="2:3" ht="15.75" thickTop="1">
      <c r="B21" s="267" t="s">
        <v>53</v>
      </c>
      <c r="C21" s="268"/>
    </row>
    <row r="22" spans="2:3" ht="15">
      <c r="B22" s="269"/>
      <c r="C22" s="270"/>
    </row>
    <row r="23" spans="2:3" ht="30">
      <c r="B23" s="15" t="s">
        <v>54</v>
      </c>
      <c r="C23" s="126">
        <f>+'1.BILANCI STANDARTE'!I28</f>
        <v>0</v>
      </c>
    </row>
    <row r="24" spans="2:3" ht="15">
      <c r="B24" s="17" t="s">
        <v>55</v>
      </c>
      <c r="C24" s="19"/>
    </row>
    <row r="25" spans="2:3" ht="15">
      <c r="B25" s="17" t="s">
        <v>56</v>
      </c>
      <c r="C25" s="19"/>
    </row>
    <row r="26" spans="2:3" ht="15">
      <c r="B26" s="17" t="s">
        <v>57</v>
      </c>
      <c r="C26" s="18"/>
    </row>
    <row r="27" spans="2:3" ht="15">
      <c r="B27" s="17" t="s">
        <v>58</v>
      </c>
      <c r="C27" s="18"/>
    </row>
    <row r="28" spans="2:3" s="129" customFormat="1" ht="30.75" thickBot="1">
      <c r="B28" s="127" t="s">
        <v>59</v>
      </c>
      <c r="C28" s="128">
        <f>+C23+C24</f>
        <v>0</v>
      </c>
    </row>
    <row r="29" spans="2:3" ht="15.75" thickTop="1">
      <c r="B29" s="267" t="s">
        <v>60</v>
      </c>
      <c r="C29" s="268"/>
    </row>
    <row r="30" spans="2:3" ht="15">
      <c r="B30" s="269"/>
      <c r="C30" s="270"/>
    </row>
    <row r="31" spans="2:3" ht="15">
      <c r="B31" s="23" t="s">
        <v>61</v>
      </c>
      <c r="C31" s="22"/>
    </row>
    <row r="32" spans="2:3" ht="15">
      <c r="B32" s="24" t="s">
        <v>62</v>
      </c>
      <c r="C32" s="125">
        <f>-'1.BILANCI STANDARTE'!J31</f>
        <v>0</v>
      </c>
    </row>
    <row r="33" spans="2:3" ht="15">
      <c r="B33" s="24" t="s">
        <v>188</v>
      </c>
      <c r="C33" s="125">
        <f>-'1.BILANCI STANDARTE'!I31</f>
        <v>0</v>
      </c>
    </row>
    <row r="34" spans="2:3" ht="15">
      <c r="B34" s="24" t="s">
        <v>63</v>
      </c>
      <c r="C34" s="18"/>
    </row>
    <row r="35" spans="2:3" s="129" customFormat="1" ht="15">
      <c r="B35" s="130" t="s">
        <v>64</v>
      </c>
      <c r="C35" s="131">
        <f>+C32+C33</f>
        <v>0</v>
      </c>
    </row>
    <row r="36" spans="2:3" ht="15">
      <c r="B36" s="25"/>
      <c r="C36" s="18"/>
    </row>
    <row r="37" spans="2:3" ht="15">
      <c r="B37" s="26" t="s">
        <v>65</v>
      </c>
      <c r="C37" s="27">
        <f>+C20</f>
        <v>1759429.299999999</v>
      </c>
    </row>
    <row r="38" spans="2:3" ht="15">
      <c r="B38" s="26" t="s">
        <v>66</v>
      </c>
      <c r="C38" s="19">
        <f>+'1.BILANCI STANDARTE'!J4</f>
        <v>970093.92</v>
      </c>
    </row>
    <row r="39" spans="2:4" ht="15.75" thickBot="1">
      <c r="B39" s="28" t="s">
        <v>67</v>
      </c>
      <c r="C39" s="29">
        <f>C37+C38</f>
        <v>2729523.2199999993</v>
      </c>
      <c r="D39" s="284"/>
    </row>
    <row r="40" ht="4.5" customHeight="1" thickTop="1"/>
    <row r="41" spans="2:4" ht="15">
      <c r="B41" s="30"/>
      <c r="C41" s="1">
        <f>+'1.BILANCI STANDARTE'!I4</f>
        <v>2729523.16</v>
      </c>
      <c r="D41" s="11"/>
    </row>
    <row r="42" spans="2:3" s="143" customFormat="1" ht="15">
      <c r="B42" s="202" t="s">
        <v>264</v>
      </c>
      <c r="C42" s="156" t="s">
        <v>265</v>
      </c>
    </row>
    <row r="43" spans="2:3" s="145" customFormat="1" ht="15.75">
      <c r="B43" s="203" t="s">
        <v>267</v>
      </c>
      <c r="C43" s="157" t="s">
        <v>266</v>
      </c>
    </row>
    <row r="44" spans="2:4" ht="15">
      <c r="B44" s="30"/>
      <c r="C44" s="178"/>
      <c r="D44" s="11"/>
    </row>
    <row r="45" spans="2:4" ht="15">
      <c r="B45" s="31"/>
      <c r="C45" s="3"/>
      <c r="D45" s="11"/>
    </row>
  </sheetData>
  <sheetProtection/>
  <mergeCells count="3">
    <mergeCell ref="B4:C5"/>
    <mergeCell ref="B21:C22"/>
    <mergeCell ref="B29:C30"/>
  </mergeCells>
  <printOptions horizontalCentered="1" verticalCentered="1"/>
  <pageMargins left="0.2" right="0.25" top="0.25" bottom="0.25" header="0.3" footer="0.3"/>
  <pageSetup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H27"/>
  <sheetViews>
    <sheetView zoomScalePageLayoutView="0" workbookViewId="0" topLeftCell="A1">
      <selection activeCell="G26" sqref="G26"/>
    </sheetView>
  </sheetViews>
  <sheetFormatPr defaultColWidth="9.140625" defaultRowHeight="12.75"/>
  <cols>
    <col min="1" max="1" width="4.421875" style="0" customWidth="1"/>
    <col min="2" max="2" width="34.140625" style="0" customWidth="1"/>
    <col min="3" max="3" width="15.7109375" style="0" customWidth="1"/>
    <col min="4" max="4" width="13.28125" style="0" customWidth="1"/>
    <col min="5" max="5" width="14.421875" style="0" customWidth="1"/>
    <col min="6" max="6" width="17.421875" style="0" customWidth="1"/>
    <col min="7" max="7" width="14.421875" style="0" customWidth="1"/>
    <col min="8" max="8" width="15.00390625" style="0" customWidth="1"/>
  </cols>
  <sheetData>
    <row r="3" spans="3:5" ht="20.25">
      <c r="C3" s="50" t="s">
        <v>278</v>
      </c>
      <c r="D3" s="51"/>
      <c r="E3" s="51"/>
    </row>
    <row r="4" ht="15.75">
      <c r="E4" s="52" t="s">
        <v>140</v>
      </c>
    </row>
    <row r="5" ht="15">
      <c r="A5" s="53"/>
    </row>
    <row r="6" ht="13.5" thickBot="1"/>
    <row r="7" spans="1:8" ht="25.5">
      <c r="A7" s="54"/>
      <c r="B7" s="55"/>
      <c r="C7" s="56" t="s">
        <v>141</v>
      </c>
      <c r="D7" s="56" t="s">
        <v>76</v>
      </c>
      <c r="E7" s="56" t="s">
        <v>142</v>
      </c>
      <c r="F7" s="56" t="s">
        <v>143</v>
      </c>
      <c r="G7" s="56" t="s">
        <v>144</v>
      </c>
      <c r="H7" s="57" t="s">
        <v>145</v>
      </c>
    </row>
    <row r="8" spans="1:8" ht="12.75">
      <c r="A8" s="273" t="s">
        <v>26</v>
      </c>
      <c r="B8" s="274" t="s">
        <v>279</v>
      </c>
      <c r="C8" s="271">
        <f>+'1.BILANCI STANDARTE'!J85</f>
        <v>3917894</v>
      </c>
      <c r="D8" s="271"/>
      <c r="E8" s="271"/>
      <c r="F8" s="271">
        <f>+'1.BILANCI STANDARTE'!J89</f>
        <v>113981</v>
      </c>
      <c r="G8" s="271">
        <f>+'1.BILANCI STANDARTE'!J91</f>
        <v>1247479.79</v>
      </c>
      <c r="H8" s="272">
        <f>+C8+G8</f>
        <v>5165373.79</v>
      </c>
    </row>
    <row r="9" spans="1:8" ht="12.75">
      <c r="A9" s="273"/>
      <c r="B9" s="274"/>
      <c r="C9" s="271"/>
      <c r="D9" s="271"/>
      <c r="E9" s="271"/>
      <c r="F9" s="271"/>
      <c r="G9" s="271"/>
      <c r="H9" s="272"/>
    </row>
    <row r="10" spans="1:8" ht="21" customHeight="1">
      <c r="A10" s="58">
        <v>1</v>
      </c>
      <c r="B10" s="59" t="s">
        <v>146</v>
      </c>
      <c r="C10" s="172"/>
      <c r="D10" s="172"/>
      <c r="E10" s="172"/>
      <c r="F10" s="172"/>
      <c r="G10" s="173">
        <f>+'1.BILANCI STANDARTE'!J92</f>
        <v>1511785.89</v>
      </c>
      <c r="H10" s="174">
        <f>+G10</f>
        <v>1511785.89</v>
      </c>
    </row>
    <row r="11" spans="1:8" ht="22.5" customHeight="1">
      <c r="A11" s="58">
        <v>2</v>
      </c>
      <c r="B11" s="59" t="s">
        <v>147</v>
      </c>
      <c r="C11" s="172"/>
      <c r="D11" s="172"/>
      <c r="E11" s="172"/>
      <c r="F11" s="172"/>
      <c r="G11" s="172"/>
      <c r="H11" s="174"/>
    </row>
    <row r="12" spans="1:8" ht="22.5" customHeight="1">
      <c r="A12" s="58">
        <v>3</v>
      </c>
      <c r="B12" s="59" t="s">
        <v>148</v>
      </c>
      <c r="C12" s="172"/>
      <c r="D12" s="172"/>
      <c r="E12" s="172"/>
      <c r="F12" s="172"/>
      <c r="G12" s="172"/>
      <c r="H12" s="174"/>
    </row>
    <row r="13" spans="1:8" ht="22.5" customHeight="1">
      <c r="A13" s="60">
        <v>4</v>
      </c>
      <c r="B13" s="61" t="s">
        <v>149</v>
      </c>
      <c r="C13" s="172"/>
      <c r="D13" s="172"/>
      <c r="E13" s="172"/>
      <c r="F13" s="172"/>
      <c r="G13" s="172"/>
      <c r="H13" s="174"/>
    </row>
    <row r="14" spans="1:8" ht="12.75">
      <c r="A14" s="276" t="s">
        <v>27</v>
      </c>
      <c r="B14" s="278" t="s">
        <v>263</v>
      </c>
      <c r="C14" s="280">
        <f>+C8</f>
        <v>3917894</v>
      </c>
      <c r="D14" s="280"/>
      <c r="E14" s="280"/>
      <c r="F14" s="280">
        <f>SUM(F8:F13)</f>
        <v>113981</v>
      </c>
      <c r="G14" s="280">
        <f>SUM(G8:G13)</f>
        <v>2759265.6799999997</v>
      </c>
      <c r="H14" s="280">
        <f>+C14+G14</f>
        <v>6677159.68</v>
      </c>
    </row>
    <row r="15" spans="1:8" ht="12.75">
      <c r="A15" s="277"/>
      <c r="B15" s="279"/>
      <c r="C15" s="281"/>
      <c r="D15" s="281"/>
      <c r="E15" s="281"/>
      <c r="F15" s="281"/>
      <c r="G15" s="281"/>
      <c r="H15" s="281"/>
    </row>
    <row r="16" spans="1:8" ht="22.5" customHeight="1">
      <c r="A16" s="58">
        <v>1</v>
      </c>
      <c r="B16" s="59" t="s">
        <v>146</v>
      </c>
      <c r="C16" s="172"/>
      <c r="D16" s="172"/>
      <c r="E16" s="172"/>
      <c r="F16" s="172"/>
      <c r="G16" s="173">
        <f>+'1.BILANCI STANDARTE'!I92</f>
        <v>2335018.8499999996</v>
      </c>
      <c r="H16" s="174">
        <f>+G16</f>
        <v>2335018.8499999996</v>
      </c>
    </row>
    <row r="17" spans="1:8" ht="22.5" customHeight="1">
      <c r="A17" s="58">
        <v>2</v>
      </c>
      <c r="B17" s="59" t="s">
        <v>230</v>
      </c>
      <c r="C17" s="172"/>
      <c r="D17" s="172"/>
      <c r="E17" s="172"/>
      <c r="F17" s="172"/>
      <c r="G17" s="175"/>
      <c r="H17" s="174">
        <f>+G17</f>
        <v>0</v>
      </c>
    </row>
    <row r="18" spans="1:8" ht="22.5" customHeight="1">
      <c r="A18" s="58">
        <v>3</v>
      </c>
      <c r="B18" s="59" t="s">
        <v>148</v>
      </c>
      <c r="C18" s="172">
        <f>+G14-F18-1</f>
        <v>2622105.7899999996</v>
      </c>
      <c r="D18" s="172"/>
      <c r="E18" s="172"/>
      <c r="F18" s="172">
        <f>+'1.BILANCI STANDARTE'!I89-'1.BILANCI STANDARTE'!J89</f>
        <v>137158.89</v>
      </c>
      <c r="G18" s="172">
        <f>-G14</f>
        <v>-2759265.6799999997</v>
      </c>
      <c r="H18" s="174">
        <f>+C18+F18</f>
        <v>2759264.6799999997</v>
      </c>
    </row>
    <row r="19" spans="1:8" ht="22.5" customHeight="1">
      <c r="A19" s="58">
        <v>4</v>
      </c>
      <c r="B19" s="59" t="s">
        <v>150</v>
      </c>
      <c r="C19" s="172"/>
      <c r="D19" s="172"/>
      <c r="E19" s="172"/>
      <c r="F19" s="172"/>
      <c r="G19" s="172"/>
      <c r="H19" s="174"/>
    </row>
    <row r="20" spans="1:8" ht="12.75">
      <c r="A20" s="282" t="s">
        <v>31</v>
      </c>
      <c r="B20" s="283" t="s">
        <v>280</v>
      </c>
      <c r="C20" s="275">
        <f>+C14+C18</f>
        <v>6539999.789999999</v>
      </c>
      <c r="D20" s="275"/>
      <c r="E20" s="275"/>
      <c r="F20" s="275">
        <f>+F14+F18</f>
        <v>251139.89</v>
      </c>
      <c r="G20" s="275">
        <f>+G14+G16+G18</f>
        <v>2335018.8499999996</v>
      </c>
      <c r="H20" s="275">
        <f>+C20+F20+G20</f>
        <v>9126158.529999997</v>
      </c>
    </row>
    <row r="21" spans="1:8" ht="12.75">
      <c r="A21" s="282"/>
      <c r="B21" s="283"/>
      <c r="C21" s="275"/>
      <c r="D21" s="275"/>
      <c r="E21" s="275"/>
      <c r="F21" s="275"/>
      <c r="G21" s="275"/>
      <c r="H21" s="275"/>
    </row>
    <row r="22" spans="1:8" ht="13.5" thickBot="1">
      <c r="A22" s="62"/>
      <c r="B22" s="63"/>
      <c r="C22" s="63"/>
      <c r="D22" s="63"/>
      <c r="E22" s="63"/>
      <c r="F22" s="63"/>
      <c r="G22" s="63"/>
      <c r="H22" s="64"/>
    </row>
    <row r="23" ht="12.75">
      <c r="H23" s="90"/>
    </row>
    <row r="24" ht="12.75">
      <c r="H24" s="90"/>
    </row>
    <row r="25" spans="2:8" ht="15">
      <c r="B25" s="202" t="s">
        <v>264</v>
      </c>
      <c r="D25" s="66"/>
      <c r="E25" s="66"/>
      <c r="F25" s="156" t="s">
        <v>265</v>
      </c>
      <c r="G25" s="143"/>
      <c r="H25" s="68"/>
    </row>
    <row r="26" spans="2:8" ht="15.75">
      <c r="B26" s="203" t="s">
        <v>267</v>
      </c>
      <c r="F26" s="157" t="s">
        <v>266</v>
      </c>
      <c r="G26" s="145"/>
      <c r="H26" s="68"/>
    </row>
    <row r="27" spans="2:6" ht="15">
      <c r="B27" s="65"/>
      <c r="C27" s="65"/>
      <c r="F27" s="67"/>
    </row>
  </sheetData>
  <sheetProtection/>
  <mergeCells count="24">
    <mergeCell ref="A20:A21"/>
    <mergeCell ref="B20:B21"/>
    <mergeCell ref="C20:C21"/>
    <mergeCell ref="D20:D21"/>
    <mergeCell ref="E20:E21"/>
    <mergeCell ref="F20:F21"/>
    <mergeCell ref="G20:G21"/>
    <mergeCell ref="H20:H21"/>
    <mergeCell ref="A14:A15"/>
    <mergeCell ref="B14:B15"/>
    <mergeCell ref="C14:C15"/>
    <mergeCell ref="D14:D15"/>
    <mergeCell ref="E14:E15"/>
    <mergeCell ref="F14:F15"/>
    <mergeCell ref="G14:G15"/>
    <mergeCell ref="H14:H15"/>
    <mergeCell ref="G8:G9"/>
    <mergeCell ref="H8:H9"/>
    <mergeCell ref="A8:A9"/>
    <mergeCell ref="B8:B9"/>
    <mergeCell ref="C8:C9"/>
    <mergeCell ref="D8:D9"/>
    <mergeCell ref="E8:E9"/>
    <mergeCell ref="F8:F9"/>
  </mergeCells>
  <printOptions/>
  <pageMargins left="0.17" right="0.2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PageLayoutView="0" workbookViewId="0" topLeftCell="A28">
      <selection activeCell="D37" sqref="D37"/>
    </sheetView>
  </sheetViews>
  <sheetFormatPr defaultColWidth="9.140625" defaultRowHeight="12.75"/>
  <cols>
    <col min="2" max="2" width="38.7109375" style="0" customWidth="1"/>
    <col min="3" max="3" width="16.57421875" style="0" customWidth="1"/>
    <col min="4" max="4" width="22.8515625" style="0" customWidth="1"/>
    <col min="5" max="5" width="15.57421875" style="0" customWidth="1"/>
  </cols>
  <sheetData>
    <row r="1" spans="1:4" ht="18">
      <c r="A1" s="69"/>
      <c r="B1" s="70" t="s">
        <v>195</v>
      </c>
      <c r="C1" s="69"/>
      <c r="D1" s="71"/>
    </row>
    <row r="2" spans="1:4" ht="12.75">
      <c r="A2" s="69"/>
      <c r="B2" s="69"/>
      <c r="C2" s="69"/>
      <c r="D2" s="71"/>
    </row>
    <row r="3" spans="1:4" ht="15.75">
      <c r="A3" s="69"/>
      <c r="B3" s="72" t="s">
        <v>268</v>
      </c>
      <c r="C3" s="72"/>
      <c r="D3" s="71"/>
    </row>
    <row r="4" spans="1:4" ht="13.5" thickBot="1">
      <c r="A4" s="69"/>
      <c r="B4" s="69"/>
      <c r="C4" s="69"/>
      <c r="D4" s="71"/>
    </row>
    <row r="5" spans="1:5" ht="12.75">
      <c r="A5" s="285" t="s">
        <v>151</v>
      </c>
      <c r="B5" s="286" t="s">
        <v>175</v>
      </c>
      <c r="C5" s="287"/>
      <c r="D5" s="288">
        <v>41639</v>
      </c>
      <c r="E5" s="289">
        <v>41274</v>
      </c>
    </row>
    <row r="6" spans="1:5" ht="12.75">
      <c r="A6" s="290">
        <v>5121</v>
      </c>
      <c r="B6" s="73" t="s">
        <v>152</v>
      </c>
      <c r="C6" s="73"/>
      <c r="D6" s="141">
        <f>3527.27+62278.65+12409.69+3766.6</f>
        <v>81982.21</v>
      </c>
      <c r="E6" s="291">
        <v>205971.62000000002</v>
      </c>
    </row>
    <row r="7" spans="1:5" ht="12.75">
      <c r="A7" s="290">
        <v>5124</v>
      </c>
      <c r="B7" s="73" t="s">
        <v>153</v>
      </c>
      <c r="C7" s="73"/>
      <c r="D7" s="141">
        <v>2297590.35</v>
      </c>
      <c r="E7" s="292">
        <v>670854.18</v>
      </c>
    </row>
    <row r="8" spans="1:5" ht="12.75">
      <c r="A8" s="290">
        <v>5124</v>
      </c>
      <c r="B8" s="88" t="s">
        <v>196</v>
      </c>
      <c r="C8" s="73"/>
      <c r="D8" s="141">
        <v>111940.11</v>
      </c>
      <c r="E8" s="292">
        <v>-3440.4</v>
      </c>
    </row>
    <row r="9" spans="1:5" ht="12.75">
      <c r="A9" s="290">
        <v>5311</v>
      </c>
      <c r="B9" s="88" t="s">
        <v>197</v>
      </c>
      <c r="C9" s="73"/>
      <c r="D9" s="141">
        <v>238010.49</v>
      </c>
      <c r="E9" s="292">
        <v>96708.52</v>
      </c>
    </row>
    <row r="10" spans="1:7" ht="13.5" thickBot="1">
      <c r="A10" s="293"/>
      <c r="B10" s="294" t="s">
        <v>154</v>
      </c>
      <c r="C10" s="295"/>
      <c r="D10" s="296">
        <f>SUM(D6:D9)</f>
        <v>2729523.16</v>
      </c>
      <c r="E10" s="297">
        <v>970093.92</v>
      </c>
      <c r="G10" s="159"/>
    </row>
    <row r="11" spans="1:5" s="85" customFormat="1" ht="12.75">
      <c r="A11" s="78"/>
      <c r="B11" s="91"/>
      <c r="C11" s="78"/>
      <c r="D11" s="133"/>
      <c r="E11" s="137"/>
    </row>
    <row r="12" spans="4:5" ht="13.5" thickBot="1">
      <c r="D12" s="134"/>
      <c r="E12" s="138"/>
    </row>
    <row r="13" spans="1:5" ht="12.75">
      <c r="A13" s="285" t="s">
        <v>155</v>
      </c>
      <c r="B13" s="286" t="s">
        <v>198</v>
      </c>
      <c r="C13" s="287"/>
      <c r="D13" s="288">
        <v>41639</v>
      </c>
      <c r="E13" s="289">
        <v>41274</v>
      </c>
    </row>
    <row r="14" spans="1:5" ht="12.75">
      <c r="A14" s="290">
        <v>411</v>
      </c>
      <c r="B14" s="88" t="s">
        <v>199</v>
      </c>
      <c r="C14" s="73"/>
      <c r="D14" s="141">
        <v>4970106.86</v>
      </c>
      <c r="E14" s="298">
        <v>2482306</v>
      </c>
    </row>
    <row r="15" spans="1:5" ht="13.5" thickBot="1">
      <c r="A15" s="293"/>
      <c r="B15" s="294" t="s">
        <v>154</v>
      </c>
      <c r="C15" s="295"/>
      <c r="D15" s="296">
        <f>+D14</f>
        <v>4970106.86</v>
      </c>
      <c r="E15" s="299">
        <v>2482306</v>
      </c>
    </row>
    <row r="16" spans="1:5" s="85" customFormat="1" ht="12.75">
      <c r="A16" s="78"/>
      <c r="B16" s="91"/>
      <c r="C16" s="78"/>
      <c r="D16" s="300"/>
      <c r="E16" s="301"/>
    </row>
    <row r="17" spans="1:5" s="85" customFormat="1" ht="13.5" thickBot="1">
      <c r="A17" s="78"/>
      <c r="B17" s="91"/>
      <c r="C17" s="78"/>
      <c r="D17" s="133"/>
      <c r="E17" s="137"/>
    </row>
    <row r="18" spans="1:5" ht="15.75" customHeight="1">
      <c r="A18" s="285" t="s">
        <v>156</v>
      </c>
      <c r="B18" s="286" t="s">
        <v>232</v>
      </c>
      <c r="C18" s="287"/>
      <c r="D18" s="288">
        <v>41639</v>
      </c>
      <c r="E18" s="289">
        <v>41274</v>
      </c>
    </row>
    <row r="19" spans="1:5" ht="12.75">
      <c r="A19" s="290">
        <v>4454</v>
      </c>
      <c r="B19" s="88" t="s">
        <v>227</v>
      </c>
      <c r="C19" s="73"/>
      <c r="D19" s="141">
        <v>0</v>
      </c>
      <c r="E19" s="298">
        <v>8453.76</v>
      </c>
    </row>
    <row r="20" spans="1:5" ht="13.5" thickBot="1">
      <c r="A20" s="293"/>
      <c r="B20" s="294" t="s">
        <v>154</v>
      </c>
      <c r="C20" s="295"/>
      <c r="D20" s="296">
        <f>+D19</f>
        <v>0</v>
      </c>
      <c r="E20" s="299">
        <v>8453.76</v>
      </c>
    </row>
    <row r="21" spans="4:5" ht="12.75">
      <c r="D21" s="134"/>
      <c r="E21" s="138"/>
    </row>
    <row r="22" spans="4:5" ht="13.5" thickBot="1">
      <c r="D22" s="134"/>
      <c r="E22" s="138"/>
    </row>
    <row r="23" spans="1:5" ht="15.75" customHeight="1">
      <c r="A23" s="285" t="s">
        <v>157</v>
      </c>
      <c r="B23" s="286" t="s">
        <v>200</v>
      </c>
      <c r="C23" s="287"/>
      <c r="D23" s="288">
        <v>41639</v>
      </c>
      <c r="E23" s="289">
        <v>41274</v>
      </c>
    </row>
    <row r="24" spans="1:5" ht="12.75">
      <c r="A24" s="290">
        <v>46707</v>
      </c>
      <c r="B24" s="88" t="s">
        <v>233</v>
      </c>
      <c r="C24" s="73"/>
      <c r="D24" s="141">
        <v>0</v>
      </c>
      <c r="E24" s="298">
        <v>138720</v>
      </c>
    </row>
    <row r="25" spans="1:5" ht="12.75">
      <c r="A25" s="290">
        <v>4672</v>
      </c>
      <c r="B25" s="88" t="s">
        <v>243</v>
      </c>
      <c r="C25" s="73"/>
      <c r="D25" s="141"/>
      <c r="E25" s="298">
        <v>233109.17</v>
      </c>
    </row>
    <row r="26" spans="1:5" ht="13.5" thickBot="1">
      <c r="A26" s="293"/>
      <c r="B26" s="294" t="s">
        <v>154</v>
      </c>
      <c r="C26" s="295"/>
      <c r="D26" s="296">
        <f>+D24+D25</f>
        <v>0</v>
      </c>
      <c r="E26" s="299">
        <v>371829.17000000004</v>
      </c>
    </row>
    <row r="27" spans="4:5" ht="12.75">
      <c r="D27" s="134"/>
      <c r="E27" s="138"/>
    </row>
    <row r="28" spans="4:5" ht="13.5" thickBot="1">
      <c r="D28" s="134"/>
      <c r="E28" s="138"/>
    </row>
    <row r="29" spans="1:5" ht="15.75" customHeight="1">
      <c r="A29" s="285" t="s">
        <v>162</v>
      </c>
      <c r="B29" s="286" t="s">
        <v>241</v>
      </c>
      <c r="C29" s="287"/>
      <c r="D29" s="288">
        <v>41639</v>
      </c>
      <c r="E29" s="289">
        <v>41274</v>
      </c>
    </row>
    <row r="30" spans="1:5" ht="12.75">
      <c r="A30" s="290">
        <v>481</v>
      </c>
      <c r="B30" s="88" t="s">
        <v>242</v>
      </c>
      <c r="C30" s="73"/>
      <c r="D30" s="141">
        <v>1167833.66</v>
      </c>
      <c r="E30" s="298">
        <v>417910</v>
      </c>
    </row>
    <row r="31" spans="1:5" ht="13.5" thickBot="1">
      <c r="A31" s="293"/>
      <c r="B31" s="294" t="s">
        <v>154</v>
      </c>
      <c r="C31" s="295"/>
      <c r="D31" s="296">
        <f>+D30</f>
        <v>1167833.66</v>
      </c>
      <c r="E31" s="299">
        <v>417910</v>
      </c>
    </row>
    <row r="32" spans="4:5" ht="12.75">
      <c r="D32" s="134"/>
      <c r="E32" s="138"/>
    </row>
    <row r="33" spans="1:5" s="66" customFormat="1" ht="13.5" thickBot="1">
      <c r="A33" s="74"/>
      <c r="D33" s="135"/>
      <c r="E33" s="139"/>
    </row>
    <row r="34" spans="1:5" ht="12.75">
      <c r="A34" s="302" t="s">
        <v>162</v>
      </c>
      <c r="B34" s="287"/>
      <c r="C34" s="303" t="s">
        <v>158</v>
      </c>
      <c r="D34" s="304" t="s">
        <v>159</v>
      </c>
      <c r="E34" s="305" t="s">
        <v>160</v>
      </c>
    </row>
    <row r="35" spans="1:5" ht="12.75">
      <c r="A35" s="306"/>
      <c r="B35" s="89" t="s">
        <v>202</v>
      </c>
      <c r="C35" s="307"/>
      <c r="D35" s="308"/>
      <c r="E35" s="309"/>
    </row>
    <row r="36" spans="1:5" ht="12.75">
      <c r="A36" s="310" t="s">
        <v>205</v>
      </c>
      <c r="B36" s="88" t="s">
        <v>203</v>
      </c>
      <c r="C36" s="311">
        <v>1083399.31</v>
      </c>
      <c r="D36" s="311">
        <f>-636482-89383.46</f>
        <v>-725865.46</v>
      </c>
      <c r="E36" s="312">
        <f>+C36+D36</f>
        <v>357533.8500000001</v>
      </c>
    </row>
    <row r="37" spans="1:5" ht="12.75">
      <c r="A37" s="310" t="s">
        <v>206</v>
      </c>
      <c r="B37" s="88" t="s">
        <v>207</v>
      </c>
      <c r="C37" s="311">
        <f>3195760.42+822472.28+191459</f>
        <v>4209691.7</v>
      </c>
      <c r="D37" s="311">
        <f>-578010-476603</f>
        <v>-1054613</v>
      </c>
      <c r="E37" s="312">
        <f>+C37+D37</f>
        <v>3155078.7</v>
      </c>
    </row>
    <row r="38" spans="1:6" ht="13.5" thickBot="1">
      <c r="A38" s="313"/>
      <c r="B38" s="294" t="s">
        <v>161</v>
      </c>
      <c r="C38" s="314">
        <f>SUM(C36:C37)</f>
        <v>5293091.01</v>
      </c>
      <c r="D38" s="314">
        <f>SUM(D36:D37)</f>
        <v>-1780478.46</v>
      </c>
      <c r="E38" s="315">
        <f>SUM(E36:E37)</f>
        <v>3512612.5500000003</v>
      </c>
      <c r="F38" s="159"/>
    </row>
    <row r="39" spans="1:5" ht="12.75">
      <c r="A39" s="76"/>
      <c r="D39" s="136"/>
      <c r="E39" s="140"/>
    </row>
    <row r="40" spans="1:5" ht="13.5" thickBot="1">
      <c r="A40" s="76"/>
      <c r="D40" s="136"/>
      <c r="E40" s="140"/>
    </row>
    <row r="41" spans="1:5" ht="12.75">
      <c r="A41" s="302" t="s">
        <v>168</v>
      </c>
      <c r="B41" s="286" t="s">
        <v>208</v>
      </c>
      <c r="C41" s="287"/>
      <c r="D41" s="288">
        <v>41639</v>
      </c>
      <c r="E41" s="289">
        <v>41274</v>
      </c>
    </row>
    <row r="42" spans="1:5" ht="12.75">
      <c r="A42" s="310" t="s">
        <v>209</v>
      </c>
      <c r="B42" s="88" t="s">
        <v>210</v>
      </c>
      <c r="C42" s="73"/>
      <c r="D42" s="141">
        <v>2250769.75</v>
      </c>
      <c r="E42" s="292">
        <v>425412.39</v>
      </c>
    </row>
    <row r="43" spans="1:5" ht="13.5" thickBot="1">
      <c r="A43" s="316"/>
      <c r="B43" s="294" t="s">
        <v>154</v>
      </c>
      <c r="C43" s="295"/>
      <c r="D43" s="296">
        <f>+D42</f>
        <v>2250769.75</v>
      </c>
      <c r="E43" s="317">
        <v>425412.39</v>
      </c>
    </row>
    <row r="44" spans="1:5" ht="12.75">
      <c r="A44" s="76"/>
      <c r="D44" s="136"/>
      <c r="E44" s="140"/>
    </row>
    <row r="45" spans="1:5" ht="13.5" thickBot="1">
      <c r="A45" s="76"/>
      <c r="B45" s="66"/>
      <c r="D45" s="136"/>
      <c r="E45" s="140"/>
    </row>
    <row r="46" spans="1:5" ht="12.75">
      <c r="A46" s="302" t="s">
        <v>169</v>
      </c>
      <c r="B46" s="286" t="s">
        <v>176</v>
      </c>
      <c r="C46" s="287"/>
      <c r="D46" s="288">
        <v>41639</v>
      </c>
      <c r="E46" s="289">
        <v>41274</v>
      </c>
    </row>
    <row r="47" spans="1:5" ht="12.75">
      <c r="A47" s="306" t="s">
        <v>163</v>
      </c>
      <c r="B47" s="73" t="s">
        <v>164</v>
      </c>
      <c r="C47" s="73"/>
      <c r="D47" s="141"/>
      <c r="E47" s="291"/>
    </row>
    <row r="48" spans="1:5" ht="13.5" thickBot="1">
      <c r="A48" s="316"/>
      <c r="B48" s="294" t="s">
        <v>154</v>
      </c>
      <c r="C48" s="295"/>
      <c r="D48" s="296">
        <f>+D47</f>
        <v>0</v>
      </c>
      <c r="E48" s="318">
        <v>0</v>
      </c>
    </row>
    <row r="49" spans="1:5" ht="12.75">
      <c r="A49" s="76"/>
      <c r="D49" s="136"/>
      <c r="E49" s="138"/>
    </row>
    <row r="50" spans="1:5" ht="13.5" thickBot="1">
      <c r="A50" s="76"/>
      <c r="D50" s="136"/>
      <c r="E50" s="138"/>
    </row>
    <row r="51" spans="1:5" ht="12.75">
      <c r="A51" s="302" t="s">
        <v>170</v>
      </c>
      <c r="B51" s="286" t="s">
        <v>177</v>
      </c>
      <c r="C51" s="287"/>
      <c r="D51" s="288">
        <v>41639</v>
      </c>
      <c r="E51" s="289">
        <v>41274</v>
      </c>
    </row>
    <row r="52" spans="1:5" s="85" customFormat="1" ht="12.75">
      <c r="A52" s="319" t="s">
        <v>165</v>
      </c>
      <c r="B52" s="93" t="s">
        <v>178</v>
      </c>
      <c r="C52" s="94"/>
      <c r="D52" s="160">
        <v>47592</v>
      </c>
      <c r="E52" s="320">
        <v>34421</v>
      </c>
    </row>
    <row r="53" spans="1:5" s="85" customFormat="1" ht="12.75">
      <c r="A53" s="319" t="s">
        <v>228</v>
      </c>
      <c r="B53" s="93" t="s">
        <v>229</v>
      </c>
      <c r="C53" s="94"/>
      <c r="D53" s="160">
        <v>96000</v>
      </c>
      <c r="E53" s="320">
        <v>42000</v>
      </c>
    </row>
    <row r="54" spans="1:5" s="85" customFormat="1" ht="12.75">
      <c r="A54" s="319" t="s">
        <v>166</v>
      </c>
      <c r="B54" s="93" t="s">
        <v>179</v>
      </c>
      <c r="C54" s="94"/>
      <c r="D54" s="160">
        <v>28875</v>
      </c>
      <c r="E54" s="320">
        <v>70149</v>
      </c>
    </row>
    <row r="55" spans="1:5" s="85" customFormat="1" ht="12.75">
      <c r="A55" s="319" t="s">
        <v>167</v>
      </c>
      <c r="B55" s="93" t="s">
        <v>180</v>
      </c>
      <c r="C55" s="94"/>
      <c r="D55" s="160">
        <v>73614</v>
      </c>
      <c r="E55" s="320">
        <v>24821</v>
      </c>
    </row>
    <row r="56" spans="1:5" s="85" customFormat="1" ht="12.75">
      <c r="A56" s="319" t="s">
        <v>269</v>
      </c>
      <c r="B56" s="93" t="s">
        <v>270</v>
      </c>
      <c r="C56" s="94"/>
      <c r="D56" s="160">
        <v>33260.33</v>
      </c>
      <c r="E56" s="320"/>
    </row>
    <row r="57" spans="1:6" ht="13.5" thickBot="1">
      <c r="A57" s="316"/>
      <c r="B57" s="294" t="s">
        <v>154</v>
      </c>
      <c r="C57" s="295"/>
      <c r="D57" s="321">
        <f>SUM(D52:D56)</f>
        <v>279341.33</v>
      </c>
      <c r="E57" s="322">
        <v>171391</v>
      </c>
      <c r="F57" s="161"/>
    </row>
    <row r="58" spans="1:5" ht="12.75">
      <c r="A58" s="76"/>
      <c r="D58" s="136"/>
      <c r="E58" s="138"/>
    </row>
    <row r="59" spans="1:5" ht="15" customHeight="1" thickBot="1">
      <c r="A59" s="76"/>
      <c r="D59" s="136"/>
      <c r="E59" s="138"/>
    </row>
    <row r="60" spans="1:5" ht="15.75" customHeight="1">
      <c r="A60" s="285" t="s">
        <v>251</v>
      </c>
      <c r="B60" s="286" t="s">
        <v>200</v>
      </c>
      <c r="C60" s="287"/>
      <c r="D60" s="288">
        <v>41639</v>
      </c>
      <c r="E60" s="289">
        <v>41274</v>
      </c>
    </row>
    <row r="61" spans="1:5" ht="12.75">
      <c r="A61" s="290">
        <v>455</v>
      </c>
      <c r="B61" s="88" t="s">
        <v>201</v>
      </c>
      <c r="C61" s="73"/>
      <c r="D61" s="141">
        <v>0</v>
      </c>
      <c r="E61" s="298">
        <v>68902.52</v>
      </c>
    </row>
    <row r="62" spans="1:5" ht="13.5" thickBot="1">
      <c r="A62" s="293"/>
      <c r="B62" s="294" t="s">
        <v>154</v>
      </c>
      <c r="C62" s="295"/>
      <c r="D62" s="296">
        <f>+D61</f>
        <v>0</v>
      </c>
      <c r="E62" s="299">
        <v>68902.52</v>
      </c>
    </row>
    <row r="63" spans="1:5" ht="13.5" thickBot="1">
      <c r="A63" s="76"/>
      <c r="D63" s="136"/>
      <c r="E63" s="138"/>
    </row>
    <row r="64" spans="1:5" ht="15.75" customHeight="1">
      <c r="A64" s="285" t="s">
        <v>252</v>
      </c>
      <c r="B64" s="286" t="s">
        <v>244</v>
      </c>
      <c r="C64" s="287"/>
      <c r="D64" s="288">
        <v>41639</v>
      </c>
      <c r="E64" s="289">
        <v>41274</v>
      </c>
    </row>
    <row r="65" spans="1:5" ht="25.5" customHeight="1">
      <c r="A65" s="290"/>
      <c r="B65" s="88" t="s">
        <v>245</v>
      </c>
      <c r="C65" s="73"/>
      <c r="D65" s="141">
        <f>414378.36+309428.33</f>
        <v>723806.69</v>
      </c>
      <c r="E65" s="298">
        <v>370504</v>
      </c>
    </row>
    <row r="66" spans="1:5" ht="13.5" thickBot="1">
      <c r="A66" s="293"/>
      <c r="B66" s="294" t="s">
        <v>154</v>
      </c>
      <c r="C66" s="295"/>
      <c r="D66" s="296">
        <f>+D65</f>
        <v>723806.69</v>
      </c>
      <c r="E66" s="299">
        <v>370504</v>
      </c>
    </row>
    <row r="67" spans="1:4" ht="13.5" thickBot="1">
      <c r="A67" s="79"/>
      <c r="B67" s="80"/>
      <c r="C67" s="80"/>
      <c r="D67" s="81"/>
    </row>
    <row r="68" spans="1:5" s="85" customFormat="1" ht="15.75">
      <c r="A68" s="323" t="s">
        <v>151</v>
      </c>
      <c r="B68" s="324" t="s">
        <v>211</v>
      </c>
      <c r="C68" s="325"/>
      <c r="D68" s="288">
        <v>41639</v>
      </c>
      <c r="E68" s="289">
        <v>41274</v>
      </c>
    </row>
    <row r="69" spans="1:5" s="85" customFormat="1" ht="12.75">
      <c r="A69" s="326"/>
      <c r="B69" s="106" t="s">
        <v>246</v>
      </c>
      <c r="C69" s="106"/>
      <c r="D69" s="142">
        <f>752420.03+302449.99+278009.29+8210432.86+1554118+3734617.36</f>
        <v>14832047.53</v>
      </c>
      <c r="E69" s="327">
        <v>13291109.68</v>
      </c>
    </row>
    <row r="70" spans="1:5" s="66" customFormat="1" ht="13.5" thickBot="1">
      <c r="A70" s="328"/>
      <c r="B70" s="329" t="s">
        <v>161</v>
      </c>
      <c r="C70" s="329"/>
      <c r="D70" s="330">
        <f>SUM(D69:D69)</f>
        <v>14832047.53</v>
      </c>
      <c r="E70" s="331">
        <v>13291109.68</v>
      </c>
    </row>
    <row r="71" spans="1:4" ht="12.75">
      <c r="A71" s="79"/>
      <c r="B71" s="80"/>
      <c r="C71" s="80"/>
      <c r="D71" s="81"/>
    </row>
    <row r="72" spans="1:5" s="85" customFormat="1" ht="12.75">
      <c r="A72" s="87" t="s">
        <v>261</v>
      </c>
      <c r="B72" s="82"/>
      <c r="C72" s="82"/>
      <c r="D72" s="83"/>
      <c r="E72" s="84"/>
    </row>
    <row r="73" spans="1:5" s="85" customFormat="1" ht="12.75">
      <c r="A73" s="87" t="s">
        <v>262</v>
      </c>
      <c r="B73" s="82"/>
      <c r="C73" s="82"/>
      <c r="D73" s="83"/>
      <c r="E73" s="84"/>
    </row>
    <row r="74" spans="1:4" ht="13.5" thickBot="1">
      <c r="A74" s="79"/>
      <c r="B74" s="80"/>
      <c r="C74" s="80"/>
      <c r="D74" s="86"/>
    </row>
    <row r="75" spans="1:5" s="85" customFormat="1" ht="12.75">
      <c r="A75" s="323" t="s">
        <v>155</v>
      </c>
      <c r="B75" s="332" t="s">
        <v>212</v>
      </c>
      <c r="C75" s="325"/>
      <c r="D75" s="288">
        <v>41639</v>
      </c>
      <c r="E75" s="289">
        <v>41274</v>
      </c>
    </row>
    <row r="76" spans="1:5" s="85" customFormat="1" ht="12.75">
      <c r="A76" s="326"/>
      <c r="B76" s="106" t="s">
        <v>171</v>
      </c>
      <c r="C76" s="106"/>
      <c r="D76" s="142">
        <v>6447272</v>
      </c>
      <c r="E76" s="327">
        <v>6296488</v>
      </c>
    </row>
    <row r="77" spans="1:5" s="85" customFormat="1" ht="12.75">
      <c r="A77" s="326"/>
      <c r="B77" s="106" t="s">
        <v>172</v>
      </c>
      <c r="C77" s="106"/>
      <c r="D77" s="142">
        <v>362114.5</v>
      </c>
      <c r="E77" s="327">
        <v>269299</v>
      </c>
    </row>
    <row r="78" spans="1:5" s="66" customFormat="1" ht="13.5" thickBot="1">
      <c r="A78" s="328"/>
      <c r="B78" s="329" t="s">
        <v>161</v>
      </c>
      <c r="C78" s="329"/>
      <c r="D78" s="330">
        <f>D76+D77</f>
        <v>6809386.5</v>
      </c>
      <c r="E78" s="331">
        <v>6565787</v>
      </c>
    </row>
    <row r="79" spans="1:4" s="85" customFormat="1" ht="13.5" thickBot="1">
      <c r="A79" s="82"/>
      <c r="B79" s="87"/>
      <c r="C79" s="87"/>
      <c r="D79" s="83"/>
    </row>
    <row r="80" spans="1:5" ht="12.75">
      <c r="A80" s="285" t="s">
        <v>156</v>
      </c>
      <c r="B80" s="333" t="s">
        <v>213</v>
      </c>
      <c r="C80" s="325"/>
      <c r="D80" s="288">
        <v>41639</v>
      </c>
      <c r="E80" s="289">
        <v>41274</v>
      </c>
    </row>
    <row r="81" spans="1:5" ht="12.75">
      <c r="A81" s="334"/>
      <c r="B81" s="106" t="s">
        <v>247</v>
      </c>
      <c r="C81" s="73"/>
      <c r="D81" s="75">
        <v>177435</v>
      </c>
      <c r="E81" s="335">
        <v>166430</v>
      </c>
    </row>
    <row r="82" spans="1:5" ht="12.75">
      <c r="A82" s="334"/>
      <c r="B82" s="106" t="s">
        <v>214</v>
      </c>
      <c r="C82" s="73"/>
      <c r="D82" s="75">
        <v>147448.7</v>
      </c>
      <c r="E82" s="335">
        <v>357520.42</v>
      </c>
    </row>
    <row r="83" spans="1:5" ht="12.75">
      <c r="A83" s="336"/>
      <c r="B83" s="88" t="s">
        <v>272</v>
      </c>
      <c r="C83" s="73"/>
      <c r="D83" s="75">
        <v>54488.86</v>
      </c>
      <c r="E83" s="335"/>
    </row>
    <row r="84" spans="1:5" ht="12.75">
      <c r="A84" s="336"/>
      <c r="B84" s="88" t="s">
        <v>215</v>
      </c>
      <c r="C84" s="73"/>
      <c r="D84" s="75">
        <v>110000</v>
      </c>
      <c r="E84" s="335">
        <v>200000</v>
      </c>
    </row>
    <row r="85" spans="1:5" ht="12.75">
      <c r="A85" s="336"/>
      <c r="B85" s="88" t="s">
        <v>271</v>
      </c>
      <c r="C85" s="73"/>
      <c r="D85" s="75">
        <v>208400</v>
      </c>
      <c r="E85" s="335">
        <v>1358885</v>
      </c>
    </row>
    <row r="86" spans="1:5" ht="12.75">
      <c r="A86" s="336"/>
      <c r="B86" s="88" t="s">
        <v>216</v>
      </c>
      <c r="C86" s="73"/>
      <c r="D86" s="75">
        <v>420000</v>
      </c>
      <c r="E86" s="335">
        <v>420000</v>
      </c>
    </row>
    <row r="87" spans="1:5" ht="12.75">
      <c r="A87" s="336"/>
      <c r="B87" s="88" t="s">
        <v>217</v>
      </c>
      <c r="C87" s="73"/>
      <c r="D87" s="75">
        <v>6000</v>
      </c>
      <c r="E87" s="335">
        <v>84921.98</v>
      </c>
    </row>
    <row r="88" spans="1:5" ht="12.75">
      <c r="A88" s="336"/>
      <c r="B88" s="88" t="s">
        <v>223</v>
      </c>
      <c r="C88" s="73"/>
      <c r="D88" s="75">
        <v>3125</v>
      </c>
      <c r="E88" s="335"/>
    </row>
    <row r="89" spans="1:5" ht="12.75">
      <c r="A89" s="336"/>
      <c r="B89" s="88" t="s">
        <v>204</v>
      </c>
      <c r="C89" s="73"/>
      <c r="D89" s="75">
        <v>170093.33</v>
      </c>
      <c r="E89" s="335"/>
    </row>
    <row r="90" spans="1:5" ht="12.75">
      <c r="A90" s="336"/>
      <c r="B90" s="88" t="s">
        <v>218</v>
      </c>
      <c r="C90" s="73"/>
      <c r="D90" s="75">
        <v>540000</v>
      </c>
      <c r="E90" s="335"/>
    </row>
    <row r="91" spans="1:5" ht="12.75">
      <c r="A91" s="336"/>
      <c r="B91" s="88" t="s">
        <v>219</v>
      </c>
      <c r="C91" s="73"/>
      <c r="D91" s="75">
        <v>1016469</v>
      </c>
      <c r="E91" s="335">
        <v>371474.4</v>
      </c>
    </row>
    <row r="92" spans="1:5" ht="12.75">
      <c r="A92" s="337"/>
      <c r="B92" s="73" t="s">
        <v>173</v>
      </c>
      <c r="C92" s="73"/>
      <c r="D92" s="75">
        <v>289321.19</v>
      </c>
      <c r="E92" s="335">
        <v>752022.84</v>
      </c>
    </row>
    <row r="93" spans="1:5" ht="12.75">
      <c r="A93" s="336"/>
      <c r="B93" s="88" t="s">
        <v>220</v>
      </c>
      <c r="C93" s="73"/>
      <c r="D93" s="75"/>
      <c r="E93" s="335">
        <v>400000</v>
      </c>
    </row>
    <row r="94" spans="1:5" ht="12.75">
      <c r="A94" s="336"/>
      <c r="B94" s="88" t="s">
        <v>174</v>
      </c>
      <c r="C94" s="73"/>
      <c r="D94" s="75">
        <v>26385.64</v>
      </c>
      <c r="E94" s="335">
        <v>46214.36</v>
      </c>
    </row>
    <row r="95" spans="1:5" ht="12.75">
      <c r="A95" s="337"/>
      <c r="B95" s="73" t="s">
        <v>181</v>
      </c>
      <c r="C95" s="73"/>
      <c r="D95" s="75">
        <v>20220</v>
      </c>
      <c r="E95" s="335">
        <v>21045</v>
      </c>
    </row>
    <row r="96" spans="1:5" ht="12.75">
      <c r="A96" s="336"/>
      <c r="B96" s="88" t="s">
        <v>221</v>
      </c>
      <c r="C96" s="73"/>
      <c r="D96" s="75">
        <v>60000</v>
      </c>
      <c r="E96" s="335">
        <v>137075</v>
      </c>
    </row>
    <row r="97" spans="1:5" ht="12.75">
      <c r="A97" s="336"/>
      <c r="B97" s="93" t="s">
        <v>225</v>
      </c>
      <c r="C97" s="73"/>
      <c r="D97" s="75"/>
      <c r="E97" s="335">
        <v>208333</v>
      </c>
    </row>
    <row r="98" spans="1:5" ht="12.75">
      <c r="A98" s="336" t="s">
        <v>224</v>
      </c>
      <c r="B98" s="88" t="s">
        <v>226</v>
      </c>
      <c r="C98" s="73"/>
      <c r="D98" s="75">
        <v>65.24</v>
      </c>
      <c r="E98" s="335">
        <v>2821</v>
      </c>
    </row>
    <row r="99" spans="1:5" ht="12.75">
      <c r="A99" s="336"/>
      <c r="B99" s="88" t="s">
        <v>248</v>
      </c>
      <c r="C99" s="73"/>
      <c r="D99" s="75"/>
      <c r="E99" s="335">
        <v>151532</v>
      </c>
    </row>
    <row r="100" spans="1:5" ht="12.75">
      <c r="A100" s="336"/>
      <c r="B100" s="88" t="s">
        <v>249</v>
      </c>
      <c r="C100" s="73"/>
      <c r="D100" s="75"/>
      <c r="E100" s="335">
        <v>10000</v>
      </c>
    </row>
    <row r="101" spans="1:5" ht="12.75">
      <c r="A101" s="336"/>
      <c r="B101" s="88" t="s">
        <v>273</v>
      </c>
      <c r="C101" s="73"/>
      <c r="D101" s="75">
        <v>18877.05</v>
      </c>
      <c r="E101" s="335"/>
    </row>
    <row r="102" spans="1:5" ht="12.75">
      <c r="A102" s="336"/>
      <c r="B102" s="88" t="s">
        <v>274</v>
      </c>
      <c r="C102" s="73"/>
      <c r="D102" s="75">
        <v>1585743</v>
      </c>
      <c r="E102" s="335"/>
    </row>
    <row r="103" spans="1:5" s="66" customFormat="1" ht="13.5" thickBot="1">
      <c r="A103" s="338"/>
      <c r="B103" s="294" t="s">
        <v>161</v>
      </c>
      <c r="C103" s="294"/>
      <c r="D103" s="314">
        <f>SUM(D81:D102)</f>
        <v>4854072.01</v>
      </c>
      <c r="E103" s="315">
        <v>4688275</v>
      </c>
    </row>
    <row r="104" spans="1:5" s="84" customFormat="1" ht="13.5" thickBot="1">
      <c r="A104" s="91"/>
      <c r="B104" s="91"/>
      <c r="C104" s="91"/>
      <c r="D104" s="92"/>
      <c r="E104" s="91"/>
    </row>
    <row r="105" spans="1:5" ht="12.75">
      <c r="A105" s="285" t="s">
        <v>157</v>
      </c>
      <c r="B105" s="339"/>
      <c r="C105" s="325"/>
      <c r="D105" s="288">
        <v>41639</v>
      </c>
      <c r="E105" s="289">
        <v>41274</v>
      </c>
    </row>
    <row r="106" spans="1:5" ht="12.75">
      <c r="A106" s="340" t="s">
        <v>182</v>
      </c>
      <c r="B106" s="73" t="s">
        <v>185</v>
      </c>
      <c r="C106" s="73"/>
      <c r="D106" s="75">
        <v>625.23</v>
      </c>
      <c r="E106" s="341">
        <v>220713.4</v>
      </c>
    </row>
    <row r="107" spans="1:5" ht="12.75">
      <c r="A107" s="342" t="s">
        <v>183</v>
      </c>
      <c r="B107" s="88" t="s">
        <v>184</v>
      </c>
      <c r="C107" s="73"/>
      <c r="D107" s="75">
        <v>-0.21</v>
      </c>
      <c r="E107" s="341">
        <v>-0.21</v>
      </c>
    </row>
    <row r="108" spans="1:5" s="66" customFormat="1" ht="13.5" thickBot="1">
      <c r="A108" s="338"/>
      <c r="B108" s="294" t="s">
        <v>161</v>
      </c>
      <c r="C108" s="294"/>
      <c r="D108" s="314">
        <f>SUM(D106:D107)</f>
        <v>625.02</v>
      </c>
      <c r="E108" s="343">
        <v>220713.19</v>
      </c>
    </row>
    <row r="109" spans="1:5" s="84" customFormat="1" ht="13.5" thickBot="1">
      <c r="A109" s="91"/>
      <c r="B109" s="91"/>
      <c r="C109" s="91"/>
      <c r="D109" s="92"/>
      <c r="E109" s="91"/>
    </row>
    <row r="110" spans="1:5" ht="12.75">
      <c r="A110" s="285" t="s">
        <v>162</v>
      </c>
      <c r="B110" s="339"/>
      <c r="C110" s="325"/>
      <c r="D110" s="288">
        <v>41639</v>
      </c>
      <c r="E110" s="289">
        <v>41274</v>
      </c>
    </row>
    <row r="111" spans="1:5" ht="12.75">
      <c r="A111" s="340" t="s">
        <v>186</v>
      </c>
      <c r="B111" s="88" t="s">
        <v>222</v>
      </c>
      <c r="C111" s="73"/>
      <c r="D111" s="75"/>
      <c r="E111" s="341">
        <v>144130.22</v>
      </c>
    </row>
    <row r="112" spans="1:5" ht="12.75">
      <c r="A112" s="340"/>
      <c r="B112" s="73" t="s">
        <v>187</v>
      </c>
      <c r="C112" s="73"/>
      <c r="D112" s="75">
        <v>-6658.19</v>
      </c>
      <c r="E112" s="341">
        <v>-10129</v>
      </c>
    </row>
    <row r="113" spans="1:5" s="66" customFormat="1" ht="13.5" thickBot="1">
      <c r="A113" s="338"/>
      <c r="B113" s="294" t="s">
        <v>161</v>
      </c>
      <c r="C113" s="294"/>
      <c r="D113" s="314">
        <f>+D111+D112</f>
        <v>-6658.19</v>
      </c>
      <c r="E113" s="343">
        <v>134001.22</v>
      </c>
    </row>
    <row r="114" spans="1:5" s="84" customFormat="1" ht="12.75">
      <c r="A114" s="91"/>
      <c r="B114" s="91"/>
      <c r="C114" s="91"/>
      <c r="D114" s="92"/>
      <c r="E114" s="91"/>
    </row>
    <row r="115" ht="12.75">
      <c r="D115" s="77"/>
    </row>
    <row r="116" spans="2:4" ht="15">
      <c r="B116" s="202" t="s">
        <v>264</v>
      </c>
      <c r="D116" s="156" t="s">
        <v>265</v>
      </c>
    </row>
    <row r="117" spans="2:4" ht="15.75">
      <c r="B117" s="203" t="s">
        <v>267</v>
      </c>
      <c r="D117" s="157" t="s">
        <v>266</v>
      </c>
    </row>
    <row r="118" spans="2:4" ht="15">
      <c r="B118" s="143"/>
      <c r="D118" s="143"/>
    </row>
    <row r="119" spans="2:4" ht="15.75">
      <c r="B119" s="145"/>
      <c r="D119" s="145"/>
    </row>
  </sheetData>
  <sheetProtection/>
  <printOptions/>
  <pageMargins left="0.17" right="0.17" top="0.17" bottom="0.17" header="0.17" footer="0.1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ERIONA</cp:lastModifiedBy>
  <cp:lastPrinted>2014-03-25T16:15:57Z</cp:lastPrinted>
  <dcterms:created xsi:type="dcterms:W3CDTF">2010-04-15T09:54:50Z</dcterms:created>
  <dcterms:modified xsi:type="dcterms:W3CDTF">2014-03-25T16:30:59Z</dcterms:modified>
  <cp:category/>
  <cp:version/>
  <cp:contentType/>
  <cp:contentStatus/>
</cp:coreProperties>
</file>