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823" firstSheet="9" activeTab="13"/>
  </bookViews>
  <sheets>
    <sheet name="Kopertina" sheetId="1" r:id="rId1"/>
    <sheet name="Aktivet" sheetId="2" r:id="rId2"/>
    <sheet name="Pasivet" sheetId="3" r:id="rId3"/>
    <sheet name="Ardh.Shpenz.1" sheetId="4" r:id="rId4"/>
    <sheet name="Fluksi M.direkte" sheetId="5" r:id="rId5"/>
    <sheet name="Kapitali pa Konsol." sheetId="6" r:id="rId6"/>
    <sheet name="Informacion i pergjithshem " sheetId="7" r:id="rId7"/>
    <sheet name="Shpjegim zerave te bilancit " sheetId="8" r:id="rId8"/>
    <sheet name="Shenime te tjera shpjeguese" sheetId="9" r:id="rId9"/>
    <sheet name="IVENTARET E DYQANIT" sheetId="10" r:id="rId10"/>
    <sheet name="IVENTARET E FABRIKES" sheetId="11" r:id="rId11"/>
    <sheet name="IVENTAR LENDE TE PARA" sheetId="12" r:id="rId12"/>
    <sheet name="IVENTAR AAM" sheetId="13" r:id="rId13"/>
    <sheet name="IVENTAR AUTOMJETE" sheetId="14" r:id="rId14"/>
    <sheet name="Dek.anal.Tatim te ardh" sheetId="15" r:id="rId15"/>
    <sheet name="Pasqyre AAM" sheetId="16" r:id="rId16"/>
  </sheets>
  <definedNames/>
  <calcPr fullCalcOnLoad="1"/>
</workbook>
</file>

<file path=xl/comments2.xml><?xml version="1.0" encoding="utf-8"?>
<comments xmlns="http://schemas.openxmlformats.org/spreadsheetml/2006/main">
  <authors>
    <author>user </author>
  </authors>
  <commentList>
    <comment ref="E17" authorId="0">
      <text>
        <r>
          <rPr>
            <b/>
            <sz val="8"/>
            <rFont val="Tahoma"/>
            <family val="2"/>
          </rPr>
          <t>user :</t>
        </r>
        <r>
          <rPr>
            <sz val="8"/>
            <rFont val="Tahoma"/>
            <family val="2"/>
          </rPr>
          <t xml:space="preserve">
215921 tat fitimi
971 tvsh</t>
        </r>
      </text>
    </comment>
    <comment ref="E16" authorId="0">
      <text>
        <r>
          <rPr>
            <b/>
            <sz val="8"/>
            <rFont val="Tahoma"/>
            <family val="2"/>
          </rPr>
          <t>user :</t>
        </r>
        <r>
          <rPr>
            <sz val="8"/>
            <rFont val="Tahoma"/>
            <family val="2"/>
          </rPr>
          <t xml:space="preserve">
kliente
54630
</t>
        </r>
      </text>
    </comment>
  </commentList>
</comments>
</file>

<file path=xl/comments3.xml><?xml version="1.0" encoding="utf-8"?>
<comments xmlns="http://schemas.openxmlformats.org/spreadsheetml/2006/main">
  <authors>
    <author>user </author>
    <author>user</author>
  </authors>
  <commentList>
    <comment ref="E17" authorId="0">
      <text>
        <r>
          <rPr>
            <b/>
            <sz val="8"/>
            <rFont val="Tahoma"/>
            <family val="2"/>
          </rPr>
          <t>user :</t>
        </r>
        <r>
          <rPr>
            <sz val="8"/>
            <rFont val="Tahoma"/>
            <family val="2"/>
          </rPr>
          <t xml:space="preserve">
8916 tvsh2400tap,19902sigurime98300 tatim fitimi
</t>
        </r>
      </text>
    </comment>
    <comment ref="E1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paga e zoit + dieta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F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tat fit 2008                            321677
tvsh                                   13407760
tap                                        167046
akciza                                    107400
paradhen tat ne burim          331728
taksa doganore                     290139
taksa lokale                             40600
Total                                 14666350                     </t>
        </r>
      </text>
    </comment>
  </commentList>
</comments>
</file>

<file path=xl/sharedStrings.xml><?xml version="1.0" encoding="utf-8"?>
<sst xmlns="http://schemas.openxmlformats.org/spreadsheetml/2006/main" count="2477" uniqueCount="1085">
  <si>
    <t>Deri   me</t>
  </si>
  <si>
    <t>me  date</t>
  </si>
  <si>
    <t xml:space="preserve">  Data e depozitimit</t>
  </si>
  <si>
    <t>Data e krijimit</t>
  </si>
  <si>
    <t>Nr. i  Regjistrit  Tregetar</t>
  </si>
  <si>
    <t>Nr</t>
  </si>
  <si>
    <t>I</t>
  </si>
  <si>
    <t>II</t>
  </si>
  <si>
    <t>Ndertesa</t>
  </si>
  <si>
    <t xml:space="preserve">Emertimi </t>
  </si>
  <si>
    <t>Adresa e Selise</t>
  </si>
  <si>
    <t>N.I.P.T -i</t>
  </si>
  <si>
    <t xml:space="preserve">  Periudha    Nga</t>
  </si>
  <si>
    <t xml:space="preserve">  Data  e  mbylljes</t>
  </si>
  <si>
    <t xml:space="preserve">  Miratuar  nga</t>
  </si>
  <si>
    <t>P A S Q Y R A T     F I N A N C I A R E</t>
  </si>
  <si>
    <t>Statusi   Juridik</t>
  </si>
  <si>
    <t>A   K   T   I   V   E   T</t>
  </si>
  <si>
    <t>Shenime</t>
  </si>
  <si>
    <t>Ushtrimi</t>
  </si>
  <si>
    <t>Mbyllur</t>
  </si>
  <si>
    <t>Para ardhes</t>
  </si>
  <si>
    <t>A K T I V E T    A F A T S H K U R T E R A</t>
  </si>
  <si>
    <t>Aktivet  monetare</t>
  </si>
  <si>
    <t>Derivative dhe aktive te mbajtura per tregetim</t>
  </si>
  <si>
    <t>i</t>
  </si>
  <si>
    <t>ii</t>
  </si>
  <si>
    <t xml:space="preserve">Derivative </t>
  </si>
  <si>
    <t>Aktive te mbajtura per tregetim</t>
  </si>
  <si>
    <t>Aktive te tjera financiare afatshkurtera</t>
  </si>
  <si>
    <t>iii</t>
  </si>
  <si>
    <t>iv</t>
  </si>
  <si>
    <t>v</t>
  </si>
  <si>
    <t>Llogari / Kerkesa te arketueshme</t>
  </si>
  <si>
    <t>Inventari</t>
  </si>
  <si>
    <t>Lendet e para</t>
  </si>
  <si>
    <t>Prodhim ne proces</t>
  </si>
  <si>
    <t>Produkte te gateshme</t>
  </si>
  <si>
    <t>Mallra per rishitje</t>
  </si>
  <si>
    <t>Parapagesa per furnizime</t>
  </si>
  <si>
    <t>Aktive biologjike afatshkurtera</t>
  </si>
  <si>
    <t>Aktive afatshkurtera te mbajtura per rishitje</t>
  </si>
  <si>
    <t>Parapagime dhe shpenzime te shtyra</t>
  </si>
  <si>
    <t>A K T I V E T    A F A T G J A T A</t>
  </si>
  <si>
    <t>Investimet  financiare afatgjata</t>
  </si>
  <si>
    <t xml:space="preserve">i 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</si>
  <si>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</si>
  <si>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</si>
  <si>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</si>
  <si>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</si>
  <si>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</si>
  <si>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</si>
  <si>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</si>
  <si>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</si>
  <si>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</si>
  <si>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Toka</t>
  </si>
  <si>
    <t>Makineri dhe pausje</t>
  </si>
  <si>
    <t>Emri i mire</t>
  </si>
  <si>
    <t>Shpenzimet e zhvillimit</t>
  </si>
  <si>
    <t>Aktive tjera afat gjata materiale ( me Vl.Kontab)</t>
  </si>
  <si>
    <t>Aktive tjera afat gjata jo materiale</t>
  </si>
  <si>
    <t>Derivativet</t>
  </si>
  <si>
    <t>Huamarjet</t>
  </si>
  <si>
    <t>Huat  dhe  parapagimet</t>
  </si>
  <si>
    <t>Grantet dhe te ardhurat e shtyra</t>
  </si>
  <si>
    <t>Provizionet afatshkurtera</t>
  </si>
  <si>
    <t>Banka</t>
  </si>
  <si>
    <t>Arka</t>
  </si>
  <si>
    <t>Kthimet / ripagesat e huave afatgjata</t>
  </si>
  <si>
    <t>Bono te konvertueshme</t>
  </si>
  <si>
    <t>Veprimtaria  Kryesore</t>
  </si>
  <si>
    <t xml:space="preserve"> Huat dhe oblikacionet afatshkurtera</t>
  </si>
  <si>
    <t>Te pagushme ndaj furnitoreve</t>
  </si>
  <si>
    <t>Parapagime e arketuara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</si>
  <si>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</si>
  <si>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</si>
  <si>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</si>
  <si>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</si>
  <si>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</si>
  <si>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</si>
  <si>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</si>
  <si>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</si>
  <si>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</si>
  <si>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</si>
  <si>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</si>
  <si>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</si>
  <si>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</si>
  <si>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</si>
  <si>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</si>
  <si>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</si>
  <si>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</si>
  <si>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</si>
  <si>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</si>
  <si>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</si>
  <si>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</si>
  <si>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</si>
  <si>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Te ardhura te tjera nga veprimtaria e shfrytezimit</t>
  </si>
  <si>
    <t>Ndrysh.ne invent.prod.gateshme e punes ne proces</t>
  </si>
  <si>
    <t>(pakesimet shpenz.e rritjet pakesim shpenzimesh)</t>
  </si>
  <si>
    <t>Puna e kryer nga njesite ekon.raportuese per qellimet</t>
  </si>
  <si>
    <t>e veta dhe e kapitalizuar</t>
  </si>
  <si>
    <t>Mallrat,lendet e para dhe sherbimet</t>
  </si>
  <si>
    <t>Shpenzime te tjera nga veprimtaria e shfrytezimit</t>
  </si>
  <si>
    <t>Shpenzime te personelit</t>
  </si>
  <si>
    <t>Pagat</t>
  </si>
  <si>
    <t>Shpenzimet e sigurimeve shoqerore</t>
  </si>
  <si>
    <t>Shpenzimet per pensionet</t>
  </si>
  <si>
    <t>Renia ne vlere (zhvleresimi) dhe amortizimi</t>
  </si>
  <si>
    <t>Fitimi (humbja) nga veprimtarite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</si>
  <si>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</si>
  <si>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</si>
  <si>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</si>
  <si>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Te ardhurat dhe shpenzimet nga interesi</t>
  </si>
  <si>
    <t>Fitimet (Humbjet) nga kursi kembimit</t>
  </si>
  <si>
    <t>Te ardhura dhe shpenzime te tjera financiare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</si>
  <si>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</si>
  <si>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</si>
  <si>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</si>
  <si>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</si>
  <si>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Perfshin pjesen e fitimit neto per aksioneret e shoqerise meme</t>
  </si>
  <si>
    <t>Pjesa e fitimit neto per aksioneret e pakices</t>
  </si>
  <si>
    <t>Te pagushme ndaj punonjesve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</si>
  <si>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</si>
  <si>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</si>
  <si>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</si>
  <si>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</si>
  <si>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</si>
  <si>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</si>
  <si>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Aksione te Thesari te Riblera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</si>
  <si>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</si>
  <si>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</si>
  <si>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</si>
  <si>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</si>
  <si>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</si>
  <si>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</si>
  <si>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</si>
  <si>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Per Drejtimin  e Njesise  Ekonomike</t>
  </si>
  <si>
    <t xml:space="preserve">(  Ne zbatim te Standartit Kombetar te Kontabilitetit Nr.2 dhe </t>
  </si>
  <si>
    <t>Interesi i paguar</t>
  </si>
  <si>
    <t>Tatimfitimi i paguar</t>
  </si>
  <si>
    <t>Fluksi i parave nga veprimtaritë investuese</t>
  </si>
  <si>
    <t>Interesi i arkëtuar</t>
  </si>
  <si>
    <t>Dividendët e arkëtuar</t>
  </si>
  <si>
    <t>Të ardhura nga emetimi i kapitalit aksionar</t>
  </si>
  <si>
    <t>Rritja/rënia neto e mjeteve monetare</t>
  </si>
  <si>
    <t>Mjetet monetare në fillim të periudhës kontabël</t>
  </si>
  <si>
    <t>Mjetet monetare në fund të periudhës kontabël</t>
  </si>
  <si>
    <t>Fluksi i parave nga veprimtaritë e shfrytëzimit</t>
  </si>
  <si>
    <t>Paratë e arkëtuara nga klientët</t>
  </si>
  <si>
    <t>Paratë e paguara ndaj furnitorëve dhe punonjësve</t>
  </si>
  <si>
    <t>Paratë e ardhura nga veprimtaritë</t>
  </si>
  <si>
    <t>Paraja neto nga veprimtaritë e shfrytëzimit</t>
  </si>
  <si>
    <t>Blerja e kompanisë së kontrolluar X minus paratë e Arkëtuara</t>
  </si>
  <si>
    <t>Të ardhurat nga shitja e pajisjeve</t>
  </si>
  <si>
    <t>Paraja neto e përdorur në veprimtaritë investuese</t>
  </si>
  <si>
    <t>Fluksi i parave nga aktivitetet financiare</t>
  </si>
  <si>
    <t>Dividendë të paguar</t>
  </si>
  <si>
    <t>Paraja neto e përdorur në veprimtaritë financiare</t>
  </si>
  <si>
    <t xml:space="preserve">  Ligjit Nr. 9228 Date 29.04.2004 , i ndryshuar " Per Kontabilitetin dhe Pasqyrat Financiare"  )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</si>
  <si>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</si>
  <si>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</si>
  <si>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</si>
  <si>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</si>
  <si>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</si>
  <si>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</si>
  <si>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</si>
  <si>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</si>
  <si>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</si>
  <si>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</si>
  <si>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</si>
  <si>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</si>
  <si>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</si>
  <si>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</si>
  <si>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</si>
  <si>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</si>
  <si>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</si>
  <si>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</si>
  <si>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</si>
  <si>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</si>
  <si>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</si>
  <si>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</si>
  <si>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</si>
  <si>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</si>
  <si>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</si>
  <si>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</si>
  <si>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</si>
  <si>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</si>
  <si>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</si>
  <si>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</si>
  <si>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</si>
  <si>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</si>
  <si>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</si>
  <si>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</si>
  <si>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</si>
  <si>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</si>
  <si>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</si>
  <si>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</si>
  <si>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</si>
  <si>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</si>
  <si>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</si>
  <si>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</si>
  <si>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</si>
  <si>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</si>
  <si>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</si>
  <si>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</si>
  <si>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</si>
  <si>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Per llogaritjen e amortizimit te AAJM (SKK 5: 59) njesia ekonomike raportuese ka </t>
  </si>
  <si>
    <t>Ref.</t>
  </si>
  <si>
    <t>B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</si>
  <si>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</si>
  <si>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</si>
  <si>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</si>
  <si>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</si>
  <si>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</si>
  <si>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</si>
  <si>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</si>
  <si>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</si>
  <si>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</si>
  <si>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</si>
  <si>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</si>
  <si>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</si>
  <si>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</si>
  <si>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Arka ne Euro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</si>
  <si>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</si>
  <si>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</si>
  <si>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</si>
  <si>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</si>
  <si>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</si>
  <si>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</t>
  </si>
  <si>
    <t>Leke</t>
  </si>
  <si>
    <t xml:space="preserve">     a)  Nga keto</t>
  </si>
  <si>
    <t>Debitore,Kreditore te tjere</t>
  </si>
  <si>
    <t>Te drejta e detyrime ndaj ortakeve</t>
  </si>
  <si>
    <t xml:space="preserve">Nuk ka </t>
  </si>
  <si>
    <t>Produkte te gatshme</t>
  </si>
  <si>
    <t>Aktive biologjike afatshkurtra</t>
  </si>
  <si>
    <t>Aktive afatshkurtra te mbajtura per rishitje</t>
  </si>
  <si>
    <t>Shpenzime te periudhave te ardhshme</t>
  </si>
  <si>
    <t>AKTIVET AFATGJATA</t>
  </si>
  <si>
    <t>Vlera</t>
  </si>
  <si>
    <t>Amortizimi</t>
  </si>
  <si>
    <t>Vl.mbetur</t>
  </si>
  <si>
    <t>PASIVET  AFATSHKURTRA</t>
  </si>
  <si>
    <t>Overdraftet bankare</t>
  </si>
  <si>
    <t>Huamarrje afat shkuatra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</si>
  <si>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</si>
  <si>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</si>
  <si>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</si>
  <si>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</si>
  <si>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</si>
  <si>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</si>
  <si>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</si>
  <si>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</si>
  <si>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Provizionet afatshkurtra</t>
  </si>
  <si>
    <t>PASIVET  AFATGJATA</t>
  </si>
  <si>
    <t xml:space="preserve">KAPITALI </t>
  </si>
  <si>
    <t>Njesite ose aksionet e thesarit (Negative)</t>
  </si>
  <si>
    <t>●</t>
  </si>
  <si>
    <t>Fitimi i ushtrimit</t>
  </si>
  <si>
    <t>Fitimi para tatimit</t>
  </si>
  <si>
    <t>Tatimi mbi fitimin</t>
  </si>
  <si>
    <t>IV</t>
  </si>
  <si>
    <t>Pasqyra e te Ardhurave dhe Shpenzimeve</t>
  </si>
  <si>
    <t>C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</si>
  <si>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</si>
  <si>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</si>
  <si>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</si>
  <si>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S H E N I M E T          SHP J E G U E S E</t>
  </si>
  <si>
    <t>Te ardhurat dhe shpenzimet financiare nga pjesmarjet</t>
  </si>
  <si>
    <t>Pasqyra financire individuale</t>
  </si>
  <si>
    <t>Administrator</t>
  </si>
  <si>
    <t>Shpenzime te panjohura</t>
  </si>
  <si>
    <t>Ne  Leke</t>
  </si>
  <si>
    <t>Ne     Leke</t>
  </si>
  <si>
    <t>Ne   Leke</t>
  </si>
  <si>
    <t>Sipas natyres ne lek</t>
  </si>
  <si>
    <t>Sipas metodes direkte   ne  Leke</t>
  </si>
  <si>
    <t>lek</t>
  </si>
  <si>
    <t>V</t>
  </si>
  <si>
    <t>Pasqyra e fluksit te parase</t>
  </si>
  <si>
    <t xml:space="preserve">parate e arketuara nga klientet </t>
  </si>
  <si>
    <t>parate e paguara punonjesve</t>
  </si>
  <si>
    <t>sigurime shoqerore</t>
  </si>
  <si>
    <t>TAP</t>
  </si>
  <si>
    <t>xv</t>
  </si>
  <si>
    <t>VI</t>
  </si>
  <si>
    <t>Pasqyra e ndryshimeve ne kapital</t>
  </si>
  <si>
    <t>Nuk ka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</si>
  <si>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</si>
  <si>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</si>
  <si>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</si>
  <si>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</si>
  <si>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</si>
  <si>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</si>
  <si>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</si>
  <si>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</si>
  <si>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</si>
  <si>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Humbja e vitit eshte</t>
  </si>
  <si>
    <t>Lek</t>
  </si>
  <si>
    <t>Kapital i emetuar</t>
  </si>
  <si>
    <t>S H E N I M E T          SH P J E G U E S E</t>
  </si>
  <si>
    <t>Korce</t>
  </si>
  <si>
    <t>Fitim I vitit</t>
  </si>
  <si>
    <t>SH.P.K.</t>
  </si>
  <si>
    <t>Lendet e para e materiale ndihmese</t>
  </si>
  <si>
    <t xml:space="preserve">     Kuadri kontabel i aplikuar : Standartet Kombetare te Kontabilitetit ne Shqiperi.(SKK 2; 49)</t>
  </si>
  <si>
    <t>Tvsh</t>
  </si>
  <si>
    <t>Shpenzime personeli paga sigurime</t>
  </si>
  <si>
    <t>euro</t>
  </si>
  <si>
    <t>Tatim mbi fitimin</t>
  </si>
  <si>
    <t xml:space="preserve">Shoqeria DAJANA  SH.P.K.                                         </t>
  </si>
  <si>
    <t>Inventar I imet</t>
  </si>
  <si>
    <t>Shtesa</t>
  </si>
  <si>
    <t>Amortizimi  eshte llogaritur</t>
  </si>
  <si>
    <t>HROMODHOMI ALBANIA SHPK</t>
  </si>
  <si>
    <t>Tatime dhe detyrime te tjera shtetit</t>
  </si>
  <si>
    <t>Te ardhura nga huamarje afatgjata</t>
  </si>
  <si>
    <t>ardhura nga huamarjet afatgjata</t>
  </si>
  <si>
    <t>Pagesat e detyrimeve të qirasë financiare dhe huave</t>
  </si>
  <si>
    <t>406013692CLPRCLALLAQ</t>
  </si>
  <si>
    <t>406013692CLPRCLALLKV</t>
  </si>
  <si>
    <t>BKT LEK</t>
  </si>
  <si>
    <t>BKT LEK llog kredie</t>
  </si>
  <si>
    <t>BKT EURO</t>
  </si>
  <si>
    <t>BKT EURO llog kredie</t>
  </si>
  <si>
    <t>406013692CLPRCFEURRV</t>
  </si>
  <si>
    <t>406013692CLPRCFEURIM</t>
  </si>
  <si>
    <t>RAIFAIZEN LEK</t>
  </si>
  <si>
    <t>CREDINS</t>
  </si>
  <si>
    <t>PROKREDIT</t>
  </si>
  <si>
    <t>50-139183-00-01</t>
  </si>
  <si>
    <t>00000056550</t>
  </si>
  <si>
    <t>0500000934</t>
  </si>
  <si>
    <t>Parapagim doganave</t>
  </si>
  <si>
    <t>Tvsh kreditore</t>
  </si>
  <si>
    <t>Parapagim tatim ne burim</t>
  </si>
  <si>
    <t>Program kontabiliteti</t>
  </si>
  <si>
    <t>Shoqeria       HROMODHOMI ALBANIA   SH.P.K</t>
  </si>
  <si>
    <t>Shoqeria  HROMODHOMI ALBANIA  Sh.P.K.</t>
  </si>
  <si>
    <t xml:space="preserve">Shoqeria HROMODHOMI ALBANIA            SH.P.K.                     </t>
  </si>
  <si>
    <t xml:space="preserve">HROMODHOMI </t>
  </si>
  <si>
    <t>ALBANIA</t>
  </si>
  <si>
    <t>K13920002W</t>
  </si>
  <si>
    <t>13.01.2001</t>
  </si>
  <si>
    <t>PRODHIM TREGETIM BOJRASH</t>
  </si>
  <si>
    <t>Aristotel MINDILI</t>
  </si>
  <si>
    <t>Autostada Korce-Bilisht KM 3-te</t>
  </si>
  <si>
    <t xml:space="preserve">Shoqeria HROMODHOMI ALBANIA Sh.P.k.                      </t>
  </si>
  <si>
    <t xml:space="preserve">                - Kompjutera e sisteme informacioni me     25  % te vleftes se mbetur</t>
  </si>
  <si>
    <t xml:space="preserve">                - Te gjitha AAM te tjera me    20 % te vleftes se mbetur</t>
  </si>
  <si>
    <t>percaktuar si metode te amortizimit metoden lineare ndersa normen e amortizimit me  25 % ne vit.</t>
  </si>
  <si>
    <t>HARTUESE</t>
  </si>
  <si>
    <t>ANJEZA LAPANXA</t>
  </si>
  <si>
    <t>ADMINISTRATORI</t>
  </si>
  <si>
    <t xml:space="preserve">    ARISTOTEL MINDILI</t>
  </si>
  <si>
    <t>FINANCIERE EKONOMISTE</t>
  </si>
  <si>
    <t>Shënime të tjera shpjeguese</t>
  </si>
  <si>
    <t>Shitjet neto(nga shitja e mallrave,lende te para dhe prodhimit te vet)</t>
  </si>
  <si>
    <t>Te ardh nga shitja e sherbimeve(transport, qera)</t>
  </si>
  <si>
    <t xml:space="preserve">Te ardh nga prodhimi I aktiveve </t>
  </si>
  <si>
    <t>Te ardh nga prodhimi I aktiveve (ndertesa ne proces)</t>
  </si>
  <si>
    <t>Gjendje te tjera inventari(3125,327)</t>
  </si>
  <si>
    <t>Materiale ndertimi per prodhime aktivesh</t>
  </si>
  <si>
    <t>Aktive afatgjata ne proces</t>
  </si>
  <si>
    <t>Materiale ndertimi te harxhuara per prodhim aktivesh</t>
  </si>
  <si>
    <t>Llogari / Kerkesa te tjera te arketueshme TVSH</t>
  </si>
  <si>
    <t>Tatim fitimi</t>
  </si>
  <si>
    <t>Te tjera (449,418)</t>
  </si>
  <si>
    <t>Pershkrimi</t>
  </si>
  <si>
    <t>NJESIA</t>
  </si>
  <si>
    <t>SASI</t>
  </si>
  <si>
    <t>CMIM</t>
  </si>
  <si>
    <t>VLERE</t>
  </si>
  <si>
    <t>DILUENT 1L</t>
  </si>
  <si>
    <t>TRETES 1L</t>
  </si>
  <si>
    <t>TRETES 5L</t>
  </si>
  <si>
    <t>DILUENT 0.3L</t>
  </si>
  <si>
    <t>TRETES 0.3L</t>
  </si>
  <si>
    <t>ASTAR PLASTIK 1KG</t>
  </si>
  <si>
    <t>ASTAR PLASTIK 5KG</t>
  </si>
  <si>
    <t>ASTAR PLASTIK 15KG</t>
  </si>
  <si>
    <t>KOVER 5KG</t>
  </si>
  <si>
    <t>KOVER 15KG</t>
  </si>
  <si>
    <t>PIGMENT 250GR</t>
  </si>
  <si>
    <t>PIGMENT 1KG</t>
  </si>
  <si>
    <t>CIMENTOKROMA 5KG</t>
  </si>
  <si>
    <t>CIMENTOKROMA 15KG</t>
  </si>
  <si>
    <t>NATURA 5KG</t>
  </si>
  <si>
    <t>NATYRA 15KG</t>
  </si>
  <si>
    <t>HIDROKROMA 1KG</t>
  </si>
  <si>
    <t>HIDROKROMA 5KG</t>
  </si>
  <si>
    <t>HIDROKROMA 15KG</t>
  </si>
  <si>
    <t>HIDROKROMA 25KG</t>
  </si>
  <si>
    <t>PIGMENT 500GR</t>
  </si>
  <si>
    <t>KOVER 1KG</t>
  </si>
  <si>
    <t>ANTIRUXHO 0.75L</t>
  </si>
  <si>
    <t>ANTIRUXHO 5 KG</t>
  </si>
  <si>
    <t>ANTIRUXHO 4KG</t>
  </si>
  <si>
    <t>BOJE VAJI 1KG</t>
  </si>
  <si>
    <t>ASTAR ME TRETES 5L</t>
  </si>
  <si>
    <t>BOJE DRURI 1L</t>
  </si>
  <si>
    <t>ASTAR ME TRETES 1L</t>
  </si>
  <si>
    <t>ASTAR ME TRETES 15L</t>
  </si>
  <si>
    <t>LLAK DRURI 1L</t>
  </si>
  <si>
    <t>LLAK GURI 0.75L</t>
  </si>
  <si>
    <t>STUKO DRURI 200GR</t>
  </si>
  <si>
    <t>HIDROPLAST 5KG</t>
  </si>
  <si>
    <t xml:space="preserve">                       Aristotel MINDILI</t>
  </si>
  <si>
    <t>SPATURELA 15KG</t>
  </si>
  <si>
    <t>LETER NGJITESE 19*50 (80C)</t>
  </si>
  <si>
    <t>LETER NGJITESE 25*50 (80C)</t>
  </si>
  <si>
    <t>LETER NGJITESE 50*50 (80C)</t>
  </si>
  <si>
    <t>LETER NGJITESE 38*50 (80C)</t>
  </si>
  <si>
    <t>FILTRA LETRE</t>
  </si>
  <si>
    <t>AMBALLAZH PLASTIK 385ML</t>
  </si>
  <si>
    <t>AMBALLAZH PLASTIK 400ML</t>
  </si>
  <si>
    <t>AMBALLAZH PLASTIK 700ML</t>
  </si>
  <si>
    <t>AMBALLAZH PLASTIK 1350ML</t>
  </si>
  <si>
    <t>LET ZMERIL DISK P80</t>
  </si>
  <si>
    <t>LET ZMERIL DISK PXXX</t>
  </si>
  <si>
    <t>SILIKON TRANSPARENT 280ML</t>
  </si>
  <si>
    <t>SILIKON I ZI 280 ML</t>
  </si>
  <si>
    <t>LET ZMERIL 140 P100</t>
  </si>
  <si>
    <t>LET ZMERIL 140 P120-400</t>
  </si>
  <si>
    <t>STUKO BODYSOFT 250GR</t>
  </si>
  <si>
    <t>STUKO LP PLUS-SOFT 1KG</t>
  </si>
  <si>
    <t>STUKO LP PLUS-SOFT 2KG</t>
  </si>
  <si>
    <t>STUKO LP PLUS-SOFT 3KG</t>
  </si>
  <si>
    <t>STUKO UNILITE 1L</t>
  </si>
  <si>
    <t>STUKO UNILITE 1.65L</t>
  </si>
  <si>
    <t>STUKO UNISOFT 1.5KG</t>
  </si>
  <si>
    <t>STUKO UNISOFT 3KG</t>
  </si>
  <si>
    <t>STUKO BODYSOFT 1KG</t>
  </si>
  <si>
    <t>STUKO BODYSOFT 380GR</t>
  </si>
  <si>
    <t>STUKO F213 UNIPLUS 2KG</t>
  </si>
  <si>
    <t>STUKO F216 SOFTPLUS 1KG</t>
  </si>
  <si>
    <t>STUKO F216 SOFTPLUS 2KG</t>
  </si>
  <si>
    <t>STUKO FINE 1KG</t>
  </si>
  <si>
    <t>STUKO BUMPERSOFT 250GR</t>
  </si>
  <si>
    <t>STUKO BUMPERSOFT 1KG</t>
  </si>
  <si>
    <t>STUKO UNI-FINE 3KG</t>
  </si>
  <si>
    <t>STUKO FIBER 1.5KG</t>
  </si>
  <si>
    <t>STUKO FIBER 250GR</t>
  </si>
  <si>
    <t>STUKO FIBER 750GR</t>
  </si>
  <si>
    <t>STUKO ALU 1KG</t>
  </si>
  <si>
    <t>LET ZMERIL 270 P150-2000</t>
  </si>
  <si>
    <t>ANTIRUXHO 305 1L</t>
  </si>
  <si>
    <t>ANTIRUXHO 305 4L</t>
  </si>
  <si>
    <t>ANTIRUXHO 307 1L</t>
  </si>
  <si>
    <t>ANTIRUXHO 307 4L</t>
  </si>
  <si>
    <t>LET ZMERIL 330 116mm P80</t>
  </si>
  <si>
    <t>LET ZMERIL 330 116mm P100-220</t>
  </si>
  <si>
    <t>LET ZMERIL 330 203mm P100-220</t>
  </si>
  <si>
    <t>ANTIRUXHO 334 1L</t>
  </si>
  <si>
    <t>ANTIRUXHO 334 4L</t>
  </si>
  <si>
    <t>ANTIRUXHO PLASTOFIX 1L</t>
  </si>
  <si>
    <t>BOJE RALLY E BARDHE 0.9L</t>
  </si>
  <si>
    <t>BOJE RALLY ME NGJYRE 0.9L</t>
  </si>
  <si>
    <t>ANTIRUXHO BUMPER 1L</t>
  </si>
  <si>
    <t>BOJE 2K E BARDHE 9910 1L</t>
  </si>
  <si>
    <t>BOJE 2K E BARDHE 9910 4L</t>
  </si>
  <si>
    <t>BOJE 2K ME NGJYRE 9XXX 1L</t>
  </si>
  <si>
    <t>BOJE 2K MIX E KUQE 1L</t>
  </si>
  <si>
    <t>BOJE 2K MIX BLU 1L</t>
  </si>
  <si>
    <t>BOJE IND L100,L129,L286 1L</t>
  </si>
  <si>
    <t>BOJE MIX BASECOAT 3.75L</t>
  </si>
  <si>
    <t>BOJE MIX BASECOAT 1L</t>
  </si>
  <si>
    <t>THARES 491 1L</t>
  </si>
  <si>
    <t>THARES 491 5L</t>
  </si>
  <si>
    <t>THARES 492 1L</t>
  </si>
  <si>
    <t>THARES 494 5L</t>
  </si>
  <si>
    <t>THARES 494 1L</t>
  </si>
  <si>
    <t>THARES 496 1L</t>
  </si>
  <si>
    <t>THARES 496 5L</t>
  </si>
  <si>
    <t>THARES 496 SR 1L</t>
  </si>
  <si>
    <t>BOJE SPRAY UNIVERSAL</t>
  </si>
  <si>
    <t>BOJE SPRAY IRIDA RAL</t>
  </si>
  <si>
    <t>BOJE SPRAY SPECIAL</t>
  </si>
  <si>
    <t>BOJE SPRAY PLASTOFIX</t>
  </si>
  <si>
    <t>LET ZMERIL 510 P60</t>
  </si>
  <si>
    <t>LET ZMERIL 510 P80</t>
  </si>
  <si>
    <t>LET ZMERIL 510 P100-400</t>
  </si>
  <si>
    <t>BOJE SPRAY 950</t>
  </si>
  <si>
    <t>BOJE SPRAY PRIMER GREY</t>
  </si>
  <si>
    <t>LET ZMERIL 510 116mm P40</t>
  </si>
  <si>
    <t>LET ZMERIL 510 116mm P60</t>
  </si>
  <si>
    <t>LET ZMERIL 510 116mm P80</t>
  </si>
  <si>
    <t>LET ZMERIL 510 116mm P100-500</t>
  </si>
  <si>
    <t>BOJE SPRAY TEMPERATURE</t>
  </si>
  <si>
    <t>BOJE SPRAY BUMPER PAINT</t>
  </si>
  <si>
    <t>BOJE SPRAY HEQES BOJE</t>
  </si>
  <si>
    <t>HEQES BOJE 700 0.5L</t>
  </si>
  <si>
    <t>HEQES BOJE 700 1L</t>
  </si>
  <si>
    <t>THARES 720 1L</t>
  </si>
  <si>
    <t>THARES 720 2.5L</t>
  </si>
  <si>
    <t>THARES 720 5L</t>
  </si>
  <si>
    <t>THARES 720 200ML</t>
  </si>
  <si>
    <t>THARES 722 500ML</t>
  </si>
  <si>
    <t>THARES 722 1L</t>
  </si>
  <si>
    <t>THARES 722 2.5L</t>
  </si>
  <si>
    <t>THARES 722 5L</t>
  </si>
  <si>
    <t>THARES 723 1L</t>
  </si>
  <si>
    <t>THARES 723 2.5L</t>
  </si>
  <si>
    <t>THARES 723 333ML</t>
  </si>
  <si>
    <t>THARES 724 1L</t>
  </si>
  <si>
    <t>THARES 724 333ML</t>
  </si>
  <si>
    <t>THARES 725 250ML</t>
  </si>
  <si>
    <t>THARES 725 200ML</t>
  </si>
  <si>
    <t>THARES 726 1L</t>
  </si>
  <si>
    <t>THARES 726 200ML</t>
  </si>
  <si>
    <t>THARES 730 1L</t>
  </si>
  <si>
    <t>THARES 734 500ML</t>
  </si>
  <si>
    <t>THARES 735 500ML</t>
  </si>
  <si>
    <t>DILUENT 740 1L</t>
  </si>
  <si>
    <t>DILUENT 740 5L</t>
  </si>
  <si>
    <t>DILUENT 767 1L</t>
  </si>
  <si>
    <t>DILUENT 767 5L</t>
  </si>
  <si>
    <t>DILUENT 767 20L</t>
  </si>
  <si>
    <t>ANTISILIKON 770 1L</t>
  </si>
  <si>
    <t>HEQES NDRICIMI 1L</t>
  </si>
  <si>
    <t>SFUNGJER ZMERIL</t>
  </si>
  <si>
    <t>ANTIOKSIDUES 930 1KG</t>
  </si>
  <si>
    <t>ANTIOKSIDUES 930 5KG</t>
  </si>
  <si>
    <t>ANTIOKSIDUES 950 1L</t>
  </si>
  <si>
    <t>ANTIRUXHO 980 1L</t>
  </si>
  <si>
    <t>ANTIRUXHO 992 1KG</t>
  </si>
  <si>
    <t>ANTIOKSIDUES 999 300ML</t>
  </si>
  <si>
    <t>ANTIOKSIDUES 999 1KG</t>
  </si>
  <si>
    <t>ALLCI</t>
  </si>
  <si>
    <t>RULA LYERJE ME BISHT</t>
  </si>
  <si>
    <t>SILIKON AKRELIK 208ML</t>
  </si>
  <si>
    <t>Kg</t>
  </si>
  <si>
    <t>cope</t>
  </si>
  <si>
    <t>AMBALLAZH PLASTIK 2250ML</t>
  </si>
  <si>
    <t>ANTIOKSIDUES 910 1L</t>
  </si>
  <si>
    <t>ANTIOKSIDUES 930 1L</t>
  </si>
  <si>
    <t>ANTIOKSIDUES 950 4L</t>
  </si>
  <si>
    <t>M</t>
  </si>
  <si>
    <t>ASTAR 305 4L</t>
  </si>
  <si>
    <t>BLUZA</t>
  </si>
  <si>
    <t>BOJE 2K MIX 150 KREM 3.75L</t>
  </si>
  <si>
    <t>BOJE 2K MIX BLU 3.75L</t>
  </si>
  <si>
    <t>BOJE 2K MIX JESHILE 1L</t>
  </si>
  <si>
    <t>BOJE 2K MIX KAFE 1L</t>
  </si>
  <si>
    <t>BOJE 2K MIX LILA 1L</t>
  </si>
  <si>
    <t>BOJE 2K MIX VISHNJE 1L</t>
  </si>
  <si>
    <t>BOJE INDUSTRIALE  910 SR 3.75L</t>
  </si>
  <si>
    <t>BOJE INDUSTRIALE 6801-2 3.75L</t>
  </si>
  <si>
    <t>BOJE INDUSTRIALE 6811-15,17 3.75L</t>
  </si>
  <si>
    <t>BOJE INDUSTRIALE 6816,18,19 3.75L</t>
  </si>
  <si>
    <t>BOJE INDUSTRIALE DB 189-744 1L</t>
  </si>
  <si>
    <t>BOJE INDUSTRIALE DB 199 1L</t>
  </si>
  <si>
    <t>BOJE P 943-W 1L</t>
  </si>
  <si>
    <t>BOJE PER AUTO</t>
  </si>
  <si>
    <t>BOJE PER AUTOMJETE</t>
  </si>
  <si>
    <t>BOJE RALY ME NGJYRE SH 0.9L</t>
  </si>
  <si>
    <t>BOJE SPRAY IRIDA GOLD EFFECT 3000</t>
  </si>
  <si>
    <t>BOJE SPRAY IRIDA NIKEL EFEKT 4500</t>
  </si>
  <si>
    <t>DEKOR</t>
  </si>
  <si>
    <t>DISK ZMERIL 915 115mm</t>
  </si>
  <si>
    <t>DISK ZMERIL 930 180mm</t>
  </si>
  <si>
    <t>DISK ZMERIL 932 115mm</t>
  </si>
  <si>
    <t>DISK ZMERIL 932 180mm</t>
  </si>
  <si>
    <t>DISK ZMERIL 935 115mm</t>
  </si>
  <si>
    <t>DISK ZMERIL 935 180mm</t>
  </si>
  <si>
    <t>FUCI PLASTIKE</t>
  </si>
  <si>
    <t>KOMINOSHE</t>
  </si>
  <si>
    <t>LET NGJITESE E VERDHE 990 19mm*50</t>
  </si>
  <si>
    <t>LET NGJITESE E VERDHE 990 25mm*50</t>
  </si>
  <si>
    <t>LET NGJITESE E VERDHE 990 38mm*50</t>
  </si>
  <si>
    <t>LET NGJITESE E VERDHE 990 50mm*50</t>
  </si>
  <si>
    <t>LET ZMERIL 140 P80</t>
  </si>
  <si>
    <t>LET ZMERIL 270 P120</t>
  </si>
  <si>
    <t>LET ZMERIL 330 116mm P24</t>
  </si>
  <si>
    <t>LET ZMERIL 330 116mm P36</t>
  </si>
  <si>
    <t>LET ZMERIL 330 116mm P40</t>
  </si>
  <si>
    <t>LET ZMERIL 330 116mm P50</t>
  </si>
  <si>
    <t>LET ZMERIL 330 116mm P60</t>
  </si>
  <si>
    <t>LET ZMERIL 330 203 mm P60</t>
  </si>
  <si>
    <t>LET ZMERIL 330 203mm P36</t>
  </si>
  <si>
    <t>LET ZMERIL 330 203mm P40</t>
  </si>
  <si>
    <t>LET ZMERIL 330 203mm P80</t>
  </si>
  <si>
    <t>LET ZMERIL 630 203mm P100-220</t>
  </si>
  <si>
    <t>LET ZMERIL 630 203mm P40</t>
  </si>
  <si>
    <t>LET ZMERIL 630 203mm P60</t>
  </si>
  <si>
    <t>LET ZMERIL 630 203mm P80</t>
  </si>
  <si>
    <t>LET ZMERIL 630 P100-150</t>
  </si>
  <si>
    <t>LET ZMERIL 630 P40</t>
  </si>
  <si>
    <t>LET ZMERIL 630 P60</t>
  </si>
  <si>
    <t>LET ZMERIL 630 P80</t>
  </si>
  <si>
    <t>LET ZMERIL 640 116mm P100-320</t>
  </si>
  <si>
    <t>LET ZMERIL 640 P60</t>
  </si>
  <si>
    <t>MATERIALE REKLAMIMI</t>
  </si>
  <si>
    <t>MOBITEL 100 3.75</t>
  </si>
  <si>
    <t>MOBITEL 104 3.75L</t>
  </si>
  <si>
    <t>MOBITEL 106 3.75L</t>
  </si>
  <si>
    <t>MOBITEL 325 1L</t>
  </si>
  <si>
    <t>MOBITEL 345 1L</t>
  </si>
  <si>
    <t>MOBITEL 361 3.5L</t>
  </si>
  <si>
    <t>MOBITEL 401 1L</t>
  </si>
  <si>
    <t>PESHORE ELEKTRONIKE</t>
  </si>
  <si>
    <t>PICETA PASTRIMI SET</t>
  </si>
  <si>
    <t>PISTOLETA BOJE</t>
  </si>
  <si>
    <t>SHIRIT VETENGJITES 48/66</t>
  </si>
  <si>
    <t>STUKO LP PLUS SOFT 5KG</t>
  </si>
  <si>
    <t>TAMPON BASO</t>
  </si>
  <si>
    <t>THARES 726 250ML</t>
  </si>
  <si>
    <t>THARES 803 1L</t>
  </si>
  <si>
    <t>TRETES 740 5L</t>
  </si>
  <si>
    <t>TRETES 767 1L</t>
  </si>
  <si>
    <t>TRETES 767 5L</t>
  </si>
  <si>
    <t>VERNIK 340 500ML</t>
  </si>
  <si>
    <t>VERNIK 492 1L</t>
  </si>
  <si>
    <t>VERNIK 492 SR 1L</t>
  </si>
  <si>
    <t>SODASIL P95</t>
  </si>
  <si>
    <t>PLUHUR MERMERI 0-1.8MM</t>
  </si>
  <si>
    <t>PLUHUR MERMERI 1.8-2.5MM</t>
  </si>
  <si>
    <t>KARBONAT IOKAL 5C-TN</t>
  </si>
  <si>
    <t>KARBONAT IOKAL 15C-TN</t>
  </si>
  <si>
    <t>KARBONAT IOKAL 40-TN</t>
  </si>
  <si>
    <t>KARBONAT IOKAL 10-TN</t>
  </si>
  <si>
    <t>KARBONAT IOKAL 20C-TN</t>
  </si>
  <si>
    <t>KARBONAT IOKALIT 5C-TN</t>
  </si>
  <si>
    <t>KARBONAT IOKALIT 15C-TN</t>
  </si>
  <si>
    <t>KARBONAT IOKAL 63-TN</t>
  </si>
  <si>
    <t>Karbonat omyacarb 5-TN</t>
  </si>
  <si>
    <t>Karbonat omyacarb 3T-TN</t>
  </si>
  <si>
    <t>Lende e pare per prodh boje (CRAYMUL 2100)</t>
  </si>
  <si>
    <t>POLIFOSFAT</t>
  </si>
  <si>
    <t>PLUHUR MERMERI 0.150-0.700MM</t>
  </si>
  <si>
    <t>PREPARAT ANTINGRIRES</t>
  </si>
  <si>
    <t>AKRILIKO STIRENI</t>
  </si>
  <si>
    <t>BOJE E ZEZE PLUHUR</t>
  </si>
  <si>
    <t>KARBONAT ARGJILE</t>
  </si>
  <si>
    <t>KARBONAT KALCIUMI</t>
  </si>
  <si>
    <t>KARBONAT METILI</t>
  </si>
  <si>
    <t>DILUENT</t>
  </si>
  <si>
    <t>FOSFAT NATRIUMI</t>
  </si>
  <si>
    <t>LETINOL</t>
  </si>
  <si>
    <t>OKSID TITANI</t>
  </si>
  <si>
    <t>POLIVINIL</t>
  </si>
  <si>
    <t>POLIMER AKRELIK</t>
  </si>
  <si>
    <t>PIRITIKO ARGJILI</t>
  </si>
  <si>
    <t>PIGMENT</t>
  </si>
  <si>
    <t>PERMIRESUES VISKOZITETI</t>
  </si>
  <si>
    <t>RESHIRE ESTERE</t>
  </si>
  <si>
    <t>RETINE ALKIDE</t>
  </si>
  <si>
    <t>REGULLUES VISKOZITETI</t>
  </si>
  <si>
    <t>SODIUM ALUMINAT</t>
  </si>
  <si>
    <t>SKON VISHNJE</t>
  </si>
  <si>
    <t>TRETES</t>
  </si>
  <si>
    <t>THARES</t>
  </si>
  <si>
    <t>PIGMENT BLU BGS</t>
  </si>
  <si>
    <t>PIGMENT BLU BN</t>
  </si>
  <si>
    <t>PIGMENT JESHIL 7</t>
  </si>
  <si>
    <t>PIGMENT I KUQ 112</t>
  </si>
  <si>
    <t>PIGMENT I KUQ 122</t>
  </si>
  <si>
    <t>PIGMENT I VERDHE 74</t>
  </si>
  <si>
    <t>BIDON PLASTIK 1L</t>
  </si>
  <si>
    <t>BIDON PLASTIK 4L</t>
  </si>
  <si>
    <t>DOREZA PLASTIKE (per shishe 5L)</t>
  </si>
  <si>
    <t>ETIKETA</t>
  </si>
  <si>
    <t>FUCI 1000L</t>
  </si>
  <si>
    <t>KUTI 0.25L</t>
  </si>
  <si>
    <t>KUTI METALIKE 0.75L</t>
  </si>
  <si>
    <t>KUTI METALIKE 5L</t>
  </si>
  <si>
    <t>KUTI METALIKE 1KG</t>
  </si>
  <si>
    <t>KUTI METALIKE 2.5L</t>
  </si>
  <si>
    <t>KUTI METALIKE 15L</t>
  </si>
  <si>
    <t>KUTI METALIKE 9L</t>
  </si>
  <si>
    <t>KUTI METALIKE 20L</t>
  </si>
  <si>
    <t>KUTI METALIKE 25KG</t>
  </si>
  <si>
    <t>KUTI METALIKE 0.18L</t>
  </si>
  <si>
    <t>KUTI METALIKE 0.375L</t>
  </si>
  <si>
    <t>KUTI PLASTIKE 10L</t>
  </si>
  <si>
    <t>KUTI PLASTIKE 175ML</t>
  </si>
  <si>
    <t>KUTI PLASTIKE 80ML</t>
  </si>
  <si>
    <t>KUTI PLASTIKE 3L</t>
  </si>
  <si>
    <t>KUTI PLASTIKE 0.75L</t>
  </si>
  <si>
    <t>KUTI KARTONI PER 0.3L</t>
  </si>
  <si>
    <t>KUTI KARTONI</t>
  </si>
  <si>
    <t>SHISHE PLASTIKE 0.33L</t>
  </si>
  <si>
    <t>SHISHE PLASTIKE 1L</t>
  </si>
  <si>
    <t>SHISHE PLASTIKE 5L</t>
  </si>
  <si>
    <t>TAPA SHISHEJE</t>
  </si>
  <si>
    <t>TAPA SHISHEJE 5L</t>
  </si>
  <si>
    <t>K.KALCIUMI GRANULA</t>
  </si>
  <si>
    <t>ECODIS P90</t>
  </si>
  <si>
    <t>KARBONAT IOKAL ULTRA FINE</t>
  </si>
  <si>
    <t>KARBONAT IOTALK 25</t>
  </si>
  <si>
    <t>KARBONAT IOKALIT ULTRAFINE</t>
  </si>
  <si>
    <t>KUTI METAL. VACOPLAST 250gr</t>
  </si>
  <si>
    <t>KUTI METAL.VACO PLASTIK 169*215 (3.75L)</t>
  </si>
  <si>
    <t>KUTI METAL. VACOTEX 110*130</t>
  </si>
  <si>
    <t>KUTI METAL.CHASSICOAT 99*85</t>
  </si>
  <si>
    <t>KUTI METAL. VACOPLAST 0.5KG</t>
  </si>
  <si>
    <t>KUTI METAL. VELATURA 750ml</t>
  </si>
  <si>
    <t>KUTI METAL. XYLOVAC 750ML</t>
  </si>
  <si>
    <t>KUTI METAL. VALATURA 0.5KG</t>
  </si>
  <si>
    <t>KUTI METAL. DILUENT 4L</t>
  </si>
  <si>
    <t>KUTI METAL. XYLOVAC 4KG</t>
  </si>
  <si>
    <t>KUTI METAL. BOJE PER MJETE LUNDRUESE 750ML</t>
  </si>
  <si>
    <t>KUTI METAL. ASTAR METALIK 750ml</t>
  </si>
  <si>
    <t>KUTI METAL.VELATURA 2.5L</t>
  </si>
  <si>
    <t>KUTI METAL. BOJE PER MJETE LUNDRUESE 2.5L</t>
  </si>
  <si>
    <t>KUTI METAL. LLAK GURI 2.5L</t>
  </si>
  <si>
    <t>KUTI METAL. VACOLUX 750</t>
  </si>
  <si>
    <t>KUTI METAL. VACOLUX 2.5L</t>
  </si>
  <si>
    <t>KUTI METAL. VACOLUX 0.25KG</t>
  </si>
  <si>
    <t>KUTI METAL. VACOSTOP 110*130</t>
  </si>
  <si>
    <t>BOJE VAJI ME NGJYRE</t>
  </si>
  <si>
    <t>FOSFAT ZINGU</t>
  </si>
  <si>
    <t>KUTI KARTONI PER 1L</t>
  </si>
  <si>
    <t>KUTI KARTONI MODELI 7</t>
  </si>
  <si>
    <t>KUTI KARTONI MOD 9</t>
  </si>
  <si>
    <t>KAPAK PLASTIK 4.2L</t>
  </si>
  <si>
    <t>KUTI PLASTIKE ME KAPAKE 11L</t>
  </si>
  <si>
    <t>KAPAK PLASTIK 12.5L</t>
  </si>
  <si>
    <t>KUTI PLASTIKE ME KAPAKE 18L</t>
  </si>
  <si>
    <t>KUTI PLASTIKE ME KAPAKE 3.8L</t>
  </si>
  <si>
    <t>KUTI PLASTIKE ME KAPAK 1L</t>
  </si>
  <si>
    <t>KUTI PLASTIKE 180ML</t>
  </si>
  <si>
    <t>AMONJAK LENG</t>
  </si>
  <si>
    <t>ANTIRUXHO 500GR</t>
  </si>
  <si>
    <t>ASTAR ME TRETES 18L</t>
  </si>
  <si>
    <t>BOJE DRURI 2.5L</t>
  </si>
  <si>
    <t>BOJE VAJI 250GR</t>
  </si>
  <si>
    <t>BOJE VAJI 4KG</t>
  </si>
  <si>
    <t>BOJE VAJI 500GR</t>
  </si>
  <si>
    <t>CIMENTOKROMA 1KG</t>
  </si>
  <si>
    <t>HIDROKROMA II 15KG</t>
  </si>
  <si>
    <t>HIDROPLAST 15KG</t>
  </si>
  <si>
    <t>LLAK DRURI 200GR</t>
  </si>
  <si>
    <t>PERFORCUES BETONI 1L</t>
  </si>
  <si>
    <t>PERFORCUES BETONI 4L</t>
  </si>
  <si>
    <t>SILIKON 15KG</t>
  </si>
  <si>
    <t>SILIKON 1KG</t>
  </si>
  <si>
    <t>SILIKON 5KG</t>
  </si>
  <si>
    <t>STUKO FLEX  800 GR</t>
  </si>
  <si>
    <t>STUKO FLEX 18 KG</t>
  </si>
  <si>
    <t>STUKO FLEX 400 GR</t>
  </si>
  <si>
    <t>STUKO FLEX 6KG</t>
  </si>
  <si>
    <t>SUVA AKRIL 17KG</t>
  </si>
  <si>
    <t>THARES BETONI</t>
  </si>
  <si>
    <t>TRETES 4L</t>
  </si>
  <si>
    <t>Blerja e aktiveve afatgjata materiale (QERA DYQANI)</t>
  </si>
  <si>
    <t>Te ardhura te siguruara nga demshperblimet</t>
  </si>
  <si>
    <t xml:space="preserve">                - Per ndertesat     5 % ne vit te vleres se mbetur.</t>
  </si>
  <si>
    <t>Pozicioni me 31 dhjetor 2010</t>
  </si>
  <si>
    <t>Materiale ndertimi per prodhim aktivesh</t>
  </si>
  <si>
    <t>Financime te tjera (llogari e pronarit)</t>
  </si>
  <si>
    <t>Debitore dhe Kreditore te tjere(qeradhenes)</t>
  </si>
  <si>
    <t>Shpenzime te pa zbriteshme(interesa bankare mbi 11%)</t>
  </si>
  <si>
    <t>Te ardhura nga transporti,qeraja</t>
  </si>
  <si>
    <t>Materiale te para,mallra dhe sherbime te konsumuara</t>
  </si>
  <si>
    <t>a</t>
  </si>
  <si>
    <t>b</t>
  </si>
  <si>
    <t>c</t>
  </si>
  <si>
    <t>Konsum energji elektrike</t>
  </si>
  <si>
    <t>d</t>
  </si>
  <si>
    <t>Te tjera (kancelari,shpenzime per pritje)</t>
  </si>
  <si>
    <t>dhe gjoba per vonesa kestesh)</t>
  </si>
  <si>
    <t>Sherbime nga te trete (qera,mirembajtje e riparime,siguracione)</t>
  </si>
  <si>
    <t>Dieta,telekomunikacion,transport,sherbime bankare</t>
  </si>
  <si>
    <t>e</t>
  </si>
  <si>
    <t>Taksa vendore,doganore,akciza</t>
  </si>
  <si>
    <t>f</t>
  </si>
  <si>
    <t>Interesa per huamarjet bankare</t>
  </si>
  <si>
    <t>Humbje nga kursi I kembimit</t>
  </si>
  <si>
    <t>Hua,bono dhe detyrime nga qeraja financiare(hua bankare)</t>
  </si>
  <si>
    <t>Subjekti</t>
  </si>
  <si>
    <t>HROMODHOMI ALBANIA</t>
  </si>
  <si>
    <t>NIPT-i</t>
  </si>
  <si>
    <t>Aktiviteti</t>
  </si>
  <si>
    <t>Prodhim-tregeti bojra</t>
  </si>
  <si>
    <t>Adresa Vep</t>
  </si>
  <si>
    <t>Autostrada Korce-Bilisht</t>
  </si>
  <si>
    <t>Telefoni</t>
  </si>
  <si>
    <t>ARISTOTEL MINDILI</t>
  </si>
  <si>
    <t>Kosto</t>
  </si>
  <si>
    <t>Sasia</t>
  </si>
  <si>
    <t>IVENTARI I MAGAZINES SE LENDEVE TE PARA</t>
  </si>
  <si>
    <t>IVENTARI I MAGAZINES SE PRODUKTIT TE GATSHEM</t>
  </si>
  <si>
    <t>FABRIKE</t>
  </si>
  <si>
    <t>IVENTARI I MAGAZINES SE MALLRAVE</t>
  </si>
  <si>
    <t>Artikulli</t>
  </si>
  <si>
    <t>DYQANI</t>
  </si>
  <si>
    <t>AAM ne proces</t>
  </si>
  <si>
    <t>M2</t>
  </si>
  <si>
    <t>periudhes rraportuese dhe qe korigjohen nuk ka.</t>
  </si>
  <si>
    <t>Grupet e aktiveve</t>
  </si>
  <si>
    <t>Gjendje</t>
  </si>
  <si>
    <t>Pake</t>
  </si>
  <si>
    <t>Amortiz.i</t>
  </si>
  <si>
    <t>Amortiz.Tatim.</t>
  </si>
  <si>
    <t>sime</t>
  </si>
  <si>
    <t>Toke</t>
  </si>
  <si>
    <t>Makineri, mjete transporti</t>
  </si>
  <si>
    <t>Paisje Zyre dhe informatike</t>
  </si>
  <si>
    <t>20-25%</t>
  </si>
  <si>
    <t xml:space="preserve">S h u m a </t>
  </si>
  <si>
    <t>Taimpaguesi  HROMODHOMI ALBANIA</t>
  </si>
  <si>
    <t>NIPT K13920002W</t>
  </si>
  <si>
    <t>Tel.++35582254944</t>
  </si>
  <si>
    <t>LISTA E AUTOMJETEVE NE PERDORIM</t>
  </si>
  <si>
    <t>Nr.</t>
  </si>
  <si>
    <t>Lloji automjetit</t>
  </si>
  <si>
    <t>Kapaciteti</t>
  </si>
  <si>
    <t>Targa</t>
  </si>
  <si>
    <t>BENZ</t>
  </si>
  <si>
    <t>5 TON</t>
  </si>
  <si>
    <t>KO 18-67B</t>
  </si>
  <si>
    <t>10 TON</t>
  </si>
  <si>
    <t>KO 94-74A</t>
  </si>
  <si>
    <t>PEUGEOT</t>
  </si>
  <si>
    <t>0.53TON</t>
  </si>
  <si>
    <t>KO 39-13B</t>
  </si>
  <si>
    <t>2.7 TON</t>
  </si>
  <si>
    <t>KO 55-95B</t>
  </si>
  <si>
    <t>2.4TON</t>
  </si>
  <si>
    <t xml:space="preserve">   KO 62-27B</t>
  </si>
  <si>
    <t>MAN</t>
  </si>
  <si>
    <t>16TON</t>
  </si>
  <si>
    <t xml:space="preserve">   KO 83-73B</t>
  </si>
  <si>
    <t xml:space="preserve">VETURE </t>
  </si>
  <si>
    <t xml:space="preserve">   KO 84-88B</t>
  </si>
  <si>
    <t>FORD</t>
  </si>
  <si>
    <t>1.5TON</t>
  </si>
  <si>
    <t>Shuma</t>
  </si>
  <si>
    <t xml:space="preserve">DEKLARATA ANALITIKE PER </t>
  </si>
  <si>
    <t>Numri i Vendosjes se Dokumentit (NVD)</t>
  </si>
  <si>
    <t>TATIMIN MBI TE ARDHURAT</t>
  </si>
  <si>
    <r>
      <t xml:space="preserve">       </t>
    </r>
    <r>
      <rPr>
        <sz val="8"/>
        <rFont val="Arial"/>
        <family val="2"/>
      </rPr>
      <t>( Vetem per perdorim zyrtar )</t>
    </r>
  </si>
  <si>
    <t>NIPT</t>
  </si>
  <si>
    <t>Periudha tatimore</t>
  </si>
  <si>
    <t>Emri tregtar</t>
  </si>
  <si>
    <t>Adresa</t>
  </si>
  <si>
    <t>Autostrada Korce-Bilisht km 3-te</t>
  </si>
  <si>
    <t xml:space="preserve">   Sipas Bilancit</t>
  </si>
  <si>
    <t xml:space="preserve">       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</si>
  <si>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</si>
  <si>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</si>
  <si>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</si>
  <si>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</si>
  <si>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 xml:space="preserve">b) kosto e blerjes dhe e permirsimit per aktive objekt amortizimi </t>
  </si>
  <si>
    <t>c) zmadhim I kapitalit themeltar te shoqerise ose kontributit te secilit person ne ortakeri</t>
  </si>
  <si>
    <t>ç) vlera e sherbimeve ne natyre</t>
  </si>
  <si>
    <t>d) kontributet vullnetare te pensioneve</t>
  </si>
  <si>
    <t>dh) dividentet e deklaruar dhe ndarja e fitimit</t>
  </si>
  <si>
    <t>e) interesat e paguara mbi interesin maksimal te kredise se caktuar nga  Banka e Shqiperise</t>
  </si>
  <si>
    <t>ë) gjobat,  kamat-vonesat dhe kushtet e tjera penale</t>
  </si>
  <si>
    <t>f) krijimi ose rritja e rezervave e fondeve te tjera</t>
  </si>
  <si>
    <t xml:space="preserve">g) tatimi mbi te ardhurat personale, akciza, tatimi mbi fitimin dhe tatimi mbi </t>
  </si>
  <si>
    <t>vleren e shtuar te zbritshme</t>
  </si>
  <si>
    <t>gj) shpenzimet e perfaqsimit, pritje percjellje</t>
  </si>
  <si>
    <t>h) shpenzimet e konsumit personal</t>
  </si>
  <si>
    <t>i) shpenzime te cilat tejkalojne kufijte e percaktuar me ligj</t>
  </si>
  <si>
    <t>j) shpenzime per dhurata</t>
  </si>
  <si>
    <t>k) cdo lloj shpenzimi, masa e te cilit nuk vertetohet me dokumenta</t>
  </si>
  <si>
    <t>l) interesi I paguar kur huaja dhe parapagimet tejkoalojne kater here kapitalin themelor</t>
  </si>
  <si>
    <t>ll) nese baza e amortizimit eshte nje shume negative</t>
  </si>
  <si>
    <t xml:space="preserve">m) shpenzime per sherbime teknike, konsulence, menaxhim te palikujduar </t>
  </si>
  <si>
    <t>brenda periudhes tatimore</t>
  </si>
  <si>
    <r>
      <t>n) amortizim nga rivlersimi I akteve te qendrueshme</t>
    </r>
    <r>
      <rPr>
        <sz val="8"/>
        <rFont val="Arial"/>
        <family val="2"/>
      </rPr>
      <t xml:space="preserve"> </t>
    </r>
  </si>
  <si>
    <t xml:space="preserve">Rezultati i Vitit Ushtrimor : </t>
  </si>
  <si>
    <t xml:space="preserve"> - Humbja</t>
  </si>
  <si>
    <t xml:space="preserve"> - 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</si>
  <si>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</si>
  <si>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</si>
  <si>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</si>
  <si>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</si>
  <si>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barten per efekt fiskal</t>
  </si>
  <si>
    <t>Ftimi i tatueshem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</si>
  <si>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</si>
  <si>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</si>
  <si>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</si>
  <si>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</si>
  <si>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</si>
  <si>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</si>
  <si>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</si>
  <si>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   Llogaritja e Amortizimit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</si>
  <si>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</si>
  <si>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</si>
  <si>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</si>
  <si>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</si>
  <si>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</t>
  </si>
  <si>
    <t>Tatimi i mbajtur ne burim ne zbatim te nenit 33</t>
  </si>
  <si>
    <r>
      <t>Data dhe Nenshkrimi i personit te tatueshem</t>
    </r>
    <r>
      <rPr>
        <b/>
        <sz val="8"/>
        <rFont val="Arial"/>
        <family val="2"/>
      </rPr>
      <t>-</t>
    </r>
    <r>
      <rPr>
        <sz val="8"/>
        <rFont val="Arial"/>
        <family val="2"/>
      </rPr>
      <t>Deklaroj nen pergjegjesine time qe informacioni I mesiperm eshte I plote dhe I sakte</t>
    </r>
  </si>
  <si>
    <t>Per Drejtimin e Shoqerise</t>
  </si>
  <si>
    <t>SHOQERIA HROMODHOMI ALBANIA</t>
  </si>
  <si>
    <t>Pakesime</t>
  </si>
  <si>
    <t>Ndertime</t>
  </si>
  <si>
    <t>Makineri,paisje,vegla,transport</t>
  </si>
  <si>
    <t>kompjuterike</t>
  </si>
  <si>
    <t>Te tjera</t>
  </si>
  <si>
    <t xml:space="preserve">             TOTALI</t>
  </si>
  <si>
    <t>Administratori</t>
  </si>
  <si>
    <t>Aristotel Mindili</t>
  </si>
  <si>
    <t>31.12.2011</t>
  </si>
  <si>
    <t>Detyrime tatimore (sig+tap)</t>
  </si>
  <si>
    <t>Huamarje te tjera afatgjata(qera dyqani)</t>
  </si>
  <si>
    <t xml:space="preserve">Hua te tjera </t>
  </si>
  <si>
    <t>Pozicioni me 31 dhjetor 2011</t>
  </si>
  <si>
    <t>Fitimet e humbje(te pashperndara)</t>
  </si>
  <si>
    <t>Te tjera korente(per ndertim objekti)</t>
  </si>
  <si>
    <t>Te ardhura te tjera financiare (interesa llog bankare)</t>
  </si>
  <si>
    <t>Shpenzimet e panjohura (gjoba tatimore)</t>
  </si>
  <si>
    <t>ASTAR ME TRETES 3.8L</t>
  </si>
  <si>
    <t>MOBITEL  12 1L</t>
  </si>
  <si>
    <t>MOBITEL 34 1L</t>
  </si>
  <si>
    <t>THARES 492 SR 1L</t>
  </si>
  <si>
    <t>ANTIRUXHO 9L</t>
  </si>
  <si>
    <t>ASTAR I HAPUR</t>
  </si>
  <si>
    <t>BOJE AKRELIKE E NGJYROSUR 15KG</t>
  </si>
  <si>
    <t>LIFE ACRYL 15KG</t>
  </si>
  <si>
    <t>LIFE ACRYL 1KG</t>
  </si>
  <si>
    <t>LIFE ACRYL 5KG</t>
  </si>
  <si>
    <t>NATYRA 1KG</t>
  </si>
  <si>
    <t>NGJITES POLESTEROLI 15KG</t>
  </si>
  <si>
    <t>Antiruxho 0.75L</t>
  </si>
  <si>
    <t>Antiruxho 4kg</t>
  </si>
  <si>
    <t>BOJE 3XX 1L</t>
  </si>
  <si>
    <t>BOJE 3XX 3.5L</t>
  </si>
  <si>
    <t>BOJE AUTO PERLE</t>
  </si>
  <si>
    <t>DISK ZMERIL 510 220MM P100-400</t>
  </si>
  <si>
    <t>DISK ZMERIL 510 220MM P60</t>
  </si>
  <si>
    <t>DISK ZMERIL 510 220MM P80</t>
  </si>
  <si>
    <t>DISK ZMERIL 911 115*2.5MM</t>
  </si>
  <si>
    <t>DISK ZMERIL 911 125*2.5MM</t>
  </si>
  <si>
    <t>DISK ZMERIL 911 178*3.0MM</t>
  </si>
  <si>
    <t>DISK ZMERIL 911 230*3.0MM</t>
  </si>
  <si>
    <t>DISK ZMERIL 911 300*3.5MM</t>
  </si>
  <si>
    <t>DISK ZMERIL 912 115*2.5MM</t>
  </si>
  <si>
    <t>DISK ZMERIL 912 125*2.5MM</t>
  </si>
  <si>
    <t>DISK ZMERIL 912 178*3.0MM</t>
  </si>
  <si>
    <t>DISK ZMERIL 912 230*3.0MM</t>
  </si>
  <si>
    <t>DISK ZMERIL 914 Ø115*1.0MM</t>
  </si>
  <si>
    <t>DISK ZMERIL 914 Ø115*1.6MM</t>
  </si>
  <si>
    <t>DISK ZMERIL 914 Ø125*1.0MM</t>
  </si>
  <si>
    <t>DISK ZMERIL 914 Ø180*1.6MM</t>
  </si>
  <si>
    <t>DISK ZMERIL 914 Ø180*2.0MM</t>
  </si>
  <si>
    <t>DISK ZMERIL 914 Ø230*1.9MM</t>
  </si>
  <si>
    <t>DISK ZMERIL 914 Ø76*1.0MM</t>
  </si>
  <si>
    <t>KATALIZATOR PER AUTO</t>
  </si>
  <si>
    <t>LET ZM (630T,640T) P100-320</t>
  </si>
  <si>
    <t>LET ZM 630T P30</t>
  </si>
  <si>
    <t>LET ZM 630T P36</t>
  </si>
  <si>
    <t>LET ZM 630T P40</t>
  </si>
  <si>
    <t>LET ZM 630T P60</t>
  </si>
  <si>
    <t>LET ZM 630T P80</t>
  </si>
  <si>
    <t>LET ZMERIL 510 P40</t>
  </si>
  <si>
    <t>LET ZMERIL 630 P36</t>
  </si>
  <si>
    <t>LLAK TRANSPARENT</t>
  </si>
  <si>
    <t>PASTE POLISH</t>
  </si>
  <si>
    <t>Perforcues betoni 1L</t>
  </si>
  <si>
    <t>Perforcues betoni 4L</t>
  </si>
  <si>
    <t>BIDON PLASTIK 5L</t>
  </si>
  <si>
    <t>Karbonat carolith 0 - 0.2 TN</t>
  </si>
  <si>
    <t>Karbonat carolith 0.25-0.3-TN</t>
  </si>
  <si>
    <t>Karbonat carolith 0.3-0.8-TN</t>
  </si>
  <si>
    <t>Karbonat carolith 0.8 - 1 TN</t>
  </si>
  <si>
    <t>Karbonat carolith 1-1.5-TN</t>
  </si>
  <si>
    <t>Karbonat carolith 2 - 3 TN</t>
  </si>
  <si>
    <t>Karbonat karolith 1.5-2-TN</t>
  </si>
  <si>
    <t>Karbonat millicarb-TN</t>
  </si>
  <si>
    <t>Karbonat omyacarb 1T-TN</t>
  </si>
  <si>
    <t>Karbonat omyacarb 3-TN</t>
  </si>
  <si>
    <t>Karbonat omyacarb 4-TN</t>
  </si>
  <si>
    <t>KARBONAT OMYALITE 90-OM</t>
  </si>
  <si>
    <t>Karbonat omycarb 1-TN</t>
  </si>
  <si>
    <t>KARBONAT TALK POWDER</t>
  </si>
  <si>
    <t>SHISHE PLASTIKE 50ML</t>
  </si>
  <si>
    <t>TOLUEN</t>
  </si>
  <si>
    <t>WHITE SPIRIT</t>
  </si>
  <si>
    <t>AA033CA</t>
  </si>
  <si>
    <t>AUTOVETURE</t>
  </si>
  <si>
    <t>AA392AC</t>
  </si>
  <si>
    <t>01.01.2012</t>
  </si>
  <si>
    <t>31.12.2012</t>
  </si>
  <si>
    <t>B  I  L  A  N  C  I     2012</t>
  </si>
  <si>
    <t>Pasqyra   e   te   Ardhurave   dhe   Shpenzimeve     2012</t>
  </si>
  <si>
    <t>Pasqyra   e   Fluksit   te  Parase   2012</t>
  </si>
  <si>
    <t>Pasqyra  e  Ndryshimeve  ne  Kapital  2012</t>
  </si>
  <si>
    <t>Pozicioni me 31 dhjetor 2012</t>
  </si>
  <si>
    <t>Parapagime te arketuara</t>
  </si>
  <si>
    <t>Shitjet produkt I gatshem,mallra dhe lende te para</t>
  </si>
  <si>
    <t>Te ardhura nga transporti qeraja</t>
  </si>
  <si>
    <t>Ndryshim gjendje produkt I gatshem</t>
  </si>
  <si>
    <t xml:space="preserve">parate e paguara furnitoreve </t>
  </si>
  <si>
    <t>STEP AKRIL 15KG</t>
  </si>
  <si>
    <t>STEP AKRIL 5KG</t>
  </si>
  <si>
    <t>STEP COLOR 15KG</t>
  </si>
  <si>
    <t>THARES H.A 1L</t>
  </si>
  <si>
    <t>THARES H.A 500ML</t>
  </si>
  <si>
    <t>VARAK</t>
  </si>
  <si>
    <t>STEP LATEX 5KG</t>
  </si>
  <si>
    <t>STEP LATEX 15KG</t>
  </si>
  <si>
    <t>LLAK GURI 2.5L</t>
  </si>
  <si>
    <t>ECO LIFE 5KG</t>
  </si>
  <si>
    <t>ECO LIFE 15KG</t>
  </si>
  <si>
    <t>SFUNGJER LUCIDIMI 806</t>
  </si>
  <si>
    <t>FELIZOL</t>
  </si>
  <si>
    <t>ANTIOKSIDUES AUTOSEAL 1L</t>
  </si>
  <si>
    <t>STUKO UNISOFT 2KG</t>
  </si>
  <si>
    <t>STUKO BODYSOFT 2KG</t>
  </si>
  <si>
    <t>STUKO FIBERLIGHT F217 500ML</t>
  </si>
  <si>
    <t>STUKO UNIFINE 1.5KG</t>
  </si>
  <si>
    <t>STUKO 290 1L</t>
  </si>
  <si>
    <t>ANTIRUXHO 333 3L</t>
  </si>
  <si>
    <t>BOJE BUMPER 1L</t>
  </si>
  <si>
    <t>BOJE BUMPER 4L</t>
  </si>
  <si>
    <t>BOJE 2K MIX E VERDHE 3.75L</t>
  </si>
  <si>
    <t>THARES 492 5L</t>
  </si>
  <si>
    <t>THARES 492 SR 5L</t>
  </si>
  <si>
    <t>THARES 493 5L</t>
  </si>
  <si>
    <t>THARES 495 1L</t>
  </si>
  <si>
    <t>THARES 499 0.5L</t>
  </si>
  <si>
    <t>LET ZMERIL 510 DISK 150 mm P40</t>
  </si>
  <si>
    <t>LET ZMERIL 510 DISK 150mm P60</t>
  </si>
  <si>
    <t>LET ZMERIL 510 DISK 150mm P80</t>
  </si>
  <si>
    <t>LET ZMERIL 510 DISK 150mm P100-400</t>
  </si>
  <si>
    <t>BOJE SPRAY BOSH</t>
  </si>
  <si>
    <t>ANTIRUXHO 592 1KG</t>
  </si>
  <si>
    <t>THARES 715 500ML</t>
  </si>
  <si>
    <t>THARES 724 2.5L</t>
  </si>
  <si>
    <t>THARES 989 250ML</t>
  </si>
  <si>
    <t>THARES 734 2.5L</t>
  </si>
  <si>
    <t>THARES 735 2.5L</t>
  </si>
  <si>
    <t>ANTISILIKON 770 5L</t>
  </si>
  <si>
    <t>ANTISILIKON 771 1L</t>
  </si>
  <si>
    <t>PASTE LUCIDIMI</t>
  </si>
  <si>
    <t>ANTIOKSIDUES 900 1L</t>
  </si>
  <si>
    <t>ANTIOKSIDUES 950 2KG</t>
  </si>
  <si>
    <t>ANTIOKSIDUES AUTOFLEX 1L</t>
  </si>
  <si>
    <t>BOJE DRURI</t>
  </si>
  <si>
    <t>GONE</t>
  </si>
  <si>
    <t>KOLLE PLLAKASH</t>
  </si>
  <si>
    <t>LET ZM 355 DISK 220MM P24</t>
  </si>
  <si>
    <t>LET ZM 355 DISK 220MM P36</t>
  </si>
  <si>
    <t>LET ZM 355 DISK 220mm P40</t>
  </si>
  <si>
    <t>LET ZM 925 115MM AVF P320</t>
  </si>
  <si>
    <t>LET ZM 925 115MM SMF P1000</t>
  </si>
  <si>
    <t>LET ZM 925 115MM SUF P600</t>
  </si>
  <si>
    <t>LET ZM 925 150*230MM AVF P320-1000</t>
  </si>
  <si>
    <t>LET ZMERIL 650 116mm</t>
  </si>
  <si>
    <t>LET ZMERIL DISK 820</t>
  </si>
  <si>
    <t>LET ZMERIL FLETE 820</t>
  </si>
  <si>
    <t>PAISJE LUCIDIMI</t>
  </si>
  <si>
    <t>PICETA ANTIPOLVER</t>
  </si>
  <si>
    <t>PLATOREL LUCIDIMI 117MM</t>
  </si>
  <si>
    <t>PLATOREL LUCIDIMI 123MM</t>
  </si>
  <si>
    <t>PROF CONSOL I LEVIZSHEM</t>
  </si>
  <si>
    <t>ML</t>
  </si>
  <si>
    <t>PROF FUND DRITAREJE</t>
  </si>
  <si>
    <t>PROF PLAST FUGA</t>
  </si>
  <si>
    <t>PROF PLAST ME RRJETE XHAMI</t>
  </si>
  <si>
    <t>PROF PLASTIK QOSHEJE I AXHUSTUSHEM</t>
  </si>
  <si>
    <t>PROFIL ALUMINI 53</t>
  </si>
  <si>
    <t>PROFIL ALUMINI 83</t>
  </si>
  <si>
    <t>SFUNGJER ZMERILIMI LEKURE</t>
  </si>
  <si>
    <t>SFUNGJER ZMERILUS MC</t>
  </si>
  <si>
    <t>STUKO PLLAKASH</t>
  </si>
  <si>
    <t>VIDHA PLASTIKE 140MM</t>
  </si>
  <si>
    <t>ASTAR ME TRETES 10L</t>
  </si>
  <si>
    <t>BOJE AKRELIKE</t>
  </si>
  <si>
    <t>BOJE VAJI 20 KG</t>
  </si>
  <si>
    <t>STEP AKRIL 1KG</t>
  </si>
  <si>
    <t>STEP LATEX 1KG</t>
  </si>
  <si>
    <t>Karbonat omyacoat 420 KP</t>
  </si>
  <si>
    <t>Karbonat hydrocarb 95T-KP</t>
  </si>
  <si>
    <t>Produkt polimerizimi i kondesuar</t>
  </si>
  <si>
    <t>ACETON</t>
  </si>
  <si>
    <t>Doreza metalike per kova plastike</t>
  </si>
  <si>
    <t>KAPSE METALIKE PER KOVA PLASTIKE</t>
  </si>
  <si>
    <t>Te tjera gjendje iventari</t>
  </si>
  <si>
    <t>Aktivet Afatgjata Materiale   2012</t>
  </si>
  <si>
    <t>01.01.12</t>
  </si>
  <si>
    <t>Ne proces</t>
  </si>
  <si>
    <t>31.12.12</t>
  </si>
  <si>
    <t>vitit 2012</t>
  </si>
  <si>
    <t>Aktivet Afatgjata  Jo Materiale   2012</t>
  </si>
  <si>
    <t>Iventar materiale ndertimi</t>
  </si>
  <si>
    <t>Aktivet Afatgjata Materiale  me vlere fillestare   2012</t>
  </si>
  <si>
    <t>Amortizimi A.A.Materiale   2012</t>
  </si>
  <si>
    <t>Vlera Kontabel Neto e A.A.Materiale  2012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</si>
</sst>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.0%"/>
    <numFmt numFmtId="181" formatCode="0.000%"/>
    <numFmt numFmtId="182" formatCode="#,##0_);\-#,##0"/>
    <numFmt numFmtId="183" formatCode="#,##0.00_);\-#,##0.00"/>
    <numFmt numFmtId="184" formatCode="0.0"/>
    <numFmt numFmtId="185" formatCode="#,##0.0_);\-#,##0.0"/>
    <numFmt numFmtId="186" formatCode="#,##0.00000000"/>
    <numFmt numFmtId="187" formatCode="#,##0.000000000"/>
    <numFmt numFmtId="188" formatCode="_(* #,##0_);_(* \(#,##0\);_(* &quot;-&quot;??_);_(@_)"/>
  </numFmts>
  <fonts count="98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6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.05"/>
      <color indexed="8"/>
      <name val="Arial"/>
      <family val="2"/>
    </font>
    <font>
      <b/>
      <sz val="8.05"/>
      <color indexed="8"/>
      <name val="Arial"/>
      <family val="2"/>
    </font>
    <font>
      <b/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u val="single"/>
      <sz val="10"/>
      <color indexed="8"/>
      <name val="MS Sans Serif"/>
      <family val="2"/>
    </font>
    <font>
      <sz val="10"/>
      <color indexed="8"/>
      <name val="MS Sans Serif"/>
      <family val="2"/>
    </font>
    <font>
      <sz val="9.85"/>
      <color indexed="8"/>
      <name val="Times New Roman"/>
      <family val="1"/>
    </font>
    <font>
      <b/>
      <sz val="9"/>
      <name val="Arial"/>
      <family val="2"/>
    </font>
    <font>
      <b/>
      <sz val="11"/>
      <color indexed="8"/>
      <name val="Calibri"/>
      <family val="2"/>
    </font>
    <font>
      <u val="single"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MS Sans Serif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name val="MS Sans Serif"/>
      <family val="2"/>
    </font>
    <font>
      <sz val="10"/>
      <name val="MS Sans Serif"/>
      <family val="2"/>
    </font>
    <font>
      <sz val="9.85"/>
      <name val="Times New Roman"/>
      <family val="1"/>
    </font>
    <font>
      <sz val="8.05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u val="single"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0" fillId="0" borderId="0" xfId="0" applyNumberFormat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3" fontId="11" fillId="0" borderId="29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14" xfId="0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 horizontal="center"/>
    </xf>
    <xf numFmtId="0" fontId="14" fillId="0" borderId="36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/>
    </xf>
    <xf numFmtId="0" fontId="89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20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0" fillId="0" borderId="19" xfId="0" applyFont="1" applyBorder="1" applyAlignment="1">
      <alignment horizontal="left" vertical="center"/>
    </xf>
    <xf numFmtId="3" fontId="0" fillId="0" borderId="19" xfId="0" applyNumberForma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3" fontId="5" fillId="0" borderId="19" xfId="0" applyNumberFormat="1" applyFont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/>
      <protection/>
    </xf>
    <xf numFmtId="0" fontId="21" fillId="0" borderId="19" xfId="0" applyFont="1" applyBorder="1" applyAlignment="1">
      <alignment horizontal="left" vertical="center"/>
    </xf>
    <xf numFmtId="0" fontId="21" fillId="0" borderId="19" xfId="0" applyNumberFormat="1" applyFont="1" applyFill="1" applyBorder="1" applyAlignment="1" applyProtection="1">
      <alignment/>
      <protection/>
    </xf>
    <xf numFmtId="0" fontId="21" fillId="0" borderId="19" xfId="0" applyFont="1" applyBorder="1" applyAlignment="1">
      <alignment horizontal="right" vertical="center"/>
    </xf>
    <xf numFmtId="182" fontId="22" fillId="0" borderId="19" xfId="0" applyNumberFormat="1" applyFont="1" applyBorder="1" applyAlignment="1">
      <alignment horizontal="right" vertical="center"/>
    </xf>
    <xf numFmtId="183" fontId="21" fillId="0" borderId="19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183" fontId="23" fillId="0" borderId="0" xfId="0" applyNumberFormat="1" applyFont="1" applyAlignment="1">
      <alignment horizontal="right" vertical="center"/>
    </xf>
    <xf numFmtId="183" fontId="24" fillId="0" borderId="0" xfId="0" applyNumberFormat="1" applyFont="1" applyAlignment="1">
      <alignment horizontal="right" vertical="center"/>
    </xf>
    <xf numFmtId="0" fontId="25" fillId="0" borderId="0" xfId="0" applyNumberFormat="1" applyFont="1" applyFill="1" applyBorder="1" applyAlignment="1" applyProtection="1">
      <alignment/>
      <protection/>
    </xf>
    <xf numFmtId="183" fontId="21" fillId="0" borderId="0" xfId="0" applyNumberFormat="1" applyFont="1" applyAlignment="1">
      <alignment horizontal="right" vertical="center"/>
    </xf>
    <xf numFmtId="0" fontId="23" fillId="0" borderId="19" xfId="0" applyFont="1" applyBorder="1" applyAlignment="1">
      <alignment vertical="center"/>
    </xf>
    <xf numFmtId="183" fontId="23" fillId="0" borderId="19" xfId="0" applyNumberFormat="1" applyFont="1" applyBorder="1" applyAlignment="1">
      <alignment horizontal="right" vertical="center"/>
    </xf>
    <xf numFmtId="0" fontId="5" fillId="0" borderId="19" xfId="0" applyNumberFormat="1" applyFont="1" applyFill="1" applyBorder="1" applyAlignment="1" applyProtection="1">
      <alignment/>
      <protection/>
    </xf>
    <xf numFmtId="9" fontId="0" fillId="0" borderId="0" xfId="60" applyFont="1" applyBorder="1" applyAlignment="1">
      <alignment vertical="center"/>
    </xf>
    <xf numFmtId="0" fontId="0" fillId="0" borderId="19" xfId="0" applyFont="1" applyBorder="1" applyAlignment="1">
      <alignment horizontal="left" vertical="top"/>
    </xf>
    <xf numFmtId="0" fontId="0" fillId="0" borderId="19" xfId="0" applyFill="1" applyBorder="1" applyAlignment="1">
      <alignment vertical="center"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183" fontId="5" fillId="0" borderId="0" xfId="0" applyNumberFormat="1" applyFont="1" applyFill="1" applyBorder="1" applyAlignment="1" applyProtection="1">
      <alignment/>
      <protection/>
    </xf>
    <xf numFmtId="183" fontId="23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Alignment="1">
      <alignment/>
    </xf>
    <xf numFmtId="0" fontId="11" fillId="0" borderId="21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89" fillId="0" borderId="13" xfId="0" applyFont="1" applyBorder="1" applyAlignment="1">
      <alignment/>
    </xf>
    <xf numFmtId="0" fontId="89" fillId="0" borderId="0" xfId="0" applyFont="1" applyBorder="1" applyAlignment="1">
      <alignment horizontal="center"/>
    </xf>
    <xf numFmtId="0" fontId="89" fillId="0" borderId="0" xfId="0" applyFont="1" applyBorder="1" applyAlignment="1">
      <alignment/>
    </xf>
    <xf numFmtId="0" fontId="89" fillId="0" borderId="14" xfId="0" applyFont="1" applyBorder="1" applyAlignment="1">
      <alignment/>
    </xf>
    <xf numFmtId="0" fontId="89" fillId="0" borderId="0" xfId="0" applyFont="1" applyAlignment="1">
      <alignment/>
    </xf>
    <xf numFmtId="0" fontId="89" fillId="0" borderId="0" xfId="0" applyFont="1" applyBorder="1" applyAlignment="1">
      <alignment horizontal="center" vertical="center"/>
    </xf>
    <xf numFmtId="3" fontId="89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90" fillId="0" borderId="0" xfId="0" applyFont="1" applyBorder="1" applyAlignment="1">
      <alignment/>
    </xf>
    <xf numFmtId="0" fontId="89" fillId="0" borderId="0" xfId="0" applyFont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left"/>
      <protection/>
    </xf>
    <xf numFmtId="0" fontId="0" fillId="0" borderId="19" xfId="0" applyFont="1" applyBorder="1" applyAlignment="1">
      <alignment horizontal="right"/>
    </xf>
    <xf numFmtId="3" fontId="5" fillId="0" borderId="12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3" fontId="11" fillId="0" borderId="38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182" fontId="23" fillId="0" borderId="19" xfId="0" applyNumberFormat="1" applyFont="1" applyBorder="1" applyAlignment="1">
      <alignment horizontal="right" vertical="center"/>
    </xf>
    <xf numFmtId="180" fontId="0" fillId="0" borderId="0" xfId="60" applyNumberFormat="1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3" fillId="0" borderId="0" xfId="0" applyNumberFormat="1" applyFont="1" applyFill="1" applyBorder="1" applyAlignment="1" applyProtection="1">
      <alignment/>
      <protection/>
    </xf>
    <xf numFmtId="0" fontId="34" fillId="0" borderId="25" xfId="0" applyNumberFormat="1" applyFont="1" applyFill="1" applyBorder="1" applyAlignment="1" applyProtection="1">
      <alignment horizontal="centerContinuous"/>
      <protection/>
    </xf>
    <xf numFmtId="0" fontId="34" fillId="0" borderId="21" xfId="0" applyNumberFormat="1" applyFont="1" applyFill="1" applyBorder="1" applyAlignment="1" applyProtection="1">
      <alignment horizontal="centerContinuous"/>
      <protection/>
    </xf>
    <xf numFmtId="0" fontId="34" fillId="0" borderId="25" xfId="0" applyNumberFormat="1" applyFont="1" applyFill="1" applyBorder="1" applyAlignment="1" applyProtection="1">
      <alignment horizontal="center"/>
      <protection/>
    </xf>
    <xf numFmtId="0" fontId="34" fillId="0" borderId="10" xfId="0" applyNumberFormat="1" applyFont="1" applyFill="1" applyBorder="1" applyAlignment="1" applyProtection="1">
      <alignment horizontal="center"/>
      <protection/>
    </xf>
    <xf numFmtId="0" fontId="34" fillId="0" borderId="25" xfId="0" applyNumberFormat="1" applyFont="1" applyFill="1" applyBorder="1" applyAlignment="1" applyProtection="1">
      <alignment/>
      <protection/>
    </xf>
    <xf numFmtId="0" fontId="34" fillId="0" borderId="20" xfId="0" applyNumberFormat="1" applyFont="1" applyFill="1" applyBorder="1" applyAlignment="1" applyProtection="1">
      <alignment horizontal="centerContinuous"/>
      <protection/>
    </xf>
    <xf numFmtId="0" fontId="34" fillId="0" borderId="20" xfId="0" applyNumberFormat="1" applyFont="1" applyFill="1" applyBorder="1" applyAlignment="1" applyProtection="1">
      <alignment horizontal="center"/>
      <protection/>
    </xf>
    <xf numFmtId="0" fontId="34" fillId="0" borderId="15" xfId="0" applyNumberFormat="1" applyFont="1" applyFill="1" applyBorder="1" applyAlignment="1" applyProtection="1">
      <alignment horizontal="center"/>
      <protection/>
    </xf>
    <xf numFmtId="0" fontId="32" fillId="0" borderId="20" xfId="0" applyNumberFormat="1" applyFont="1" applyFill="1" applyBorder="1" applyAlignment="1" applyProtection="1">
      <alignment/>
      <protection/>
    </xf>
    <xf numFmtId="0" fontId="35" fillId="0" borderId="19" xfId="0" applyNumberFormat="1" applyFont="1" applyFill="1" applyBorder="1" applyAlignment="1" applyProtection="1">
      <alignment horizontal="center"/>
      <protection/>
    </xf>
    <xf numFmtId="0" fontId="35" fillId="0" borderId="19" xfId="0" applyNumberFormat="1" applyFont="1" applyFill="1" applyBorder="1" applyAlignment="1" applyProtection="1">
      <alignment horizontal="left"/>
      <protection/>
    </xf>
    <xf numFmtId="0" fontId="22" fillId="0" borderId="20" xfId="0" applyNumberFormat="1" applyFont="1" applyFill="1" applyBorder="1" applyAlignment="1" applyProtection="1">
      <alignment horizontal="right"/>
      <protection/>
    </xf>
    <xf numFmtId="0" fontId="35" fillId="0" borderId="19" xfId="0" applyNumberFormat="1" applyFont="1" applyFill="1" applyBorder="1" applyAlignment="1" applyProtection="1">
      <alignment horizontal="right"/>
      <protection/>
    </xf>
    <xf numFmtId="0" fontId="35" fillId="0" borderId="20" xfId="0" applyNumberFormat="1" applyFont="1" applyFill="1" applyBorder="1" applyAlignment="1" applyProtection="1">
      <alignment horizontal="center"/>
      <protection/>
    </xf>
    <xf numFmtId="0" fontId="35" fillId="0" borderId="20" xfId="0" applyNumberFormat="1" applyFont="1" applyFill="1" applyBorder="1" applyAlignment="1" applyProtection="1">
      <alignment horizontal="right"/>
      <protection/>
    </xf>
    <xf numFmtId="9" fontId="35" fillId="0" borderId="20" xfId="0" applyNumberFormat="1" applyFont="1" applyFill="1" applyBorder="1" applyAlignment="1" applyProtection="1">
      <alignment horizontal="center"/>
      <protection/>
    </xf>
    <xf numFmtId="0" fontId="35" fillId="0" borderId="19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 horizontal="right"/>
      <protection/>
    </xf>
    <xf numFmtId="0" fontId="36" fillId="0" borderId="0" xfId="0" applyNumberFormat="1" applyFont="1" applyFill="1" applyBorder="1" applyAlignment="1" applyProtection="1">
      <alignment horizontal="right"/>
      <protection/>
    </xf>
    <xf numFmtId="9" fontId="35" fillId="0" borderId="19" xfId="0" applyNumberFormat="1" applyFont="1" applyFill="1" applyBorder="1" applyAlignment="1" applyProtection="1">
      <alignment horizontal="center"/>
      <protection/>
    </xf>
    <xf numFmtId="0" fontId="11" fillId="0" borderId="19" xfId="0" applyFont="1" applyBorder="1" applyAlignment="1">
      <alignment horizontal="right"/>
    </xf>
    <xf numFmtId="0" fontId="27" fillId="0" borderId="19" xfId="0" applyNumberFormat="1" applyFont="1" applyFill="1" applyBorder="1" applyAlignment="1" applyProtection="1">
      <alignment horizontal="center"/>
      <protection/>
    </xf>
    <xf numFmtId="0" fontId="37" fillId="0" borderId="19" xfId="0" applyNumberFormat="1" applyFont="1" applyFill="1" applyBorder="1" applyAlignment="1" applyProtection="1">
      <alignment horizontal="right"/>
      <protection/>
    </xf>
    <xf numFmtId="0" fontId="26" fillId="0" borderId="0" xfId="0" applyFont="1" applyBorder="1" applyAlignment="1">
      <alignment/>
    </xf>
    <xf numFmtId="0" fontId="38" fillId="0" borderId="19" xfId="0" applyNumberFormat="1" applyFont="1" applyFill="1" applyBorder="1" applyAlignment="1" applyProtection="1">
      <alignment horizontal="center"/>
      <protection/>
    </xf>
    <xf numFmtId="0" fontId="39" fillId="0" borderId="19" xfId="0" applyNumberFormat="1" applyFont="1" applyFill="1" applyBorder="1" applyAlignment="1" applyProtection="1">
      <alignment/>
      <protection/>
    </xf>
    <xf numFmtId="0" fontId="38" fillId="0" borderId="19" xfId="0" applyNumberFormat="1" applyFont="1" applyFill="1" applyBorder="1" applyAlignment="1" applyProtection="1">
      <alignment horizontal="centerContinuous"/>
      <protection/>
    </xf>
    <xf numFmtId="0" fontId="31" fillId="0" borderId="10" xfId="0" applyFont="1" applyBorder="1" applyAlignment="1">
      <alignment/>
    </xf>
    <xf numFmtId="0" fontId="29" fillId="0" borderId="18" xfId="0" applyFont="1" applyBorder="1" applyAlignment="1">
      <alignment/>
    </xf>
    <xf numFmtId="0" fontId="0" fillId="0" borderId="12" xfId="0" applyBorder="1" applyAlignment="1">
      <alignment horizontal="center"/>
    </xf>
    <xf numFmtId="0" fontId="31" fillId="0" borderId="13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31" fillId="0" borderId="0" xfId="0" applyFont="1" applyAlignment="1">
      <alignment vertical="center"/>
    </xf>
    <xf numFmtId="0" fontId="11" fillId="0" borderId="21" xfId="0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vertical="center"/>
    </xf>
    <xf numFmtId="0" fontId="11" fillId="0" borderId="21" xfId="0" applyFont="1" applyBorder="1" applyAlignment="1">
      <alignment horizontal="center"/>
    </xf>
    <xf numFmtId="3" fontId="11" fillId="0" borderId="18" xfId="0" applyNumberFormat="1" applyFont="1" applyBorder="1" applyAlignment="1">
      <alignment/>
    </xf>
    <xf numFmtId="3" fontId="11" fillId="0" borderId="21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/>
    </xf>
    <xf numFmtId="0" fontId="11" fillId="33" borderId="21" xfId="0" applyFont="1" applyFill="1" applyBorder="1" applyAlignment="1">
      <alignment horizontal="center"/>
    </xf>
    <xf numFmtId="3" fontId="11" fillId="33" borderId="18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11" fillId="33" borderId="13" xfId="0" applyFont="1" applyFill="1" applyBorder="1" applyAlignment="1">
      <alignment horizontal="center"/>
    </xf>
    <xf numFmtId="3" fontId="11" fillId="33" borderId="0" xfId="0" applyNumberFormat="1" applyFont="1" applyFill="1" applyBorder="1" applyAlignment="1">
      <alignment/>
    </xf>
    <xf numFmtId="3" fontId="11" fillId="0" borderId="22" xfId="0" applyNumberFormat="1" applyFont="1" applyBorder="1" applyAlignment="1">
      <alignment horizontal="right"/>
    </xf>
    <xf numFmtId="0" fontId="11" fillId="33" borderId="15" xfId="0" applyFont="1" applyFill="1" applyBorder="1" applyAlignment="1">
      <alignment horizontal="center"/>
    </xf>
    <xf numFmtId="3" fontId="11" fillId="33" borderId="16" xfId="0" applyNumberFormat="1" applyFont="1" applyFill="1" applyBorder="1" applyAlignment="1">
      <alignment/>
    </xf>
    <xf numFmtId="3" fontId="11" fillId="0" borderId="13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3" fontId="11" fillId="33" borderId="0" xfId="0" applyNumberFormat="1" applyFont="1" applyFill="1" applyAlignment="1">
      <alignment/>
    </xf>
    <xf numFmtId="3" fontId="11" fillId="0" borderId="14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15" xfId="0" applyNumberFormat="1" applyFont="1" applyBorder="1" applyAlignment="1">
      <alignment horizontal="center"/>
    </xf>
    <xf numFmtId="0" fontId="40" fillId="0" borderId="0" xfId="0" applyFont="1" applyAlignment="1">
      <alignment vertical="center"/>
    </xf>
    <xf numFmtId="0" fontId="11" fillId="0" borderId="15" xfId="0" applyFont="1" applyBorder="1" applyAlignment="1">
      <alignment horizontal="center"/>
    </xf>
    <xf numFmtId="3" fontId="11" fillId="0" borderId="16" xfId="0" applyNumberFormat="1" applyFont="1" applyBorder="1" applyAlignment="1">
      <alignment/>
    </xf>
    <xf numFmtId="0" fontId="41" fillId="0" borderId="0" xfId="0" applyFont="1" applyAlignment="1">
      <alignment/>
    </xf>
    <xf numFmtId="0" fontId="3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25" xfId="0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188" fontId="0" fillId="0" borderId="19" xfId="44" applyNumberFormat="1" applyFont="1" applyBorder="1" applyAlignment="1">
      <alignment/>
    </xf>
    <xf numFmtId="3" fontId="0" fillId="0" borderId="19" xfId="44" applyNumberFormat="1" applyBorder="1" applyAlignment="1">
      <alignment/>
    </xf>
    <xf numFmtId="188" fontId="0" fillId="0" borderId="19" xfId="0" applyNumberFormat="1" applyFont="1" applyBorder="1" applyAlignment="1">
      <alignment/>
    </xf>
    <xf numFmtId="188" fontId="0" fillId="0" borderId="0" xfId="0" applyNumberFormat="1" applyAlignment="1">
      <alignment/>
    </xf>
    <xf numFmtId="188" fontId="0" fillId="0" borderId="19" xfId="44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188" fontId="0" fillId="0" borderId="25" xfId="44" applyNumberFormat="1" applyBorder="1" applyAlignment="1">
      <alignment/>
    </xf>
    <xf numFmtId="3" fontId="0" fillId="0" borderId="25" xfId="44" applyNumberFormat="1" applyBorder="1" applyAlignment="1">
      <alignment/>
    </xf>
    <xf numFmtId="0" fontId="0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188" fontId="6" fillId="0" borderId="42" xfId="44" applyNumberFormat="1" applyFont="1" applyBorder="1" applyAlignment="1">
      <alignment vertical="center"/>
    </xf>
    <xf numFmtId="3" fontId="6" fillId="0" borderId="42" xfId="44" applyNumberFormat="1" applyFont="1" applyBorder="1" applyAlignment="1">
      <alignment vertical="center"/>
    </xf>
    <xf numFmtId="3" fontId="6" fillId="0" borderId="43" xfId="44" applyNumberFormat="1" applyFont="1" applyBorder="1" applyAlignment="1">
      <alignment vertical="center"/>
    </xf>
    <xf numFmtId="1" fontId="0" fillId="0" borderId="19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3" fontId="0" fillId="0" borderId="0" xfId="0" applyNumberFormat="1" applyFont="1" applyAlignment="1">
      <alignment vertical="center"/>
    </xf>
    <xf numFmtId="0" fontId="89" fillId="0" borderId="0" xfId="0" applyFont="1" applyFill="1" applyBorder="1" applyAlignment="1">
      <alignment/>
    </xf>
    <xf numFmtId="0" fontId="44" fillId="0" borderId="0" xfId="0" applyFont="1" applyBorder="1" applyAlignment="1">
      <alignment horizontal="right"/>
    </xf>
    <xf numFmtId="0" fontId="44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16" fillId="0" borderId="0" xfId="0" applyNumberFormat="1" applyFont="1" applyAlignment="1">
      <alignment/>
    </xf>
    <xf numFmtId="183" fontId="24" fillId="0" borderId="19" xfId="0" applyNumberFormat="1" applyFont="1" applyBorder="1" applyAlignment="1">
      <alignment horizontal="right" vertical="center"/>
    </xf>
    <xf numFmtId="0" fontId="37" fillId="0" borderId="19" xfId="0" applyFont="1" applyBorder="1" applyAlignment="1">
      <alignment vertical="center"/>
    </xf>
    <xf numFmtId="183" fontId="37" fillId="0" borderId="19" xfId="0" applyNumberFormat="1" applyFont="1" applyBorder="1" applyAlignment="1">
      <alignment horizontal="right" vertical="center"/>
    </xf>
    <xf numFmtId="0" fontId="45" fillId="0" borderId="0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 horizontal="left" vertical="center"/>
    </xf>
    <xf numFmtId="0" fontId="46" fillId="0" borderId="0" xfId="0" applyNumberFormat="1" applyFont="1" applyFill="1" applyBorder="1" applyAlignment="1" applyProtection="1">
      <alignment/>
      <protection/>
    </xf>
    <xf numFmtId="0" fontId="47" fillId="0" borderId="0" xfId="0" applyFont="1" applyAlignment="1">
      <alignment vertical="center"/>
    </xf>
    <xf numFmtId="0" fontId="47" fillId="0" borderId="0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horizontal="left"/>
      <protection/>
    </xf>
    <xf numFmtId="0" fontId="31" fillId="0" borderId="19" xfId="0" applyFont="1" applyBorder="1" applyAlignment="1">
      <alignment horizontal="left" vertical="center"/>
    </xf>
    <xf numFmtId="0" fontId="31" fillId="0" borderId="19" xfId="0" applyNumberFormat="1" applyFont="1" applyFill="1" applyBorder="1" applyAlignment="1" applyProtection="1">
      <alignment/>
      <protection/>
    </xf>
    <xf numFmtId="0" fontId="31" fillId="0" borderId="19" xfId="0" applyFont="1" applyBorder="1" applyAlignment="1">
      <alignment horizontal="right" vertical="center"/>
    </xf>
    <xf numFmtId="0" fontId="48" fillId="0" borderId="19" xfId="0" applyFont="1" applyBorder="1" applyAlignment="1">
      <alignment vertical="center"/>
    </xf>
    <xf numFmtId="182" fontId="48" fillId="0" borderId="19" xfId="0" applyNumberFormat="1" applyFont="1" applyBorder="1" applyAlignment="1">
      <alignment horizontal="right" vertical="center"/>
    </xf>
    <xf numFmtId="0" fontId="0" fillId="0" borderId="19" xfId="0" applyNumberFormat="1" applyFont="1" applyFill="1" applyBorder="1" applyAlignment="1" applyProtection="1">
      <alignment/>
      <protection/>
    </xf>
    <xf numFmtId="0" fontId="37" fillId="0" borderId="19" xfId="0" applyNumberFormat="1" applyFont="1" applyFill="1" applyBorder="1" applyAlignment="1" applyProtection="1">
      <alignment vertical="center"/>
      <protection/>
    </xf>
    <xf numFmtId="183" fontId="23" fillId="0" borderId="0" xfId="0" applyNumberFormat="1" applyFont="1" applyFill="1" applyBorder="1" applyAlignment="1">
      <alignment horizontal="right" vertical="center"/>
    </xf>
    <xf numFmtId="182" fontId="37" fillId="0" borderId="19" xfId="0" applyNumberFormat="1" applyFont="1" applyBorder="1" applyAlignment="1">
      <alignment horizontal="right" vertical="center"/>
    </xf>
    <xf numFmtId="0" fontId="35" fillId="0" borderId="0" xfId="0" applyNumberFormat="1" applyFont="1" applyFill="1" applyBorder="1" applyAlignment="1" applyProtection="1">
      <alignment horizontal="right"/>
      <protection/>
    </xf>
    <xf numFmtId="3" fontId="11" fillId="9" borderId="2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/>
    </xf>
    <xf numFmtId="3" fontId="5" fillId="0" borderId="0" xfId="0" applyNumberFormat="1" applyFont="1" applyBorder="1" applyAlignment="1">
      <alignment horizontal="center" vertical="center"/>
    </xf>
    <xf numFmtId="0" fontId="91" fillId="0" borderId="0" xfId="0" applyFont="1" applyBorder="1" applyAlignment="1">
      <alignment vertical="center"/>
    </xf>
    <xf numFmtId="0" fontId="89" fillId="0" borderId="16" xfId="0" applyFont="1" applyBorder="1" applyAlignment="1">
      <alignment/>
    </xf>
    <xf numFmtId="3" fontId="89" fillId="0" borderId="16" xfId="0" applyNumberFormat="1" applyFont="1" applyBorder="1" applyAlignment="1">
      <alignment/>
    </xf>
    <xf numFmtId="0" fontId="92" fillId="0" borderId="0" xfId="0" applyFont="1" applyBorder="1" applyAlignment="1">
      <alignment vertical="center"/>
    </xf>
    <xf numFmtId="0" fontId="93" fillId="0" borderId="0" xfId="0" applyFont="1" applyBorder="1" applyAlignment="1">
      <alignment/>
    </xf>
    <xf numFmtId="0" fontId="93" fillId="0" borderId="0" xfId="0" applyFont="1" applyBorder="1" applyAlignment="1">
      <alignment horizontal="center"/>
    </xf>
    <xf numFmtId="3" fontId="94" fillId="0" borderId="0" xfId="0" applyNumberFormat="1" applyFont="1" applyBorder="1" applyAlignment="1">
      <alignment/>
    </xf>
    <xf numFmtId="3" fontId="95" fillId="0" borderId="0" xfId="0" applyNumberFormat="1" applyFont="1" applyBorder="1" applyAlignment="1">
      <alignment/>
    </xf>
    <xf numFmtId="1" fontId="0" fillId="0" borderId="19" xfId="0" applyNumberFormat="1" applyBorder="1" applyAlignment="1">
      <alignment vertical="center"/>
    </xf>
    <xf numFmtId="0" fontId="72" fillId="0" borderId="19" xfId="0" applyFont="1" applyBorder="1" applyAlignment="1">
      <alignment/>
    </xf>
    <xf numFmtId="0" fontId="49" fillId="0" borderId="19" xfId="0" applyFont="1" applyBorder="1" applyAlignment="1">
      <alignment vertical="center"/>
    </xf>
    <xf numFmtId="183" fontId="49" fillId="0" borderId="19" xfId="0" applyNumberFormat="1" applyFont="1" applyBorder="1" applyAlignment="1">
      <alignment horizontal="right" vertical="center"/>
    </xf>
    <xf numFmtId="0" fontId="49" fillId="0" borderId="19" xfId="0" applyNumberFormat="1" applyFont="1" applyFill="1" applyBorder="1" applyAlignment="1" applyProtection="1">
      <alignment vertical="center"/>
      <protection/>
    </xf>
    <xf numFmtId="0" fontId="34" fillId="0" borderId="19" xfId="0" applyNumberFormat="1" applyFont="1" applyFill="1" applyBorder="1" applyAlignment="1" applyProtection="1">
      <alignment/>
      <protection/>
    </xf>
    <xf numFmtId="2" fontId="49" fillId="0" borderId="19" xfId="0" applyNumberFormat="1" applyFont="1" applyFill="1" applyBorder="1" applyAlignment="1" applyProtection="1">
      <alignment/>
      <protection/>
    </xf>
    <xf numFmtId="2" fontId="49" fillId="0" borderId="19" xfId="0" applyNumberFormat="1" applyFont="1" applyBorder="1" applyAlignment="1">
      <alignment horizontal="right" vertical="center"/>
    </xf>
    <xf numFmtId="0" fontId="49" fillId="0" borderId="19" xfId="0" applyNumberFormat="1" applyFont="1" applyFill="1" applyBorder="1" applyAlignment="1" applyProtection="1">
      <alignment/>
      <protection/>
    </xf>
    <xf numFmtId="2" fontId="96" fillId="0" borderId="19" xfId="0" applyNumberFormat="1" applyFont="1" applyBorder="1" applyAlignment="1">
      <alignment/>
    </xf>
    <xf numFmtId="0" fontId="96" fillId="0" borderId="19" xfId="0" applyNumberFormat="1" applyFont="1" applyFill="1" applyBorder="1" applyAlignment="1" applyProtection="1">
      <alignment/>
      <protection/>
    </xf>
    <xf numFmtId="2" fontId="96" fillId="0" borderId="19" xfId="0" applyNumberFormat="1" applyFont="1" applyFill="1" applyBorder="1" applyAlignment="1" applyProtection="1">
      <alignment/>
      <protection/>
    </xf>
    <xf numFmtId="0" fontId="96" fillId="0" borderId="19" xfId="0" applyFont="1" applyBorder="1" applyAlignment="1">
      <alignment/>
    </xf>
    <xf numFmtId="0" fontId="87" fillId="0" borderId="19" xfId="0" applyFont="1" applyBorder="1" applyAlignment="1">
      <alignment/>
    </xf>
    <xf numFmtId="0" fontId="97" fillId="0" borderId="19" xfId="0" applyFont="1" applyFill="1" applyBorder="1" applyAlignment="1">
      <alignment/>
    </xf>
    <xf numFmtId="182" fontId="87" fillId="0" borderId="19" xfId="0" applyNumberFormat="1" applyFont="1" applyBorder="1" applyAlignment="1">
      <alignment/>
    </xf>
    <xf numFmtId="0" fontId="10" fillId="0" borderId="19" xfId="0" applyNumberFormat="1" applyFont="1" applyFill="1" applyBorder="1" applyAlignment="1" applyProtection="1">
      <alignment vertical="center"/>
      <protection/>
    </xf>
    <xf numFmtId="0" fontId="10" fillId="0" borderId="19" xfId="0" applyNumberFormat="1" applyFont="1" applyFill="1" applyBorder="1" applyAlignment="1" applyProtection="1">
      <alignment/>
      <protection/>
    </xf>
    <xf numFmtId="0" fontId="49" fillId="0" borderId="19" xfId="0" applyFont="1" applyBorder="1" applyAlignment="1">
      <alignment horizontal="right" vertical="center"/>
    </xf>
    <xf numFmtId="182" fontId="49" fillId="0" borderId="19" xfId="0" applyNumberFormat="1" applyFont="1" applyBorder="1" applyAlignment="1">
      <alignment horizontal="right" vertical="center"/>
    </xf>
    <xf numFmtId="1" fontId="96" fillId="0" borderId="19" xfId="0" applyNumberFormat="1" applyFont="1" applyFill="1" applyBorder="1" applyAlignment="1" applyProtection="1">
      <alignment/>
      <protection/>
    </xf>
    <xf numFmtId="0" fontId="87" fillId="0" borderId="19" xfId="0" applyNumberFormat="1" applyFont="1" applyFill="1" applyBorder="1" applyAlignment="1" applyProtection="1">
      <alignment/>
      <protection/>
    </xf>
    <xf numFmtId="182" fontId="87" fillId="0" borderId="19" xfId="0" applyNumberFormat="1" applyFont="1" applyFill="1" applyBorder="1" applyAlignment="1" applyProtection="1">
      <alignment/>
      <protection/>
    </xf>
    <xf numFmtId="0" fontId="23" fillId="0" borderId="19" xfId="0" applyFont="1" applyFill="1" applyBorder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3" fontId="11" fillId="0" borderId="19" xfId="0" applyNumberFormat="1" applyFont="1" applyBorder="1" applyAlignment="1">
      <alignment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 horizontal="center"/>
      <protection/>
    </xf>
    <xf numFmtId="3" fontId="6" fillId="0" borderId="44" xfId="44" applyNumberFormat="1" applyFont="1" applyBorder="1" applyAlignment="1">
      <alignment vertical="center"/>
    </xf>
    <xf numFmtId="3" fontId="6" fillId="0" borderId="45" xfId="44" applyNumberFormat="1" applyFont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89" fillId="0" borderId="0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4" fillId="0" borderId="25" xfId="0" applyNumberFormat="1" applyFont="1" applyFill="1" applyBorder="1" applyAlignment="1" applyProtection="1">
      <alignment horizontal="center"/>
      <protection/>
    </xf>
    <xf numFmtId="0" fontId="34" fillId="0" borderId="20" xfId="0" applyNumberFormat="1" applyFont="1" applyFill="1" applyBorder="1" applyAlignment="1" applyProtection="1">
      <alignment horizontal="center"/>
      <protection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0.13671875" style="0" customWidth="1"/>
    <col min="4" max="4" width="9.28125" style="0" customWidth="1"/>
    <col min="5" max="5" width="11.421875" style="0" customWidth="1"/>
    <col min="10" max="10" width="3.140625" style="0" customWidth="1"/>
    <col min="12" max="12" width="1.8515625" style="0" customWidth="1"/>
  </cols>
  <sheetData>
    <row r="1" ht="4.5" customHeight="1"/>
    <row r="2" spans="2:1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8" customHeight="1">
      <c r="B3" s="4"/>
      <c r="C3" s="12" t="s">
        <v>9</v>
      </c>
      <c r="D3" s="5"/>
      <c r="E3" s="5"/>
      <c r="F3" s="8"/>
      <c r="G3" s="25" t="s">
        <v>340</v>
      </c>
      <c r="H3" s="16" t="s">
        <v>341</v>
      </c>
      <c r="J3" s="8"/>
      <c r="K3" s="6"/>
    </row>
    <row r="4" spans="2:11" ht="18" customHeight="1">
      <c r="B4" s="4"/>
      <c r="C4" s="12" t="s">
        <v>16</v>
      </c>
      <c r="D4" s="5"/>
      <c r="E4" s="5"/>
      <c r="F4" s="8"/>
      <c r="G4" s="25" t="s">
        <v>303</v>
      </c>
      <c r="H4" s="23"/>
      <c r="I4" s="8"/>
      <c r="J4" s="11"/>
      <c r="K4" s="6"/>
    </row>
    <row r="5" spans="2:11" ht="18" customHeight="1">
      <c r="B5" s="4"/>
      <c r="C5" s="12" t="s">
        <v>10</v>
      </c>
      <c r="D5" s="5"/>
      <c r="E5" s="5"/>
      <c r="F5" s="155" t="s">
        <v>346</v>
      </c>
      <c r="G5" s="155"/>
      <c r="H5" s="14"/>
      <c r="I5" s="11"/>
      <c r="J5" s="11"/>
      <c r="K5" s="6"/>
    </row>
    <row r="6" spans="2:11" ht="18" customHeight="1">
      <c r="B6" s="4"/>
      <c r="C6" s="12" t="s">
        <v>11</v>
      </c>
      <c r="D6" s="5"/>
      <c r="E6" s="5"/>
      <c r="G6" s="163"/>
      <c r="H6" s="155" t="s">
        <v>342</v>
      </c>
      <c r="I6" s="11"/>
      <c r="J6" s="11"/>
      <c r="K6" s="6"/>
    </row>
    <row r="7" spans="2:11" ht="18" customHeight="1">
      <c r="B7" s="4"/>
      <c r="C7" s="5"/>
      <c r="D7" s="5"/>
      <c r="E7" s="5"/>
      <c r="F7" s="5"/>
      <c r="G7" s="5"/>
      <c r="H7" s="11" t="s">
        <v>301</v>
      </c>
      <c r="I7" s="17"/>
      <c r="J7" s="11"/>
      <c r="K7" s="6"/>
    </row>
    <row r="8" spans="2:11" ht="12.75">
      <c r="B8" s="4"/>
      <c r="C8" s="5"/>
      <c r="D8" s="5"/>
      <c r="E8" s="5"/>
      <c r="F8" s="5"/>
      <c r="G8" s="5"/>
      <c r="H8" s="5"/>
      <c r="I8" s="5"/>
      <c r="J8" s="5"/>
      <c r="K8" s="6"/>
    </row>
    <row r="9" spans="2:11" ht="12.7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ht="15">
      <c r="B10" s="4"/>
      <c r="C10" s="13" t="s">
        <v>3</v>
      </c>
      <c r="D10" s="5"/>
      <c r="E10" s="5"/>
      <c r="F10" s="8"/>
      <c r="G10" s="26" t="s">
        <v>343</v>
      </c>
      <c r="H10" s="8"/>
      <c r="I10" s="8"/>
      <c r="J10" s="8"/>
      <c r="K10" s="6"/>
    </row>
    <row r="11" spans="2:11" ht="15">
      <c r="B11" s="4"/>
      <c r="C11" s="13" t="s">
        <v>4</v>
      </c>
      <c r="D11" s="5"/>
      <c r="E11" s="5"/>
      <c r="F11" s="11"/>
      <c r="G11" s="17"/>
      <c r="H11" s="11"/>
      <c r="I11" s="11"/>
      <c r="J11" s="11"/>
      <c r="K11" s="6"/>
    </row>
    <row r="12" spans="2:11" ht="12.7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ht="12.7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ht="12.7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ht="18" customHeight="1">
      <c r="B15" s="4"/>
      <c r="C15" s="13" t="s">
        <v>70</v>
      </c>
      <c r="D15" s="5"/>
      <c r="E15" s="5"/>
      <c r="F15" s="154" t="s">
        <v>344</v>
      </c>
      <c r="G15" s="24"/>
      <c r="H15" s="8"/>
      <c r="I15" s="8"/>
      <c r="J15" s="8"/>
      <c r="K15" s="6"/>
    </row>
    <row r="16" spans="2:11" ht="18" customHeight="1">
      <c r="B16" s="4"/>
      <c r="C16" s="5"/>
      <c r="D16" s="5"/>
      <c r="E16" s="5"/>
      <c r="F16" s="155"/>
      <c r="G16" s="27"/>
      <c r="H16" s="11"/>
      <c r="I16" s="11"/>
      <c r="J16" s="11"/>
      <c r="K16" s="6"/>
    </row>
    <row r="17" spans="2:11" ht="18" customHeight="1">
      <c r="B17" s="4"/>
      <c r="C17" s="5"/>
      <c r="D17" s="5"/>
      <c r="E17" s="5"/>
      <c r="F17" s="11"/>
      <c r="G17" s="11"/>
      <c r="H17" s="11"/>
      <c r="I17" s="11"/>
      <c r="J17" s="11"/>
      <c r="K17" s="6"/>
    </row>
    <row r="18" spans="2:11" ht="12.7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ht="12.7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12.7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ht="12.7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ht="12.7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ht="12.7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ht="12.7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ht="12.75">
      <c r="B25" s="4"/>
      <c r="D25" s="5"/>
      <c r="E25" s="5"/>
      <c r="F25" s="5"/>
      <c r="G25" s="5"/>
      <c r="H25" s="5"/>
      <c r="I25" s="5"/>
      <c r="J25" s="5"/>
      <c r="K25" s="6"/>
    </row>
    <row r="26" spans="2:11" ht="12.7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ht="12.7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ht="12.7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33.75">
      <c r="B29" s="434" t="s">
        <v>15</v>
      </c>
      <c r="C29" s="435"/>
      <c r="D29" s="435"/>
      <c r="E29" s="435"/>
      <c r="F29" s="435"/>
      <c r="G29" s="435"/>
      <c r="H29" s="435"/>
      <c r="I29" s="435"/>
      <c r="J29" s="435"/>
      <c r="K29" s="436"/>
    </row>
    <row r="30" spans="2:11" ht="12.75">
      <c r="B30" s="4"/>
      <c r="C30" s="437" t="s">
        <v>137</v>
      </c>
      <c r="D30" s="437"/>
      <c r="E30" s="437"/>
      <c r="F30" s="437"/>
      <c r="G30" s="437"/>
      <c r="H30" s="437"/>
      <c r="I30" s="437"/>
      <c r="J30" s="437"/>
      <c r="K30" s="6"/>
    </row>
    <row r="31" spans="2:11" ht="12.75">
      <c r="B31" s="4"/>
      <c r="C31" s="437" t="s">
        <v>158</v>
      </c>
      <c r="D31" s="437"/>
      <c r="E31" s="437"/>
      <c r="F31" s="437"/>
      <c r="G31" s="437"/>
      <c r="H31" s="437"/>
      <c r="I31" s="437"/>
      <c r="J31" s="437"/>
      <c r="K31" s="6"/>
    </row>
    <row r="32" spans="2:11" ht="12.7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ht="12.75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ht="12.75">
      <c r="B34" s="4"/>
      <c r="C34" s="5" t="s">
        <v>269</v>
      </c>
      <c r="D34" s="5"/>
      <c r="E34" s="5"/>
      <c r="F34" s="5"/>
      <c r="G34" s="5"/>
      <c r="H34" s="5"/>
      <c r="I34" s="5"/>
      <c r="J34" s="5"/>
      <c r="K34" s="6"/>
    </row>
    <row r="35" spans="2:11" ht="12.7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ht="12.75">
      <c r="B36" s="4"/>
      <c r="C36" s="5" t="s">
        <v>270</v>
      </c>
      <c r="D36" s="5"/>
      <c r="E36" s="5"/>
      <c r="F36" s="5"/>
      <c r="G36" s="5"/>
      <c r="H36" s="5"/>
      <c r="I36" s="5"/>
      <c r="J36" s="5"/>
      <c r="K36" s="6"/>
    </row>
    <row r="37" spans="2:11" ht="12.75">
      <c r="B37" s="4"/>
      <c r="C37" s="83" t="s">
        <v>345</v>
      </c>
      <c r="D37" s="5"/>
      <c r="E37" s="5"/>
      <c r="F37" s="5"/>
      <c r="G37" s="5"/>
      <c r="H37" s="5"/>
      <c r="I37" s="5"/>
      <c r="J37" s="5"/>
      <c r="K37" s="6"/>
    </row>
    <row r="38" spans="2:11" ht="12.75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ht="12.75">
      <c r="B39" s="4"/>
      <c r="C39" s="135"/>
      <c r="D39" s="5"/>
      <c r="E39" s="5"/>
      <c r="F39" s="5"/>
      <c r="G39" s="5"/>
      <c r="H39" s="5"/>
      <c r="I39" s="5"/>
      <c r="J39" s="5"/>
      <c r="K39" s="6"/>
    </row>
    <row r="40" spans="2:11" ht="12.7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ht="12.7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ht="15.75" customHeight="1">
      <c r="B42" s="4"/>
      <c r="C42" s="5"/>
      <c r="D42" s="54"/>
      <c r="E42" s="54"/>
      <c r="F42" s="54"/>
      <c r="G42" s="54"/>
      <c r="H42" s="54"/>
      <c r="I42" s="54"/>
      <c r="J42" s="5"/>
      <c r="K42" s="6"/>
    </row>
    <row r="43" spans="2:11" ht="18" customHeight="1">
      <c r="B43" s="4"/>
      <c r="C43" s="8"/>
      <c r="D43" s="8"/>
      <c r="E43" s="8"/>
      <c r="F43" s="8"/>
      <c r="G43" s="16"/>
      <c r="H43" s="8"/>
      <c r="I43" s="8"/>
      <c r="J43" s="8"/>
      <c r="K43" s="6"/>
    </row>
    <row r="44" spans="2:11" ht="18" customHeight="1">
      <c r="B44" s="4"/>
      <c r="C44" s="4"/>
      <c r="D44" s="5"/>
      <c r="E44" s="5"/>
      <c r="F44" s="5"/>
      <c r="G44" s="5"/>
      <c r="H44" s="5"/>
      <c r="I44" s="5"/>
      <c r="J44" s="6"/>
      <c r="K44" s="6"/>
    </row>
    <row r="45" spans="2:11" ht="18" customHeight="1">
      <c r="B45" s="4"/>
      <c r="C45" s="4" t="s">
        <v>12</v>
      </c>
      <c r="E45" s="438" t="s">
        <v>977</v>
      </c>
      <c r="F45" s="438"/>
      <c r="G45" s="10" t="s">
        <v>0</v>
      </c>
      <c r="H45" s="15" t="s">
        <v>978</v>
      </c>
      <c r="I45" s="8"/>
      <c r="J45" s="6"/>
      <c r="K45" s="6"/>
    </row>
    <row r="46" spans="2:11" ht="18" customHeight="1">
      <c r="B46" s="4"/>
      <c r="C46" s="4" t="s">
        <v>13</v>
      </c>
      <c r="D46" s="5"/>
      <c r="E46" s="8"/>
      <c r="F46" s="16"/>
      <c r="G46" s="8"/>
      <c r="H46" s="8"/>
      <c r="I46" s="8"/>
      <c r="J46" s="6"/>
      <c r="K46" s="6"/>
    </row>
    <row r="47" spans="2:11" ht="18" customHeight="1">
      <c r="B47" s="4"/>
      <c r="C47" s="4" t="s">
        <v>14</v>
      </c>
      <c r="D47" s="5"/>
      <c r="E47" s="11"/>
      <c r="F47" s="17"/>
      <c r="G47" s="11"/>
      <c r="H47" s="17"/>
      <c r="I47" s="11"/>
      <c r="J47" s="6"/>
      <c r="K47" s="6"/>
    </row>
    <row r="48" spans="2:11" ht="18" customHeight="1">
      <c r="B48" s="4"/>
      <c r="C48" s="4"/>
      <c r="D48" s="5"/>
      <c r="E48" s="5"/>
      <c r="F48" s="10" t="s">
        <v>1</v>
      </c>
      <c r="G48" s="14"/>
      <c r="H48" s="11"/>
      <c r="I48" s="11"/>
      <c r="J48" s="6"/>
      <c r="K48" s="6"/>
    </row>
    <row r="49" spans="2:11" ht="18" customHeight="1">
      <c r="B49" s="4"/>
      <c r="C49" s="4" t="s">
        <v>2</v>
      </c>
      <c r="D49" s="5"/>
      <c r="E49" s="8"/>
      <c r="F49" s="8"/>
      <c r="G49" s="8"/>
      <c r="H49" s="8"/>
      <c r="I49" s="8"/>
      <c r="J49" s="6"/>
      <c r="K49" s="6"/>
    </row>
    <row r="50" spans="2:11" ht="18" customHeight="1">
      <c r="B50" s="4"/>
      <c r="C50" s="7"/>
      <c r="D50" s="8"/>
      <c r="E50" s="8"/>
      <c r="F50" s="8"/>
      <c r="G50" s="8"/>
      <c r="H50" s="8"/>
      <c r="I50" s="8"/>
      <c r="J50" s="9"/>
      <c r="K50" s="6"/>
    </row>
    <row r="51" spans="2:11" ht="12" customHeight="1">
      <c r="B51" s="4"/>
      <c r="C51" s="5"/>
      <c r="D51" s="5"/>
      <c r="E51" s="5"/>
      <c r="F51" s="5"/>
      <c r="G51" s="5"/>
      <c r="H51" s="5"/>
      <c r="I51" s="5"/>
      <c r="J51" s="5"/>
      <c r="K51" s="6"/>
    </row>
    <row r="52" spans="2:11" ht="15.75" customHeight="1">
      <c r="B52" s="4"/>
      <c r="C52" s="5"/>
      <c r="D52" s="5"/>
      <c r="E52" s="5"/>
      <c r="F52" s="5"/>
      <c r="G52" s="5"/>
      <c r="H52" s="5"/>
      <c r="I52" s="5"/>
      <c r="J52" s="5"/>
      <c r="K52" s="6"/>
    </row>
    <row r="53" spans="2:11" ht="9" customHeight="1">
      <c r="B53" s="7"/>
      <c r="C53" s="8"/>
      <c r="D53" s="8"/>
      <c r="E53" s="8"/>
      <c r="F53" s="8"/>
      <c r="G53" s="8"/>
      <c r="H53" s="8"/>
      <c r="I53" s="8"/>
      <c r="J53" s="8"/>
      <c r="K53" s="9"/>
    </row>
    <row r="54" ht="5.25" customHeight="1"/>
  </sheetData>
  <sheetProtection/>
  <mergeCells count="4">
    <mergeCell ref="B29:K29"/>
    <mergeCell ref="C30:J30"/>
    <mergeCell ref="C31:J31"/>
    <mergeCell ref="E45:F45"/>
  </mergeCells>
  <printOptions horizontalCentered="1" verticalCentered="1"/>
  <pageMargins left="0" right="0" top="0" bottom="0" header="0.17" footer="0.1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zoomScalePageLayoutView="0" workbookViewId="0" topLeftCell="B286">
      <selection activeCell="I306" sqref="I306"/>
    </sheetView>
  </sheetViews>
  <sheetFormatPr defaultColWidth="9.140625" defaultRowHeight="12.75"/>
  <cols>
    <col min="1" max="1" width="5.57421875" style="0" customWidth="1"/>
    <col min="2" max="2" width="30.8515625" style="0" customWidth="1"/>
    <col min="3" max="3" width="12.140625" style="0" customWidth="1"/>
    <col min="6" max="6" width="10.7109375" style="0" bestFit="1" customWidth="1"/>
  </cols>
  <sheetData>
    <row r="1" spans="2:5" ht="12.75">
      <c r="B1" s="238" t="s">
        <v>782</v>
      </c>
      <c r="C1" s="238"/>
      <c r="D1" s="238"/>
      <c r="E1" s="192"/>
    </row>
    <row r="2" spans="2:6" ht="15.75">
      <c r="B2" s="237"/>
      <c r="C2" s="238" t="s">
        <v>786</v>
      </c>
      <c r="D2" s="239"/>
      <c r="E2" s="239"/>
      <c r="F2" s="239"/>
    </row>
    <row r="3" spans="2:6" ht="12.75">
      <c r="B3" s="240"/>
      <c r="C3" s="192"/>
      <c r="D3" s="192"/>
      <c r="E3" s="192"/>
      <c r="F3" s="238" t="s">
        <v>978</v>
      </c>
    </row>
    <row r="4" spans="2:6" ht="12.75">
      <c r="B4" s="240" t="s">
        <v>770</v>
      </c>
      <c r="C4" s="238" t="s">
        <v>771</v>
      </c>
      <c r="D4" s="192"/>
      <c r="E4" s="192"/>
      <c r="F4" s="239"/>
    </row>
    <row r="5" spans="2:6" ht="12.75">
      <c r="B5" s="240" t="s">
        <v>772</v>
      </c>
      <c r="C5" s="238" t="s">
        <v>342</v>
      </c>
      <c r="D5" s="192"/>
      <c r="E5" s="192"/>
      <c r="F5" s="239"/>
    </row>
    <row r="6" spans="2:6" ht="12.75">
      <c r="B6" s="240" t="s">
        <v>773</v>
      </c>
      <c r="C6" s="238" t="s">
        <v>774</v>
      </c>
      <c r="D6" s="192"/>
      <c r="E6" s="192"/>
      <c r="F6" s="239"/>
    </row>
    <row r="7" spans="2:6" ht="12.75">
      <c r="B7" s="241" t="s">
        <v>775</v>
      </c>
      <c r="C7" s="238" t="s">
        <v>776</v>
      </c>
      <c r="D7" s="192"/>
      <c r="E7" s="192"/>
      <c r="F7" s="192"/>
    </row>
    <row r="8" spans="2:6" ht="12.75">
      <c r="B8" s="241" t="s">
        <v>777</v>
      </c>
      <c r="C8" s="242">
        <f>35582254944</f>
        <v>35582254944</v>
      </c>
      <c r="D8" s="192"/>
      <c r="E8" s="192"/>
      <c r="F8" s="192"/>
    </row>
    <row r="9" spans="2:6" ht="12.75">
      <c r="B9" s="241"/>
      <c r="C9" s="242"/>
      <c r="D9" s="192"/>
      <c r="E9" s="192"/>
      <c r="F9" s="192"/>
    </row>
    <row r="10" spans="1:7" ht="12.75">
      <c r="A10" s="123">
        <v>1</v>
      </c>
      <c r="B10" s="193" t="s">
        <v>785</v>
      </c>
      <c r="C10" s="194" t="s">
        <v>369</v>
      </c>
      <c r="D10" s="195" t="s">
        <v>780</v>
      </c>
      <c r="E10" s="195" t="s">
        <v>779</v>
      </c>
      <c r="F10" s="195" t="s">
        <v>239</v>
      </c>
      <c r="G10" s="192"/>
    </row>
    <row r="11" spans="1:7" ht="12.75">
      <c r="A11" s="123">
        <v>2</v>
      </c>
      <c r="B11" s="203" t="s">
        <v>373</v>
      </c>
      <c r="C11" s="203" t="s">
        <v>532</v>
      </c>
      <c r="D11" s="269">
        <v>18</v>
      </c>
      <c r="E11" s="269">
        <v>100</v>
      </c>
      <c r="F11" s="196">
        <v>1800</v>
      </c>
      <c r="G11" s="192"/>
    </row>
    <row r="12" spans="1:7" ht="12.75">
      <c r="A12" s="123">
        <v>3</v>
      </c>
      <c r="B12" s="203" t="s">
        <v>374</v>
      </c>
      <c r="C12" s="203" t="s">
        <v>532</v>
      </c>
      <c r="D12" s="269">
        <v>17</v>
      </c>
      <c r="E12" s="269">
        <v>120</v>
      </c>
      <c r="F12" s="196">
        <v>2040</v>
      </c>
      <c r="G12" s="192"/>
    </row>
    <row r="13" spans="1:7" ht="12.75">
      <c r="A13" s="123">
        <v>4</v>
      </c>
      <c r="B13" s="203" t="s">
        <v>744</v>
      </c>
      <c r="C13" s="203" t="s">
        <v>532</v>
      </c>
      <c r="D13" s="269">
        <v>7</v>
      </c>
      <c r="E13" s="269">
        <v>675.5142857142854</v>
      </c>
      <c r="F13" s="196">
        <v>4728.599999999998</v>
      </c>
      <c r="G13" s="192"/>
    </row>
    <row r="14" spans="1:7" ht="12.75">
      <c r="A14" s="123">
        <v>5</v>
      </c>
      <c r="B14" s="203" t="s">
        <v>375</v>
      </c>
      <c r="C14" s="203" t="s">
        <v>532</v>
      </c>
      <c r="D14" s="269">
        <v>3</v>
      </c>
      <c r="E14" s="269">
        <v>564</v>
      </c>
      <c r="F14" s="196">
        <v>1692</v>
      </c>
      <c r="G14" s="192"/>
    </row>
    <row r="15" spans="1:7" ht="12.75">
      <c r="A15" s="123">
        <v>6</v>
      </c>
      <c r="B15" s="203" t="s">
        <v>376</v>
      </c>
      <c r="C15" s="203" t="s">
        <v>532</v>
      </c>
      <c r="D15" s="269">
        <v>14</v>
      </c>
      <c r="E15" s="269">
        <v>36</v>
      </c>
      <c r="F15" s="196">
        <v>504</v>
      </c>
      <c r="G15" s="192"/>
    </row>
    <row r="16" spans="1:7" ht="12.75">
      <c r="A16" s="123">
        <v>7</v>
      </c>
      <c r="B16" s="203" t="s">
        <v>377</v>
      </c>
      <c r="C16" s="203" t="s">
        <v>532</v>
      </c>
      <c r="D16" s="269">
        <v>72</v>
      </c>
      <c r="E16" s="269">
        <v>41</v>
      </c>
      <c r="F16" s="196">
        <v>2952</v>
      </c>
      <c r="G16" s="192"/>
    </row>
    <row r="17" spans="1:7" ht="12.75">
      <c r="A17" s="123">
        <v>8</v>
      </c>
      <c r="B17" s="203" t="s">
        <v>736</v>
      </c>
      <c r="C17" s="203" t="s">
        <v>532</v>
      </c>
      <c r="D17" s="269">
        <v>51</v>
      </c>
      <c r="E17" s="269">
        <v>320</v>
      </c>
      <c r="F17" s="196">
        <v>16320</v>
      </c>
      <c r="G17" s="192"/>
    </row>
    <row r="18" spans="1:7" ht="12.75">
      <c r="A18" s="123">
        <v>9</v>
      </c>
      <c r="B18" s="203" t="s">
        <v>735</v>
      </c>
      <c r="C18" s="203" t="s">
        <v>532</v>
      </c>
      <c r="D18" s="269">
        <v>9</v>
      </c>
      <c r="E18" s="269">
        <v>4583</v>
      </c>
      <c r="F18" s="196">
        <v>41247</v>
      </c>
      <c r="G18" s="192"/>
    </row>
    <row r="19" spans="1:7" ht="12.75">
      <c r="A19" s="123">
        <v>10</v>
      </c>
      <c r="B19" s="203" t="s">
        <v>378</v>
      </c>
      <c r="C19" s="203" t="s">
        <v>532</v>
      </c>
      <c r="D19" s="269">
        <v>10</v>
      </c>
      <c r="E19" s="269">
        <v>85</v>
      </c>
      <c r="F19" s="196">
        <v>850</v>
      </c>
      <c r="G19" s="192"/>
    </row>
    <row r="20" spans="1:7" ht="12.75">
      <c r="A20" s="123">
        <v>11</v>
      </c>
      <c r="B20" s="203" t="s">
        <v>379</v>
      </c>
      <c r="C20" s="203" t="s">
        <v>532</v>
      </c>
      <c r="D20" s="269">
        <v>20</v>
      </c>
      <c r="E20" s="269">
        <v>367</v>
      </c>
      <c r="F20" s="196">
        <v>7340</v>
      </c>
      <c r="G20" s="192"/>
    </row>
    <row r="21" spans="1:7" ht="12.75">
      <c r="A21" s="123">
        <v>12</v>
      </c>
      <c r="B21" s="203" t="s">
        <v>380</v>
      </c>
      <c r="C21" s="203" t="s">
        <v>532</v>
      </c>
      <c r="D21" s="269">
        <v>10</v>
      </c>
      <c r="E21" s="269">
        <v>1046</v>
      </c>
      <c r="F21" s="196">
        <v>10460</v>
      </c>
      <c r="G21" s="192"/>
    </row>
    <row r="22" spans="1:7" ht="12.75">
      <c r="A22" s="123">
        <v>13</v>
      </c>
      <c r="B22" s="203" t="s">
        <v>381</v>
      </c>
      <c r="C22" s="203" t="s">
        <v>532</v>
      </c>
      <c r="D22" s="269">
        <v>41</v>
      </c>
      <c r="E22" s="269">
        <v>237.00000000000057</v>
      </c>
      <c r="F22" s="196">
        <v>9717.000000000024</v>
      </c>
      <c r="G22" s="192"/>
    </row>
    <row r="23" spans="1:7" ht="12.75">
      <c r="A23" s="123">
        <v>14</v>
      </c>
      <c r="B23" s="203" t="s">
        <v>382</v>
      </c>
      <c r="C23" s="203" t="s">
        <v>532</v>
      </c>
      <c r="D23" s="269">
        <v>27</v>
      </c>
      <c r="E23" s="269">
        <v>656.0000000000063</v>
      </c>
      <c r="F23" s="196">
        <v>17712.000000000167</v>
      </c>
      <c r="G23" s="192"/>
    </row>
    <row r="24" spans="1:7" ht="12.75">
      <c r="A24" s="123">
        <v>15</v>
      </c>
      <c r="B24" s="203" t="s">
        <v>383</v>
      </c>
      <c r="C24" s="203" t="s">
        <v>532</v>
      </c>
      <c r="D24" s="269">
        <v>47</v>
      </c>
      <c r="E24" s="269">
        <v>57</v>
      </c>
      <c r="F24" s="196">
        <v>2679</v>
      </c>
      <c r="G24" s="192"/>
    </row>
    <row r="25" spans="1:7" ht="12.75">
      <c r="A25" s="123">
        <v>16</v>
      </c>
      <c r="B25" s="203" t="s">
        <v>384</v>
      </c>
      <c r="C25" s="203" t="s">
        <v>532</v>
      </c>
      <c r="D25" s="269">
        <v>13</v>
      </c>
      <c r="E25" s="269">
        <v>188</v>
      </c>
      <c r="F25" s="196">
        <v>2444</v>
      </c>
      <c r="G25" s="192"/>
    </row>
    <row r="26" spans="1:7" ht="12.75">
      <c r="A26" s="123">
        <v>17</v>
      </c>
      <c r="B26" s="203" t="s">
        <v>385</v>
      </c>
      <c r="C26" s="203" t="s">
        <v>532</v>
      </c>
      <c r="D26" s="269">
        <v>13</v>
      </c>
      <c r="E26" s="269">
        <v>276.0002074332174</v>
      </c>
      <c r="F26" s="196">
        <v>3588.0026966318255</v>
      </c>
      <c r="G26" s="192"/>
    </row>
    <row r="27" spans="1:7" ht="12.75">
      <c r="A27" s="123">
        <v>18</v>
      </c>
      <c r="B27" s="203" t="s">
        <v>386</v>
      </c>
      <c r="C27" s="203" t="s">
        <v>532</v>
      </c>
      <c r="D27" s="269">
        <v>16</v>
      </c>
      <c r="E27" s="269">
        <v>772.9999821633943</v>
      </c>
      <c r="F27" s="196">
        <v>12367.999714614309</v>
      </c>
      <c r="G27" s="192"/>
    </row>
    <row r="28" spans="1:7" ht="12.75">
      <c r="A28" s="123">
        <v>19</v>
      </c>
      <c r="B28" s="203" t="s">
        <v>387</v>
      </c>
      <c r="C28" s="203" t="s">
        <v>532</v>
      </c>
      <c r="D28" s="269">
        <v>18</v>
      </c>
      <c r="E28" s="269">
        <v>287.9999999999995</v>
      </c>
      <c r="F28" s="196">
        <v>5183.999999999991</v>
      </c>
      <c r="G28" s="192"/>
    </row>
    <row r="29" spans="1:7" ht="12.75">
      <c r="A29" s="123">
        <v>20</v>
      </c>
      <c r="B29" s="203" t="s">
        <v>388</v>
      </c>
      <c r="C29" s="203" t="s">
        <v>532</v>
      </c>
      <c r="D29" s="269">
        <v>26</v>
      </c>
      <c r="E29" s="269">
        <v>810</v>
      </c>
      <c r="F29" s="196">
        <v>21060</v>
      </c>
      <c r="G29" s="192"/>
    </row>
    <row r="30" spans="1:7" ht="12.75">
      <c r="A30" s="123">
        <v>21</v>
      </c>
      <c r="B30" s="203" t="s">
        <v>389</v>
      </c>
      <c r="C30" s="203" t="s">
        <v>532</v>
      </c>
      <c r="D30" s="269">
        <v>11</v>
      </c>
      <c r="E30" s="269">
        <v>47</v>
      </c>
      <c r="F30" s="196">
        <v>517</v>
      </c>
      <c r="G30" s="192"/>
    </row>
    <row r="31" spans="1:7" ht="12.75">
      <c r="A31" s="123">
        <v>22</v>
      </c>
      <c r="B31" s="203" t="s">
        <v>390</v>
      </c>
      <c r="C31" s="203" t="s">
        <v>532</v>
      </c>
      <c r="D31" s="269">
        <v>0</v>
      </c>
      <c r="E31" s="269">
        <v>0</v>
      </c>
      <c r="F31" s="196">
        <v>0</v>
      </c>
      <c r="G31" s="192"/>
    </row>
    <row r="32" spans="1:7" ht="12.75">
      <c r="A32" s="123">
        <v>23</v>
      </c>
      <c r="B32" s="203" t="s">
        <v>730</v>
      </c>
      <c r="C32" s="203" t="s">
        <v>532</v>
      </c>
      <c r="D32" s="269">
        <v>1</v>
      </c>
      <c r="E32" s="269">
        <v>486</v>
      </c>
      <c r="F32" s="196">
        <v>486</v>
      </c>
      <c r="G32" s="192"/>
    </row>
    <row r="33" spans="1:7" ht="12.75">
      <c r="A33" s="123">
        <v>24</v>
      </c>
      <c r="B33" s="203" t="s">
        <v>391</v>
      </c>
      <c r="C33" s="203" t="s">
        <v>532</v>
      </c>
      <c r="D33" s="269">
        <v>60</v>
      </c>
      <c r="E33" s="269">
        <v>489.9999999999975</v>
      </c>
      <c r="F33" s="196">
        <v>29399.99999999985</v>
      </c>
      <c r="G33" s="192"/>
    </row>
    <row r="34" spans="1:7" ht="12.75">
      <c r="A34" s="123">
        <v>25</v>
      </c>
      <c r="B34" s="203" t="s">
        <v>392</v>
      </c>
      <c r="C34" s="203" t="s">
        <v>532</v>
      </c>
      <c r="D34" s="269">
        <v>5</v>
      </c>
      <c r="E34" s="269">
        <v>803.0000000001751</v>
      </c>
      <c r="F34" s="196">
        <v>4015.0000000008754</v>
      </c>
      <c r="G34" s="192"/>
    </row>
    <row r="35" spans="1:7" ht="12.75">
      <c r="A35" s="123">
        <v>26</v>
      </c>
      <c r="B35" s="203" t="s">
        <v>989</v>
      </c>
      <c r="C35" s="203" t="s">
        <v>532</v>
      </c>
      <c r="D35" s="269">
        <v>0</v>
      </c>
      <c r="E35" s="269">
        <v>0</v>
      </c>
      <c r="F35" s="196">
        <v>8806.451612903244</v>
      </c>
      <c r="G35" s="192"/>
    </row>
    <row r="36" spans="1:7" ht="12.75">
      <c r="A36" s="123">
        <v>27</v>
      </c>
      <c r="B36" s="203" t="s">
        <v>990</v>
      </c>
      <c r="C36" s="203" t="s">
        <v>532</v>
      </c>
      <c r="D36" s="269">
        <v>23</v>
      </c>
      <c r="E36" s="269">
        <v>600</v>
      </c>
      <c r="F36" s="196">
        <v>13800</v>
      </c>
      <c r="G36" s="192"/>
    </row>
    <row r="37" spans="1:7" ht="12.75">
      <c r="A37" s="123">
        <v>28</v>
      </c>
      <c r="B37" s="203" t="s">
        <v>991</v>
      </c>
      <c r="C37" s="203" t="s">
        <v>532</v>
      </c>
      <c r="D37" s="269">
        <v>0</v>
      </c>
      <c r="E37" s="269">
        <v>0</v>
      </c>
      <c r="F37" s="196">
        <v>0</v>
      </c>
      <c r="G37" s="192"/>
    </row>
    <row r="38" spans="1:7" ht="12.75">
      <c r="A38" s="123">
        <v>29</v>
      </c>
      <c r="B38" s="203" t="s">
        <v>992</v>
      </c>
      <c r="C38" s="203" t="s">
        <v>532</v>
      </c>
      <c r="D38" s="269">
        <v>4</v>
      </c>
      <c r="E38" s="269">
        <v>235</v>
      </c>
      <c r="F38" s="196">
        <v>940</v>
      </c>
      <c r="G38" s="192"/>
    </row>
    <row r="39" spans="1:7" ht="12.75">
      <c r="A39" s="123">
        <v>30</v>
      </c>
      <c r="B39" s="203" t="s">
        <v>993</v>
      </c>
      <c r="C39" s="203" t="s">
        <v>532</v>
      </c>
      <c r="D39" s="269">
        <v>3</v>
      </c>
      <c r="E39" s="269">
        <v>120</v>
      </c>
      <c r="F39" s="196">
        <v>360</v>
      </c>
      <c r="G39" s="192"/>
    </row>
    <row r="40" spans="1:7" ht="12.75">
      <c r="A40" s="123">
        <v>31</v>
      </c>
      <c r="B40" s="203" t="s">
        <v>994</v>
      </c>
      <c r="C40" s="203" t="s">
        <v>532</v>
      </c>
      <c r="D40" s="269">
        <v>27</v>
      </c>
      <c r="E40" s="269">
        <v>75</v>
      </c>
      <c r="F40" s="196">
        <v>2025</v>
      </c>
      <c r="G40" s="192"/>
    </row>
    <row r="41" spans="1:7" ht="12.75">
      <c r="A41" s="123">
        <v>32</v>
      </c>
      <c r="B41" s="203" t="s">
        <v>393</v>
      </c>
      <c r="C41" s="203" t="s">
        <v>532</v>
      </c>
      <c r="D41" s="269">
        <v>2</v>
      </c>
      <c r="E41" s="269">
        <v>109</v>
      </c>
      <c r="F41" s="196">
        <v>218</v>
      </c>
      <c r="G41" s="192"/>
    </row>
    <row r="42" spans="1:7" ht="12.75">
      <c r="A42" s="123">
        <v>33</v>
      </c>
      <c r="B42" s="203" t="s">
        <v>394</v>
      </c>
      <c r="C42" s="203" t="s">
        <v>532</v>
      </c>
      <c r="D42" s="269">
        <v>11</v>
      </c>
      <c r="E42" s="269">
        <v>58</v>
      </c>
      <c r="F42" s="196">
        <v>638</v>
      </c>
      <c r="G42" s="192"/>
    </row>
    <row r="43" spans="1:7" ht="12.75">
      <c r="A43" s="123">
        <v>34</v>
      </c>
      <c r="B43" s="203" t="s">
        <v>729</v>
      </c>
      <c r="C43" s="203" t="s">
        <v>532</v>
      </c>
      <c r="D43" s="269">
        <v>54</v>
      </c>
      <c r="E43" s="269">
        <v>66</v>
      </c>
      <c r="F43" s="196">
        <v>3564</v>
      </c>
      <c r="G43" s="192"/>
    </row>
    <row r="44" spans="1:7" ht="12.75">
      <c r="A44" s="123">
        <v>35</v>
      </c>
      <c r="B44" s="203" t="s">
        <v>995</v>
      </c>
      <c r="C44" s="203" t="s">
        <v>532</v>
      </c>
      <c r="D44" s="269">
        <v>5</v>
      </c>
      <c r="E44" s="269">
        <v>600</v>
      </c>
      <c r="F44" s="196">
        <v>3000</v>
      </c>
      <c r="G44" s="192"/>
    </row>
    <row r="45" spans="1:7" ht="12.75">
      <c r="A45" s="123">
        <v>36</v>
      </c>
      <c r="B45" s="203" t="s">
        <v>996</v>
      </c>
      <c r="C45" s="203" t="s">
        <v>532</v>
      </c>
      <c r="D45" s="269">
        <v>22</v>
      </c>
      <c r="E45" s="269">
        <v>1700</v>
      </c>
      <c r="F45" s="196">
        <v>37400</v>
      </c>
      <c r="G45" s="192"/>
    </row>
    <row r="46" spans="1:7" ht="12.75">
      <c r="A46" s="123">
        <v>37</v>
      </c>
      <c r="B46" s="203" t="s">
        <v>723</v>
      </c>
      <c r="C46" s="203" t="s">
        <v>532</v>
      </c>
      <c r="D46" s="269">
        <v>54</v>
      </c>
      <c r="E46" s="269">
        <v>110</v>
      </c>
      <c r="F46" s="196">
        <v>5940</v>
      </c>
      <c r="G46" s="192"/>
    </row>
    <row r="47" spans="1:7" ht="12.75">
      <c r="A47" s="123">
        <v>38</v>
      </c>
      <c r="B47" s="203" t="s">
        <v>395</v>
      </c>
      <c r="C47" s="203" t="s">
        <v>532</v>
      </c>
      <c r="D47" s="269">
        <v>55</v>
      </c>
      <c r="E47" s="269">
        <v>154.0000000000006</v>
      </c>
      <c r="F47" s="196">
        <v>8470.000000000033</v>
      </c>
      <c r="G47" s="192"/>
    </row>
    <row r="48" spans="1:7" ht="12.75">
      <c r="A48" s="123">
        <v>39</v>
      </c>
      <c r="B48" s="203" t="s">
        <v>911</v>
      </c>
      <c r="C48" s="203" t="s">
        <v>532</v>
      </c>
      <c r="D48" s="269">
        <v>8</v>
      </c>
      <c r="E48" s="269">
        <v>1800</v>
      </c>
      <c r="F48" s="196">
        <v>14400</v>
      </c>
      <c r="G48" s="192"/>
    </row>
    <row r="49" spans="1:7" ht="12.75">
      <c r="A49" s="123">
        <v>40</v>
      </c>
      <c r="B49" s="203" t="s">
        <v>396</v>
      </c>
      <c r="C49" s="203" t="s">
        <v>532</v>
      </c>
      <c r="D49" s="269">
        <v>3</v>
      </c>
      <c r="E49" s="269">
        <v>876</v>
      </c>
      <c r="F49" s="196">
        <v>2628</v>
      </c>
      <c r="G49" s="192"/>
    </row>
    <row r="50" spans="1:7" ht="12.75">
      <c r="A50" s="123">
        <v>41</v>
      </c>
      <c r="B50" s="203" t="s">
        <v>397</v>
      </c>
      <c r="C50" s="203" t="s">
        <v>532</v>
      </c>
      <c r="D50" s="269">
        <v>2</v>
      </c>
      <c r="E50" s="269">
        <v>726</v>
      </c>
      <c r="F50" s="196">
        <v>1452</v>
      </c>
      <c r="G50" s="192"/>
    </row>
    <row r="51" spans="1:7" ht="12.75">
      <c r="A51" s="123">
        <v>42</v>
      </c>
      <c r="B51" s="203" t="s">
        <v>726</v>
      </c>
      <c r="C51" s="203" t="s">
        <v>532</v>
      </c>
      <c r="D51" s="269">
        <v>104</v>
      </c>
      <c r="E51" s="269">
        <v>53</v>
      </c>
      <c r="F51" s="196">
        <v>5512</v>
      </c>
      <c r="G51" s="192"/>
    </row>
    <row r="52" spans="1:7" ht="12.75">
      <c r="A52" s="123">
        <v>43</v>
      </c>
      <c r="B52" s="203" t="s">
        <v>398</v>
      </c>
      <c r="C52" s="203" t="s">
        <v>532</v>
      </c>
      <c r="D52" s="269">
        <v>31</v>
      </c>
      <c r="E52" s="269">
        <v>160</v>
      </c>
      <c r="F52" s="196">
        <v>4960</v>
      </c>
      <c r="G52" s="192"/>
    </row>
    <row r="53" spans="1:7" ht="12.75">
      <c r="A53" s="123">
        <v>44</v>
      </c>
      <c r="B53" s="203" t="s">
        <v>727</v>
      </c>
      <c r="C53" s="203" t="s">
        <v>532</v>
      </c>
      <c r="D53" s="269">
        <v>24</v>
      </c>
      <c r="E53" s="269">
        <v>606</v>
      </c>
      <c r="F53" s="196">
        <v>14544</v>
      </c>
      <c r="G53" s="192"/>
    </row>
    <row r="54" spans="1:7" ht="12.75">
      <c r="A54" s="123">
        <v>45</v>
      </c>
      <c r="B54" s="203" t="s">
        <v>399</v>
      </c>
      <c r="C54" s="203" t="s">
        <v>532</v>
      </c>
      <c r="D54" s="269">
        <v>8</v>
      </c>
      <c r="E54" s="269">
        <v>879</v>
      </c>
      <c r="F54" s="196">
        <v>7032</v>
      </c>
      <c r="G54" s="192"/>
    </row>
    <row r="55" spans="1:7" ht="12.75">
      <c r="A55" s="123">
        <v>46</v>
      </c>
      <c r="B55" s="203" t="s">
        <v>907</v>
      </c>
      <c r="C55" s="203" t="s">
        <v>532</v>
      </c>
      <c r="D55" s="269">
        <v>17</v>
      </c>
      <c r="E55" s="269">
        <v>623.9999167313646</v>
      </c>
      <c r="F55" s="196">
        <v>10607.998584433199</v>
      </c>
      <c r="G55" s="192"/>
    </row>
    <row r="56" spans="1:7" ht="12.75">
      <c r="A56" s="123">
        <v>47</v>
      </c>
      <c r="B56" s="203" t="s">
        <v>725</v>
      </c>
      <c r="C56" s="203" t="s">
        <v>532</v>
      </c>
      <c r="D56" s="269">
        <v>7</v>
      </c>
      <c r="E56" s="269">
        <v>719.0000000000006</v>
      </c>
      <c r="F56" s="196">
        <v>5033.000000000004</v>
      </c>
      <c r="G56" s="192"/>
    </row>
    <row r="57" spans="1:7" ht="12.75">
      <c r="A57" s="123">
        <v>48</v>
      </c>
      <c r="B57" s="203" t="s">
        <v>400</v>
      </c>
      <c r="C57" s="203" t="s">
        <v>532</v>
      </c>
      <c r="D57" s="269">
        <v>7</v>
      </c>
      <c r="E57" s="269">
        <v>276</v>
      </c>
      <c r="F57" s="196">
        <v>1932</v>
      </c>
      <c r="G57" s="192"/>
    </row>
    <row r="58" spans="1:7" ht="12.75">
      <c r="A58" s="123">
        <v>49</v>
      </c>
      <c r="B58" s="203" t="s">
        <v>401</v>
      </c>
      <c r="C58" s="203" t="s">
        <v>532</v>
      </c>
      <c r="D58" s="269">
        <v>23</v>
      </c>
      <c r="E58" s="269">
        <v>223</v>
      </c>
      <c r="F58" s="196">
        <v>5129</v>
      </c>
      <c r="G58" s="192"/>
    </row>
    <row r="59" spans="1:7" ht="12.75">
      <c r="A59" s="123">
        <v>50</v>
      </c>
      <c r="B59" s="203" t="s">
        <v>402</v>
      </c>
      <c r="C59" s="203" t="s">
        <v>532</v>
      </c>
      <c r="D59" s="269">
        <v>0</v>
      </c>
      <c r="E59" s="269">
        <v>0</v>
      </c>
      <c r="F59" s="196">
        <v>0</v>
      </c>
      <c r="G59" s="192"/>
    </row>
    <row r="60" spans="1:7" ht="12.75">
      <c r="A60" s="123">
        <v>51</v>
      </c>
      <c r="B60" s="203" t="s">
        <v>724</v>
      </c>
      <c r="C60" s="203" t="s">
        <v>532</v>
      </c>
      <c r="D60" s="269">
        <v>8</v>
      </c>
      <c r="E60" s="269">
        <v>2770</v>
      </c>
      <c r="F60" s="196">
        <v>22160</v>
      </c>
      <c r="G60" s="192"/>
    </row>
    <row r="61" spans="1:7" ht="12.75">
      <c r="A61" s="123">
        <v>52</v>
      </c>
      <c r="B61" s="203" t="s">
        <v>732</v>
      </c>
      <c r="C61" s="203" t="s">
        <v>532</v>
      </c>
      <c r="D61" s="269">
        <v>28</v>
      </c>
      <c r="E61" s="269">
        <v>79</v>
      </c>
      <c r="F61" s="196">
        <v>2212</v>
      </c>
      <c r="G61" s="192"/>
    </row>
    <row r="62" spans="1:7" ht="12.75">
      <c r="A62" s="123">
        <v>53</v>
      </c>
      <c r="B62" s="203" t="s">
        <v>403</v>
      </c>
      <c r="C62" s="203" t="s">
        <v>532</v>
      </c>
      <c r="D62" s="269">
        <v>29</v>
      </c>
      <c r="E62" s="269">
        <v>260</v>
      </c>
      <c r="F62" s="196">
        <v>7540</v>
      </c>
      <c r="G62" s="192"/>
    </row>
    <row r="63" spans="1:7" ht="12.75">
      <c r="A63" s="123">
        <v>54</v>
      </c>
      <c r="B63" s="203" t="s">
        <v>404</v>
      </c>
      <c r="C63" s="203" t="s">
        <v>532</v>
      </c>
      <c r="D63" s="269">
        <v>27</v>
      </c>
      <c r="E63" s="269">
        <v>254</v>
      </c>
      <c r="F63" s="196">
        <v>6858</v>
      </c>
      <c r="G63" s="192"/>
    </row>
    <row r="64" spans="1:7" ht="12.75">
      <c r="A64" s="123">
        <v>55</v>
      </c>
      <c r="B64" s="203" t="s">
        <v>997</v>
      </c>
      <c r="C64" s="203" t="s">
        <v>532</v>
      </c>
      <c r="D64" s="269">
        <v>3</v>
      </c>
      <c r="E64" s="269">
        <v>525</v>
      </c>
      <c r="F64" s="196">
        <v>1575</v>
      </c>
      <c r="G64" s="192"/>
    </row>
    <row r="65" spans="1:7" ht="12.75">
      <c r="A65" s="123">
        <v>56</v>
      </c>
      <c r="B65" s="203" t="s">
        <v>742</v>
      </c>
      <c r="C65" s="203" t="s">
        <v>532</v>
      </c>
      <c r="D65" s="269">
        <v>12</v>
      </c>
      <c r="E65" s="269">
        <v>1609</v>
      </c>
      <c r="F65" s="196">
        <v>19308</v>
      </c>
      <c r="G65" s="192"/>
    </row>
    <row r="66" spans="1:7" ht="12.75">
      <c r="A66" s="123">
        <v>57</v>
      </c>
      <c r="B66" s="203" t="s">
        <v>405</v>
      </c>
      <c r="C66" s="203" t="s">
        <v>532</v>
      </c>
      <c r="D66" s="269">
        <v>24</v>
      </c>
      <c r="E66" s="269">
        <v>46</v>
      </c>
      <c r="F66" s="196">
        <v>1104</v>
      </c>
      <c r="G66" s="192"/>
    </row>
    <row r="67" spans="1:7" ht="12.75">
      <c r="A67" s="123">
        <v>58</v>
      </c>
      <c r="B67" s="203" t="s">
        <v>406</v>
      </c>
      <c r="C67" s="203" t="s">
        <v>532</v>
      </c>
      <c r="D67" s="269">
        <v>3</v>
      </c>
      <c r="E67" s="269">
        <v>228</v>
      </c>
      <c r="F67" s="196">
        <v>684</v>
      </c>
      <c r="G67" s="192"/>
    </row>
    <row r="68" spans="1:7" ht="12.75">
      <c r="A68" s="123">
        <v>59</v>
      </c>
      <c r="B68" s="203" t="s">
        <v>731</v>
      </c>
      <c r="C68" s="203" t="s">
        <v>532</v>
      </c>
      <c r="D68" s="269">
        <v>29</v>
      </c>
      <c r="E68" s="269">
        <v>630</v>
      </c>
      <c r="F68" s="196">
        <v>18270</v>
      </c>
      <c r="G68" s="192"/>
    </row>
    <row r="69" spans="1:7" ht="12.75">
      <c r="A69" s="123">
        <v>60</v>
      </c>
      <c r="B69" s="203" t="s">
        <v>913</v>
      </c>
      <c r="C69" s="203" t="s">
        <v>532</v>
      </c>
      <c r="D69" s="269">
        <v>0</v>
      </c>
      <c r="E69" s="269">
        <v>0</v>
      </c>
      <c r="F69" s="196">
        <v>0</v>
      </c>
      <c r="G69" s="192"/>
    </row>
    <row r="70" spans="1:7" ht="12.75">
      <c r="A70" s="123">
        <v>61</v>
      </c>
      <c r="B70" s="203" t="s">
        <v>998</v>
      </c>
      <c r="C70" s="203" t="s">
        <v>532</v>
      </c>
      <c r="D70" s="269">
        <v>7</v>
      </c>
      <c r="E70" s="269">
        <v>1093</v>
      </c>
      <c r="F70" s="196">
        <v>7651</v>
      </c>
      <c r="G70" s="192"/>
    </row>
    <row r="71" spans="1:7" ht="12.75">
      <c r="A71" s="123">
        <v>62</v>
      </c>
      <c r="B71" s="203" t="s">
        <v>999</v>
      </c>
      <c r="C71" s="203" t="s">
        <v>532</v>
      </c>
      <c r="D71" s="269">
        <v>14</v>
      </c>
      <c r="E71" s="269">
        <v>3150.55844155844</v>
      </c>
      <c r="F71" s="196">
        <v>44107.81818181818</v>
      </c>
      <c r="G71" s="192"/>
    </row>
    <row r="72" spans="1:6" ht="12.75">
      <c r="A72" s="123">
        <v>63</v>
      </c>
      <c r="B72" s="203" t="s">
        <v>914</v>
      </c>
      <c r="C72" s="203" t="s">
        <v>532</v>
      </c>
      <c r="D72" s="269">
        <v>16</v>
      </c>
      <c r="E72" s="269">
        <v>3285.25</v>
      </c>
      <c r="F72" s="196">
        <v>52564</v>
      </c>
    </row>
    <row r="73" spans="1:6" ht="12.75">
      <c r="A73" s="123">
        <v>64</v>
      </c>
      <c r="B73" s="203" t="s">
        <v>916</v>
      </c>
      <c r="C73" s="203" t="s">
        <v>532</v>
      </c>
      <c r="D73" s="269">
        <v>16</v>
      </c>
      <c r="E73" s="269">
        <v>1093</v>
      </c>
      <c r="F73" s="196">
        <v>17488</v>
      </c>
    </row>
    <row r="74" spans="1:6" ht="12.75">
      <c r="A74" s="123">
        <v>65</v>
      </c>
      <c r="B74" s="203" t="s">
        <v>733</v>
      </c>
      <c r="C74" s="203" t="s">
        <v>532</v>
      </c>
      <c r="D74" s="269">
        <v>50</v>
      </c>
      <c r="E74" s="269">
        <v>75</v>
      </c>
      <c r="F74" s="196">
        <v>3750</v>
      </c>
    </row>
    <row r="75" spans="1:6" ht="12.75">
      <c r="A75" s="123">
        <v>66</v>
      </c>
      <c r="B75" s="203" t="s">
        <v>734</v>
      </c>
      <c r="C75" s="203" t="s">
        <v>532</v>
      </c>
      <c r="D75" s="269">
        <v>20</v>
      </c>
      <c r="E75" s="269">
        <v>248</v>
      </c>
      <c r="F75" s="196">
        <v>4960</v>
      </c>
    </row>
    <row r="76" spans="1:6" ht="12.75">
      <c r="A76" s="123">
        <v>67</v>
      </c>
      <c r="B76" s="203" t="s">
        <v>743</v>
      </c>
      <c r="C76" s="203" t="s">
        <v>531</v>
      </c>
      <c r="D76" s="269">
        <v>90</v>
      </c>
      <c r="E76" s="269">
        <v>55</v>
      </c>
      <c r="F76" s="196">
        <v>4950</v>
      </c>
    </row>
    <row r="77" spans="1:6" ht="12.75">
      <c r="A77" s="123"/>
      <c r="B77" s="370" t="s">
        <v>123</v>
      </c>
      <c r="C77" s="205"/>
      <c r="D77" s="369"/>
      <c r="E77" s="197"/>
      <c r="F77" s="371">
        <f>SUM(F11:F76)</f>
        <v>572676.8707904017</v>
      </c>
    </row>
    <row r="78" spans="1:6" ht="12.75">
      <c r="A78" s="5"/>
      <c r="B78" s="198"/>
      <c r="C78" s="192"/>
      <c r="D78" s="200"/>
      <c r="E78" s="202"/>
      <c r="F78" s="199"/>
    </row>
    <row r="79" spans="1:6" ht="12.75">
      <c r="A79" s="5"/>
      <c r="B79" s="198"/>
      <c r="C79" s="192"/>
      <c r="D79" s="200"/>
      <c r="E79" s="200" t="s">
        <v>353</v>
      </c>
      <c r="F79" s="199"/>
    </row>
    <row r="80" spans="1:6" ht="12.75">
      <c r="A80" s="5"/>
      <c r="B80" s="198"/>
      <c r="C80" s="192"/>
      <c r="D80" s="201"/>
      <c r="E80" s="200"/>
      <c r="F80" s="199"/>
    </row>
    <row r="81" spans="1:6" ht="12.75">
      <c r="A81" s="5"/>
      <c r="B81" s="198"/>
      <c r="C81" s="192"/>
      <c r="D81" s="200"/>
      <c r="E81" s="202" t="s">
        <v>407</v>
      </c>
      <c r="F81" s="199"/>
    </row>
    <row r="82" spans="2:5" ht="12.75">
      <c r="B82" s="192"/>
      <c r="C82" s="238" t="s">
        <v>784</v>
      </c>
      <c r="D82" s="238"/>
      <c r="E82" s="192"/>
    </row>
    <row r="83" spans="2:6" ht="15.75">
      <c r="B83" s="237"/>
      <c r="C83" s="238" t="s">
        <v>786</v>
      </c>
      <c r="D83" s="239"/>
      <c r="E83" s="239"/>
      <c r="F83" s="239"/>
    </row>
    <row r="84" spans="2:6" ht="12.75">
      <c r="B84" s="240"/>
      <c r="C84" s="192"/>
      <c r="D84" s="192"/>
      <c r="E84" s="192"/>
      <c r="F84" s="238" t="s">
        <v>978</v>
      </c>
    </row>
    <row r="85" spans="2:6" ht="12.75">
      <c r="B85" s="240" t="s">
        <v>770</v>
      </c>
      <c r="C85" s="238" t="s">
        <v>771</v>
      </c>
      <c r="D85" s="192"/>
      <c r="E85" s="192"/>
      <c r="F85" s="239"/>
    </row>
    <row r="86" spans="2:6" ht="12.75">
      <c r="B86" s="240" t="s">
        <v>772</v>
      </c>
      <c r="C86" s="238" t="s">
        <v>342</v>
      </c>
      <c r="D86" s="192"/>
      <c r="E86" s="192"/>
      <c r="F86" s="239"/>
    </row>
    <row r="87" spans="2:6" ht="12.75">
      <c r="B87" s="240" t="s">
        <v>773</v>
      </c>
      <c r="C87" s="238" t="s">
        <v>774</v>
      </c>
      <c r="D87" s="192"/>
      <c r="E87" s="192"/>
      <c r="F87" s="239"/>
    </row>
    <row r="88" spans="2:6" ht="12.75">
      <c r="B88" s="241" t="s">
        <v>775</v>
      </c>
      <c r="C88" s="238" t="s">
        <v>776</v>
      </c>
      <c r="D88" s="192"/>
      <c r="E88" s="192"/>
      <c r="F88" s="192"/>
    </row>
    <row r="89" spans="2:6" ht="12.75">
      <c r="B89" s="241" t="s">
        <v>777</v>
      </c>
      <c r="C89" s="242">
        <f>35582254944</f>
        <v>35582254944</v>
      </c>
      <c r="D89" s="192"/>
      <c r="E89" s="192"/>
      <c r="F89" s="192"/>
    </row>
    <row r="90" spans="2:6" ht="12.75">
      <c r="B90" s="198"/>
      <c r="C90" s="192"/>
      <c r="D90" s="199"/>
      <c r="E90" s="199"/>
      <c r="F90" s="199"/>
    </row>
    <row r="91" spans="2:6" ht="12.75">
      <c r="B91" s="198"/>
      <c r="C91" s="192"/>
      <c r="D91" s="199"/>
      <c r="E91" s="199"/>
      <c r="F91" s="199"/>
    </row>
    <row r="92" spans="1:6" ht="12.75">
      <c r="A92" s="123" t="s">
        <v>5</v>
      </c>
      <c r="B92" s="193" t="s">
        <v>368</v>
      </c>
      <c r="C92" s="194" t="s">
        <v>369</v>
      </c>
      <c r="D92" s="195" t="s">
        <v>370</v>
      </c>
      <c r="E92" s="195" t="s">
        <v>371</v>
      </c>
      <c r="F92" s="195" t="s">
        <v>372</v>
      </c>
    </row>
    <row r="93" spans="1:6" ht="12.75">
      <c r="A93" s="123">
        <v>1</v>
      </c>
      <c r="B93" s="203" t="s">
        <v>908</v>
      </c>
      <c r="C93" s="203" t="s">
        <v>532</v>
      </c>
      <c r="D93" s="204">
        <v>94</v>
      </c>
      <c r="E93" s="204">
        <v>980</v>
      </c>
      <c r="F93" s="204">
        <v>92120</v>
      </c>
    </row>
    <row r="94" spans="1:6" ht="12.75">
      <c r="A94" s="123">
        <v>2</v>
      </c>
      <c r="B94" s="203" t="s">
        <v>909</v>
      </c>
      <c r="C94" s="203" t="s">
        <v>532</v>
      </c>
      <c r="D94" s="204">
        <v>99</v>
      </c>
      <c r="E94" s="204">
        <v>520</v>
      </c>
      <c r="F94" s="204">
        <v>51480</v>
      </c>
    </row>
    <row r="95" spans="1:6" ht="12.75">
      <c r="A95" s="123">
        <v>3</v>
      </c>
      <c r="B95" s="203" t="s">
        <v>593</v>
      </c>
      <c r="C95" s="203" t="s">
        <v>532</v>
      </c>
      <c r="D95" s="204">
        <v>0</v>
      </c>
      <c r="E95" s="204">
        <v>0</v>
      </c>
      <c r="F95" s="204">
        <v>0</v>
      </c>
    </row>
    <row r="96" spans="1:6" ht="12.75">
      <c r="A96" s="123">
        <v>4</v>
      </c>
      <c r="B96" s="203" t="s">
        <v>594</v>
      </c>
      <c r="C96" s="203" t="s">
        <v>532</v>
      </c>
      <c r="D96" s="204">
        <v>0.67</v>
      </c>
      <c r="E96" s="204">
        <v>5000</v>
      </c>
      <c r="F96" s="204">
        <v>3350</v>
      </c>
    </row>
    <row r="97" spans="1:6" ht="12.75">
      <c r="A97" s="123">
        <v>5</v>
      </c>
      <c r="B97" s="203" t="s">
        <v>408</v>
      </c>
      <c r="C97" s="203" t="s">
        <v>532</v>
      </c>
      <c r="D97" s="204">
        <v>53</v>
      </c>
      <c r="E97" s="204">
        <v>490.2083793103449</v>
      </c>
      <c r="F97" s="204">
        <v>25981.04410344828</v>
      </c>
    </row>
    <row r="98" spans="1:6" ht="12.75">
      <c r="A98" s="123">
        <v>6</v>
      </c>
      <c r="B98" s="203" t="s">
        <v>595</v>
      </c>
      <c r="C98" s="203" t="s">
        <v>532</v>
      </c>
      <c r="D98" s="204">
        <v>0.2</v>
      </c>
      <c r="E98" s="204">
        <v>5000</v>
      </c>
      <c r="F98" s="204">
        <v>1000</v>
      </c>
    </row>
    <row r="99" spans="1:6" ht="12.75">
      <c r="A99" s="123">
        <v>7</v>
      </c>
      <c r="B99" s="203" t="s">
        <v>602</v>
      </c>
      <c r="C99" s="203" t="s">
        <v>532</v>
      </c>
      <c r="D99" s="204">
        <v>3</v>
      </c>
      <c r="E99" s="204">
        <v>50.03636268164931</v>
      </c>
      <c r="F99" s="204">
        <v>150.10908804494792</v>
      </c>
    </row>
    <row r="100" spans="1:6" ht="12.75">
      <c r="A100" s="123">
        <v>8</v>
      </c>
      <c r="B100" s="203" t="s">
        <v>409</v>
      </c>
      <c r="C100" s="203" t="s">
        <v>532</v>
      </c>
      <c r="D100" s="204">
        <v>104</v>
      </c>
      <c r="E100" s="204">
        <v>64.9999999991267</v>
      </c>
      <c r="F100" s="204">
        <v>6759.999999909176</v>
      </c>
    </row>
    <row r="101" spans="1:6" ht="12.75">
      <c r="A101" s="123">
        <v>9</v>
      </c>
      <c r="B101" s="203" t="s">
        <v>410</v>
      </c>
      <c r="C101" s="203" t="s">
        <v>532</v>
      </c>
      <c r="D101" s="204">
        <v>301</v>
      </c>
      <c r="E101" s="204">
        <v>65.95318001426693</v>
      </c>
      <c r="F101" s="204">
        <v>19851.90718429435</v>
      </c>
    </row>
    <row r="102" spans="1:6" ht="12.75">
      <c r="A102" s="123">
        <v>10</v>
      </c>
      <c r="B102" s="203" t="s">
        <v>411</v>
      </c>
      <c r="C102" s="203" t="s">
        <v>532</v>
      </c>
      <c r="D102" s="204">
        <v>90</v>
      </c>
      <c r="E102" s="204">
        <v>170.07464751972745</v>
      </c>
      <c r="F102" s="204">
        <v>15306.71827677547</v>
      </c>
    </row>
    <row r="103" spans="1:6" ht="12.75">
      <c r="A103" s="123">
        <v>11</v>
      </c>
      <c r="B103" s="203" t="s">
        <v>412</v>
      </c>
      <c r="C103" s="203" t="s">
        <v>532</v>
      </c>
      <c r="D103" s="204">
        <v>120</v>
      </c>
      <c r="E103" s="204">
        <v>130.00000000000094</v>
      </c>
      <c r="F103" s="204">
        <v>15600.000000000111</v>
      </c>
    </row>
    <row r="104" spans="1:6" ht="12.75">
      <c r="A104" s="123">
        <v>12</v>
      </c>
      <c r="B104" s="203" t="s">
        <v>413</v>
      </c>
      <c r="C104" s="203" t="s">
        <v>532</v>
      </c>
      <c r="D104" s="204">
        <v>2751</v>
      </c>
      <c r="E104" s="204">
        <v>7.8687621507824925</v>
      </c>
      <c r="F104" s="204">
        <v>21646.96467680264</v>
      </c>
    </row>
    <row r="105" spans="1:6" ht="12.75">
      <c r="A105" s="123">
        <v>13</v>
      </c>
      <c r="B105" s="203" t="s">
        <v>414</v>
      </c>
      <c r="C105" s="203" t="s">
        <v>532</v>
      </c>
      <c r="D105" s="204">
        <v>150</v>
      </c>
      <c r="E105" s="204">
        <v>21.07</v>
      </c>
      <c r="F105" s="204">
        <v>3160.5</v>
      </c>
    </row>
    <row r="106" spans="1:6" ht="12.75">
      <c r="A106" s="123">
        <v>14</v>
      </c>
      <c r="B106" s="203" t="s">
        <v>415</v>
      </c>
      <c r="C106" s="203" t="s">
        <v>532</v>
      </c>
      <c r="D106" s="204">
        <v>52</v>
      </c>
      <c r="E106" s="204">
        <v>26.999997711282923</v>
      </c>
      <c r="F106" s="204">
        <v>1403.999880986712</v>
      </c>
    </row>
    <row r="107" spans="1:6" ht="12.75">
      <c r="A107" s="123">
        <v>15</v>
      </c>
      <c r="B107" s="203" t="s">
        <v>416</v>
      </c>
      <c r="C107" s="203" t="s">
        <v>532</v>
      </c>
      <c r="D107" s="204">
        <v>60</v>
      </c>
      <c r="E107" s="204">
        <v>31.599799461989893</v>
      </c>
      <c r="F107" s="204">
        <v>1895.9879677193935</v>
      </c>
    </row>
    <row r="108" spans="1:6" ht="12.75">
      <c r="A108" s="123">
        <v>16</v>
      </c>
      <c r="B108" s="203" t="s">
        <v>417</v>
      </c>
      <c r="C108" s="203" t="s">
        <v>532</v>
      </c>
      <c r="D108" s="204">
        <v>8</v>
      </c>
      <c r="E108" s="204">
        <v>31.730000000000018</v>
      </c>
      <c r="F108" s="204">
        <v>253.84000000000015</v>
      </c>
    </row>
    <row r="109" spans="1:6" ht="12.75">
      <c r="A109" s="123">
        <v>17</v>
      </c>
      <c r="B109" s="203" t="s">
        <v>418</v>
      </c>
      <c r="C109" s="203" t="s">
        <v>532</v>
      </c>
      <c r="D109" s="204">
        <v>10</v>
      </c>
      <c r="E109" s="204">
        <v>15.939999999999987</v>
      </c>
      <c r="F109" s="204">
        <v>159.39999999999986</v>
      </c>
    </row>
    <row r="110" spans="1:6" ht="12.75">
      <c r="A110" s="123">
        <v>18</v>
      </c>
      <c r="B110" s="203" t="s">
        <v>419</v>
      </c>
      <c r="C110" s="203" t="s">
        <v>532</v>
      </c>
      <c r="D110" s="204">
        <v>204</v>
      </c>
      <c r="E110" s="204">
        <v>14.700000000000012</v>
      </c>
      <c r="F110" s="204">
        <v>2998.8000000000025</v>
      </c>
    </row>
    <row r="111" spans="1:6" ht="12.75">
      <c r="A111" s="123">
        <v>19</v>
      </c>
      <c r="B111" s="203" t="s">
        <v>1000</v>
      </c>
      <c r="C111" s="203" t="s">
        <v>532</v>
      </c>
      <c r="D111" s="204">
        <v>13</v>
      </c>
      <c r="E111" s="204">
        <v>340</v>
      </c>
      <c r="F111" s="204">
        <v>4420</v>
      </c>
    </row>
    <row r="112" spans="1:6" ht="12.75">
      <c r="A112" s="123">
        <v>20</v>
      </c>
      <c r="B112" s="203" t="s">
        <v>596</v>
      </c>
      <c r="C112" s="203" t="s">
        <v>532</v>
      </c>
      <c r="D112" s="204">
        <v>0</v>
      </c>
      <c r="E112" s="204">
        <v>0</v>
      </c>
      <c r="F112" s="204">
        <v>-0.020000000002328308</v>
      </c>
    </row>
    <row r="113" spans="1:6" ht="12.75">
      <c r="A113" s="123">
        <v>21</v>
      </c>
      <c r="B113" s="203" t="s">
        <v>597</v>
      </c>
      <c r="C113" s="203" t="s">
        <v>532</v>
      </c>
      <c r="D113" s="204">
        <v>0</v>
      </c>
      <c r="E113" s="204">
        <v>0</v>
      </c>
      <c r="F113" s="204">
        <v>0</v>
      </c>
    </row>
    <row r="114" spans="1:6" ht="12.75">
      <c r="A114" s="123">
        <v>22</v>
      </c>
      <c r="B114" s="203" t="s">
        <v>598</v>
      </c>
      <c r="C114" s="203" t="s">
        <v>532</v>
      </c>
      <c r="D114" s="204">
        <v>1</v>
      </c>
      <c r="E114" s="204">
        <v>8052.9175</v>
      </c>
      <c r="F114" s="204">
        <v>8052.9175</v>
      </c>
    </row>
    <row r="115" spans="1:6" ht="12.75">
      <c r="A115" s="123">
        <v>23</v>
      </c>
      <c r="B115" s="203" t="s">
        <v>599</v>
      </c>
      <c r="C115" s="203" t="s">
        <v>532</v>
      </c>
      <c r="D115" s="204">
        <v>0</v>
      </c>
      <c r="E115" s="204">
        <v>0</v>
      </c>
      <c r="F115" s="204">
        <v>-0.01</v>
      </c>
    </row>
    <row r="116" spans="1:6" ht="12.75">
      <c r="A116" s="123">
        <v>24</v>
      </c>
      <c r="B116" s="203" t="s">
        <v>1001</v>
      </c>
      <c r="C116" s="203" t="s">
        <v>788</v>
      </c>
      <c r="D116" s="204">
        <v>0</v>
      </c>
      <c r="E116" s="204">
        <v>0</v>
      </c>
      <c r="F116" s="204">
        <v>-5.587935447692871E-11</v>
      </c>
    </row>
    <row r="117" spans="1:6" ht="12.75">
      <c r="A117" s="123">
        <v>25</v>
      </c>
      <c r="B117" s="203" t="s">
        <v>1002</v>
      </c>
      <c r="C117" s="203" t="s">
        <v>532</v>
      </c>
      <c r="D117" s="204">
        <v>7</v>
      </c>
      <c r="E117" s="204">
        <v>255</v>
      </c>
      <c r="F117" s="204">
        <v>1785</v>
      </c>
    </row>
    <row r="118" spans="1:6" ht="12.75">
      <c r="A118" s="123">
        <v>26</v>
      </c>
      <c r="B118" s="203" t="s">
        <v>420</v>
      </c>
      <c r="C118" s="203" t="s">
        <v>532</v>
      </c>
      <c r="D118" s="204">
        <v>4</v>
      </c>
      <c r="E118" s="204">
        <v>156.4338907644528</v>
      </c>
      <c r="F118" s="204">
        <v>625.7355630578111</v>
      </c>
    </row>
    <row r="119" spans="1:6" ht="12.75">
      <c r="A119" s="123">
        <v>27</v>
      </c>
      <c r="B119" s="203" t="s">
        <v>421</v>
      </c>
      <c r="C119" s="203" t="s">
        <v>532</v>
      </c>
      <c r="D119" s="204">
        <v>29</v>
      </c>
      <c r="E119" s="204">
        <v>177.41379310344837</v>
      </c>
      <c r="F119" s="204">
        <v>5145.000000000003</v>
      </c>
    </row>
    <row r="120" spans="1:6" ht="12.75">
      <c r="A120" s="123">
        <v>28</v>
      </c>
      <c r="B120" s="203" t="s">
        <v>571</v>
      </c>
      <c r="C120" s="203" t="s">
        <v>532</v>
      </c>
      <c r="D120" s="204">
        <v>12</v>
      </c>
      <c r="E120" s="204">
        <v>13.362495779377769</v>
      </c>
      <c r="F120" s="204">
        <v>160.34994935253323</v>
      </c>
    </row>
    <row r="121" spans="1:6" ht="12.75">
      <c r="A121" s="123">
        <v>29</v>
      </c>
      <c r="B121" s="203" t="s">
        <v>422</v>
      </c>
      <c r="C121" s="203" t="s">
        <v>532</v>
      </c>
      <c r="D121" s="204">
        <v>6</v>
      </c>
      <c r="E121" s="204">
        <v>11.378333112975659</v>
      </c>
      <c r="F121" s="204">
        <v>68.26999867785395</v>
      </c>
    </row>
    <row r="122" spans="1:6" ht="12.75">
      <c r="A122" s="123">
        <v>30</v>
      </c>
      <c r="B122" s="203" t="s">
        <v>423</v>
      </c>
      <c r="C122" s="203" t="s">
        <v>532</v>
      </c>
      <c r="D122" s="204">
        <v>674</v>
      </c>
      <c r="E122" s="204">
        <v>16.342094416518126</v>
      </c>
      <c r="F122" s="204">
        <v>11014.571636733217</v>
      </c>
    </row>
    <row r="123" spans="1:6" ht="12.75">
      <c r="A123" s="123">
        <v>31</v>
      </c>
      <c r="B123" s="203" t="s">
        <v>424</v>
      </c>
      <c r="C123" s="203" t="s">
        <v>532</v>
      </c>
      <c r="D123" s="204">
        <v>179</v>
      </c>
      <c r="E123" s="204">
        <v>67.46923649863812</v>
      </c>
      <c r="F123" s="204">
        <v>12076.993333256223</v>
      </c>
    </row>
    <row r="124" spans="1:6" ht="12.75">
      <c r="A124" s="123">
        <v>32</v>
      </c>
      <c r="B124" s="203" t="s">
        <v>425</v>
      </c>
      <c r="C124" s="203" t="s">
        <v>532</v>
      </c>
      <c r="D124" s="204">
        <v>5</v>
      </c>
      <c r="E124" s="204">
        <v>198.92404050912964</v>
      </c>
      <c r="F124" s="204">
        <v>994.6202025456482</v>
      </c>
    </row>
    <row r="125" spans="1:6" ht="12.75">
      <c r="A125" s="123">
        <v>33</v>
      </c>
      <c r="B125" s="203" t="s">
        <v>426</v>
      </c>
      <c r="C125" s="203" t="s">
        <v>532</v>
      </c>
      <c r="D125" s="204">
        <v>42</v>
      </c>
      <c r="E125" s="204">
        <v>329.851696226283</v>
      </c>
      <c r="F125" s="204">
        <v>13853.771241503884</v>
      </c>
    </row>
    <row r="126" spans="1:6" ht="12.75">
      <c r="A126" s="123">
        <v>34</v>
      </c>
      <c r="B126" s="203" t="s">
        <v>427</v>
      </c>
      <c r="C126" s="203" t="s">
        <v>532</v>
      </c>
      <c r="D126" s="204">
        <v>21</v>
      </c>
      <c r="E126" s="204">
        <v>494.3294559639907</v>
      </c>
      <c r="F126" s="204">
        <v>10380.918575243804</v>
      </c>
    </row>
    <row r="127" spans="1:6" ht="12.75">
      <c r="A127" s="123">
        <v>35</v>
      </c>
      <c r="B127" s="203" t="s">
        <v>604</v>
      </c>
      <c r="C127" s="203" t="s">
        <v>532</v>
      </c>
      <c r="D127" s="204">
        <v>5</v>
      </c>
      <c r="E127" s="204">
        <v>1007.5083679476535</v>
      </c>
      <c r="F127" s="204">
        <v>5037.541839738267</v>
      </c>
    </row>
    <row r="128" spans="1:6" ht="12.75">
      <c r="A128" s="123">
        <v>36</v>
      </c>
      <c r="B128" s="203" t="s">
        <v>428</v>
      </c>
      <c r="C128" s="203" t="s">
        <v>532</v>
      </c>
      <c r="D128" s="204">
        <v>2</v>
      </c>
      <c r="E128" s="204">
        <v>135.09704964539006</v>
      </c>
      <c r="F128" s="204">
        <v>270.19409929078006</v>
      </c>
    </row>
    <row r="129" spans="1:6" ht="12.75">
      <c r="A129" s="123">
        <v>37</v>
      </c>
      <c r="B129" s="203" t="s">
        <v>429</v>
      </c>
      <c r="C129" s="203" t="s">
        <v>532</v>
      </c>
      <c r="D129" s="204">
        <v>39</v>
      </c>
      <c r="E129" s="204">
        <v>642.2851282051282</v>
      </c>
      <c r="F129" s="204">
        <v>25049.12</v>
      </c>
    </row>
    <row r="130" spans="1:6" ht="12.75">
      <c r="A130" s="123">
        <v>38</v>
      </c>
      <c r="B130" s="203" t="s">
        <v>430</v>
      </c>
      <c r="C130" s="203" t="s">
        <v>532</v>
      </c>
      <c r="D130" s="204">
        <v>10</v>
      </c>
      <c r="E130" s="204">
        <v>225</v>
      </c>
      <c r="F130" s="204">
        <v>2250</v>
      </c>
    </row>
    <row r="131" spans="1:6" ht="12.75">
      <c r="A131" s="123">
        <v>39</v>
      </c>
      <c r="B131" s="203" t="s">
        <v>431</v>
      </c>
      <c r="C131" s="203" t="s">
        <v>532</v>
      </c>
      <c r="D131" s="204">
        <v>17</v>
      </c>
      <c r="E131" s="204">
        <v>215.0370609411767</v>
      </c>
      <c r="F131" s="204">
        <v>3655.6300360000027</v>
      </c>
    </row>
    <row r="132" spans="1:6" ht="12.75">
      <c r="A132" s="123">
        <v>40</v>
      </c>
      <c r="B132" s="203" t="s">
        <v>1003</v>
      </c>
      <c r="C132" s="203" t="s">
        <v>532</v>
      </c>
      <c r="D132" s="204">
        <v>9</v>
      </c>
      <c r="E132" s="204">
        <v>330</v>
      </c>
      <c r="F132" s="204">
        <v>2970</v>
      </c>
    </row>
    <row r="133" spans="1:6" ht="12.75">
      <c r="A133" s="123">
        <v>41</v>
      </c>
      <c r="B133" s="203" t="s">
        <v>432</v>
      </c>
      <c r="C133" s="203" t="s">
        <v>532</v>
      </c>
      <c r="D133" s="204">
        <v>28</v>
      </c>
      <c r="E133" s="204">
        <v>156.82467637135204</v>
      </c>
      <c r="F133" s="204">
        <v>4391.090938397857</v>
      </c>
    </row>
    <row r="134" spans="1:6" ht="12.75">
      <c r="A134" s="123">
        <v>42</v>
      </c>
      <c r="B134" s="203" t="s">
        <v>1004</v>
      </c>
      <c r="C134" s="203" t="s">
        <v>532</v>
      </c>
      <c r="D134" s="204">
        <v>0</v>
      </c>
      <c r="E134" s="204">
        <v>0</v>
      </c>
      <c r="F134" s="204">
        <v>0</v>
      </c>
    </row>
    <row r="135" spans="1:6" ht="12.75">
      <c r="A135" s="123">
        <v>43</v>
      </c>
      <c r="B135" s="203" t="s">
        <v>433</v>
      </c>
      <c r="C135" s="203" t="s">
        <v>532</v>
      </c>
      <c r="D135" s="204">
        <v>33</v>
      </c>
      <c r="E135" s="204">
        <v>75.84799321686418</v>
      </c>
      <c r="F135" s="204">
        <v>2502.983776156518</v>
      </c>
    </row>
    <row r="136" spans="1:6" ht="12.75">
      <c r="A136" s="123">
        <v>44</v>
      </c>
      <c r="B136" s="203" t="s">
        <v>434</v>
      </c>
      <c r="C136" s="203" t="s">
        <v>532</v>
      </c>
      <c r="D136" s="204">
        <v>5</v>
      </c>
      <c r="E136" s="204">
        <v>-790.3500000000079</v>
      </c>
      <c r="F136" s="204">
        <v>-3951.7500000000396</v>
      </c>
    </row>
    <row r="137" spans="1:6" ht="12.75">
      <c r="A137" s="123">
        <v>45</v>
      </c>
      <c r="B137" s="203" t="s">
        <v>435</v>
      </c>
      <c r="C137" s="203" t="s">
        <v>532</v>
      </c>
      <c r="D137" s="204">
        <v>38</v>
      </c>
      <c r="E137" s="204">
        <v>166.17836881776853</v>
      </c>
      <c r="F137" s="204">
        <v>6314.778015075205</v>
      </c>
    </row>
    <row r="138" spans="1:6" ht="12.75">
      <c r="A138" s="123">
        <v>46</v>
      </c>
      <c r="B138" s="203" t="s">
        <v>436</v>
      </c>
      <c r="C138" s="203" t="s">
        <v>532</v>
      </c>
      <c r="D138" s="204">
        <v>1</v>
      </c>
      <c r="E138" s="204">
        <v>286.3991918710069</v>
      </c>
      <c r="F138" s="204">
        <v>286.3991918710069</v>
      </c>
    </row>
    <row r="139" spans="1:6" ht="12.75">
      <c r="A139" s="123">
        <v>47</v>
      </c>
      <c r="B139" s="203" t="s">
        <v>1005</v>
      </c>
      <c r="C139" s="203" t="s">
        <v>532</v>
      </c>
      <c r="D139" s="204">
        <v>2</v>
      </c>
      <c r="E139" s="204">
        <v>195</v>
      </c>
      <c r="F139" s="204">
        <v>390</v>
      </c>
    </row>
    <row r="140" spans="1:6" ht="12.75">
      <c r="A140" s="123">
        <v>48</v>
      </c>
      <c r="B140" s="203" t="s">
        <v>437</v>
      </c>
      <c r="C140" s="203" t="s">
        <v>532</v>
      </c>
      <c r="D140" s="204">
        <v>24</v>
      </c>
      <c r="E140" s="204">
        <v>177.58307830254572</v>
      </c>
      <c r="F140" s="204">
        <v>4261.993879261097</v>
      </c>
    </row>
    <row r="141" spans="1:6" ht="12.75">
      <c r="A141" s="123">
        <v>49</v>
      </c>
      <c r="B141" s="203" t="s">
        <v>438</v>
      </c>
      <c r="C141" s="203" t="s">
        <v>532</v>
      </c>
      <c r="D141" s="204">
        <v>25</v>
      </c>
      <c r="E141" s="204">
        <v>85</v>
      </c>
      <c r="F141" s="204">
        <v>2125</v>
      </c>
    </row>
    <row r="142" spans="1:6" ht="12.75">
      <c r="A142" s="123">
        <v>50</v>
      </c>
      <c r="B142" s="203" t="s">
        <v>439</v>
      </c>
      <c r="C142" s="203" t="s">
        <v>532</v>
      </c>
      <c r="D142" s="204">
        <v>21</v>
      </c>
      <c r="E142" s="204">
        <v>179.18204222625528</v>
      </c>
      <c r="F142" s="204">
        <v>3762.8228867513603</v>
      </c>
    </row>
    <row r="143" spans="1:6" ht="12.75">
      <c r="A143" s="123">
        <v>51</v>
      </c>
      <c r="B143" s="203" t="s">
        <v>1006</v>
      </c>
      <c r="C143" s="203" t="s">
        <v>532</v>
      </c>
      <c r="D143" s="204">
        <v>11</v>
      </c>
      <c r="E143" s="204">
        <v>285</v>
      </c>
      <c r="F143" s="204">
        <v>3135</v>
      </c>
    </row>
    <row r="144" spans="1:6" ht="12.75">
      <c r="A144" s="123">
        <v>52</v>
      </c>
      <c r="B144" s="203" t="s">
        <v>440</v>
      </c>
      <c r="C144" s="203" t="s">
        <v>532</v>
      </c>
      <c r="D144" s="204">
        <v>9</v>
      </c>
      <c r="E144" s="204">
        <v>473.66666666666663</v>
      </c>
      <c r="F144" s="204">
        <v>4263</v>
      </c>
    </row>
    <row r="145" spans="1:6" ht="12.75">
      <c r="A145" s="123">
        <v>53</v>
      </c>
      <c r="B145" s="203" t="s">
        <v>441</v>
      </c>
      <c r="C145" s="203" t="s">
        <v>532</v>
      </c>
      <c r="D145" s="204">
        <v>31</v>
      </c>
      <c r="E145" s="204">
        <v>295.4378061711994</v>
      </c>
      <c r="F145" s="204">
        <v>9158.571991307183</v>
      </c>
    </row>
    <row r="146" spans="1:6" ht="12.75">
      <c r="A146" s="123">
        <v>54</v>
      </c>
      <c r="B146" s="203" t="s">
        <v>442</v>
      </c>
      <c r="C146" s="203" t="s">
        <v>532</v>
      </c>
      <c r="D146" s="204">
        <v>54</v>
      </c>
      <c r="E146" s="204">
        <v>98.68463895204745</v>
      </c>
      <c r="F146" s="204">
        <v>5328.970503410562</v>
      </c>
    </row>
    <row r="147" spans="1:6" ht="12.75">
      <c r="A147" s="123">
        <v>55</v>
      </c>
      <c r="B147" s="203" t="s">
        <v>443</v>
      </c>
      <c r="C147" s="203" t="s">
        <v>532</v>
      </c>
      <c r="D147" s="204">
        <v>48</v>
      </c>
      <c r="E147" s="204">
        <v>176.41003348917806</v>
      </c>
      <c r="F147" s="204">
        <v>8467.681607480548</v>
      </c>
    </row>
    <row r="148" spans="1:6" ht="12.75">
      <c r="A148" s="123">
        <v>56</v>
      </c>
      <c r="B148" s="203" t="s">
        <v>444</v>
      </c>
      <c r="C148" s="203" t="s">
        <v>532</v>
      </c>
      <c r="D148" s="204">
        <v>63</v>
      </c>
      <c r="E148" s="204">
        <v>200.5071046221388</v>
      </c>
      <c r="F148" s="204">
        <v>12631.947591194743</v>
      </c>
    </row>
    <row r="149" spans="1:6" ht="12.75">
      <c r="A149" s="123">
        <v>57</v>
      </c>
      <c r="B149" s="203" t="s">
        <v>572</v>
      </c>
      <c r="C149" s="203" t="s">
        <v>532</v>
      </c>
      <c r="D149" s="204">
        <v>0</v>
      </c>
      <c r="E149" s="204">
        <v>0</v>
      </c>
      <c r="F149" s="204">
        <v>2.9103830456733704E-13</v>
      </c>
    </row>
    <row r="150" spans="1:6" ht="12.75">
      <c r="A150" s="123">
        <v>58</v>
      </c>
      <c r="B150" s="203" t="s">
        <v>445</v>
      </c>
      <c r="C150" s="203" t="s">
        <v>532</v>
      </c>
      <c r="D150" s="204">
        <v>16</v>
      </c>
      <c r="E150" s="204">
        <v>13.547819416365389</v>
      </c>
      <c r="F150" s="204">
        <v>216.7651106618462</v>
      </c>
    </row>
    <row r="151" spans="1:6" ht="12.75">
      <c r="A151" s="123">
        <v>59</v>
      </c>
      <c r="B151" s="203" t="s">
        <v>1007</v>
      </c>
      <c r="C151" s="203" t="s">
        <v>532</v>
      </c>
      <c r="D151" s="204">
        <v>18</v>
      </c>
      <c r="E151" s="204">
        <v>290</v>
      </c>
      <c r="F151" s="204">
        <v>5220</v>
      </c>
    </row>
    <row r="152" spans="1:6" ht="12.75">
      <c r="A152" s="123">
        <v>60</v>
      </c>
      <c r="B152" s="203" t="s">
        <v>446</v>
      </c>
      <c r="C152" s="203" t="s">
        <v>532</v>
      </c>
      <c r="D152" s="204">
        <v>5</v>
      </c>
      <c r="E152" s="204">
        <v>344.6152611596915</v>
      </c>
      <c r="F152" s="204">
        <v>1723.0763057984575</v>
      </c>
    </row>
    <row r="153" spans="1:6" ht="12.75">
      <c r="A153" s="123">
        <v>61</v>
      </c>
      <c r="B153" s="203" t="s">
        <v>447</v>
      </c>
      <c r="C153" s="203" t="s">
        <v>532</v>
      </c>
      <c r="D153" s="204">
        <v>5</v>
      </c>
      <c r="E153" s="204">
        <v>1235.000000000028</v>
      </c>
      <c r="F153" s="204">
        <v>6175.00000000014</v>
      </c>
    </row>
    <row r="154" spans="1:6" ht="12.75">
      <c r="A154" s="123">
        <v>62</v>
      </c>
      <c r="B154" s="203" t="s">
        <v>538</v>
      </c>
      <c r="C154" s="203" t="s">
        <v>532</v>
      </c>
      <c r="D154" s="204">
        <v>14</v>
      </c>
      <c r="E154" s="204">
        <v>1032.225</v>
      </c>
      <c r="F154" s="204">
        <v>14451.149999999998</v>
      </c>
    </row>
    <row r="155" spans="1:6" ht="12.75">
      <c r="A155" s="123">
        <v>63</v>
      </c>
      <c r="B155" s="203" t="s">
        <v>448</v>
      </c>
      <c r="C155" s="203" t="s">
        <v>532</v>
      </c>
      <c r="D155" s="204">
        <v>11</v>
      </c>
      <c r="E155" s="204">
        <v>329.57171703296706</v>
      </c>
      <c r="F155" s="204">
        <v>3625.288887362638</v>
      </c>
    </row>
    <row r="156" spans="1:6" ht="12.75">
      <c r="A156" s="123">
        <v>64</v>
      </c>
      <c r="B156" s="203" t="s">
        <v>449</v>
      </c>
      <c r="C156" s="203" t="s">
        <v>532</v>
      </c>
      <c r="D156" s="204">
        <v>5</v>
      </c>
      <c r="E156" s="204">
        <v>1200</v>
      </c>
      <c r="F156" s="204">
        <v>6000</v>
      </c>
    </row>
    <row r="157" spans="1:6" ht="12.75">
      <c r="A157" s="123">
        <v>65</v>
      </c>
      <c r="B157" s="203" t="s">
        <v>575</v>
      </c>
      <c r="C157" s="203" t="s">
        <v>537</v>
      </c>
      <c r="D157" s="204">
        <v>234</v>
      </c>
      <c r="E157" s="204">
        <v>49.90685851427854</v>
      </c>
      <c r="F157" s="204">
        <v>11678.20489234118</v>
      </c>
    </row>
    <row r="158" spans="1:6" ht="12.75">
      <c r="A158" s="123">
        <v>66</v>
      </c>
      <c r="B158" s="203" t="s">
        <v>577</v>
      </c>
      <c r="C158" s="203" t="s">
        <v>537</v>
      </c>
      <c r="D158" s="204">
        <v>91</v>
      </c>
      <c r="E158" s="204">
        <v>42.2061052191481</v>
      </c>
      <c r="F158" s="204">
        <v>3840.755574942477</v>
      </c>
    </row>
    <row r="159" spans="1:6" ht="12.75">
      <c r="A159" s="123">
        <v>67</v>
      </c>
      <c r="B159" s="203" t="s">
        <v>450</v>
      </c>
      <c r="C159" s="203" t="s">
        <v>537</v>
      </c>
      <c r="D159" s="204">
        <v>0</v>
      </c>
      <c r="E159" s="204">
        <v>0</v>
      </c>
      <c r="F159" s="204">
        <v>-5.820766091346741E-13</v>
      </c>
    </row>
    <row r="160" spans="1:6" ht="12.75">
      <c r="A160" s="123">
        <v>68</v>
      </c>
      <c r="B160" s="203" t="s">
        <v>451</v>
      </c>
      <c r="C160" s="203" t="s">
        <v>537</v>
      </c>
      <c r="D160" s="204">
        <v>0</v>
      </c>
      <c r="E160" s="204">
        <v>0</v>
      </c>
      <c r="F160" s="204">
        <v>7.457856554538011E-13</v>
      </c>
    </row>
    <row r="161" spans="1:6" ht="12.75">
      <c r="A161" s="123">
        <v>69</v>
      </c>
      <c r="B161" s="203" t="s">
        <v>579</v>
      </c>
      <c r="C161" s="203" t="s">
        <v>537</v>
      </c>
      <c r="D161" s="204">
        <v>78</v>
      </c>
      <c r="E161" s="204">
        <v>101.12</v>
      </c>
      <c r="F161" s="204">
        <v>7887.36</v>
      </c>
    </row>
    <row r="162" spans="1:6" ht="12.75">
      <c r="A162" s="123">
        <v>70</v>
      </c>
      <c r="B162" s="203" t="s">
        <v>580</v>
      </c>
      <c r="C162" s="203" t="s">
        <v>537</v>
      </c>
      <c r="D162" s="204">
        <v>125</v>
      </c>
      <c r="E162" s="204">
        <v>85.40776205128206</v>
      </c>
      <c r="F162" s="204">
        <v>10675.970256410257</v>
      </c>
    </row>
    <row r="163" spans="1:6" ht="12.75">
      <c r="A163" s="123">
        <v>71</v>
      </c>
      <c r="B163" s="203" t="s">
        <v>578</v>
      </c>
      <c r="C163" s="203" t="s">
        <v>537</v>
      </c>
      <c r="D163" s="204">
        <v>197</v>
      </c>
      <c r="E163" s="204">
        <v>68.6296125</v>
      </c>
      <c r="F163" s="204">
        <v>13520.0336625</v>
      </c>
    </row>
    <row r="164" spans="1:6" ht="12.75">
      <c r="A164" s="123">
        <v>72</v>
      </c>
      <c r="B164" s="203" t="s">
        <v>581</v>
      </c>
      <c r="C164" s="203" t="s">
        <v>537</v>
      </c>
      <c r="D164" s="204">
        <v>156</v>
      </c>
      <c r="E164" s="204">
        <v>57.21669090909089</v>
      </c>
      <c r="F164" s="204">
        <v>8925.80378181818</v>
      </c>
    </row>
    <row r="165" spans="1:6" ht="12.75">
      <c r="A165" s="123">
        <v>73</v>
      </c>
      <c r="B165" s="203" t="s">
        <v>452</v>
      </c>
      <c r="C165" s="203" t="s">
        <v>537</v>
      </c>
      <c r="D165" s="204">
        <v>492</v>
      </c>
      <c r="E165" s="204">
        <v>53.10805927990276</v>
      </c>
      <c r="F165" s="204">
        <v>26129.16516571216</v>
      </c>
    </row>
    <row r="166" spans="1:6" ht="12.75">
      <c r="A166" s="123">
        <v>74</v>
      </c>
      <c r="B166" s="203" t="s">
        <v>1008</v>
      </c>
      <c r="C166" s="203" t="s">
        <v>532</v>
      </c>
      <c r="D166" s="204">
        <v>6</v>
      </c>
      <c r="E166" s="204">
        <v>980</v>
      </c>
      <c r="F166" s="204">
        <v>5880</v>
      </c>
    </row>
    <row r="167" spans="1:6" ht="12.75">
      <c r="A167" s="123">
        <v>75</v>
      </c>
      <c r="B167" s="203" t="s">
        <v>453</v>
      </c>
      <c r="C167" s="203" t="s">
        <v>537</v>
      </c>
      <c r="D167" s="204">
        <v>2</v>
      </c>
      <c r="E167" s="204">
        <v>288.4025111111102</v>
      </c>
      <c r="F167" s="204">
        <v>576.8050222222203</v>
      </c>
    </row>
    <row r="168" spans="1:6" ht="12.75">
      <c r="A168" s="123">
        <v>76</v>
      </c>
      <c r="B168" s="203" t="s">
        <v>454</v>
      </c>
      <c r="C168" s="203" t="s">
        <v>532</v>
      </c>
      <c r="D168" s="204">
        <v>6</v>
      </c>
      <c r="E168" s="204">
        <v>1140.2562731446549</v>
      </c>
      <c r="F168" s="204">
        <v>6841.537638867928</v>
      </c>
    </row>
    <row r="169" spans="1:6" ht="12.75">
      <c r="A169" s="123">
        <v>77</v>
      </c>
      <c r="B169" s="203" t="s">
        <v>455</v>
      </c>
      <c r="C169" s="203" t="s">
        <v>532</v>
      </c>
      <c r="D169" s="204">
        <v>8</v>
      </c>
      <c r="E169" s="204">
        <v>623.75</v>
      </c>
      <c r="F169" s="204">
        <v>4990</v>
      </c>
    </row>
    <row r="170" spans="1:6" ht="12.75">
      <c r="A170" s="123">
        <v>78</v>
      </c>
      <c r="B170" s="203" t="s">
        <v>456</v>
      </c>
      <c r="C170" s="203" t="s">
        <v>532</v>
      </c>
      <c r="D170" s="204">
        <v>138</v>
      </c>
      <c r="E170" s="204">
        <v>256.6721042751913</v>
      </c>
      <c r="F170" s="204">
        <v>35420.7503899764</v>
      </c>
    </row>
    <row r="171" spans="1:6" ht="12.75">
      <c r="A171" s="123">
        <v>79</v>
      </c>
      <c r="B171" s="203" t="s">
        <v>457</v>
      </c>
      <c r="C171" s="203" t="s">
        <v>532</v>
      </c>
      <c r="D171" s="204">
        <v>23</v>
      </c>
      <c r="E171" s="204">
        <v>365.6608937603567</v>
      </c>
      <c r="F171" s="204">
        <v>8410.200556488206</v>
      </c>
    </row>
    <row r="172" spans="1:6" ht="12.75">
      <c r="A172" s="123">
        <v>80</v>
      </c>
      <c r="B172" s="203" t="s">
        <v>555</v>
      </c>
      <c r="C172" s="203" t="s">
        <v>532</v>
      </c>
      <c r="D172" s="204">
        <v>86</v>
      </c>
      <c r="E172" s="204">
        <v>301.43407757805113</v>
      </c>
      <c r="F172" s="204">
        <v>25923.330671712396</v>
      </c>
    </row>
    <row r="173" spans="1:6" ht="12.75">
      <c r="A173" s="123">
        <v>81</v>
      </c>
      <c r="B173" s="203" t="s">
        <v>1009</v>
      </c>
      <c r="C173" s="203" t="s">
        <v>532</v>
      </c>
      <c r="D173" s="204">
        <v>6</v>
      </c>
      <c r="E173" s="204">
        <v>525</v>
      </c>
      <c r="F173" s="204">
        <v>3150</v>
      </c>
    </row>
    <row r="174" spans="1:6" ht="12.75">
      <c r="A174" s="123">
        <v>82</v>
      </c>
      <c r="B174" s="203" t="s">
        <v>1010</v>
      </c>
      <c r="C174" s="203" t="s">
        <v>532</v>
      </c>
      <c r="D174" s="204">
        <v>2</v>
      </c>
      <c r="E174" s="204">
        <v>2035</v>
      </c>
      <c r="F174" s="204">
        <v>4070</v>
      </c>
    </row>
    <row r="175" spans="1:6" ht="12.75">
      <c r="A175" s="123">
        <v>83</v>
      </c>
      <c r="B175" s="203" t="s">
        <v>458</v>
      </c>
      <c r="C175" s="203" t="s">
        <v>532</v>
      </c>
      <c r="D175" s="204">
        <v>89</v>
      </c>
      <c r="E175" s="204">
        <v>436</v>
      </c>
      <c r="F175" s="204">
        <v>38804</v>
      </c>
    </row>
    <row r="176" spans="1:6" ht="12.75">
      <c r="A176" s="123">
        <v>84</v>
      </c>
      <c r="B176" s="203" t="s">
        <v>459</v>
      </c>
      <c r="C176" s="203" t="s">
        <v>532</v>
      </c>
      <c r="D176" s="204">
        <v>0</v>
      </c>
      <c r="E176" s="204">
        <v>0</v>
      </c>
      <c r="F176" s="204">
        <v>1.0622898116707802E-11</v>
      </c>
    </row>
    <row r="177" spans="1:6" ht="12.75">
      <c r="A177" s="123">
        <v>85</v>
      </c>
      <c r="B177" s="203" t="s">
        <v>460</v>
      </c>
      <c r="C177" s="203" t="s">
        <v>532</v>
      </c>
      <c r="D177" s="204">
        <v>39.8</v>
      </c>
      <c r="E177" s="204">
        <v>1591.8497231522574</v>
      </c>
      <c r="F177" s="204">
        <v>63355.618981459855</v>
      </c>
    </row>
    <row r="178" spans="1:6" ht="12.75">
      <c r="A178" s="123">
        <v>86</v>
      </c>
      <c r="B178" s="203" t="s">
        <v>461</v>
      </c>
      <c r="C178" s="203" t="s">
        <v>532</v>
      </c>
      <c r="D178" s="204">
        <v>0</v>
      </c>
      <c r="E178" s="204">
        <v>0</v>
      </c>
      <c r="F178" s="204">
        <v>-4.656612873077393E-12</v>
      </c>
    </row>
    <row r="179" spans="1:6" ht="12.75">
      <c r="A179" s="123">
        <v>87</v>
      </c>
      <c r="B179" s="203" t="s">
        <v>1011</v>
      </c>
      <c r="C179" s="203" t="s">
        <v>532</v>
      </c>
      <c r="D179" s="204">
        <v>0.06</v>
      </c>
      <c r="E179" s="204">
        <v>2260</v>
      </c>
      <c r="F179" s="204">
        <v>135.6</v>
      </c>
    </row>
    <row r="180" spans="1:6" ht="12.75">
      <c r="A180" s="123">
        <v>88</v>
      </c>
      <c r="B180" s="203" t="s">
        <v>540</v>
      </c>
      <c r="C180" s="203" t="s">
        <v>532</v>
      </c>
      <c r="D180" s="204">
        <v>0.14</v>
      </c>
      <c r="E180" s="204">
        <v>2579.3072917428594</v>
      </c>
      <c r="F180" s="204">
        <v>361.1030208440003</v>
      </c>
    </row>
    <row r="181" spans="1:6" ht="12.75">
      <c r="A181" s="123">
        <v>89</v>
      </c>
      <c r="B181" s="203" t="s">
        <v>462</v>
      </c>
      <c r="C181" s="203" t="s">
        <v>532</v>
      </c>
      <c r="D181" s="204">
        <v>0</v>
      </c>
      <c r="E181" s="204">
        <v>0</v>
      </c>
      <c r="F181" s="204">
        <v>-0.039999999997962735</v>
      </c>
    </row>
    <row r="182" spans="1:6" ht="12.75">
      <c r="A182" s="123">
        <v>90</v>
      </c>
      <c r="B182" s="203" t="s">
        <v>545</v>
      </c>
      <c r="C182" s="203" t="s">
        <v>532</v>
      </c>
      <c r="D182" s="204">
        <v>0</v>
      </c>
      <c r="E182" s="204">
        <v>0</v>
      </c>
      <c r="F182" s="204">
        <v>0</v>
      </c>
    </row>
    <row r="183" spans="1:6" ht="12.75">
      <c r="A183" s="123">
        <v>91</v>
      </c>
      <c r="B183" s="203" t="s">
        <v>544</v>
      </c>
      <c r="C183" s="203" t="s">
        <v>532</v>
      </c>
      <c r="D183" s="204">
        <v>0</v>
      </c>
      <c r="E183" s="204">
        <v>0</v>
      </c>
      <c r="F183" s="204">
        <v>1.4551915228366852E-13</v>
      </c>
    </row>
    <row r="184" spans="1:6" ht="12.75">
      <c r="A184" s="123">
        <v>92</v>
      </c>
      <c r="B184" s="203" t="s">
        <v>541</v>
      </c>
      <c r="C184" s="203" t="s">
        <v>532</v>
      </c>
      <c r="D184" s="204">
        <v>0</v>
      </c>
      <c r="E184" s="204">
        <v>0</v>
      </c>
      <c r="F184" s="204">
        <v>-1.1641532182693482E-12</v>
      </c>
    </row>
    <row r="185" spans="1:6" ht="12.75">
      <c r="A185" s="123">
        <v>93</v>
      </c>
      <c r="B185" s="203" t="s">
        <v>463</v>
      </c>
      <c r="C185" s="203" t="s">
        <v>532</v>
      </c>
      <c r="D185" s="204">
        <v>0</v>
      </c>
      <c r="E185" s="204">
        <v>0</v>
      </c>
      <c r="F185" s="204">
        <v>0.020000000002328308</v>
      </c>
    </row>
    <row r="186" spans="1:6" ht="12.75">
      <c r="A186" s="123">
        <v>94</v>
      </c>
      <c r="B186" s="203" t="s">
        <v>542</v>
      </c>
      <c r="C186" s="203" t="s">
        <v>532</v>
      </c>
      <c r="D186" s="204">
        <v>0</v>
      </c>
      <c r="E186" s="204">
        <v>0</v>
      </c>
      <c r="F186" s="204">
        <v>0</v>
      </c>
    </row>
    <row r="187" spans="1:6" ht="12.75">
      <c r="A187" s="123">
        <v>95</v>
      </c>
      <c r="B187" s="203" t="s">
        <v>543</v>
      </c>
      <c r="C187" s="203" t="s">
        <v>532</v>
      </c>
      <c r="D187" s="204">
        <v>0</v>
      </c>
      <c r="E187" s="204">
        <v>0</v>
      </c>
      <c r="F187" s="204">
        <v>1.4551915228366852E-13</v>
      </c>
    </row>
    <row r="188" spans="1:6" ht="12.75">
      <c r="A188" s="123">
        <v>96</v>
      </c>
      <c r="B188" s="203" t="s">
        <v>546</v>
      </c>
      <c r="C188" s="203" t="s">
        <v>532</v>
      </c>
      <c r="D188" s="204">
        <v>20.64</v>
      </c>
      <c r="E188" s="204">
        <v>2661.768343514932</v>
      </c>
      <c r="F188" s="204">
        <v>54938.898610148186</v>
      </c>
    </row>
    <row r="189" spans="1:6" ht="12.75">
      <c r="A189" s="123">
        <v>97</v>
      </c>
      <c r="B189" s="203" t="s">
        <v>464</v>
      </c>
      <c r="C189" s="203" t="s">
        <v>532</v>
      </c>
      <c r="D189" s="204">
        <v>0</v>
      </c>
      <c r="E189" s="204">
        <v>0</v>
      </c>
      <c r="F189" s="204">
        <v>0</v>
      </c>
    </row>
    <row r="190" spans="1:6" ht="12.75">
      <c r="A190" s="123">
        <v>98</v>
      </c>
      <c r="B190" s="203" t="s">
        <v>550</v>
      </c>
      <c r="C190" s="203" t="s">
        <v>532</v>
      </c>
      <c r="D190" s="204">
        <v>0</v>
      </c>
      <c r="E190" s="204">
        <v>0</v>
      </c>
      <c r="F190" s="204">
        <v>9.313225746154785E-12</v>
      </c>
    </row>
    <row r="191" spans="1:6" ht="12.75">
      <c r="A191" s="123">
        <v>99</v>
      </c>
      <c r="B191" s="203" t="s">
        <v>551</v>
      </c>
      <c r="C191" s="203" t="s">
        <v>532</v>
      </c>
      <c r="D191" s="204">
        <v>0</v>
      </c>
      <c r="E191" s="204">
        <v>0</v>
      </c>
      <c r="F191" s="204">
        <v>1.7462298274040222E-12</v>
      </c>
    </row>
    <row r="192" spans="1:6" ht="12.75">
      <c r="A192" s="123">
        <v>100</v>
      </c>
      <c r="B192" s="203" t="s">
        <v>465</v>
      </c>
      <c r="C192" s="203" t="s">
        <v>532</v>
      </c>
      <c r="D192" s="204">
        <v>36.47</v>
      </c>
      <c r="E192" s="204">
        <v>2559.532791882792</v>
      </c>
      <c r="F192" s="204">
        <v>93346.16091996543</v>
      </c>
    </row>
    <row r="193" spans="1:6" ht="12.75">
      <c r="A193" s="123">
        <v>101</v>
      </c>
      <c r="B193" s="203" t="s">
        <v>466</v>
      </c>
      <c r="C193" s="203" t="s">
        <v>532</v>
      </c>
      <c r="D193" s="204">
        <v>5</v>
      </c>
      <c r="E193" s="204">
        <v>834.9800000000002</v>
      </c>
      <c r="F193" s="204">
        <v>4174.9000000000015</v>
      </c>
    </row>
    <row r="194" spans="1:6" ht="12.75">
      <c r="A194" s="123">
        <v>102</v>
      </c>
      <c r="B194" s="203" t="s">
        <v>467</v>
      </c>
      <c r="C194" s="203" t="s">
        <v>532</v>
      </c>
      <c r="D194" s="204">
        <v>20</v>
      </c>
      <c r="E194" s="204">
        <v>499.92061909504554</v>
      </c>
      <c r="F194" s="204">
        <v>9998.41238190091</v>
      </c>
    </row>
    <row r="195" spans="1:6" ht="12.75">
      <c r="A195" s="123">
        <v>103</v>
      </c>
      <c r="B195" s="203" t="s">
        <v>468</v>
      </c>
      <c r="C195" s="203" t="s">
        <v>532</v>
      </c>
      <c r="D195" s="204">
        <v>7</v>
      </c>
      <c r="E195" s="204">
        <v>2611.285714285717</v>
      </c>
      <c r="F195" s="204">
        <v>18279.000000000022</v>
      </c>
    </row>
    <row r="196" spans="1:6" ht="12.75">
      <c r="A196" s="123">
        <v>104</v>
      </c>
      <c r="B196" s="203" t="s">
        <v>469</v>
      </c>
      <c r="C196" s="203" t="s">
        <v>532</v>
      </c>
      <c r="D196" s="204">
        <v>27</v>
      </c>
      <c r="E196" s="204">
        <v>413.0032112100431</v>
      </c>
      <c r="F196" s="204">
        <v>11151.086702671162</v>
      </c>
    </row>
    <row r="197" spans="1:6" ht="12.75">
      <c r="A197" s="123">
        <v>105</v>
      </c>
      <c r="B197" s="203" t="s">
        <v>612</v>
      </c>
      <c r="C197" s="203" t="s">
        <v>532</v>
      </c>
      <c r="D197" s="204">
        <v>54</v>
      </c>
      <c r="E197" s="204">
        <v>344.075</v>
      </c>
      <c r="F197" s="204">
        <v>18580.05</v>
      </c>
    </row>
    <row r="198" spans="1:6" ht="12.75">
      <c r="A198" s="123">
        <v>106</v>
      </c>
      <c r="B198" s="203" t="s">
        <v>1012</v>
      </c>
      <c r="C198" s="203" t="s">
        <v>532</v>
      </c>
      <c r="D198" s="204">
        <v>14</v>
      </c>
      <c r="E198" s="204">
        <v>1800</v>
      </c>
      <c r="F198" s="204">
        <v>25200</v>
      </c>
    </row>
    <row r="199" spans="1:6" ht="12.75">
      <c r="A199" s="123">
        <v>107</v>
      </c>
      <c r="B199" s="203" t="s">
        <v>910</v>
      </c>
      <c r="C199" s="203" t="s">
        <v>532</v>
      </c>
      <c r="D199" s="204">
        <v>7</v>
      </c>
      <c r="E199" s="204">
        <v>455</v>
      </c>
      <c r="F199" s="204">
        <v>3185</v>
      </c>
    </row>
    <row r="200" spans="1:6" ht="12.75">
      <c r="A200" s="123">
        <v>108</v>
      </c>
      <c r="B200" s="203" t="s">
        <v>613</v>
      </c>
      <c r="C200" s="203" t="s">
        <v>532</v>
      </c>
      <c r="D200" s="204">
        <v>12</v>
      </c>
      <c r="E200" s="204">
        <v>455</v>
      </c>
      <c r="F200" s="204">
        <v>5460</v>
      </c>
    </row>
    <row r="201" spans="1:6" ht="12.75">
      <c r="A201" s="123">
        <v>109</v>
      </c>
      <c r="B201" s="203" t="s">
        <v>1013</v>
      </c>
      <c r="C201" s="203" t="s">
        <v>532</v>
      </c>
      <c r="D201" s="204">
        <v>37</v>
      </c>
      <c r="E201" s="204">
        <v>2160</v>
      </c>
      <c r="F201" s="204">
        <v>79920</v>
      </c>
    </row>
    <row r="202" spans="1:6" ht="12.75">
      <c r="A202" s="123">
        <v>110</v>
      </c>
      <c r="B202" s="203" t="s">
        <v>1014</v>
      </c>
      <c r="C202" s="203" t="s">
        <v>532</v>
      </c>
      <c r="D202" s="204">
        <v>3</v>
      </c>
      <c r="E202" s="204">
        <v>4356.666666666667</v>
      </c>
      <c r="F202" s="204">
        <v>13070</v>
      </c>
    </row>
    <row r="203" spans="1:6" ht="12.75">
      <c r="A203" s="123">
        <v>111</v>
      </c>
      <c r="B203" s="203" t="s">
        <v>470</v>
      </c>
      <c r="C203" s="203" t="s">
        <v>532</v>
      </c>
      <c r="D203" s="204">
        <v>68</v>
      </c>
      <c r="E203" s="204">
        <v>2199.7058823529414</v>
      </c>
      <c r="F203" s="204">
        <v>149580</v>
      </c>
    </row>
    <row r="204" spans="1:6" ht="12.75">
      <c r="A204" s="123">
        <v>112</v>
      </c>
      <c r="B204" s="203" t="s">
        <v>471</v>
      </c>
      <c r="C204" s="203" t="s">
        <v>532</v>
      </c>
      <c r="D204" s="204">
        <v>21</v>
      </c>
      <c r="E204" s="204">
        <v>505.41758241758276</v>
      </c>
      <c r="F204" s="204">
        <v>10613.769230769234</v>
      </c>
    </row>
    <row r="205" spans="1:6" ht="12.75">
      <c r="A205" s="123">
        <v>113</v>
      </c>
      <c r="B205" s="203" t="s">
        <v>1015</v>
      </c>
      <c r="C205" s="203" t="s">
        <v>532</v>
      </c>
      <c r="D205" s="204">
        <v>12</v>
      </c>
      <c r="E205" s="204">
        <v>460</v>
      </c>
      <c r="F205" s="204">
        <v>5520</v>
      </c>
    </row>
    <row r="206" spans="1:6" ht="12.75">
      <c r="A206" s="123">
        <v>114</v>
      </c>
      <c r="B206" s="203" t="s">
        <v>472</v>
      </c>
      <c r="C206" s="203" t="s">
        <v>532</v>
      </c>
      <c r="D206" s="204">
        <v>17</v>
      </c>
      <c r="E206" s="204">
        <v>380.00102139720633</v>
      </c>
      <c r="F206" s="204">
        <v>6460.017363752506</v>
      </c>
    </row>
    <row r="207" spans="1:6" ht="12.75">
      <c r="A207" s="123">
        <v>115</v>
      </c>
      <c r="B207" s="203" t="s">
        <v>473</v>
      </c>
      <c r="C207" s="203" t="s">
        <v>532</v>
      </c>
      <c r="D207" s="204">
        <v>11</v>
      </c>
      <c r="E207" s="204">
        <v>1741.3333333333335</v>
      </c>
      <c r="F207" s="204">
        <v>19154.666666666664</v>
      </c>
    </row>
    <row r="208" spans="1:6" ht="12.75">
      <c r="A208" s="123">
        <v>116</v>
      </c>
      <c r="B208" s="203" t="s">
        <v>474</v>
      </c>
      <c r="C208" s="203" t="s">
        <v>532</v>
      </c>
      <c r="D208" s="204">
        <v>12</v>
      </c>
      <c r="E208" s="204">
        <v>385.7142857142858</v>
      </c>
      <c r="F208" s="204">
        <v>4628.571428571429</v>
      </c>
    </row>
    <row r="209" spans="1:6" ht="12.75">
      <c r="A209" s="123">
        <v>117</v>
      </c>
      <c r="B209" s="203" t="s">
        <v>1016</v>
      </c>
      <c r="C209" s="203" t="s">
        <v>532</v>
      </c>
      <c r="D209" s="204">
        <v>28</v>
      </c>
      <c r="E209" s="204">
        <v>220</v>
      </c>
      <c r="F209" s="204">
        <v>6160</v>
      </c>
    </row>
    <row r="210" spans="1:6" ht="12.75">
      <c r="A210" s="123">
        <v>118</v>
      </c>
      <c r="B210" s="203" t="s">
        <v>475</v>
      </c>
      <c r="C210" s="203" t="s">
        <v>532</v>
      </c>
      <c r="D210" s="204">
        <v>154</v>
      </c>
      <c r="E210" s="204">
        <v>111.1530887369469</v>
      </c>
      <c r="F210" s="204">
        <v>17117.57566548982</v>
      </c>
    </row>
    <row r="211" spans="1:6" ht="12.75">
      <c r="A211" s="123">
        <v>119</v>
      </c>
      <c r="B211" s="203" t="s">
        <v>476</v>
      </c>
      <c r="C211" s="203" t="s">
        <v>532</v>
      </c>
      <c r="D211" s="204">
        <v>38</v>
      </c>
      <c r="E211" s="204">
        <v>73.66023894697243</v>
      </c>
      <c r="F211" s="204">
        <v>2799.0890799849517</v>
      </c>
    </row>
    <row r="212" spans="1:6" ht="12.75">
      <c r="A212" s="123">
        <v>120</v>
      </c>
      <c r="B212" s="203" t="s">
        <v>556</v>
      </c>
      <c r="C212" s="203" t="s">
        <v>532</v>
      </c>
      <c r="D212" s="204">
        <v>37</v>
      </c>
      <c r="E212" s="204">
        <v>123.53432432432432</v>
      </c>
      <c r="F212" s="204">
        <v>4570.7699999999995</v>
      </c>
    </row>
    <row r="213" spans="1:6" ht="12.75">
      <c r="A213" s="123">
        <v>121</v>
      </c>
      <c r="B213" s="203" t="s">
        <v>477</v>
      </c>
      <c r="C213" s="203" t="s">
        <v>532</v>
      </c>
      <c r="D213" s="204">
        <v>32</v>
      </c>
      <c r="E213" s="204">
        <v>141.34559223793084</v>
      </c>
      <c r="F213" s="204">
        <v>4523.058951613787</v>
      </c>
    </row>
    <row r="214" spans="1:6" ht="12.75">
      <c r="A214" s="123">
        <v>122</v>
      </c>
      <c r="B214" s="203" t="s">
        <v>478</v>
      </c>
      <c r="C214" s="203" t="s">
        <v>532</v>
      </c>
      <c r="D214" s="204">
        <v>3</v>
      </c>
      <c r="E214" s="204">
        <v>185</v>
      </c>
      <c r="F214" s="204">
        <v>555</v>
      </c>
    </row>
    <row r="215" spans="1:6" ht="12.75">
      <c r="A215" s="123">
        <v>123</v>
      </c>
      <c r="B215" s="203" t="s">
        <v>557</v>
      </c>
      <c r="C215" s="203" t="s">
        <v>532</v>
      </c>
      <c r="D215" s="204">
        <v>17</v>
      </c>
      <c r="E215" s="204">
        <v>96.082</v>
      </c>
      <c r="F215" s="204">
        <v>1633.3939999999996</v>
      </c>
    </row>
    <row r="216" spans="1:6" ht="12.75">
      <c r="A216" s="123">
        <v>124</v>
      </c>
      <c r="B216" s="203" t="s">
        <v>479</v>
      </c>
      <c r="C216" s="203" t="s">
        <v>532</v>
      </c>
      <c r="D216" s="204">
        <v>11</v>
      </c>
      <c r="E216" s="204">
        <v>16.840643663525857</v>
      </c>
      <c r="F216" s="204">
        <v>185.24708029878445</v>
      </c>
    </row>
    <row r="217" spans="1:6" ht="12.75">
      <c r="A217" s="123">
        <v>125</v>
      </c>
      <c r="B217" s="203" t="s">
        <v>480</v>
      </c>
      <c r="C217" s="203" t="s">
        <v>532</v>
      </c>
      <c r="D217" s="204">
        <v>0</v>
      </c>
      <c r="E217" s="204">
        <v>0</v>
      </c>
      <c r="F217" s="204">
        <v>-2.473825588822365E-12</v>
      </c>
    </row>
    <row r="218" spans="1:6" ht="12.75">
      <c r="A218" s="123">
        <v>126</v>
      </c>
      <c r="B218" s="203" t="s">
        <v>481</v>
      </c>
      <c r="C218" s="203" t="s">
        <v>532</v>
      </c>
      <c r="D218" s="204">
        <v>7</v>
      </c>
      <c r="E218" s="204">
        <v>12.90247151993139</v>
      </c>
      <c r="F218" s="204">
        <v>90.31730063951974</v>
      </c>
    </row>
    <row r="219" spans="1:6" ht="12.75">
      <c r="A219" s="123">
        <v>127</v>
      </c>
      <c r="B219" s="203" t="s">
        <v>482</v>
      </c>
      <c r="C219" s="203" t="s">
        <v>532</v>
      </c>
      <c r="D219" s="204">
        <v>2</v>
      </c>
      <c r="E219" s="204">
        <v>96.79994220061853</v>
      </c>
      <c r="F219" s="204">
        <v>193.59988440123706</v>
      </c>
    </row>
    <row r="220" spans="1:6" ht="12.75">
      <c r="A220" s="123">
        <v>128</v>
      </c>
      <c r="B220" s="203" t="s">
        <v>483</v>
      </c>
      <c r="C220" s="203" t="s">
        <v>532</v>
      </c>
      <c r="D220" s="204">
        <v>2</v>
      </c>
      <c r="E220" s="204">
        <v>105</v>
      </c>
      <c r="F220" s="204">
        <v>210</v>
      </c>
    </row>
    <row r="221" spans="1:6" ht="12.75">
      <c r="A221" s="123">
        <v>129</v>
      </c>
      <c r="B221" s="203" t="s">
        <v>484</v>
      </c>
      <c r="C221" s="203" t="s">
        <v>537</v>
      </c>
      <c r="D221" s="204">
        <v>12</v>
      </c>
      <c r="E221" s="204">
        <v>32.825375240096015</v>
      </c>
      <c r="F221" s="204">
        <v>393.90450288115215</v>
      </c>
    </row>
    <row r="222" spans="1:6" ht="12.75">
      <c r="A222" s="123">
        <v>130</v>
      </c>
      <c r="B222" s="203" t="s">
        <v>486</v>
      </c>
      <c r="C222" s="203" t="s">
        <v>537</v>
      </c>
      <c r="D222" s="204">
        <v>132</v>
      </c>
      <c r="E222" s="204">
        <v>27.278933051164863</v>
      </c>
      <c r="F222" s="204">
        <v>3600.8191627537626</v>
      </c>
    </row>
    <row r="223" spans="1:6" ht="12.75">
      <c r="A223" s="123">
        <v>131</v>
      </c>
      <c r="B223" s="203" t="s">
        <v>487</v>
      </c>
      <c r="C223" s="203" t="s">
        <v>537</v>
      </c>
      <c r="D223" s="204">
        <v>69</v>
      </c>
      <c r="E223" s="204">
        <v>27.861958186197835</v>
      </c>
      <c r="F223" s="204">
        <v>1922.4751148476505</v>
      </c>
    </row>
    <row r="224" spans="1:6" ht="12.75">
      <c r="A224" s="123">
        <v>132</v>
      </c>
      <c r="B224" s="203" t="s">
        <v>1017</v>
      </c>
      <c r="C224" s="203" t="s">
        <v>537</v>
      </c>
      <c r="D224" s="204">
        <v>410</v>
      </c>
      <c r="E224" s="204">
        <v>12.082376796286171</v>
      </c>
      <c r="F224" s="204">
        <v>4953.77448647733</v>
      </c>
    </row>
    <row r="225" spans="1:6" ht="12.75">
      <c r="A225" s="123">
        <v>133</v>
      </c>
      <c r="B225" s="203" t="s">
        <v>1018</v>
      </c>
      <c r="C225" s="203" t="s">
        <v>537</v>
      </c>
      <c r="D225" s="204">
        <v>355</v>
      </c>
      <c r="E225" s="204">
        <v>11.021551023324314</v>
      </c>
      <c r="F225" s="204">
        <v>3912.650613280131</v>
      </c>
    </row>
    <row r="226" spans="1:6" ht="12.75">
      <c r="A226" s="123">
        <v>134</v>
      </c>
      <c r="B226" s="203" t="s">
        <v>1019</v>
      </c>
      <c r="C226" s="203" t="s">
        <v>537</v>
      </c>
      <c r="D226" s="204">
        <v>53</v>
      </c>
      <c r="E226" s="204">
        <v>10.264102740885304</v>
      </c>
      <c r="F226" s="204">
        <v>543.9974452669211</v>
      </c>
    </row>
    <row r="227" spans="1:6" ht="12.75">
      <c r="A227" s="123">
        <v>135</v>
      </c>
      <c r="B227" s="203" t="s">
        <v>1020</v>
      </c>
      <c r="C227" s="203" t="s">
        <v>537</v>
      </c>
      <c r="D227" s="204">
        <v>6</v>
      </c>
      <c r="E227" s="204">
        <v>13.900518986519621</v>
      </c>
      <c r="F227" s="204">
        <v>83.40311391911771</v>
      </c>
    </row>
    <row r="228" spans="1:6" ht="12.75">
      <c r="A228" s="123">
        <v>136</v>
      </c>
      <c r="B228" s="203" t="s">
        <v>488</v>
      </c>
      <c r="C228" s="203" t="s">
        <v>532</v>
      </c>
      <c r="D228" s="204">
        <v>39</v>
      </c>
      <c r="E228" s="204">
        <v>180</v>
      </c>
      <c r="F228" s="204">
        <v>7020</v>
      </c>
    </row>
    <row r="229" spans="1:6" ht="12.75">
      <c r="A229" s="123">
        <v>137</v>
      </c>
      <c r="B229" s="203" t="s">
        <v>489</v>
      </c>
      <c r="C229" s="203" t="s">
        <v>532</v>
      </c>
      <c r="D229" s="204">
        <v>13</v>
      </c>
      <c r="E229" s="204">
        <v>169.8589676658993</v>
      </c>
      <c r="F229" s="204">
        <v>2208.1665796566913</v>
      </c>
    </row>
    <row r="230" spans="1:6" ht="12.75">
      <c r="A230" s="123">
        <v>138</v>
      </c>
      <c r="B230" s="203" t="s">
        <v>1021</v>
      </c>
      <c r="C230" s="203" t="s">
        <v>532</v>
      </c>
      <c r="D230" s="204">
        <v>6</v>
      </c>
      <c r="E230" s="204">
        <v>100</v>
      </c>
      <c r="F230" s="204">
        <v>600</v>
      </c>
    </row>
    <row r="231" spans="1:6" ht="12.75">
      <c r="A231" s="123">
        <v>139</v>
      </c>
      <c r="B231" s="203" t="s">
        <v>490</v>
      </c>
      <c r="C231" s="203" t="s">
        <v>532</v>
      </c>
      <c r="D231" s="204">
        <v>23</v>
      </c>
      <c r="E231" s="204">
        <v>142.6086956521739</v>
      </c>
      <c r="F231" s="204">
        <v>3280</v>
      </c>
    </row>
    <row r="232" spans="1:6" ht="12.75">
      <c r="A232" s="123">
        <v>140</v>
      </c>
      <c r="B232" s="203" t="s">
        <v>1022</v>
      </c>
      <c r="C232" s="203" t="s">
        <v>532</v>
      </c>
      <c r="D232" s="204">
        <v>2</v>
      </c>
      <c r="E232" s="204">
        <v>150</v>
      </c>
      <c r="F232" s="204">
        <v>300</v>
      </c>
    </row>
    <row r="233" spans="1:6" ht="12.75">
      <c r="A233" s="123">
        <v>141</v>
      </c>
      <c r="B233" s="203" t="s">
        <v>587</v>
      </c>
      <c r="C233" s="203" t="s">
        <v>537</v>
      </c>
      <c r="D233" s="204">
        <v>102.5</v>
      </c>
      <c r="E233" s="204">
        <v>79.43320000000001</v>
      </c>
      <c r="F233" s="204">
        <v>8141.903000000002</v>
      </c>
    </row>
    <row r="234" spans="1:6" ht="12.75">
      <c r="A234" s="123">
        <v>142</v>
      </c>
      <c r="B234" s="203" t="s">
        <v>589</v>
      </c>
      <c r="C234" s="203" t="s">
        <v>537</v>
      </c>
      <c r="D234" s="204">
        <v>160</v>
      </c>
      <c r="E234" s="204">
        <v>63.16449941329864</v>
      </c>
      <c r="F234" s="204">
        <v>10106.319906127783</v>
      </c>
    </row>
    <row r="235" spans="1:6" ht="12.75">
      <c r="A235" s="123">
        <v>143</v>
      </c>
      <c r="B235" s="203" t="s">
        <v>586</v>
      </c>
      <c r="C235" s="203" t="s">
        <v>537</v>
      </c>
      <c r="D235" s="204">
        <v>100</v>
      </c>
      <c r="E235" s="204">
        <v>57.80196839917451</v>
      </c>
      <c r="F235" s="204">
        <v>5780.196839917451</v>
      </c>
    </row>
    <row r="236" spans="1:6" ht="12.75">
      <c r="A236" s="123">
        <v>144</v>
      </c>
      <c r="B236" s="203" t="s">
        <v>582</v>
      </c>
      <c r="C236" s="203" t="s">
        <v>537</v>
      </c>
      <c r="D236" s="204">
        <v>83</v>
      </c>
      <c r="E236" s="204">
        <v>116.29799999999999</v>
      </c>
      <c r="F236" s="204">
        <v>9652.733999999999</v>
      </c>
    </row>
    <row r="237" spans="1:6" ht="12.75">
      <c r="A237" s="123">
        <v>145</v>
      </c>
      <c r="B237" s="203" t="s">
        <v>590</v>
      </c>
      <c r="C237" s="203" t="s">
        <v>537</v>
      </c>
      <c r="D237" s="204">
        <v>547</v>
      </c>
      <c r="E237" s="204">
        <v>55.47344537868166</v>
      </c>
      <c r="F237" s="204">
        <v>30343.97462213887</v>
      </c>
    </row>
    <row r="238" spans="1:6" ht="12.75">
      <c r="A238" s="123">
        <v>146</v>
      </c>
      <c r="B238" s="203" t="s">
        <v>547</v>
      </c>
      <c r="C238" s="203" t="s">
        <v>532</v>
      </c>
      <c r="D238" s="204">
        <v>1.14</v>
      </c>
      <c r="E238" s="204">
        <v>1171.7959838212862</v>
      </c>
      <c r="F238" s="204">
        <v>1335.847421556266</v>
      </c>
    </row>
    <row r="239" spans="1:6" ht="12.75">
      <c r="A239" s="123">
        <v>147</v>
      </c>
      <c r="B239" s="203" t="s">
        <v>491</v>
      </c>
      <c r="C239" s="203" t="s">
        <v>532</v>
      </c>
      <c r="D239" s="204">
        <v>10</v>
      </c>
      <c r="E239" s="204">
        <v>128.95104895104893</v>
      </c>
      <c r="F239" s="204">
        <v>1289.5104895104894</v>
      </c>
    </row>
    <row r="240" spans="1:6" ht="12.75">
      <c r="A240" s="123">
        <v>148</v>
      </c>
      <c r="B240" s="203" t="s">
        <v>492</v>
      </c>
      <c r="C240" s="203" t="s">
        <v>532</v>
      </c>
      <c r="D240" s="204">
        <v>2</v>
      </c>
      <c r="E240" s="204">
        <v>181.6122678571433</v>
      </c>
      <c r="F240" s="204">
        <v>363.2245357142867</v>
      </c>
    </row>
    <row r="241" spans="1:6" ht="12.75">
      <c r="A241" s="123">
        <v>149</v>
      </c>
      <c r="B241" s="203" t="s">
        <v>1023</v>
      </c>
      <c r="C241" s="203" t="s">
        <v>532</v>
      </c>
      <c r="D241" s="204">
        <v>18</v>
      </c>
      <c r="E241" s="204">
        <v>360</v>
      </c>
      <c r="F241" s="204">
        <v>6480</v>
      </c>
    </row>
    <row r="242" spans="1:6" ht="12.75">
      <c r="A242" s="123">
        <v>150</v>
      </c>
      <c r="B242" s="203" t="s">
        <v>493</v>
      </c>
      <c r="C242" s="203" t="s">
        <v>532</v>
      </c>
      <c r="D242" s="204">
        <v>11</v>
      </c>
      <c r="E242" s="204">
        <v>417.7114339554136</v>
      </c>
      <c r="F242" s="204">
        <v>4594.82577350955</v>
      </c>
    </row>
    <row r="243" spans="1:6" ht="12.75">
      <c r="A243" s="123">
        <v>151</v>
      </c>
      <c r="B243" s="203" t="s">
        <v>494</v>
      </c>
      <c r="C243" s="203" t="s">
        <v>532</v>
      </c>
      <c r="D243" s="204">
        <v>6</v>
      </c>
      <c r="E243" s="204">
        <v>1000</v>
      </c>
      <c r="F243" s="204">
        <v>6000</v>
      </c>
    </row>
    <row r="244" spans="1:6" ht="12.75">
      <c r="A244" s="123">
        <v>152</v>
      </c>
      <c r="B244" s="203" t="s">
        <v>495</v>
      </c>
      <c r="C244" s="203" t="s">
        <v>532</v>
      </c>
      <c r="D244" s="204">
        <v>16</v>
      </c>
      <c r="E244" s="204">
        <v>1858.2376229946522</v>
      </c>
      <c r="F244" s="204">
        <v>29731.801967914434</v>
      </c>
    </row>
    <row r="245" spans="1:6" ht="12.75">
      <c r="A245" s="123">
        <v>153</v>
      </c>
      <c r="B245" s="203" t="s">
        <v>496</v>
      </c>
      <c r="C245" s="203" t="s">
        <v>532</v>
      </c>
      <c r="D245" s="204">
        <v>14</v>
      </c>
      <c r="E245" s="204">
        <v>112.81000000000016</v>
      </c>
      <c r="F245" s="204">
        <v>1579.3400000000024</v>
      </c>
    </row>
    <row r="246" spans="1:6" ht="12.75">
      <c r="A246" s="123">
        <v>154</v>
      </c>
      <c r="B246" s="203" t="s">
        <v>497</v>
      </c>
      <c r="C246" s="203" t="s">
        <v>532</v>
      </c>
      <c r="D246" s="204">
        <v>0</v>
      </c>
      <c r="E246" s="204">
        <v>0</v>
      </c>
      <c r="F246" s="204">
        <v>3.637978807091713E-14</v>
      </c>
    </row>
    <row r="247" spans="1:6" ht="12.75">
      <c r="A247" s="123">
        <v>155</v>
      </c>
      <c r="B247" s="203" t="s">
        <v>498</v>
      </c>
      <c r="C247" s="203" t="s">
        <v>532</v>
      </c>
      <c r="D247" s="204">
        <v>1.9</v>
      </c>
      <c r="E247" s="204">
        <v>529.0653314636916</v>
      </c>
      <c r="F247" s="204">
        <v>1005.2241297810141</v>
      </c>
    </row>
    <row r="248" spans="1:6" ht="12.75">
      <c r="A248" s="123">
        <v>156</v>
      </c>
      <c r="B248" s="203" t="s">
        <v>499</v>
      </c>
      <c r="C248" s="203" t="s">
        <v>532</v>
      </c>
      <c r="D248" s="204">
        <v>13</v>
      </c>
      <c r="E248" s="204">
        <v>1038.7406421356425</v>
      </c>
      <c r="F248" s="204">
        <v>13503.62834776335</v>
      </c>
    </row>
    <row r="249" spans="1:6" ht="12.75">
      <c r="A249" s="123">
        <v>157</v>
      </c>
      <c r="B249" s="203" t="s">
        <v>500</v>
      </c>
      <c r="C249" s="203" t="s">
        <v>532</v>
      </c>
      <c r="D249" s="204">
        <v>3</v>
      </c>
      <c r="E249" s="204">
        <v>1988.772364842502</v>
      </c>
      <c r="F249" s="204">
        <v>5966.317094527506</v>
      </c>
    </row>
    <row r="250" spans="1:6" ht="12.75">
      <c r="A250" s="123">
        <v>158</v>
      </c>
      <c r="B250" s="203" t="s">
        <v>501</v>
      </c>
      <c r="C250" s="203" t="s">
        <v>532</v>
      </c>
      <c r="D250" s="204">
        <v>1</v>
      </c>
      <c r="E250" s="204">
        <v>615</v>
      </c>
      <c r="F250" s="204">
        <v>615</v>
      </c>
    </row>
    <row r="251" spans="1:6" ht="12.75">
      <c r="A251" s="123">
        <v>159</v>
      </c>
      <c r="B251" s="203" t="s">
        <v>502</v>
      </c>
      <c r="C251" s="203" t="s">
        <v>532</v>
      </c>
      <c r="D251" s="204">
        <v>0</v>
      </c>
      <c r="E251" s="204">
        <v>0</v>
      </c>
      <c r="F251" s="204">
        <v>0</v>
      </c>
    </row>
    <row r="252" spans="1:6" ht="12.75">
      <c r="A252" s="123">
        <v>160</v>
      </c>
      <c r="B252" s="203" t="s">
        <v>503</v>
      </c>
      <c r="C252" s="203" t="s">
        <v>532</v>
      </c>
      <c r="D252" s="204">
        <v>19</v>
      </c>
      <c r="E252" s="204">
        <v>252.14285714285714</v>
      </c>
      <c r="F252" s="204">
        <v>4790.714285714286</v>
      </c>
    </row>
    <row r="253" spans="1:6" ht="12.75">
      <c r="A253" s="123">
        <v>161</v>
      </c>
      <c r="B253" s="203" t="s">
        <v>504</v>
      </c>
      <c r="C253" s="203" t="s">
        <v>532</v>
      </c>
      <c r="D253" s="204">
        <v>28</v>
      </c>
      <c r="E253" s="204">
        <v>577</v>
      </c>
      <c r="F253" s="204">
        <v>16156</v>
      </c>
    </row>
    <row r="254" spans="1:6" ht="12.75">
      <c r="A254" s="123">
        <v>162</v>
      </c>
      <c r="B254" s="203" t="s">
        <v>1024</v>
      </c>
      <c r="C254" s="203" t="s">
        <v>532</v>
      </c>
      <c r="D254" s="204">
        <v>15</v>
      </c>
      <c r="E254" s="204">
        <v>1470</v>
      </c>
      <c r="F254" s="204">
        <v>22050</v>
      </c>
    </row>
    <row r="255" spans="1:6" ht="12.75">
      <c r="A255" s="123">
        <v>163</v>
      </c>
      <c r="B255" s="203" t="s">
        <v>505</v>
      </c>
      <c r="C255" s="203" t="s">
        <v>532</v>
      </c>
      <c r="D255" s="204">
        <v>15</v>
      </c>
      <c r="E255" s="204">
        <v>248.75</v>
      </c>
      <c r="F255" s="204">
        <v>3731.25</v>
      </c>
    </row>
    <row r="256" spans="1:6" ht="12.75">
      <c r="A256" s="123">
        <v>164</v>
      </c>
      <c r="B256" s="203" t="s">
        <v>506</v>
      </c>
      <c r="C256" s="203" t="s">
        <v>532</v>
      </c>
      <c r="D256" s="204">
        <v>8</v>
      </c>
      <c r="E256" s="204">
        <v>130</v>
      </c>
      <c r="F256" s="204">
        <v>1040</v>
      </c>
    </row>
    <row r="257" spans="1:6" ht="12.75">
      <c r="A257" s="123">
        <v>165</v>
      </c>
      <c r="B257" s="203" t="s">
        <v>507</v>
      </c>
      <c r="C257" s="203" t="s">
        <v>532</v>
      </c>
      <c r="D257" s="204">
        <v>158</v>
      </c>
      <c r="E257" s="204">
        <v>116.77583333333335</v>
      </c>
      <c r="F257" s="204">
        <v>18450.581666666672</v>
      </c>
    </row>
    <row r="258" spans="1:6" ht="12.75">
      <c r="A258" s="123">
        <v>166</v>
      </c>
      <c r="B258" s="203" t="s">
        <v>508</v>
      </c>
      <c r="C258" s="203" t="s">
        <v>532</v>
      </c>
      <c r="D258" s="204">
        <v>17</v>
      </c>
      <c r="E258" s="204">
        <v>405.2941176470588</v>
      </c>
      <c r="F258" s="204">
        <v>6890</v>
      </c>
    </row>
    <row r="259" spans="1:6" ht="12.75">
      <c r="A259" s="123">
        <v>167</v>
      </c>
      <c r="B259" s="203" t="s">
        <v>509</v>
      </c>
      <c r="C259" s="203" t="s">
        <v>532</v>
      </c>
      <c r="D259" s="204">
        <v>11</v>
      </c>
      <c r="E259" s="204">
        <v>121</v>
      </c>
      <c r="F259" s="204">
        <v>1331</v>
      </c>
    </row>
    <row r="260" spans="1:6" ht="12.75">
      <c r="A260" s="123">
        <v>168</v>
      </c>
      <c r="B260" s="203" t="s">
        <v>510</v>
      </c>
      <c r="C260" s="203" t="s">
        <v>532</v>
      </c>
      <c r="D260" s="204">
        <v>14</v>
      </c>
      <c r="E260" s="204">
        <v>444.83385942760947</v>
      </c>
      <c r="F260" s="204">
        <v>6227.674031986532</v>
      </c>
    </row>
    <row r="261" spans="1:6" ht="12.75">
      <c r="A261" s="123">
        <v>169</v>
      </c>
      <c r="B261" s="203" t="s">
        <v>1025</v>
      </c>
      <c r="C261" s="203" t="s">
        <v>532</v>
      </c>
      <c r="D261" s="204">
        <v>2</v>
      </c>
      <c r="E261" s="204">
        <v>130</v>
      </c>
      <c r="F261" s="204">
        <v>260</v>
      </c>
    </row>
    <row r="262" spans="1:6" ht="12.75">
      <c r="A262" s="123">
        <v>170</v>
      </c>
      <c r="B262" s="203" t="s">
        <v>511</v>
      </c>
      <c r="C262" s="203" t="s">
        <v>532</v>
      </c>
      <c r="D262" s="204">
        <v>16</v>
      </c>
      <c r="E262" s="204">
        <v>305</v>
      </c>
      <c r="F262" s="204">
        <v>4880</v>
      </c>
    </row>
    <row r="263" spans="1:6" ht="12.75">
      <c r="A263" s="123">
        <v>171</v>
      </c>
      <c r="B263" s="203" t="s">
        <v>1026</v>
      </c>
      <c r="C263" s="203" t="s">
        <v>532</v>
      </c>
      <c r="D263" s="204">
        <v>24</v>
      </c>
      <c r="E263" s="204">
        <v>1615</v>
      </c>
      <c r="F263" s="204">
        <v>38760</v>
      </c>
    </row>
    <row r="264" spans="1:6" ht="12.75">
      <c r="A264" s="123">
        <v>172</v>
      </c>
      <c r="B264" s="203" t="s">
        <v>512</v>
      </c>
      <c r="C264" s="203" t="s">
        <v>532</v>
      </c>
      <c r="D264" s="204">
        <v>17</v>
      </c>
      <c r="E264" s="204">
        <v>320.61403508771923</v>
      </c>
      <c r="F264" s="204">
        <v>5450.438596491228</v>
      </c>
    </row>
    <row r="265" spans="1:6" ht="12.75">
      <c r="A265" s="123">
        <v>173</v>
      </c>
      <c r="B265" s="203" t="s">
        <v>1027</v>
      </c>
      <c r="C265" s="203" t="s">
        <v>532</v>
      </c>
      <c r="D265" s="204">
        <v>3</v>
      </c>
      <c r="E265" s="204">
        <v>1615</v>
      </c>
      <c r="F265" s="204">
        <v>4845</v>
      </c>
    </row>
    <row r="266" spans="1:6" ht="12.75">
      <c r="A266" s="123">
        <v>174</v>
      </c>
      <c r="B266" s="203" t="s">
        <v>513</v>
      </c>
      <c r="C266" s="203" t="s">
        <v>532</v>
      </c>
      <c r="D266" s="204">
        <v>7</v>
      </c>
      <c r="E266" s="204">
        <v>204.99999976619793</v>
      </c>
      <c r="F266" s="204">
        <v>1434.9999983633857</v>
      </c>
    </row>
    <row r="267" spans="1:6" ht="12.75">
      <c r="A267" s="123">
        <v>175</v>
      </c>
      <c r="B267" s="203" t="s">
        <v>514</v>
      </c>
      <c r="C267" s="203" t="s">
        <v>532</v>
      </c>
      <c r="D267" s="204">
        <v>16</v>
      </c>
      <c r="E267" s="204">
        <v>878.5837945573537</v>
      </c>
      <c r="F267" s="204">
        <v>14057.34071291766</v>
      </c>
    </row>
    <row r="268" spans="1:6" ht="12.75">
      <c r="A268" s="123">
        <v>176</v>
      </c>
      <c r="B268" s="203" t="s">
        <v>608</v>
      </c>
      <c r="C268" s="203" t="s">
        <v>532</v>
      </c>
      <c r="D268" s="204">
        <v>20</v>
      </c>
      <c r="E268" s="204">
        <v>650.9898999999999</v>
      </c>
      <c r="F268" s="204">
        <v>13019.797999999999</v>
      </c>
    </row>
    <row r="269" spans="1:6" ht="12.75">
      <c r="A269" s="123">
        <v>177</v>
      </c>
      <c r="B269" s="203" t="s">
        <v>515</v>
      </c>
      <c r="C269" s="203" t="s">
        <v>532</v>
      </c>
      <c r="D269" s="204">
        <v>16</v>
      </c>
      <c r="E269" s="204">
        <v>164.99999873762644</v>
      </c>
      <c r="F269" s="204">
        <v>2639.999979802023</v>
      </c>
    </row>
    <row r="270" spans="1:6" ht="12.75">
      <c r="A270" s="123">
        <v>178</v>
      </c>
      <c r="B270" s="203" t="s">
        <v>609</v>
      </c>
      <c r="C270" s="203" t="s">
        <v>532</v>
      </c>
      <c r="D270" s="204">
        <v>0</v>
      </c>
      <c r="E270" s="204">
        <v>0</v>
      </c>
      <c r="F270" s="204">
        <v>0</v>
      </c>
    </row>
    <row r="271" spans="1:6" ht="12.75">
      <c r="A271" s="123">
        <v>179</v>
      </c>
      <c r="B271" s="203" t="s">
        <v>516</v>
      </c>
      <c r="C271" s="203" t="s">
        <v>532</v>
      </c>
      <c r="D271" s="204">
        <v>22</v>
      </c>
      <c r="E271" s="204">
        <v>586.8583570860068</v>
      </c>
      <c r="F271" s="204">
        <v>12910.883855892147</v>
      </c>
    </row>
    <row r="272" spans="1:6" ht="12.75">
      <c r="A272" s="123">
        <v>180</v>
      </c>
      <c r="B272" s="203" t="s">
        <v>610</v>
      </c>
      <c r="C272" s="203" t="s">
        <v>532</v>
      </c>
      <c r="D272" s="204">
        <v>5</v>
      </c>
      <c r="E272" s="204">
        <v>481.707285714285</v>
      </c>
      <c r="F272" s="204">
        <v>2408.5364285714254</v>
      </c>
    </row>
    <row r="273" spans="1:6" ht="12.75">
      <c r="A273" s="123">
        <v>181</v>
      </c>
      <c r="B273" s="203" t="s">
        <v>517</v>
      </c>
      <c r="C273" s="203" t="s">
        <v>532</v>
      </c>
      <c r="D273" s="204">
        <v>2</v>
      </c>
      <c r="E273" s="204">
        <v>3908.935816424205</v>
      </c>
      <c r="F273" s="204">
        <v>7817.87163284841</v>
      </c>
    </row>
    <row r="274" spans="1:6" ht="12.75">
      <c r="A274" s="123">
        <v>182</v>
      </c>
      <c r="B274" s="203" t="s">
        <v>518</v>
      </c>
      <c r="C274" s="203" t="s">
        <v>532</v>
      </c>
      <c r="D274" s="204">
        <v>8</v>
      </c>
      <c r="E274" s="204">
        <v>165</v>
      </c>
      <c r="F274" s="204">
        <v>1320</v>
      </c>
    </row>
    <row r="275" spans="1:6" ht="12.75">
      <c r="A275" s="123">
        <v>183</v>
      </c>
      <c r="B275" s="203" t="s">
        <v>1028</v>
      </c>
      <c r="C275" s="203" t="s">
        <v>532</v>
      </c>
      <c r="D275" s="204">
        <v>3</v>
      </c>
      <c r="E275" s="204">
        <v>545</v>
      </c>
      <c r="F275" s="204">
        <v>1635</v>
      </c>
    </row>
    <row r="276" spans="1:6" ht="12.75">
      <c r="A276" s="123">
        <v>184</v>
      </c>
      <c r="B276" s="203" t="s">
        <v>1029</v>
      </c>
      <c r="C276" s="203" t="s">
        <v>532</v>
      </c>
      <c r="D276" s="204">
        <v>10</v>
      </c>
      <c r="E276" s="204">
        <v>1</v>
      </c>
      <c r="F276" s="204">
        <v>10</v>
      </c>
    </row>
    <row r="277" spans="1:6" ht="12.75">
      <c r="A277" s="123">
        <v>185</v>
      </c>
      <c r="B277" s="203" t="s">
        <v>519</v>
      </c>
      <c r="C277" s="203" t="s">
        <v>532</v>
      </c>
      <c r="D277" s="204">
        <v>15</v>
      </c>
      <c r="E277" s="204">
        <v>551</v>
      </c>
      <c r="F277" s="204">
        <v>8265</v>
      </c>
    </row>
    <row r="278" spans="1:6" ht="12.75">
      <c r="A278" s="123">
        <v>186</v>
      </c>
      <c r="B278" s="203" t="s">
        <v>1030</v>
      </c>
      <c r="C278" s="203" t="s">
        <v>532</v>
      </c>
      <c r="D278" s="204">
        <v>15</v>
      </c>
      <c r="E278" s="204">
        <v>885</v>
      </c>
      <c r="F278" s="204">
        <v>13275</v>
      </c>
    </row>
    <row r="279" spans="1:6" ht="12.75">
      <c r="A279" s="123">
        <v>187</v>
      </c>
      <c r="B279" s="203" t="s">
        <v>605</v>
      </c>
      <c r="C279" s="203" t="s">
        <v>532</v>
      </c>
      <c r="D279" s="204">
        <v>0</v>
      </c>
      <c r="E279" s="204">
        <v>0</v>
      </c>
      <c r="F279" s="204">
        <v>0</v>
      </c>
    </row>
    <row r="280" spans="1:6" ht="12.75">
      <c r="A280" s="123">
        <v>188</v>
      </c>
      <c r="B280" s="203" t="s">
        <v>1031</v>
      </c>
      <c r="C280" s="203" t="s">
        <v>532</v>
      </c>
      <c r="D280" s="204">
        <v>8</v>
      </c>
      <c r="E280" s="204">
        <v>270</v>
      </c>
      <c r="F280" s="204">
        <v>2160</v>
      </c>
    </row>
    <row r="281" spans="1:6" ht="12.75">
      <c r="A281" s="123">
        <v>189</v>
      </c>
      <c r="B281" s="203" t="s">
        <v>534</v>
      </c>
      <c r="C281" s="203" t="s">
        <v>532</v>
      </c>
      <c r="D281" s="204">
        <v>5</v>
      </c>
      <c r="E281" s="204">
        <v>151.57416481554645</v>
      </c>
      <c r="F281" s="204">
        <v>757.8708240777322</v>
      </c>
    </row>
    <row r="282" spans="1:6" ht="12.75">
      <c r="A282" s="123">
        <v>190</v>
      </c>
      <c r="B282" s="203" t="s">
        <v>559</v>
      </c>
      <c r="C282" s="203" t="s">
        <v>532</v>
      </c>
      <c r="D282" s="204">
        <v>100</v>
      </c>
      <c r="E282" s="204">
        <v>156.9175</v>
      </c>
      <c r="F282" s="204">
        <v>15691.75</v>
      </c>
    </row>
    <row r="283" spans="1:6" ht="12.75">
      <c r="A283" s="123">
        <v>191</v>
      </c>
      <c r="B283" s="203" t="s">
        <v>520</v>
      </c>
      <c r="C283" s="203" t="s">
        <v>532</v>
      </c>
      <c r="D283" s="204">
        <v>402</v>
      </c>
      <c r="E283" s="204">
        <v>25.830590352894728</v>
      </c>
      <c r="F283" s="204">
        <v>10383.89732186368</v>
      </c>
    </row>
    <row r="284" spans="1:6" ht="12.75">
      <c r="A284" s="123">
        <v>192</v>
      </c>
      <c r="B284" s="203" t="s">
        <v>521</v>
      </c>
      <c r="C284" s="203" t="s">
        <v>532</v>
      </c>
      <c r="D284" s="204">
        <v>52</v>
      </c>
      <c r="E284" s="204">
        <v>123.80175099193413</v>
      </c>
      <c r="F284" s="204">
        <v>6437.691051580576</v>
      </c>
    </row>
    <row r="285" spans="1:6" ht="12.75">
      <c r="A285" s="123">
        <v>193</v>
      </c>
      <c r="B285" s="203" t="s">
        <v>522</v>
      </c>
      <c r="C285" s="203" t="s">
        <v>532</v>
      </c>
      <c r="D285" s="204">
        <v>6</v>
      </c>
      <c r="E285" s="204">
        <v>571.767590909091</v>
      </c>
      <c r="F285" s="204">
        <v>3430.605545454546</v>
      </c>
    </row>
    <row r="286" spans="1:6" ht="12.75">
      <c r="A286" s="123">
        <v>194</v>
      </c>
      <c r="B286" s="203" t="s">
        <v>535</v>
      </c>
      <c r="C286" s="203" t="s">
        <v>532</v>
      </c>
      <c r="D286" s="204">
        <v>2</v>
      </c>
      <c r="E286" s="204">
        <v>123.86561601461632</v>
      </c>
      <c r="F286" s="204">
        <v>247.73123202923264</v>
      </c>
    </row>
    <row r="287" spans="1:6" ht="12.75">
      <c r="A287" s="123">
        <v>195</v>
      </c>
      <c r="B287" s="203" t="s">
        <v>561</v>
      </c>
      <c r="C287" s="203" t="s">
        <v>532</v>
      </c>
      <c r="D287" s="204">
        <v>24</v>
      </c>
      <c r="E287" s="204">
        <v>20.20778037735849</v>
      </c>
      <c r="F287" s="204">
        <v>484.98672905660374</v>
      </c>
    </row>
    <row r="288" spans="1:6" ht="15">
      <c r="A288" s="403">
        <v>196</v>
      </c>
      <c r="B288" s="404" t="s">
        <v>562</v>
      </c>
      <c r="C288" s="404" t="s">
        <v>532</v>
      </c>
      <c r="D288" s="405">
        <v>145</v>
      </c>
      <c r="E288" s="405">
        <v>42.57240000000001</v>
      </c>
      <c r="F288" s="405">
        <v>6172.998000000001</v>
      </c>
    </row>
    <row r="289" spans="1:6" ht="15">
      <c r="A289" s="403">
        <v>197</v>
      </c>
      <c r="B289" s="406" t="s">
        <v>523</v>
      </c>
      <c r="C289" s="407" t="s">
        <v>532</v>
      </c>
      <c r="D289" s="408">
        <v>99</v>
      </c>
      <c r="E289" s="408">
        <v>154.44824759000053</v>
      </c>
      <c r="F289" s="409">
        <v>15290.376511410053</v>
      </c>
    </row>
    <row r="290" spans="1:6" ht="15">
      <c r="A290" s="403">
        <v>198</v>
      </c>
      <c r="B290" s="410" t="s">
        <v>1032</v>
      </c>
      <c r="C290" s="410" t="s">
        <v>532</v>
      </c>
      <c r="D290" s="408">
        <v>7</v>
      </c>
      <c r="E290" s="408">
        <v>295</v>
      </c>
      <c r="F290" s="411">
        <v>2065</v>
      </c>
    </row>
    <row r="291" spans="1:6" ht="15">
      <c r="A291" s="403">
        <v>199</v>
      </c>
      <c r="B291" s="412" t="s">
        <v>536</v>
      </c>
      <c r="C291" s="412" t="s">
        <v>532</v>
      </c>
      <c r="D291" s="413">
        <v>21</v>
      </c>
      <c r="E291" s="413">
        <v>578.3636363636365</v>
      </c>
      <c r="F291" s="413">
        <v>12145.636363636368</v>
      </c>
    </row>
    <row r="292" spans="1:6" ht="15">
      <c r="A292" s="403">
        <v>200</v>
      </c>
      <c r="B292" s="412" t="s">
        <v>1033</v>
      </c>
      <c r="C292" s="412" t="s">
        <v>532</v>
      </c>
      <c r="D292" s="413">
        <v>3</v>
      </c>
      <c r="E292" s="413">
        <v>200</v>
      </c>
      <c r="F292" s="413">
        <v>600</v>
      </c>
    </row>
    <row r="293" spans="1:6" ht="15">
      <c r="A293" s="403">
        <v>201</v>
      </c>
      <c r="B293" s="414" t="s">
        <v>524</v>
      </c>
      <c r="C293" s="414" t="s">
        <v>532</v>
      </c>
      <c r="D293" s="411">
        <v>24</v>
      </c>
      <c r="E293" s="409">
        <v>13.380805963247779</v>
      </c>
      <c r="F293" s="411">
        <v>321.13934311794674</v>
      </c>
    </row>
    <row r="294" spans="1:6" ht="15">
      <c r="A294" s="403">
        <v>202</v>
      </c>
      <c r="B294" s="414" t="s">
        <v>567</v>
      </c>
      <c r="C294" s="414" t="s">
        <v>532</v>
      </c>
      <c r="D294" s="411">
        <v>148</v>
      </c>
      <c r="E294" s="408">
        <v>46.97225806451613</v>
      </c>
      <c r="F294" s="411">
        <v>6951.894193548388</v>
      </c>
    </row>
    <row r="295" spans="1:6" ht="15">
      <c r="A295" s="403">
        <v>203</v>
      </c>
      <c r="B295" s="414" t="s">
        <v>568</v>
      </c>
      <c r="C295" s="414" t="s">
        <v>532</v>
      </c>
      <c r="D295" s="411">
        <v>88</v>
      </c>
      <c r="E295" s="409">
        <v>61.40249999999999</v>
      </c>
      <c r="F295" s="411">
        <v>5403.419999999999</v>
      </c>
    </row>
    <row r="296" spans="1:6" ht="15">
      <c r="A296" s="403">
        <v>204</v>
      </c>
      <c r="B296" s="414" t="s">
        <v>569</v>
      </c>
      <c r="C296" s="414" t="s">
        <v>532</v>
      </c>
      <c r="D296" s="411">
        <v>117</v>
      </c>
      <c r="E296" s="411">
        <v>95.515</v>
      </c>
      <c r="F296" s="411">
        <v>11175.255</v>
      </c>
    </row>
    <row r="297" spans="1:6" ht="15">
      <c r="A297" s="403">
        <v>205</v>
      </c>
      <c r="B297" s="414" t="s">
        <v>570</v>
      </c>
      <c r="C297" s="414" t="s">
        <v>532</v>
      </c>
      <c r="D297" s="411">
        <v>131</v>
      </c>
      <c r="E297" s="411">
        <v>125.53400000000002</v>
      </c>
      <c r="F297" s="411">
        <v>16444.954</v>
      </c>
    </row>
    <row r="298" spans="1:6" ht="15">
      <c r="A298" s="403">
        <v>206</v>
      </c>
      <c r="B298" s="414" t="s">
        <v>525</v>
      </c>
      <c r="C298" s="414" t="s">
        <v>532</v>
      </c>
      <c r="D298" s="411">
        <v>17</v>
      </c>
      <c r="E298" s="411">
        <v>140.99239150500637</v>
      </c>
      <c r="F298" s="411">
        <v>2396.8706555851077</v>
      </c>
    </row>
    <row r="299" spans="1:6" ht="15">
      <c r="A299" s="403">
        <v>207</v>
      </c>
      <c r="B299" s="414" t="s">
        <v>526</v>
      </c>
      <c r="C299" s="414" t="s">
        <v>532</v>
      </c>
      <c r="D299" s="411">
        <v>30</v>
      </c>
      <c r="E299" s="411">
        <v>104.59879999999997</v>
      </c>
      <c r="F299" s="411">
        <v>3137.9639999999995</v>
      </c>
    </row>
    <row r="300" spans="1:6" ht="15">
      <c r="A300" s="403">
        <v>208</v>
      </c>
      <c r="B300" s="414" t="s">
        <v>527</v>
      </c>
      <c r="C300" s="414" t="s">
        <v>532</v>
      </c>
      <c r="D300" s="411">
        <v>24</v>
      </c>
      <c r="E300" s="411">
        <v>234.99474621854097</v>
      </c>
      <c r="F300" s="411">
        <v>5639.873909244982</v>
      </c>
    </row>
    <row r="301" spans="1:6" ht="15">
      <c r="A301" s="403">
        <v>209</v>
      </c>
      <c r="B301" s="414" t="s">
        <v>528</v>
      </c>
      <c r="C301" s="414" t="s">
        <v>531</v>
      </c>
      <c r="D301" s="411">
        <v>33</v>
      </c>
      <c r="E301" s="411">
        <v>8.262665327027683</v>
      </c>
      <c r="F301" s="411">
        <v>272.66795579191347</v>
      </c>
    </row>
    <row r="302" spans="1:6" ht="15">
      <c r="A302" s="403">
        <v>210</v>
      </c>
      <c r="B302" s="414" t="s">
        <v>553</v>
      </c>
      <c r="C302" s="414" t="s">
        <v>531</v>
      </c>
      <c r="D302" s="411">
        <v>21</v>
      </c>
      <c r="E302" s="411">
        <v>3275.1469511443015</v>
      </c>
      <c r="F302" s="411">
        <v>68778.08597403033</v>
      </c>
    </row>
    <row r="303" spans="1:6" ht="15">
      <c r="A303" s="403">
        <v>211</v>
      </c>
      <c r="B303" s="414" t="s">
        <v>529</v>
      </c>
      <c r="C303" s="414" t="s">
        <v>532</v>
      </c>
      <c r="D303" s="411">
        <v>39</v>
      </c>
      <c r="E303" s="411">
        <v>257.13</v>
      </c>
      <c r="F303" s="411">
        <v>10028.07</v>
      </c>
    </row>
    <row r="304" spans="1:6" ht="15">
      <c r="A304" s="403">
        <v>212</v>
      </c>
      <c r="B304" s="414" t="s">
        <v>530</v>
      </c>
      <c r="C304" s="414" t="s">
        <v>532</v>
      </c>
      <c r="D304" s="411">
        <v>22</v>
      </c>
      <c r="E304" s="411">
        <v>73.02000000000011</v>
      </c>
      <c r="F304" s="411">
        <v>1606.4400000000023</v>
      </c>
    </row>
    <row r="305" spans="1:6" ht="15">
      <c r="A305" s="415"/>
      <c r="B305" s="416" t="s">
        <v>123</v>
      </c>
      <c r="C305" s="415"/>
      <c r="D305" s="415"/>
      <c r="E305" s="415"/>
      <c r="F305" s="417">
        <f>SUM(F93:F304)</f>
        <v>1910275.7576675045</v>
      </c>
    </row>
    <row r="309" ht="12.75">
      <c r="F309" s="200" t="s">
        <v>353</v>
      </c>
    </row>
    <row r="310" ht="12.75">
      <c r="F310" s="200"/>
    </row>
    <row r="311" ht="12.75">
      <c r="F311" s="202" t="s">
        <v>407</v>
      </c>
    </row>
  </sheetData>
  <sheetProtection/>
  <printOptions/>
  <pageMargins left="0.7" right="0.7" top="0.41" bottom="0.17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387"/>
  <sheetViews>
    <sheetView zoomScalePageLayoutView="0" workbookViewId="0" topLeftCell="A1">
      <selection activeCell="H310" sqref="H310"/>
    </sheetView>
  </sheetViews>
  <sheetFormatPr defaultColWidth="9.140625" defaultRowHeight="12.75"/>
  <cols>
    <col min="1" max="1" width="4.7109375" style="0" customWidth="1"/>
    <col min="2" max="2" width="35.8515625" style="211" customWidth="1"/>
    <col min="3" max="3" width="13.00390625" style="211" customWidth="1"/>
    <col min="4" max="4" width="11.421875" style="211" customWidth="1"/>
    <col min="5" max="5" width="11.421875" style="192" customWidth="1"/>
    <col min="6" max="6" width="15.57421875" style="192" customWidth="1"/>
  </cols>
  <sheetData>
    <row r="2" spans="3:6" ht="12.75">
      <c r="C2" s="372" t="s">
        <v>784</v>
      </c>
      <c r="D2" s="372"/>
      <c r="F2"/>
    </row>
    <row r="3" spans="2:6" ht="15.75">
      <c r="B3" s="373"/>
      <c r="C3" s="372" t="s">
        <v>783</v>
      </c>
      <c r="D3" s="374"/>
      <c r="E3" s="239"/>
      <c r="F3" s="239"/>
    </row>
    <row r="4" spans="2:6" ht="12.75">
      <c r="B4" s="375"/>
      <c r="F4" s="238" t="s">
        <v>978</v>
      </c>
    </row>
    <row r="5" spans="2:6" ht="12.75">
      <c r="B5" s="375" t="s">
        <v>770</v>
      </c>
      <c r="C5" s="372" t="s">
        <v>771</v>
      </c>
      <c r="F5" s="239"/>
    </row>
    <row r="6" spans="2:6" ht="12.75">
      <c r="B6" s="375" t="s">
        <v>772</v>
      </c>
      <c r="C6" s="372" t="s">
        <v>342</v>
      </c>
      <c r="F6" s="239"/>
    </row>
    <row r="7" spans="2:6" ht="12.75">
      <c r="B7" s="375" t="s">
        <v>773</v>
      </c>
      <c r="C7" s="372" t="s">
        <v>774</v>
      </c>
      <c r="F7" s="239"/>
    </row>
    <row r="8" spans="2:3" ht="12.75">
      <c r="B8" s="376" t="s">
        <v>775</v>
      </c>
      <c r="C8" s="372" t="s">
        <v>776</v>
      </c>
    </row>
    <row r="9" spans="2:3" ht="12.75">
      <c r="B9" s="376" t="s">
        <v>777</v>
      </c>
      <c r="C9" s="377">
        <f>35582254944</f>
        <v>35582254944</v>
      </c>
    </row>
    <row r="10" spans="1:6" ht="12.75">
      <c r="A10" s="243" t="s">
        <v>5</v>
      </c>
      <c r="B10" s="378" t="s">
        <v>785</v>
      </c>
      <c r="C10" s="379" t="s">
        <v>369</v>
      </c>
      <c r="D10" s="380" t="s">
        <v>780</v>
      </c>
      <c r="E10" s="195" t="s">
        <v>779</v>
      </c>
      <c r="F10" s="195" t="s">
        <v>239</v>
      </c>
    </row>
    <row r="11" spans="1:6" ht="12.75">
      <c r="A11" s="123">
        <v>1</v>
      </c>
      <c r="B11" s="203" t="s">
        <v>528</v>
      </c>
      <c r="C11" s="203" t="s">
        <v>531</v>
      </c>
      <c r="D11" s="204">
        <v>19590</v>
      </c>
      <c r="E11" s="204">
        <f>F11/D11</f>
        <v>7.642493928887178</v>
      </c>
      <c r="F11" s="204">
        <v>149716.45606689982</v>
      </c>
    </row>
    <row r="12" spans="1:6" ht="12.75">
      <c r="A12" s="123">
        <v>2</v>
      </c>
      <c r="B12" s="203" t="s">
        <v>417</v>
      </c>
      <c r="C12" s="203" t="s">
        <v>532</v>
      </c>
      <c r="D12" s="204">
        <v>311</v>
      </c>
      <c r="E12" s="204">
        <f aca="true" t="shared" si="0" ref="E12:E75">F12/D12</f>
        <v>31.730000000000015</v>
      </c>
      <c r="F12" s="204">
        <v>9868.030000000004</v>
      </c>
    </row>
    <row r="13" spans="1:6" ht="12.75">
      <c r="A13" s="123">
        <v>3</v>
      </c>
      <c r="B13" s="203" t="s">
        <v>533</v>
      </c>
      <c r="C13" s="203" t="s">
        <v>532</v>
      </c>
      <c r="D13" s="204">
        <v>640</v>
      </c>
      <c r="E13" s="204">
        <f t="shared" si="0"/>
        <v>46.269999999999996</v>
      </c>
      <c r="F13" s="204">
        <v>29612.8</v>
      </c>
    </row>
    <row r="14" spans="1:6" ht="12.75">
      <c r="A14" s="123">
        <v>4</v>
      </c>
      <c r="B14" s="203" t="s">
        <v>1031</v>
      </c>
      <c r="C14" s="203" t="s">
        <v>532</v>
      </c>
      <c r="D14" s="204">
        <v>12</v>
      </c>
      <c r="E14" s="204">
        <f t="shared" si="0"/>
        <v>270</v>
      </c>
      <c r="F14" s="204">
        <v>3240</v>
      </c>
    </row>
    <row r="15" spans="1:6" ht="12.75">
      <c r="A15" s="123">
        <v>5</v>
      </c>
      <c r="B15" s="203" t="s">
        <v>534</v>
      </c>
      <c r="C15" s="203" t="s">
        <v>532</v>
      </c>
      <c r="D15" s="204">
        <v>208</v>
      </c>
      <c r="E15" s="204">
        <f t="shared" si="0"/>
        <v>151.59388225573773</v>
      </c>
      <c r="F15" s="204">
        <v>31531.527509193445</v>
      </c>
    </row>
    <row r="16" spans="1:6" ht="12.75">
      <c r="A16" s="123">
        <v>6</v>
      </c>
      <c r="B16" s="203" t="s">
        <v>521</v>
      </c>
      <c r="C16" s="203" t="s">
        <v>532</v>
      </c>
      <c r="D16" s="204">
        <v>42</v>
      </c>
      <c r="E16" s="204">
        <f t="shared" si="0"/>
        <v>129.84</v>
      </c>
      <c r="F16" s="204">
        <v>5453.28</v>
      </c>
    </row>
    <row r="17" spans="1:6" ht="12.75">
      <c r="A17" s="123">
        <v>7</v>
      </c>
      <c r="B17" s="203" t="s">
        <v>535</v>
      </c>
      <c r="C17" s="203" t="s">
        <v>532</v>
      </c>
      <c r="D17" s="204">
        <v>30</v>
      </c>
      <c r="E17" s="204">
        <f t="shared" si="0"/>
        <v>123.86699999999992</v>
      </c>
      <c r="F17" s="204">
        <v>3716.0099999999975</v>
      </c>
    </row>
    <row r="18" spans="1:6" ht="12.75">
      <c r="A18" s="123">
        <v>8</v>
      </c>
      <c r="B18" s="203" t="s">
        <v>522</v>
      </c>
      <c r="C18" s="203" t="s">
        <v>532</v>
      </c>
      <c r="D18" s="204">
        <v>5</v>
      </c>
      <c r="E18" s="204">
        <f t="shared" si="0"/>
        <v>580.5904545454549</v>
      </c>
      <c r="F18" s="204">
        <v>2902.9522727272747</v>
      </c>
    </row>
    <row r="19" spans="1:6" ht="12.75">
      <c r="A19" s="123">
        <v>9</v>
      </c>
      <c r="B19" s="203" t="s">
        <v>523</v>
      </c>
      <c r="C19" s="203" t="s">
        <v>532</v>
      </c>
      <c r="D19" s="204">
        <v>57</v>
      </c>
      <c r="E19" s="204">
        <f t="shared" si="0"/>
        <v>188.7352532495371</v>
      </c>
      <c r="F19" s="204">
        <v>10757.909435223615</v>
      </c>
    </row>
    <row r="20" spans="1:6" ht="12.75">
      <c r="A20" s="123">
        <v>10</v>
      </c>
      <c r="B20" s="203" t="s">
        <v>1032</v>
      </c>
      <c r="C20" s="203" t="s">
        <v>532</v>
      </c>
      <c r="D20" s="204">
        <v>0</v>
      </c>
      <c r="E20" s="204">
        <v>0</v>
      </c>
      <c r="F20" s="204">
        <v>0</v>
      </c>
    </row>
    <row r="21" spans="1:6" ht="12.75">
      <c r="A21" s="123">
        <v>11</v>
      </c>
      <c r="B21" s="203" t="s">
        <v>536</v>
      </c>
      <c r="C21" s="203" t="s">
        <v>532</v>
      </c>
      <c r="D21" s="204">
        <v>9</v>
      </c>
      <c r="E21" s="204">
        <f t="shared" si="0"/>
        <v>670</v>
      </c>
      <c r="F21" s="204">
        <v>6030</v>
      </c>
    </row>
    <row r="22" spans="1:6" ht="12.75">
      <c r="A22" s="123">
        <v>12</v>
      </c>
      <c r="B22" s="203" t="s">
        <v>527</v>
      </c>
      <c r="C22" s="203" t="s">
        <v>532</v>
      </c>
      <c r="D22" s="204">
        <v>0</v>
      </c>
      <c r="E22" s="204">
        <v>0</v>
      </c>
      <c r="F22" s="204">
        <v>0</v>
      </c>
    </row>
    <row r="23" spans="1:6" ht="12.75">
      <c r="A23" s="123">
        <v>13</v>
      </c>
      <c r="B23" s="203" t="s">
        <v>526</v>
      </c>
      <c r="C23" s="203" t="s">
        <v>532</v>
      </c>
      <c r="D23" s="204">
        <v>72</v>
      </c>
      <c r="E23" s="204">
        <f t="shared" si="0"/>
        <v>104.59879999999998</v>
      </c>
      <c r="F23" s="204">
        <v>7531.113599999999</v>
      </c>
    </row>
    <row r="24" spans="1:6" ht="12.75">
      <c r="A24" s="123">
        <v>14</v>
      </c>
      <c r="B24" s="203" t="s">
        <v>1033</v>
      </c>
      <c r="C24" s="203" t="s">
        <v>532</v>
      </c>
      <c r="D24" s="204">
        <v>0</v>
      </c>
      <c r="E24" s="204">
        <v>0</v>
      </c>
      <c r="F24" s="204">
        <v>0</v>
      </c>
    </row>
    <row r="25" spans="1:6" ht="12.75">
      <c r="A25" s="123">
        <v>15</v>
      </c>
      <c r="B25" s="203" t="s">
        <v>1002</v>
      </c>
      <c r="C25" s="203" t="s">
        <v>532</v>
      </c>
      <c r="D25" s="204">
        <v>12</v>
      </c>
      <c r="E25" s="204">
        <f t="shared" si="0"/>
        <v>255</v>
      </c>
      <c r="F25" s="204">
        <v>3060</v>
      </c>
    </row>
    <row r="26" spans="1:6" ht="12.75">
      <c r="A26" s="123">
        <v>16</v>
      </c>
      <c r="B26" s="203" t="s">
        <v>919</v>
      </c>
      <c r="C26" s="203" t="s">
        <v>532</v>
      </c>
      <c r="D26" s="204">
        <v>180</v>
      </c>
      <c r="E26" s="204">
        <f t="shared" si="0"/>
        <v>150</v>
      </c>
      <c r="F26" s="204">
        <v>27000</v>
      </c>
    </row>
    <row r="27" spans="1:6" ht="12.75">
      <c r="A27" s="123">
        <v>17</v>
      </c>
      <c r="B27" s="203" t="s">
        <v>446</v>
      </c>
      <c r="C27" s="203" t="s">
        <v>532</v>
      </c>
      <c r="D27" s="204">
        <v>0</v>
      </c>
      <c r="E27" s="204">
        <v>0</v>
      </c>
      <c r="F27" s="204">
        <v>0</v>
      </c>
    </row>
    <row r="28" spans="1:6" ht="12.75">
      <c r="A28" s="123">
        <v>18</v>
      </c>
      <c r="B28" s="203" t="s">
        <v>447</v>
      </c>
      <c r="C28" s="203" t="s">
        <v>532</v>
      </c>
      <c r="D28" s="204">
        <v>11</v>
      </c>
      <c r="E28" s="204">
        <f t="shared" si="0"/>
        <v>1235</v>
      </c>
      <c r="F28" s="204">
        <v>13585</v>
      </c>
    </row>
    <row r="29" spans="1:6" ht="12.75">
      <c r="A29" s="123">
        <v>19</v>
      </c>
      <c r="B29" s="203" t="s">
        <v>448</v>
      </c>
      <c r="C29" s="203" t="s">
        <v>532</v>
      </c>
      <c r="D29" s="204">
        <v>240</v>
      </c>
      <c r="E29" s="204">
        <f t="shared" si="0"/>
        <v>351</v>
      </c>
      <c r="F29" s="204">
        <v>84240</v>
      </c>
    </row>
    <row r="30" spans="1:6" ht="12.75">
      <c r="A30" s="123">
        <v>20</v>
      </c>
      <c r="B30" s="203" t="s">
        <v>449</v>
      </c>
      <c r="C30" s="203" t="s">
        <v>532</v>
      </c>
      <c r="D30" s="204">
        <v>45</v>
      </c>
      <c r="E30" s="204">
        <f t="shared" si="0"/>
        <v>1132.395</v>
      </c>
      <c r="F30" s="204">
        <v>50957.774999999994</v>
      </c>
    </row>
    <row r="31" spans="1:6" ht="12.75">
      <c r="A31" s="123">
        <v>21</v>
      </c>
      <c r="B31" s="203" t="s">
        <v>1008</v>
      </c>
      <c r="C31" s="203" t="s">
        <v>532</v>
      </c>
      <c r="D31" s="204">
        <v>0</v>
      </c>
      <c r="E31" s="204">
        <v>0</v>
      </c>
      <c r="F31" s="204">
        <v>0</v>
      </c>
    </row>
    <row r="32" spans="1:6" ht="12.75">
      <c r="A32" s="123">
        <v>22</v>
      </c>
      <c r="B32" s="203" t="s">
        <v>453</v>
      </c>
      <c r="C32" s="203" t="s">
        <v>537</v>
      </c>
      <c r="D32" s="204">
        <v>66</v>
      </c>
      <c r="E32" s="204">
        <f t="shared" si="0"/>
        <v>288.40139999999997</v>
      </c>
      <c r="F32" s="204">
        <v>19034.4924</v>
      </c>
    </row>
    <row r="33" spans="1:6" ht="12.75">
      <c r="A33" s="123">
        <v>23</v>
      </c>
      <c r="B33" s="203" t="s">
        <v>454</v>
      </c>
      <c r="C33" s="203" t="s">
        <v>532</v>
      </c>
      <c r="D33" s="204">
        <v>95</v>
      </c>
      <c r="E33" s="204">
        <f t="shared" si="0"/>
        <v>1140.2562731446574</v>
      </c>
      <c r="F33" s="204">
        <v>108324.34594874244</v>
      </c>
    </row>
    <row r="34" spans="1:6" ht="12.75">
      <c r="A34" s="123">
        <v>24</v>
      </c>
      <c r="B34" s="203" t="s">
        <v>920</v>
      </c>
      <c r="C34" s="203" t="s">
        <v>532</v>
      </c>
      <c r="D34" s="204">
        <v>24</v>
      </c>
      <c r="E34" s="204">
        <f t="shared" si="0"/>
        <v>715</v>
      </c>
      <c r="F34" s="204">
        <v>17160</v>
      </c>
    </row>
    <row r="35" spans="1:6" ht="12.75">
      <c r="A35" s="123">
        <v>25</v>
      </c>
      <c r="B35" s="203" t="s">
        <v>1022</v>
      </c>
      <c r="C35" s="203" t="s">
        <v>532</v>
      </c>
      <c r="D35" s="204">
        <v>0</v>
      </c>
      <c r="E35" s="204">
        <v>0</v>
      </c>
      <c r="F35" s="204">
        <v>0</v>
      </c>
    </row>
    <row r="36" spans="1:6" ht="12.75">
      <c r="A36" s="123">
        <v>26</v>
      </c>
      <c r="B36" s="203" t="s">
        <v>524</v>
      </c>
      <c r="C36" s="203" t="s">
        <v>532</v>
      </c>
      <c r="D36" s="204">
        <v>0</v>
      </c>
      <c r="E36" s="204">
        <v>0</v>
      </c>
      <c r="F36" s="204">
        <v>8220</v>
      </c>
    </row>
    <row r="37" spans="1:6" ht="12.75">
      <c r="A37" s="123">
        <v>27</v>
      </c>
      <c r="B37" s="203" t="s">
        <v>525</v>
      </c>
      <c r="C37" s="203" t="s">
        <v>532</v>
      </c>
      <c r="D37" s="204">
        <v>123</v>
      </c>
      <c r="E37" s="204">
        <f t="shared" si="0"/>
        <v>141.1052615769713</v>
      </c>
      <c r="F37" s="204">
        <v>17355.94717396747</v>
      </c>
    </row>
    <row r="38" spans="1:6" ht="12.75">
      <c r="A38" s="123">
        <v>28</v>
      </c>
      <c r="B38" s="203" t="s">
        <v>455</v>
      </c>
      <c r="C38" s="203" t="s">
        <v>532</v>
      </c>
      <c r="D38" s="204">
        <v>0</v>
      </c>
      <c r="E38" s="204">
        <v>0</v>
      </c>
      <c r="F38" s="204">
        <v>0</v>
      </c>
    </row>
    <row r="39" spans="1:6" ht="12.75">
      <c r="A39" s="123">
        <v>29</v>
      </c>
      <c r="B39" s="203" t="s">
        <v>518</v>
      </c>
      <c r="C39" s="203" t="s">
        <v>532</v>
      </c>
      <c r="D39" s="204">
        <v>0</v>
      </c>
      <c r="E39" s="204">
        <v>0</v>
      </c>
      <c r="F39" s="204">
        <v>0</v>
      </c>
    </row>
    <row r="40" spans="1:6" ht="12.75">
      <c r="A40" s="123">
        <v>30</v>
      </c>
      <c r="B40" s="203" t="s">
        <v>1028</v>
      </c>
      <c r="C40" s="203" t="s">
        <v>532</v>
      </c>
      <c r="D40" s="204">
        <v>0</v>
      </c>
      <c r="E40" s="204">
        <v>0</v>
      </c>
      <c r="F40" s="204">
        <v>0</v>
      </c>
    </row>
    <row r="41" spans="1:6" ht="12.75">
      <c r="A41" s="123">
        <v>31</v>
      </c>
      <c r="B41" s="203" t="s">
        <v>1029</v>
      </c>
      <c r="C41" s="203" t="s">
        <v>532</v>
      </c>
      <c r="D41" s="204">
        <v>0</v>
      </c>
      <c r="E41" s="204">
        <v>0</v>
      </c>
      <c r="F41" s="204">
        <v>2088</v>
      </c>
    </row>
    <row r="42" spans="1:6" ht="12.75">
      <c r="A42" s="123">
        <v>32</v>
      </c>
      <c r="B42" s="203" t="s">
        <v>538</v>
      </c>
      <c r="C42" s="203" t="s">
        <v>532</v>
      </c>
      <c r="D42" s="204">
        <v>33</v>
      </c>
      <c r="E42" s="204">
        <f t="shared" si="0"/>
        <v>1032.2250000000001</v>
      </c>
      <c r="F42" s="204">
        <v>34063.425</v>
      </c>
    </row>
    <row r="43" spans="1:6" ht="12.75">
      <c r="A43" s="123">
        <v>33</v>
      </c>
      <c r="B43" s="203" t="s">
        <v>539</v>
      </c>
      <c r="C43" s="203" t="s">
        <v>532</v>
      </c>
      <c r="D43" s="204">
        <v>1910</v>
      </c>
      <c r="E43" s="204">
        <f t="shared" si="0"/>
        <v>136.69</v>
      </c>
      <c r="F43" s="204">
        <v>261077.9</v>
      </c>
    </row>
    <row r="44" spans="1:6" ht="12.75">
      <c r="A44" s="123">
        <v>34</v>
      </c>
      <c r="B44" s="203" t="s">
        <v>459</v>
      </c>
      <c r="C44" s="203" t="s">
        <v>532</v>
      </c>
      <c r="D44" s="204">
        <v>0</v>
      </c>
      <c r="E44" s="204">
        <v>0</v>
      </c>
      <c r="F44" s="204">
        <v>0</v>
      </c>
    </row>
    <row r="45" spans="1:6" ht="12.75">
      <c r="A45" s="123">
        <v>35</v>
      </c>
      <c r="B45" s="203" t="s">
        <v>460</v>
      </c>
      <c r="C45" s="203" t="s">
        <v>532</v>
      </c>
      <c r="D45" s="204">
        <v>64</v>
      </c>
      <c r="E45" s="204">
        <f t="shared" si="0"/>
        <v>1620.0193625919114</v>
      </c>
      <c r="F45" s="204">
        <v>103681.23920588233</v>
      </c>
    </row>
    <row r="46" spans="1:6" ht="12.75">
      <c r="A46" s="123">
        <v>36</v>
      </c>
      <c r="B46" s="203" t="s">
        <v>461</v>
      </c>
      <c r="C46" s="203" t="s">
        <v>532</v>
      </c>
      <c r="D46" s="204">
        <v>330</v>
      </c>
      <c r="E46" s="204">
        <f t="shared" si="0"/>
        <v>614.0251921110299</v>
      </c>
      <c r="F46" s="204">
        <v>202628.3133966399</v>
      </c>
    </row>
    <row r="47" spans="1:6" ht="12.75">
      <c r="A47" s="123">
        <v>37</v>
      </c>
      <c r="B47" s="203" t="s">
        <v>540</v>
      </c>
      <c r="C47" s="203" t="s">
        <v>532</v>
      </c>
      <c r="D47" s="204">
        <v>0</v>
      </c>
      <c r="E47" s="204">
        <v>0</v>
      </c>
      <c r="F47" s="204">
        <v>2.9103830456733704E-13</v>
      </c>
    </row>
    <row r="48" spans="1:6" ht="12.75">
      <c r="A48" s="123">
        <v>38</v>
      </c>
      <c r="B48" s="203" t="s">
        <v>463</v>
      </c>
      <c r="C48" s="203" t="s">
        <v>532</v>
      </c>
      <c r="D48" s="204">
        <v>0</v>
      </c>
      <c r="E48" s="204">
        <v>0</v>
      </c>
      <c r="F48" s="204">
        <v>0</v>
      </c>
    </row>
    <row r="49" spans="1:6" ht="12.75">
      <c r="A49" s="123">
        <v>39</v>
      </c>
      <c r="B49" s="203" t="s">
        <v>541</v>
      </c>
      <c r="C49" s="203" t="s">
        <v>532</v>
      </c>
      <c r="D49" s="204">
        <v>0</v>
      </c>
      <c r="E49" s="204">
        <v>0</v>
      </c>
      <c r="F49" s="204">
        <v>-6.984919309616089E-12</v>
      </c>
    </row>
    <row r="50" spans="1:6" ht="12.75">
      <c r="A50" s="123">
        <v>40</v>
      </c>
      <c r="B50" s="203" t="s">
        <v>462</v>
      </c>
      <c r="C50" s="203" t="s">
        <v>532</v>
      </c>
      <c r="D50" s="204">
        <v>0</v>
      </c>
      <c r="E50" s="204">
        <v>0</v>
      </c>
      <c r="F50" s="204">
        <v>0</v>
      </c>
    </row>
    <row r="51" spans="1:6" ht="12.75">
      <c r="A51" s="123">
        <v>41</v>
      </c>
      <c r="B51" s="203" t="s">
        <v>1011</v>
      </c>
      <c r="C51" s="203" t="s">
        <v>532</v>
      </c>
      <c r="D51" s="204">
        <v>0</v>
      </c>
      <c r="E51" s="204">
        <v>0</v>
      </c>
      <c r="F51" s="204">
        <v>0</v>
      </c>
    </row>
    <row r="52" spans="1:6" ht="12.75">
      <c r="A52" s="123">
        <v>42</v>
      </c>
      <c r="B52" s="203" t="s">
        <v>542</v>
      </c>
      <c r="C52" s="203" t="s">
        <v>532</v>
      </c>
      <c r="D52" s="204">
        <v>0</v>
      </c>
      <c r="E52" s="204">
        <v>0</v>
      </c>
      <c r="F52" s="204">
        <v>0</v>
      </c>
    </row>
    <row r="53" spans="1:6" ht="12.75">
      <c r="A53" s="123">
        <v>43</v>
      </c>
      <c r="B53" s="203" t="s">
        <v>543</v>
      </c>
      <c r="C53" s="203" t="s">
        <v>532</v>
      </c>
      <c r="D53" s="204">
        <v>0</v>
      </c>
      <c r="E53" s="204">
        <v>0</v>
      </c>
      <c r="F53" s="204">
        <v>0</v>
      </c>
    </row>
    <row r="54" spans="1:6" ht="12.75">
      <c r="A54" s="123">
        <v>44</v>
      </c>
      <c r="B54" s="203" t="s">
        <v>544</v>
      </c>
      <c r="C54" s="203" t="s">
        <v>532</v>
      </c>
      <c r="D54" s="204">
        <v>0</v>
      </c>
      <c r="E54" s="204">
        <v>0</v>
      </c>
      <c r="F54" s="204">
        <v>0</v>
      </c>
    </row>
    <row r="55" spans="1:6" ht="12.75">
      <c r="A55" s="123">
        <v>45</v>
      </c>
      <c r="B55" s="203" t="s">
        <v>545</v>
      </c>
      <c r="C55" s="203" t="s">
        <v>532</v>
      </c>
      <c r="D55" s="204">
        <v>0</v>
      </c>
      <c r="E55" s="204">
        <v>0</v>
      </c>
      <c r="F55" s="204">
        <v>0</v>
      </c>
    </row>
    <row r="56" spans="1:6" ht="12.75">
      <c r="A56" s="123">
        <v>46</v>
      </c>
      <c r="B56" s="203" t="s">
        <v>921</v>
      </c>
      <c r="C56" s="203" t="s">
        <v>532</v>
      </c>
      <c r="D56" s="204">
        <v>21</v>
      </c>
      <c r="E56" s="204">
        <f t="shared" si="0"/>
        <v>2508.996666666667</v>
      </c>
      <c r="F56" s="204">
        <v>52688.93</v>
      </c>
    </row>
    <row r="57" spans="1:6" ht="12.75">
      <c r="A57" s="123">
        <v>47</v>
      </c>
      <c r="B57" s="203" t="s">
        <v>922</v>
      </c>
      <c r="C57" s="203" t="s">
        <v>532</v>
      </c>
      <c r="D57" s="204">
        <v>7</v>
      </c>
      <c r="E57" s="204">
        <f t="shared" si="0"/>
        <v>8779.947142857143</v>
      </c>
      <c r="F57" s="204">
        <v>61459.63</v>
      </c>
    </row>
    <row r="58" spans="1:6" ht="12.75">
      <c r="A58" s="123">
        <v>48</v>
      </c>
      <c r="B58" s="203" t="s">
        <v>923</v>
      </c>
      <c r="C58" s="203" t="s">
        <v>531</v>
      </c>
      <c r="D58" s="204">
        <v>23</v>
      </c>
      <c r="E58" s="204">
        <f t="shared" si="0"/>
        <v>5162.971304347826</v>
      </c>
      <c r="F58" s="204">
        <v>118748.34</v>
      </c>
    </row>
    <row r="59" spans="1:6" ht="12.75">
      <c r="A59" s="123">
        <v>49</v>
      </c>
      <c r="B59" s="203" t="s">
        <v>1009</v>
      </c>
      <c r="C59" s="203" t="s">
        <v>532</v>
      </c>
      <c r="D59" s="204">
        <v>400</v>
      </c>
      <c r="E59" s="204">
        <f t="shared" si="0"/>
        <v>525</v>
      </c>
      <c r="F59" s="204">
        <v>210000</v>
      </c>
    </row>
    <row r="60" spans="1:6" ht="12.75">
      <c r="A60" s="123">
        <v>50</v>
      </c>
      <c r="B60" s="203" t="s">
        <v>1010</v>
      </c>
      <c r="C60" s="203" t="s">
        <v>532</v>
      </c>
      <c r="D60" s="204">
        <v>0</v>
      </c>
      <c r="E60" s="204">
        <v>0</v>
      </c>
      <c r="F60" s="204">
        <v>0</v>
      </c>
    </row>
    <row r="61" spans="1:6" ht="12.75">
      <c r="A61" s="123">
        <v>51</v>
      </c>
      <c r="B61" s="203" t="s">
        <v>1034</v>
      </c>
      <c r="C61" s="203" t="s">
        <v>532</v>
      </c>
      <c r="D61" s="204">
        <v>106</v>
      </c>
      <c r="E61" s="204">
        <f t="shared" si="0"/>
        <v>200</v>
      </c>
      <c r="F61" s="204">
        <v>21200</v>
      </c>
    </row>
    <row r="62" spans="1:6" ht="12.75">
      <c r="A62" s="123">
        <v>52</v>
      </c>
      <c r="B62" s="203" t="s">
        <v>464</v>
      </c>
      <c r="C62" s="203" t="s">
        <v>532</v>
      </c>
      <c r="D62" s="204">
        <v>27</v>
      </c>
      <c r="E62" s="204">
        <f t="shared" si="0"/>
        <v>900</v>
      </c>
      <c r="F62" s="204">
        <v>24300</v>
      </c>
    </row>
    <row r="63" spans="1:6" ht="12.75">
      <c r="A63" s="123">
        <v>53</v>
      </c>
      <c r="B63" s="203" t="s">
        <v>546</v>
      </c>
      <c r="C63" s="203" t="s">
        <v>532</v>
      </c>
      <c r="D63" s="204">
        <v>0</v>
      </c>
      <c r="E63" s="204">
        <v>0</v>
      </c>
      <c r="F63" s="204">
        <v>-1.3969838619232177E-11</v>
      </c>
    </row>
    <row r="64" spans="1:6" ht="12.75">
      <c r="A64" s="123">
        <v>54</v>
      </c>
      <c r="B64" s="203" t="s">
        <v>547</v>
      </c>
      <c r="C64" s="203" t="s">
        <v>532</v>
      </c>
      <c r="D64" s="204">
        <v>11</v>
      </c>
      <c r="E64" s="204">
        <f t="shared" si="0"/>
        <v>1176.9214876033056</v>
      </c>
      <c r="F64" s="204">
        <v>12946.136363636362</v>
      </c>
    </row>
    <row r="65" spans="1:6" ht="12.75">
      <c r="A65" s="123">
        <v>55</v>
      </c>
      <c r="B65" s="203" t="s">
        <v>548</v>
      </c>
      <c r="C65" s="203" t="s">
        <v>532</v>
      </c>
      <c r="D65" s="204">
        <v>48</v>
      </c>
      <c r="E65" s="204">
        <f t="shared" si="0"/>
        <v>1180.5049999999999</v>
      </c>
      <c r="F65" s="204">
        <v>56664.24</v>
      </c>
    </row>
    <row r="66" spans="1:6" ht="12.75">
      <c r="A66" s="123">
        <v>56</v>
      </c>
      <c r="B66" s="203" t="s">
        <v>549</v>
      </c>
      <c r="C66" s="203" t="s">
        <v>532</v>
      </c>
      <c r="D66" s="204">
        <v>13</v>
      </c>
      <c r="E66" s="204">
        <f t="shared" si="0"/>
        <v>758.95</v>
      </c>
      <c r="F66" s="204">
        <v>9866.35</v>
      </c>
    </row>
    <row r="67" spans="1:6" ht="12.75">
      <c r="A67" s="123">
        <v>57</v>
      </c>
      <c r="B67" s="203" t="s">
        <v>550</v>
      </c>
      <c r="C67" s="203" t="s">
        <v>532</v>
      </c>
      <c r="D67" s="204">
        <v>328</v>
      </c>
      <c r="E67" s="204">
        <f t="shared" si="0"/>
        <v>682.6447999999999</v>
      </c>
      <c r="F67" s="204">
        <v>223907.49439999997</v>
      </c>
    </row>
    <row r="68" spans="1:6" ht="12.75">
      <c r="A68" s="123">
        <v>58</v>
      </c>
      <c r="B68" s="203" t="s">
        <v>551</v>
      </c>
      <c r="C68" s="203" t="s">
        <v>532</v>
      </c>
      <c r="D68" s="204">
        <v>340</v>
      </c>
      <c r="E68" s="204">
        <f t="shared" si="0"/>
        <v>569.7882000000001</v>
      </c>
      <c r="F68" s="204">
        <v>193727.988</v>
      </c>
    </row>
    <row r="69" spans="1:6" ht="12.75">
      <c r="A69" s="123">
        <v>59</v>
      </c>
      <c r="B69" s="203" t="s">
        <v>466</v>
      </c>
      <c r="C69" s="203" t="s">
        <v>532</v>
      </c>
      <c r="D69" s="204">
        <v>0</v>
      </c>
      <c r="E69" s="204">
        <v>0</v>
      </c>
      <c r="F69" s="204">
        <v>0</v>
      </c>
    </row>
    <row r="70" spans="1:6" ht="12.75">
      <c r="A70" s="123">
        <v>60</v>
      </c>
      <c r="B70" s="203" t="s">
        <v>465</v>
      </c>
      <c r="C70" s="203" t="s">
        <v>532</v>
      </c>
      <c r="D70" s="204">
        <v>6</v>
      </c>
      <c r="E70" s="204">
        <f t="shared" si="0"/>
        <v>2995</v>
      </c>
      <c r="F70" s="204">
        <v>17970</v>
      </c>
    </row>
    <row r="71" spans="1:6" ht="12.75">
      <c r="A71" s="123">
        <v>61</v>
      </c>
      <c r="B71" s="203" t="s">
        <v>552</v>
      </c>
      <c r="C71" s="203" t="s">
        <v>532</v>
      </c>
      <c r="D71" s="204">
        <v>11</v>
      </c>
      <c r="E71" s="204">
        <f t="shared" si="0"/>
        <v>835.9899999999999</v>
      </c>
      <c r="F71" s="204">
        <v>9195.89</v>
      </c>
    </row>
    <row r="72" spans="1:6" ht="12.75">
      <c r="A72" s="123">
        <v>62</v>
      </c>
      <c r="B72" s="203" t="s">
        <v>553</v>
      </c>
      <c r="C72" s="203" t="s">
        <v>531</v>
      </c>
      <c r="D72" s="204">
        <v>949</v>
      </c>
      <c r="E72" s="204">
        <f t="shared" si="0"/>
        <v>3270.1838320715997</v>
      </c>
      <c r="F72" s="204">
        <v>3103404.4566359483</v>
      </c>
    </row>
    <row r="73" spans="1:6" ht="12.75">
      <c r="A73" s="123">
        <v>63</v>
      </c>
      <c r="B73" s="203" t="s">
        <v>554</v>
      </c>
      <c r="C73" s="203" t="s">
        <v>531</v>
      </c>
      <c r="D73" s="204">
        <v>59.5</v>
      </c>
      <c r="E73" s="204">
        <f t="shared" si="0"/>
        <v>3425.1961344537817</v>
      </c>
      <c r="F73" s="204">
        <v>203799.17</v>
      </c>
    </row>
    <row r="74" spans="1:6" ht="12.75">
      <c r="A74" s="123">
        <v>64</v>
      </c>
      <c r="B74" s="203" t="s">
        <v>456</v>
      </c>
      <c r="C74" s="203" t="s">
        <v>532</v>
      </c>
      <c r="D74" s="204">
        <v>212</v>
      </c>
      <c r="E74" s="204">
        <f t="shared" si="0"/>
        <v>259.26916414686826</v>
      </c>
      <c r="F74" s="204">
        <v>54965.06279913607</v>
      </c>
    </row>
    <row r="75" spans="1:6" ht="12.75">
      <c r="A75" s="123">
        <v>65</v>
      </c>
      <c r="B75" s="203" t="s">
        <v>457</v>
      </c>
      <c r="C75" s="203" t="s">
        <v>532</v>
      </c>
      <c r="D75" s="204">
        <v>7289.9</v>
      </c>
      <c r="E75" s="204">
        <f t="shared" si="0"/>
        <v>370.8124061257603</v>
      </c>
      <c r="F75" s="204">
        <v>2703185.35941618</v>
      </c>
    </row>
    <row r="76" spans="1:6" ht="12.75">
      <c r="A76" s="123">
        <v>66</v>
      </c>
      <c r="B76" s="203" t="s">
        <v>555</v>
      </c>
      <c r="C76" s="203" t="s">
        <v>532</v>
      </c>
      <c r="D76" s="204">
        <v>1259</v>
      </c>
      <c r="E76" s="204">
        <f aca="true" t="shared" si="1" ref="E76:E139">F76/D76</f>
        <v>301.43407757805113</v>
      </c>
      <c r="F76" s="204">
        <v>379505.50367076637</v>
      </c>
    </row>
    <row r="77" spans="1:6" ht="12.75">
      <c r="A77" s="123">
        <v>67</v>
      </c>
      <c r="B77" s="203" t="s">
        <v>482</v>
      </c>
      <c r="C77" s="203" t="s">
        <v>532</v>
      </c>
      <c r="D77" s="204">
        <v>60</v>
      </c>
      <c r="E77" s="204">
        <f t="shared" si="1"/>
        <v>99.07279999999999</v>
      </c>
      <c r="F77" s="204">
        <v>5944.3679999999995</v>
      </c>
    </row>
    <row r="78" spans="1:6" ht="12.75">
      <c r="A78" s="123">
        <v>68</v>
      </c>
      <c r="B78" s="203" t="s">
        <v>1021</v>
      </c>
      <c r="C78" s="203" t="s">
        <v>532</v>
      </c>
      <c r="D78" s="204">
        <v>0</v>
      </c>
      <c r="E78" s="204">
        <v>0</v>
      </c>
      <c r="F78" s="204">
        <v>0</v>
      </c>
    </row>
    <row r="79" spans="1:6" ht="12.75">
      <c r="A79" s="123">
        <v>69</v>
      </c>
      <c r="B79" s="203" t="s">
        <v>489</v>
      </c>
      <c r="C79" s="203" t="s">
        <v>532</v>
      </c>
      <c r="D79" s="204">
        <v>0</v>
      </c>
      <c r="E79" s="204">
        <v>0</v>
      </c>
      <c r="F79" s="204">
        <v>-3.346940502524376E-12</v>
      </c>
    </row>
    <row r="80" spans="1:6" ht="12.75">
      <c r="A80" s="123">
        <v>70</v>
      </c>
      <c r="B80" s="203" t="s">
        <v>490</v>
      </c>
      <c r="C80" s="203" t="s">
        <v>532</v>
      </c>
      <c r="D80" s="204">
        <v>0</v>
      </c>
      <c r="E80" s="204">
        <v>0</v>
      </c>
      <c r="F80" s="204">
        <v>0</v>
      </c>
    </row>
    <row r="81" spans="1:6" ht="12.75">
      <c r="A81" s="123">
        <v>71</v>
      </c>
      <c r="B81" s="203" t="s">
        <v>557</v>
      </c>
      <c r="C81" s="203" t="s">
        <v>532</v>
      </c>
      <c r="D81" s="204">
        <v>24</v>
      </c>
      <c r="E81" s="204">
        <f t="shared" si="1"/>
        <v>96.08200000000001</v>
      </c>
      <c r="F81" s="204">
        <v>2305.9680000000003</v>
      </c>
    </row>
    <row r="82" spans="1:6" ht="12.75">
      <c r="A82" s="123">
        <v>72</v>
      </c>
      <c r="B82" s="203" t="s">
        <v>476</v>
      </c>
      <c r="C82" s="203" t="s">
        <v>532</v>
      </c>
      <c r="D82" s="204">
        <v>3885</v>
      </c>
      <c r="E82" s="204">
        <f t="shared" si="1"/>
        <v>73.7932521652868</v>
      </c>
      <c r="F82" s="204">
        <v>286686.78466213925</v>
      </c>
    </row>
    <row r="83" spans="1:6" ht="12.75">
      <c r="A83" s="123">
        <v>73</v>
      </c>
      <c r="B83" s="203" t="s">
        <v>477</v>
      </c>
      <c r="C83" s="203" t="s">
        <v>532</v>
      </c>
      <c r="D83" s="204">
        <v>1</v>
      </c>
      <c r="E83" s="204">
        <f t="shared" si="1"/>
        <v>141.80283040717535</v>
      </c>
      <c r="F83" s="204">
        <v>141.80283040717535</v>
      </c>
    </row>
    <row r="84" spans="1:6" ht="12.75">
      <c r="A84" s="123">
        <v>74</v>
      </c>
      <c r="B84" s="203" t="s">
        <v>488</v>
      </c>
      <c r="C84" s="203" t="s">
        <v>532</v>
      </c>
      <c r="D84" s="204">
        <v>6</v>
      </c>
      <c r="E84" s="204">
        <f t="shared" si="1"/>
        <v>180</v>
      </c>
      <c r="F84" s="204">
        <v>1080</v>
      </c>
    </row>
    <row r="85" spans="1:6" ht="12.75">
      <c r="A85" s="123">
        <v>75</v>
      </c>
      <c r="B85" s="203" t="s">
        <v>475</v>
      </c>
      <c r="C85" s="203" t="s">
        <v>532</v>
      </c>
      <c r="D85" s="204">
        <v>308</v>
      </c>
      <c r="E85" s="204">
        <f t="shared" si="1"/>
        <v>113.36056853504755</v>
      </c>
      <c r="F85" s="204">
        <v>34915.055108794644</v>
      </c>
    </row>
    <row r="86" spans="1:6" ht="12.75">
      <c r="A86" s="123">
        <v>76</v>
      </c>
      <c r="B86" s="203" t="s">
        <v>558</v>
      </c>
      <c r="C86" s="203" t="s">
        <v>532</v>
      </c>
      <c r="D86" s="204">
        <v>40</v>
      </c>
      <c r="E86" s="204">
        <f t="shared" si="1"/>
        <v>50</v>
      </c>
      <c r="F86" s="204">
        <v>2000</v>
      </c>
    </row>
    <row r="87" spans="1:6" ht="12.75">
      <c r="A87" s="123">
        <v>77</v>
      </c>
      <c r="B87" s="203" t="s">
        <v>513</v>
      </c>
      <c r="C87" s="203" t="s">
        <v>532</v>
      </c>
      <c r="D87" s="204">
        <v>0</v>
      </c>
      <c r="E87" s="204">
        <v>0</v>
      </c>
      <c r="F87" s="204">
        <v>-9.313225746154785E-12</v>
      </c>
    </row>
    <row r="88" spans="1:6" ht="12.75">
      <c r="A88" s="123">
        <v>78</v>
      </c>
      <c r="B88" s="203" t="s">
        <v>514</v>
      </c>
      <c r="C88" s="203" t="s">
        <v>532</v>
      </c>
      <c r="D88" s="204">
        <v>0</v>
      </c>
      <c r="E88" s="204">
        <v>0</v>
      </c>
      <c r="F88" s="204">
        <v>-8.149072527885438E-12</v>
      </c>
    </row>
    <row r="89" spans="1:6" ht="12.75">
      <c r="A89" s="123">
        <v>79</v>
      </c>
      <c r="B89" s="203" t="s">
        <v>515</v>
      </c>
      <c r="C89" s="203" t="s">
        <v>532</v>
      </c>
      <c r="D89" s="204">
        <v>0.11</v>
      </c>
      <c r="E89" s="204">
        <f t="shared" si="1"/>
        <v>164.99991840541108</v>
      </c>
      <c r="F89" s="204">
        <v>18.14999102459522</v>
      </c>
    </row>
    <row r="90" spans="1:6" ht="12.75">
      <c r="A90" s="123">
        <v>80</v>
      </c>
      <c r="B90" s="203" t="s">
        <v>517</v>
      </c>
      <c r="C90" s="203" t="s">
        <v>532</v>
      </c>
      <c r="D90" s="204">
        <v>0</v>
      </c>
      <c r="E90" s="204">
        <v>0</v>
      </c>
      <c r="F90" s="204">
        <v>0</v>
      </c>
    </row>
    <row r="91" spans="1:6" ht="12.75">
      <c r="A91" s="123">
        <v>81</v>
      </c>
      <c r="B91" s="203" t="s">
        <v>516</v>
      </c>
      <c r="C91" s="203" t="s">
        <v>532</v>
      </c>
      <c r="D91" s="204">
        <v>0</v>
      </c>
      <c r="E91" s="204">
        <v>0</v>
      </c>
      <c r="F91" s="204">
        <v>-1.6996636986732482E-10</v>
      </c>
    </row>
    <row r="92" spans="1:6" ht="12.75">
      <c r="A92" s="123">
        <v>82</v>
      </c>
      <c r="B92" s="203" t="s">
        <v>924</v>
      </c>
      <c r="C92" s="203" t="s">
        <v>532</v>
      </c>
      <c r="D92" s="204">
        <v>2300</v>
      </c>
      <c r="E92" s="204">
        <f t="shared" si="1"/>
        <v>36.542765217391306</v>
      </c>
      <c r="F92" s="204">
        <v>84048.36</v>
      </c>
    </row>
    <row r="93" spans="1:6" ht="12.75">
      <c r="A93" s="123">
        <v>83</v>
      </c>
      <c r="B93" s="203" t="s">
        <v>925</v>
      </c>
      <c r="C93" s="203" t="s">
        <v>532</v>
      </c>
      <c r="D93" s="204">
        <v>300</v>
      </c>
      <c r="E93" s="204">
        <f t="shared" si="1"/>
        <v>37.80402</v>
      </c>
      <c r="F93" s="204">
        <v>11341.206</v>
      </c>
    </row>
    <row r="94" spans="1:6" ht="12.75">
      <c r="A94" s="123">
        <v>84</v>
      </c>
      <c r="B94" s="203" t="s">
        <v>926</v>
      </c>
      <c r="C94" s="203" t="s">
        <v>532</v>
      </c>
      <c r="D94" s="204">
        <v>100</v>
      </c>
      <c r="E94" s="204">
        <f t="shared" si="1"/>
        <v>37.024</v>
      </c>
      <c r="F94" s="204">
        <v>3702.4</v>
      </c>
    </row>
    <row r="95" spans="1:6" ht="12.75">
      <c r="A95" s="123">
        <v>85</v>
      </c>
      <c r="B95" s="203" t="s">
        <v>927</v>
      </c>
      <c r="C95" s="203" t="s">
        <v>532</v>
      </c>
      <c r="D95" s="204">
        <v>25</v>
      </c>
      <c r="E95" s="204">
        <f t="shared" si="1"/>
        <v>49.84</v>
      </c>
      <c r="F95" s="204">
        <v>1246</v>
      </c>
    </row>
    <row r="96" spans="1:6" ht="12.75">
      <c r="A96" s="123">
        <v>86</v>
      </c>
      <c r="B96" s="203" t="s">
        <v>928</v>
      </c>
      <c r="C96" s="203" t="s">
        <v>532</v>
      </c>
      <c r="D96" s="204">
        <v>25</v>
      </c>
      <c r="E96" s="204">
        <f t="shared" si="1"/>
        <v>61.232</v>
      </c>
      <c r="F96" s="204">
        <v>1530.8</v>
      </c>
    </row>
    <row r="97" spans="1:6" ht="12.75">
      <c r="A97" s="123">
        <v>87</v>
      </c>
      <c r="B97" s="203" t="s">
        <v>929</v>
      </c>
      <c r="C97" s="203" t="s">
        <v>532</v>
      </c>
      <c r="D97" s="204">
        <v>25</v>
      </c>
      <c r="E97" s="204">
        <f t="shared" si="1"/>
        <v>76.896</v>
      </c>
      <c r="F97" s="204">
        <v>1922.4</v>
      </c>
    </row>
    <row r="98" spans="1:6" ht="12.75">
      <c r="A98" s="123">
        <v>88</v>
      </c>
      <c r="B98" s="203" t="s">
        <v>930</v>
      </c>
      <c r="C98" s="203" t="s">
        <v>532</v>
      </c>
      <c r="D98" s="204">
        <v>25</v>
      </c>
      <c r="E98" s="204">
        <f t="shared" si="1"/>
        <v>116.76799999999999</v>
      </c>
      <c r="F98" s="204">
        <v>2919.2</v>
      </c>
    </row>
    <row r="99" spans="1:6" ht="12.75">
      <c r="A99" s="123">
        <v>89</v>
      </c>
      <c r="B99" s="203" t="s">
        <v>931</v>
      </c>
      <c r="C99" s="203" t="s">
        <v>532</v>
      </c>
      <c r="D99" s="204">
        <v>25</v>
      </c>
      <c r="E99" s="204">
        <f t="shared" si="1"/>
        <v>284.8</v>
      </c>
      <c r="F99" s="204">
        <v>7120</v>
      </c>
    </row>
    <row r="100" spans="1:6" ht="12.75">
      <c r="A100" s="123">
        <v>90</v>
      </c>
      <c r="B100" s="203" t="s">
        <v>932</v>
      </c>
      <c r="C100" s="203" t="s">
        <v>532</v>
      </c>
      <c r="D100" s="204">
        <v>25</v>
      </c>
      <c r="E100" s="204">
        <f t="shared" si="1"/>
        <v>49.84</v>
      </c>
      <c r="F100" s="204">
        <v>1246</v>
      </c>
    </row>
    <row r="101" spans="1:6" ht="12.75">
      <c r="A101" s="123">
        <v>91</v>
      </c>
      <c r="B101" s="203" t="s">
        <v>933</v>
      </c>
      <c r="C101" s="203" t="s">
        <v>532</v>
      </c>
      <c r="D101" s="204">
        <v>25</v>
      </c>
      <c r="E101" s="204">
        <f t="shared" si="1"/>
        <v>64.08</v>
      </c>
      <c r="F101" s="204">
        <v>1602</v>
      </c>
    </row>
    <row r="102" spans="1:6" ht="12.75">
      <c r="A102" s="123">
        <v>92</v>
      </c>
      <c r="B102" s="203" t="s">
        <v>934</v>
      </c>
      <c r="C102" s="203" t="s">
        <v>532</v>
      </c>
      <c r="D102" s="204">
        <v>25</v>
      </c>
      <c r="E102" s="204">
        <f t="shared" si="1"/>
        <v>82.59200000000001</v>
      </c>
      <c r="F102" s="204">
        <v>2064.8</v>
      </c>
    </row>
    <row r="103" spans="1:6" ht="12.75">
      <c r="A103" s="123">
        <v>93</v>
      </c>
      <c r="B103" s="203" t="s">
        <v>935</v>
      </c>
      <c r="C103" s="203" t="s">
        <v>532</v>
      </c>
      <c r="D103" s="204">
        <v>25</v>
      </c>
      <c r="E103" s="204">
        <f t="shared" si="1"/>
        <v>123.88799999999999</v>
      </c>
      <c r="F103" s="204">
        <v>3097.2</v>
      </c>
    </row>
    <row r="104" spans="1:6" ht="12.75">
      <c r="A104" s="123">
        <v>94</v>
      </c>
      <c r="B104" s="203" t="s">
        <v>935</v>
      </c>
      <c r="C104" s="203" t="s">
        <v>532</v>
      </c>
      <c r="D104" s="204">
        <v>25</v>
      </c>
      <c r="E104" s="204">
        <f t="shared" si="1"/>
        <v>163.76</v>
      </c>
      <c r="F104" s="204">
        <v>4094</v>
      </c>
    </row>
    <row r="105" spans="1:6" ht="12.75">
      <c r="A105" s="123">
        <v>95</v>
      </c>
      <c r="B105" s="203" t="s">
        <v>936</v>
      </c>
      <c r="C105" s="203" t="s">
        <v>532</v>
      </c>
      <c r="D105" s="204">
        <v>25</v>
      </c>
      <c r="E105" s="204">
        <f t="shared" si="1"/>
        <v>79.744</v>
      </c>
      <c r="F105" s="204">
        <v>1993.6</v>
      </c>
    </row>
    <row r="106" spans="1:6" ht="12.75">
      <c r="A106" s="123">
        <v>96</v>
      </c>
      <c r="B106" s="203" t="s">
        <v>937</v>
      </c>
      <c r="C106" s="203" t="s">
        <v>532</v>
      </c>
      <c r="D106" s="204">
        <v>25</v>
      </c>
      <c r="E106" s="204">
        <f t="shared" si="1"/>
        <v>75.472</v>
      </c>
      <c r="F106" s="204">
        <v>1886.8</v>
      </c>
    </row>
    <row r="107" spans="1:6" ht="12.75">
      <c r="A107" s="123">
        <v>97</v>
      </c>
      <c r="B107" s="203" t="s">
        <v>938</v>
      </c>
      <c r="C107" s="203" t="s">
        <v>532</v>
      </c>
      <c r="D107" s="204">
        <v>25</v>
      </c>
      <c r="E107" s="204">
        <f t="shared" si="1"/>
        <v>85.44</v>
      </c>
      <c r="F107" s="204">
        <v>2136</v>
      </c>
    </row>
    <row r="108" spans="1:6" ht="12.75">
      <c r="A108" s="123">
        <v>98</v>
      </c>
      <c r="B108" s="203" t="s">
        <v>939</v>
      </c>
      <c r="C108" s="203" t="s">
        <v>532</v>
      </c>
      <c r="D108" s="204">
        <v>25</v>
      </c>
      <c r="E108" s="204">
        <f t="shared" si="1"/>
        <v>113.92</v>
      </c>
      <c r="F108" s="204">
        <v>2848</v>
      </c>
    </row>
    <row r="109" spans="1:6" ht="12.75">
      <c r="A109" s="123">
        <v>99</v>
      </c>
      <c r="B109" s="203" t="s">
        <v>940</v>
      </c>
      <c r="C109" s="203" t="s">
        <v>532</v>
      </c>
      <c r="D109" s="204">
        <v>25</v>
      </c>
      <c r="E109" s="204">
        <f t="shared" si="1"/>
        <v>111.072</v>
      </c>
      <c r="F109" s="204">
        <v>2776.8</v>
      </c>
    </row>
    <row r="110" spans="1:6" ht="12.75">
      <c r="A110" s="123">
        <v>100</v>
      </c>
      <c r="B110" s="203" t="s">
        <v>941</v>
      </c>
      <c r="C110" s="203" t="s">
        <v>532</v>
      </c>
      <c r="D110" s="204">
        <v>25</v>
      </c>
      <c r="E110" s="204">
        <f t="shared" si="1"/>
        <v>168.032</v>
      </c>
      <c r="F110" s="204">
        <v>4200.8</v>
      </c>
    </row>
    <row r="111" spans="1:6" ht="12.75">
      <c r="A111" s="123">
        <v>101</v>
      </c>
      <c r="B111" s="203" t="s">
        <v>942</v>
      </c>
      <c r="C111" s="203" t="s">
        <v>532</v>
      </c>
      <c r="D111" s="204">
        <v>100</v>
      </c>
      <c r="E111" s="204">
        <f t="shared" si="1"/>
        <v>125.31200000000001</v>
      </c>
      <c r="F111" s="204">
        <v>12531.2</v>
      </c>
    </row>
    <row r="112" spans="1:6" ht="12.75">
      <c r="A112" s="123">
        <v>102</v>
      </c>
      <c r="B112" s="203" t="s">
        <v>559</v>
      </c>
      <c r="C112" s="203" t="s">
        <v>532</v>
      </c>
      <c r="D112" s="204">
        <v>0</v>
      </c>
      <c r="E112" s="204">
        <v>0</v>
      </c>
      <c r="F112" s="204">
        <v>-4.656612873077393E-12</v>
      </c>
    </row>
    <row r="113" spans="1:6" ht="12.75">
      <c r="A113" s="123">
        <v>103</v>
      </c>
      <c r="B113" s="203" t="s">
        <v>560</v>
      </c>
      <c r="C113" s="203" t="s">
        <v>532</v>
      </c>
      <c r="D113" s="204">
        <v>10</v>
      </c>
      <c r="E113" s="204">
        <f t="shared" si="1"/>
        <v>48.46703999999998</v>
      </c>
      <c r="F113" s="204">
        <v>484.6703999999998</v>
      </c>
    </row>
    <row r="114" spans="1:6" ht="12.75">
      <c r="A114" s="123">
        <v>104</v>
      </c>
      <c r="B114" s="203" t="s">
        <v>561</v>
      </c>
      <c r="C114" s="203" t="s">
        <v>532</v>
      </c>
      <c r="D114" s="204">
        <v>1275</v>
      </c>
      <c r="E114" s="204">
        <f t="shared" si="1"/>
        <v>19.719010709400422</v>
      </c>
      <c r="F114" s="204">
        <v>25141.73865448554</v>
      </c>
    </row>
    <row r="115" spans="1:6" ht="12.75">
      <c r="A115" s="123">
        <v>105</v>
      </c>
      <c r="B115" s="203" t="s">
        <v>562</v>
      </c>
      <c r="C115" s="203" t="s">
        <v>532</v>
      </c>
      <c r="D115" s="204">
        <v>1600</v>
      </c>
      <c r="E115" s="204">
        <f t="shared" si="1"/>
        <v>42.572399999999995</v>
      </c>
      <c r="F115" s="204">
        <v>68115.84</v>
      </c>
    </row>
    <row r="116" spans="1:6" ht="12.75">
      <c r="A116" s="123">
        <v>106</v>
      </c>
      <c r="B116" s="203" t="s">
        <v>563</v>
      </c>
      <c r="C116" s="203" t="s">
        <v>532</v>
      </c>
      <c r="D116" s="204">
        <v>175</v>
      </c>
      <c r="E116" s="204">
        <f t="shared" si="1"/>
        <v>128.1591096495957</v>
      </c>
      <c r="F116" s="204">
        <v>22427.844188679246</v>
      </c>
    </row>
    <row r="117" spans="1:6" ht="12.75">
      <c r="A117" s="123">
        <v>107</v>
      </c>
      <c r="B117" s="203" t="s">
        <v>564</v>
      </c>
      <c r="C117" s="203" t="s">
        <v>532</v>
      </c>
      <c r="D117" s="204">
        <v>225</v>
      </c>
      <c r="E117" s="204">
        <f t="shared" si="1"/>
        <v>191.02999999999997</v>
      </c>
      <c r="F117" s="204">
        <v>42981.74999999999</v>
      </c>
    </row>
    <row r="118" spans="1:6" ht="12.75">
      <c r="A118" s="123">
        <v>108</v>
      </c>
      <c r="B118" s="203" t="s">
        <v>1001</v>
      </c>
      <c r="C118" s="203" t="s">
        <v>788</v>
      </c>
      <c r="D118" s="204">
        <v>4443.2</v>
      </c>
      <c r="E118" s="204">
        <f t="shared" si="1"/>
        <v>428.4021502663364</v>
      </c>
      <c r="F118" s="204">
        <v>1903476.4340633857</v>
      </c>
    </row>
    <row r="119" spans="1:6" ht="12.75">
      <c r="A119" s="123">
        <v>109</v>
      </c>
      <c r="B119" s="203" t="s">
        <v>413</v>
      </c>
      <c r="C119" s="203" t="s">
        <v>532</v>
      </c>
      <c r="D119" s="204">
        <v>5500</v>
      </c>
      <c r="E119" s="204">
        <f t="shared" si="1"/>
        <v>8.431034482758621</v>
      </c>
      <c r="F119" s="204">
        <v>46370.68965517241</v>
      </c>
    </row>
    <row r="120" spans="1:6" ht="12.75">
      <c r="A120" s="123">
        <v>110</v>
      </c>
      <c r="B120" s="203" t="s">
        <v>565</v>
      </c>
      <c r="C120" s="203" t="s">
        <v>532</v>
      </c>
      <c r="D120" s="204">
        <v>24</v>
      </c>
      <c r="E120" s="204">
        <f t="shared" si="1"/>
        <v>1.22</v>
      </c>
      <c r="F120" s="204">
        <v>29.28</v>
      </c>
    </row>
    <row r="121" spans="1:6" ht="12.75">
      <c r="A121" s="123">
        <v>111</v>
      </c>
      <c r="B121" s="203" t="s">
        <v>1035</v>
      </c>
      <c r="C121" s="203" t="s">
        <v>532</v>
      </c>
      <c r="D121" s="204">
        <v>60600</v>
      </c>
      <c r="E121" s="204">
        <f t="shared" si="1"/>
        <v>3.6171662772277227</v>
      </c>
      <c r="F121" s="204">
        <v>219200.2764</v>
      </c>
    </row>
    <row r="122" spans="1:6" ht="12.75">
      <c r="A122" s="123">
        <v>112</v>
      </c>
      <c r="B122" s="203" t="s">
        <v>491</v>
      </c>
      <c r="C122" s="203" t="s">
        <v>532</v>
      </c>
      <c r="D122" s="204">
        <v>0</v>
      </c>
      <c r="E122" s="204">
        <v>0</v>
      </c>
      <c r="F122" s="204">
        <v>0</v>
      </c>
    </row>
    <row r="123" spans="1:6" ht="12.75">
      <c r="A123" s="123">
        <v>113</v>
      </c>
      <c r="B123" s="203" t="s">
        <v>492</v>
      </c>
      <c r="C123" s="203" t="s">
        <v>532</v>
      </c>
      <c r="D123" s="204">
        <v>12</v>
      </c>
      <c r="E123" s="204">
        <f t="shared" si="1"/>
        <v>210</v>
      </c>
      <c r="F123" s="204">
        <v>2520</v>
      </c>
    </row>
    <row r="124" spans="1:6" ht="12.75">
      <c r="A124" s="123">
        <v>114</v>
      </c>
      <c r="B124" s="203" t="s">
        <v>519</v>
      </c>
      <c r="C124" s="203" t="s">
        <v>532</v>
      </c>
      <c r="D124" s="204">
        <v>0</v>
      </c>
      <c r="E124" s="204">
        <v>0</v>
      </c>
      <c r="F124" s="204">
        <v>0</v>
      </c>
    </row>
    <row r="125" spans="1:6" ht="12.75">
      <c r="A125" s="123">
        <v>115</v>
      </c>
      <c r="B125" s="203" t="s">
        <v>391</v>
      </c>
      <c r="C125" s="203" t="s">
        <v>532</v>
      </c>
      <c r="D125" s="204">
        <v>74</v>
      </c>
      <c r="E125" s="204">
        <f t="shared" si="1"/>
        <v>620.990945945946</v>
      </c>
      <c r="F125" s="204">
        <v>45953.33</v>
      </c>
    </row>
    <row r="126" spans="1:6" ht="12.75">
      <c r="A126" s="123">
        <v>116</v>
      </c>
      <c r="B126" s="203" t="s">
        <v>392</v>
      </c>
      <c r="C126" s="203" t="s">
        <v>532</v>
      </c>
      <c r="D126" s="204">
        <v>16</v>
      </c>
      <c r="E126" s="204">
        <f t="shared" si="1"/>
        <v>960</v>
      </c>
      <c r="F126" s="204">
        <v>15360</v>
      </c>
    </row>
    <row r="127" spans="1:6" ht="12.75">
      <c r="A127" s="123">
        <v>117</v>
      </c>
      <c r="B127" s="203" t="s">
        <v>390</v>
      </c>
      <c r="C127" s="203" t="s">
        <v>532</v>
      </c>
      <c r="D127" s="204">
        <v>68</v>
      </c>
      <c r="E127" s="204">
        <f t="shared" si="1"/>
        <v>220</v>
      </c>
      <c r="F127" s="204">
        <v>14960</v>
      </c>
    </row>
    <row r="128" spans="1:6" ht="12.75">
      <c r="A128" s="123">
        <v>118</v>
      </c>
      <c r="B128" s="203" t="s">
        <v>943</v>
      </c>
      <c r="C128" s="203" t="s">
        <v>532</v>
      </c>
      <c r="D128" s="204">
        <v>6</v>
      </c>
      <c r="E128" s="204">
        <f t="shared" si="1"/>
        <v>1414.7216666666666</v>
      </c>
      <c r="F128" s="204">
        <v>8488.33</v>
      </c>
    </row>
    <row r="129" spans="1:6" ht="12.75">
      <c r="A129" s="123">
        <v>119</v>
      </c>
      <c r="B129" s="203" t="s">
        <v>1036</v>
      </c>
      <c r="C129" s="203" t="s">
        <v>531</v>
      </c>
      <c r="D129" s="204">
        <v>0</v>
      </c>
      <c r="E129" s="204">
        <v>0</v>
      </c>
      <c r="F129" s="204">
        <v>0</v>
      </c>
    </row>
    <row r="130" spans="1:6" ht="12.75">
      <c r="A130" s="123">
        <v>120</v>
      </c>
      <c r="B130" s="203" t="s">
        <v>566</v>
      </c>
      <c r="C130" s="203" t="s">
        <v>532</v>
      </c>
      <c r="D130" s="204">
        <v>500</v>
      </c>
      <c r="E130" s="204">
        <f t="shared" si="1"/>
        <v>579.7633999999999</v>
      </c>
      <c r="F130" s="204">
        <v>289881.69999999995</v>
      </c>
    </row>
    <row r="131" spans="1:6" ht="12.75">
      <c r="A131" s="123">
        <v>121</v>
      </c>
      <c r="B131" s="203" t="s">
        <v>570</v>
      </c>
      <c r="C131" s="203" t="s">
        <v>532</v>
      </c>
      <c r="D131" s="204">
        <v>19</v>
      </c>
      <c r="E131" s="204">
        <f t="shared" si="1"/>
        <v>125.53400000000003</v>
      </c>
      <c r="F131" s="204">
        <v>2385.1460000000006</v>
      </c>
    </row>
    <row r="132" spans="1:6" ht="12.75">
      <c r="A132" s="123">
        <v>122</v>
      </c>
      <c r="B132" s="203" t="s">
        <v>944</v>
      </c>
      <c r="C132" s="203" t="s">
        <v>532</v>
      </c>
      <c r="D132" s="204">
        <v>180</v>
      </c>
      <c r="E132" s="204">
        <f t="shared" si="1"/>
        <v>206.48000000000002</v>
      </c>
      <c r="F132" s="204">
        <v>37166.4</v>
      </c>
    </row>
    <row r="133" spans="1:6" ht="12.75">
      <c r="A133" s="123">
        <v>123</v>
      </c>
      <c r="B133" s="203" t="s">
        <v>1037</v>
      </c>
      <c r="C133" s="203" t="s">
        <v>532</v>
      </c>
      <c r="D133" s="204">
        <v>1200</v>
      </c>
      <c r="E133" s="204">
        <f t="shared" si="1"/>
        <v>85.98528</v>
      </c>
      <c r="F133" s="204">
        <v>103182.33600000001</v>
      </c>
    </row>
    <row r="134" spans="1:6" ht="12.75">
      <c r="A134" s="123">
        <v>124</v>
      </c>
      <c r="B134" s="203" t="s">
        <v>1038</v>
      </c>
      <c r="C134" s="203" t="s">
        <v>532</v>
      </c>
      <c r="D134" s="204">
        <v>1200</v>
      </c>
      <c r="E134" s="204">
        <f t="shared" si="1"/>
        <v>66.07872</v>
      </c>
      <c r="F134" s="204">
        <v>79294.464</v>
      </c>
    </row>
    <row r="135" spans="1:6" ht="12.75">
      <c r="A135" s="123">
        <v>125</v>
      </c>
      <c r="B135" s="203" t="s">
        <v>1039</v>
      </c>
      <c r="C135" s="203" t="s">
        <v>532</v>
      </c>
      <c r="D135" s="204">
        <v>1500</v>
      </c>
      <c r="E135" s="204">
        <f t="shared" si="1"/>
        <v>56.12147200000001</v>
      </c>
      <c r="F135" s="204">
        <v>84182.20800000001</v>
      </c>
    </row>
    <row r="136" spans="1:6" ht="12.75">
      <c r="A136" s="123">
        <v>126</v>
      </c>
      <c r="B136" s="203" t="s">
        <v>945</v>
      </c>
      <c r="C136" s="203" t="s">
        <v>532</v>
      </c>
      <c r="D136" s="204">
        <v>30</v>
      </c>
      <c r="E136" s="204">
        <f t="shared" si="1"/>
        <v>284.8</v>
      </c>
      <c r="F136" s="204">
        <v>8544</v>
      </c>
    </row>
    <row r="137" spans="1:6" ht="12.75">
      <c r="A137" s="123">
        <v>127</v>
      </c>
      <c r="B137" s="203" t="s">
        <v>946</v>
      </c>
      <c r="C137" s="203" t="s">
        <v>532</v>
      </c>
      <c r="D137" s="204">
        <v>30</v>
      </c>
      <c r="E137" s="204">
        <f t="shared" si="1"/>
        <v>277.68</v>
      </c>
      <c r="F137" s="204">
        <v>8330.4</v>
      </c>
    </row>
    <row r="138" spans="1:6" ht="12.75">
      <c r="A138" s="123">
        <v>128</v>
      </c>
      <c r="B138" s="203" t="s">
        <v>947</v>
      </c>
      <c r="C138" s="203" t="s">
        <v>532</v>
      </c>
      <c r="D138" s="204">
        <v>30</v>
      </c>
      <c r="E138" s="204">
        <f t="shared" si="1"/>
        <v>249.2</v>
      </c>
      <c r="F138" s="204">
        <v>7476</v>
      </c>
    </row>
    <row r="139" spans="1:6" ht="12.75">
      <c r="A139" s="123">
        <v>129</v>
      </c>
      <c r="B139" s="203" t="s">
        <v>948</v>
      </c>
      <c r="C139" s="203" t="s">
        <v>532</v>
      </c>
      <c r="D139" s="204">
        <v>30</v>
      </c>
      <c r="E139" s="204">
        <f t="shared" si="1"/>
        <v>227.84</v>
      </c>
      <c r="F139" s="204">
        <v>6835.2</v>
      </c>
    </row>
    <row r="140" spans="1:6" ht="12.75">
      <c r="A140" s="123">
        <v>130</v>
      </c>
      <c r="B140" s="203" t="s">
        <v>949</v>
      </c>
      <c r="C140" s="203" t="s">
        <v>532</v>
      </c>
      <c r="D140" s="204">
        <v>30</v>
      </c>
      <c r="E140" s="204">
        <f aca="true" t="shared" si="2" ref="E140:E203">F140/D140</f>
        <v>213.6</v>
      </c>
      <c r="F140" s="204">
        <v>6408</v>
      </c>
    </row>
    <row r="141" spans="1:6" ht="12.75">
      <c r="A141" s="123">
        <v>131</v>
      </c>
      <c r="B141" s="203" t="s">
        <v>1040</v>
      </c>
      <c r="C141" s="203" t="s">
        <v>532</v>
      </c>
      <c r="D141" s="204">
        <v>30</v>
      </c>
      <c r="E141" s="204">
        <f t="shared" si="2"/>
        <v>89.856</v>
      </c>
      <c r="F141" s="204">
        <v>2695.68</v>
      </c>
    </row>
    <row r="142" spans="1:6" ht="12.75">
      <c r="A142" s="123">
        <v>132</v>
      </c>
      <c r="B142" s="203" t="s">
        <v>1041</v>
      </c>
      <c r="C142" s="203" t="s">
        <v>532</v>
      </c>
      <c r="D142" s="204">
        <v>50</v>
      </c>
      <c r="E142" s="204">
        <f t="shared" si="2"/>
        <v>109.9008</v>
      </c>
      <c r="F142" s="204">
        <v>5495.04</v>
      </c>
    </row>
    <row r="143" spans="1:6" ht="12.75">
      <c r="A143" s="123">
        <v>133</v>
      </c>
      <c r="B143" s="203" t="s">
        <v>1042</v>
      </c>
      <c r="C143" s="203" t="s">
        <v>532</v>
      </c>
      <c r="D143" s="204">
        <v>30</v>
      </c>
      <c r="E143" s="204">
        <f t="shared" si="2"/>
        <v>104.78592</v>
      </c>
      <c r="F143" s="204">
        <v>3143.5776</v>
      </c>
    </row>
    <row r="144" spans="1:6" ht="12.75">
      <c r="A144" s="123">
        <v>134</v>
      </c>
      <c r="B144" s="203" t="s">
        <v>1043</v>
      </c>
      <c r="C144" s="203" t="s">
        <v>532</v>
      </c>
      <c r="D144" s="204">
        <v>1320</v>
      </c>
      <c r="E144" s="204">
        <f t="shared" si="2"/>
        <v>32.40345600000001</v>
      </c>
      <c r="F144" s="204">
        <v>42772.561920000015</v>
      </c>
    </row>
    <row r="145" spans="1:6" ht="12.75">
      <c r="A145" s="123">
        <v>135</v>
      </c>
      <c r="B145" s="203" t="s">
        <v>422</v>
      </c>
      <c r="C145" s="203" t="s">
        <v>532</v>
      </c>
      <c r="D145" s="204">
        <v>8020</v>
      </c>
      <c r="E145" s="204">
        <f t="shared" si="2"/>
        <v>13.623406586295</v>
      </c>
      <c r="F145" s="204">
        <v>109259.72082208589</v>
      </c>
    </row>
    <row r="146" spans="1:6" ht="12.75">
      <c r="A146" s="123">
        <v>136</v>
      </c>
      <c r="B146" s="203" t="s">
        <v>423</v>
      </c>
      <c r="C146" s="203" t="s">
        <v>532</v>
      </c>
      <c r="D146" s="204">
        <v>60511</v>
      </c>
      <c r="E146" s="204">
        <f t="shared" si="2"/>
        <v>16.343253803361865</v>
      </c>
      <c r="F146" s="204">
        <v>988946.6308952299</v>
      </c>
    </row>
    <row r="147" spans="1:6" ht="12.75">
      <c r="A147" s="123">
        <v>137</v>
      </c>
      <c r="B147" s="203" t="s">
        <v>571</v>
      </c>
      <c r="C147" s="203" t="s">
        <v>532</v>
      </c>
      <c r="D147" s="204">
        <v>2389</v>
      </c>
      <c r="E147" s="204">
        <f t="shared" si="2"/>
        <v>13.202518418446243</v>
      </c>
      <c r="F147" s="204">
        <v>31540.816501668072</v>
      </c>
    </row>
    <row r="148" spans="1:6" ht="12.75">
      <c r="A148" s="123">
        <v>138</v>
      </c>
      <c r="B148" s="203" t="s">
        <v>445</v>
      </c>
      <c r="C148" s="203" t="s">
        <v>532</v>
      </c>
      <c r="D148" s="204">
        <v>23799</v>
      </c>
      <c r="E148" s="204">
        <f t="shared" si="2"/>
        <v>16.21494409325379</v>
      </c>
      <c r="F148" s="204">
        <v>385899.45447534695</v>
      </c>
    </row>
    <row r="149" spans="1:6" ht="12.75">
      <c r="A149" s="123">
        <v>139</v>
      </c>
      <c r="B149" s="203" t="s">
        <v>451</v>
      </c>
      <c r="C149" s="203" t="s">
        <v>537</v>
      </c>
      <c r="D149" s="204">
        <v>7657</v>
      </c>
      <c r="E149" s="204">
        <f t="shared" si="2"/>
        <v>33.73573979743474</v>
      </c>
      <c r="F149" s="204">
        <v>258314.5596289578</v>
      </c>
    </row>
    <row r="150" spans="1:6" ht="12.75">
      <c r="A150" s="123">
        <v>140</v>
      </c>
      <c r="B150" s="203" t="s">
        <v>573</v>
      </c>
      <c r="C150" s="203" t="s">
        <v>537</v>
      </c>
      <c r="D150" s="204">
        <v>500</v>
      </c>
      <c r="E150" s="204">
        <f t="shared" si="2"/>
        <v>72.33926999999998</v>
      </c>
      <c r="F150" s="204">
        <v>36169.634999999995</v>
      </c>
    </row>
    <row r="151" spans="1:6" ht="12.75">
      <c r="A151" s="123">
        <v>141</v>
      </c>
      <c r="B151" s="203" t="s">
        <v>574</v>
      </c>
      <c r="C151" s="203" t="s">
        <v>537</v>
      </c>
      <c r="D151" s="204">
        <v>1175</v>
      </c>
      <c r="E151" s="204">
        <f t="shared" si="2"/>
        <v>59.05988297872341</v>
      </c>
      <c r="F151" s="204">
        <v>69395.3625</v>
      </c>
    </row>
    <row r="152" spans="1:6" ht="12.75">
      <c r="A152" s="123">
        <v>142</v>
      </c>
      <c r="B152" s="203" t="s">
        <v>575</v>
      </c>
      <c r="C152" s="203" t="s">
        <v>537</v>
      </c>
      <c r="D152" s="204">
        <v>14624</v>
      </c>
      <c r="E152" s="204">
        <f t="shared" si="2"/>
        <v>48.84711449423393</v>
      </c>
      <c r="F152" s="204">
        <v>714340.202363677</v>
      </c>
    </row>
    <row r="153" spans="1:6" ht="12.75">
      <c r="A153" s="123">
        <v>143</v>
      </c>
      <c r="B153" s="203" t="s">
        <v>576</v>
      </c>
      <c r="C153" s="203" t="s">
        <v>537</v>
      </c>
      <c r="D153" s="204">
        <v>125</v>
      </c>
      <c r="E153" s="204">
        <f t="shared" si="2"/>
        <v>39.39</v>
      </c>
      <c r="F153" s="204">
        <v>4923.75</v>
      </c>
    </row>
    <row r="154" spans="1:6" ht="12.75">
      <c r="A154" s="123">
        <v>144</v>
      </c>
      <c r="B154" s="203" t="s">
        <v>577</v>
      </c>
      <c r="C154" s="203" t="s">
        <v>537</v>
      </c>
      <c r="D154" s="204">
        <v>12940</v>
      </c>
      <c r="E154" s="204">
        <f t="shared" si="2"/>
        <v>40.696080888546646</v>
      </c>
      <c r="F154" s="204">
        <v>526607.2866977936</v>
      </c>
    </row>
    <row r="155" spans="1:6" ht="12.75">
      <c r="A155" s="123">
        <v>145</v>
      </c>
      <c r="B155" s="203" t="s">
        <v>450</v>
      </c>
      <c r="C155" s="203" t="s">
        <v>537</v>
      </c>
      <c r="D155" s="204">
        <v>6175</v>
      </c>
      <c r="E155" s="204">
        <f t="shared" si="2"/>
        <v>36.546192550607294</v>
      </c>
      <c r="F155" s="204">
        <v>225672.73900000006</v>
      </c>
    </row>
    <row r="156" spans="1:6" ht="12.75">
      <c r="A156" s="123">
        <v>146</v>
      </c>
      <c r="B156" s="203" t="s">
        <v>578</v>
      </c>
      <c r="C156" s="203" t="s">
        <v>537</v>
      </c>
      <c r="D156" s="204">
        <v>125</v>
      </c>
      <c r="E156" s="204">
        <f t="shared" si="2"/>
        <v>69.77025</v>
      </c>
      <c r="F156" s="204">
        <v>8721.28125</v>
      </c>
    </row>
    <row r="157" spans="1:6" ht="12.75">
      <c r="A157" s="123">
        <v>147</v>
      </c>
      <c r="B157" s="203" t="s">
        <v>452</v>
      </c>
      <c r="C157" s="203" t="s">
        <v>537</v>
      </c>
      <c r="D157" s="204">
        <v>4125</v>
      </c>
      <c r="E157" s="204">
        <f t="shared" si="2"/>
        <v>56.952418552097896</v>
      </c>
      <c r="F157" s="204">
        <v>234928.7265274038</v>
      </c>
    </row>
    <row r="158" spans="1:6" ht="12.75">
      <c r="A158" s="123">
        <v>148</v>
      </c>
      <c r="B158" s="203" t="s">
        <v>581</v>
      </c>
      <c r="C158" s="203" t="s">
        <v>537</v>
      </c>
      <c r="D158" s="204">
        <v>394</v>
      </c>
      <c r="E158" s="204">
        <f t="shared" si="2"/>
        <v>60.263206829718506</v>
      </c>
      <c r="F158" s="204">
        <v>23743.70349090909</v>
      </c>
    </row>
    <row r="159" spans="1:6" ht="12.75">
      <c r="A159" s="123">
        <v>149</v>
      </c>
      <c r="B159" s="203" t="s">
        <v>487</v>
      </c>
      <c r="C159" s="203" t="s">
        <v>537</v>
      </c>
      <c r="D159" s="204">
        <v>1516</v>
      </c>
      <c r="E159" s="204">
        <f t="shared" si="2"/>
        <v>25.46488567130645</v>
      </c>
      <c r="F159" s="204">
        <v>38604.76667770058</v>
      </c>
    </row>
    <row r="160" spans="1:6" ht="12.75">
      <c r="A160" s="123">
        <v>150</v>
      </c>
      <c r="B160" s="203" t="s">
        <v>484</v>
      </c>
      <c r="C160" s="203" t="s">
        <v>537</v>
      </c>
      <c r="D160" s="204">
        <v>50</v>
      </c>
      <c r="E160" s="204">
        <f t="shared" si="2"/>
        <v>33.705600000000004</v>
      </c>
      <c r="F160" s="204">
        <v>1685.2800000000002</v>
      </c>
    </row>
    <row r="161" spans="1:6" ht="12.75">
      <c r="A161" s="123">
        <v>151</v>
      </c>
      <c r="B161" s="203" t="s">
        <v>485</v>
      </c>
      <c r="C161" s="203" t="s">
        <v>537</v>
      </c>
      <c r="D161" s="204">
        <v>988</v>
      </c>
      <c r="E161" s="204">
        <f t="shared" si="2"/>
        <v>28.985860017937856</v>
      </c>
      <c r="F161" s="204">
        <v>28638.029697722603</v>
      </c>
    </row>
    <row r="162" spans="1:6" ht="12.75">
      <c r="A162" s="123">
        <v>152</v>
      </c>
      <c r="B162" s="203" t="s">
        <v>486</v>
      </c>
      <c r="C162" s="203" t="s">
        <v>537</v>
      </c>
      <c r="D162" s="204">
        <v>741</v>
      </c>
      <c r="E162" s="204">
        <f t="shared" si="2"/>
        <v>27.53687489827124</v>
      </c>
      <c r="F162" s="204">
        <v>20404.824299618987</v>
      </c>
    </row>
    <row r="163" spans="1:6" ht="12.75">
      <c r="A163" s="123">
        <v>153</v>
      </c>
      <c r="B163" s="203" t="s">
        <v>1017</v>
      </c>
      <c r="C163" s="203" t="s">
        <v>537</v>
      </c>
      <c r="D163" s="204">
        <v>2850</v>
      </c>
      <c r="E163" s="204">
        <f t="shared" si="2"/>
        <v>16.331140123839006</v>
      </c>
      <c r="F163" s="204">
        <v>46543.749352941166</v>
      </c>
    </row>
    <row r="164" spans="1:6" ht="12.75">
      <c r="A164" s="123">
        <v>154</v>
      </c>
      <c r="B164" s="203" t="s">
        <v>1020</v>
      </c>
      <c r="C164" s="203" t="s">
        <v>537</v>
      </c>
      <c r="D164" s="204">
        <v>41971</v>
      </c>
      <c r="E164" s="204">
        <f t="shared" si="2"/>
        <v>14.086408096700382</v>
      </c>
      <c r="F164" s="204">
        <v>591220.6342266117</v>
      </c>
    </row>
    <row r="165" spans="1:6" ht="12.75">
      <c r="A165" s="123">
        <v>155</v>
      </c>
      <c r="B165" s="203" t="s">
        <v>1018</v>
      </c>
      <c r="C165" s="203" t="s">
        <v>537</v>
      </c>
      <c r="D165" s="204">
        <v>5218</v>
      </c>
      <c r="E165" s="204">
        <f t="shared" si="2"/>
        <v>15.20930710833346</v>
      </c>
      <c r="F165" s="204">
        <v>79362.164491284</v>
      </c>
    </row>
    <row r="166" spans="1:6" ht="12.75">
      <c r="A166" s="123">
        <v>156</v>
      </c>
      <c r="B166" s="203" t="s">
        <v>1019</v>
      </c>
      <c r="C166" s="203" t="s">
        <v>537</v>
      </c>
      <c r="D166" s="204">
        <v>11045</v>
      </c>
      <c r="E166" s="204">
        <f t="shared" si="2"/>
        <v>12.015514396365585</v>
      </c>
      <c r="F166" s="204">
        <v>132711.35650785788</v>
      </c>
    </row>
    <row r="167" spans="1:6" ht="12.75">
      <c r="A167" s="123">
        <v>157</v>
      </c>
      <c r="B167" s="203" t="s">
        <v>481</v>
      </c>
      <c r="C167" s="203" t="s">
        <v>532</v>
      </c>
      <c r="D167" s="204">
        <v>19390</v>
      </c>
      <c r="E167" s="204">
        <f t="shared" si="2"/>
        <v>16.340868667470765</v>
      </c>
      <c r="F167" s="204">
        <v>316849.44346225815</v>
      </c>
    </row>
    <row r="168" spans="1:6" ht="12.75">
      <c r="A168" s="123">
        <v>158</v>
      </c>
      <c r="B168" s="203" t="s">
        <v>950</v>
      </c>
      <c r="C168" s="203" t="s">
        <v>532</v>
      </c>
      <c r="D168" s="204">
        <v>1000</v>
      </c>
      <c r="E168" s="204">
        <f t="shared" si="2"/>
        <v>21.36</v>
      </c>
      <c r="F168" s="204">
        <v>21360</v>
      </c>
    </row>
    <row r="169" spans="1:6" ht="12.75">
      <c r="A169" s="123">
        <v>159</v>
      </c>
      <c r="B169" s="203" t="s">
        <v>479</v>
      </c>
      <c r="C169" s="203" t="s">
        <v>532</v>
      </c>
      <c r="D169" s="204">
        <v>4900</v>
      </c>
      <c r="E169" s="204">
        <f t="shared" si="2"/>
        <v>18.057994130985726</v>
      </c>
      <c r="F169" s="204">
        <v>88484.17124183006</v>
      </c>
    </row>
    <row r="170" spans="1:6" ht="12.75">
      <c r="A170" s="123">
        <v>160</v>
      </c>
      <c r="B170" s="203" t="s">
        <v>480</v>
      </c>
      <c r="C170" s="203" t="s">
        <v>532</v>
      </c>
      <c r="D170" s="204">
        <v>13525</v>
      </c>
      <c r="E170" s="204">
        <f t="shared" si="2"/>
        <v>16.029844658637778</v>
      </c>
      <c r="F170" s="204">
        <v>216803.64900807597</v>
      </c>
    </row>
    <row r="171" spans="1:6" ht="12.75">
      <c r="A171" s="123">
        <v>161</v>
      </c>
      <c r="B171" s="203" t="s">
        <v>582</v>
      </c>
      <c r="C171" s="203" t="s">
        <v>537</v>
      </c>
      <c r="D171" s="204">
        <v>250</v>
      </c>
      <c r="E171" s="204">
        <f t="shared" si="2"/>
        <v>116.298</v>
      </c>
      <c r="F171" s="204">
        <v>29074.5</v>
      </c>
    </row>
    <row r="172" spans="1:6" ht="12.75">
      <c r="A172" s="123">
        <v>162</v>
      </c>
      <c r="B172" s="203" t="s">
        <v>583</v>
      </c>
      <c r="C172" s="203" t="s">
        <v>537</v>
      </c>
      <c r="D172" s="204">
        <v>150</v>
      </c>
      <c r="E172" s="204">
        <f t="shared" si="2"/>
        <v>159.21749999999997</v>
      </c>
      <c r="F172" s="204">
        <v>23882.624999999996</v>
      </c>
    </row>
    <row r="173" spans="1:6" ht="12.75">
      <c r="A173" s="123">
        <v>163</v>
      </c>
      <c r="B173" s="203" t="s">
        <v>584</v>
      </c>
      <c r="C173" s="203" t="s">
        <v>537</v>
      </c>
      <c r="D173" s="204">
        <v>150</v>
      </c>
      <c r="E173" s="204">
        <f t="shared" si="2"/>
        <v>138.45</v>
      </c>
      <c r="F173" s="204">
        <v>20767.5</v>
      </c>
    </row>
    <row r="174" spans="1:6" ht="12.75">
      <c r="A174" s="123">
        <v>164</v>
      </c>
      <c r="B174" s="203" t="s">
        <v>585</v>
      </c>
      <c r="C174" s="203" t="s">
        <v>537</v>
      </c>
      <c r="D174" s="204">
        <v>150</v>
      </c>
      <c r="E174" s="204">
        <f t="shared" si="2"/>
        <v>128.7585</v>
      </c>
      <c r="F174" s="204">
        <v>19313.774999999998</v>
      </c>
    </row>
    <row r="175" spans="1:6" ht="12.75">
      <c r="A175" s="123">
        <v>165</v>
      </c>
      <c r="B175" s="203" t="s">
        <v>586</v>
      </c>
      <c r="C175" s="203" t="s">
        <v>537</v>
      </c>
      <c r="D175" s="204">
        <v>535</v>
      </c>
      <c r="E175" s="204">
        <f t="shared" si="2"/>
        <v>57.80196839917451</v>
      </c>
      <c r="F175" s="204">
        <v>30924.053093558363</v>
      </c>
    </row>
    <row r="176" spans="1:6" ht="12.75">
      <c r="A176" s="123">
        <v>166</v>
      </c>
      <c r="B176" s="203" t="s">
        <v>951</v>
      </c>
      <c r="C176" s="203" t="s">
        <v>537</v>
      </c>
      <c r="D176" s="204">
        <v>75</v>
      </c>
      <c r="E176" s="204">
        <f t="shared" si="2"/>
        <v>103.0894</v>
      </c>
      <c r="F176" s="204">
        <v>7731.705</v>
      </c>
    </row>
    <row r="177" spans="1:6" ht="12.75">
      <c r="A177" s="123">
        <v>167</v>
      </c>
      <c r="B177" s="203" t="s">
        <v>588</v>
      </c>
      <c r="C177" s="203" t="s">
        <v>537</v>
      </c>
      <c r="D177" s="204">
        <v>550</v>
      </c>
      <c r="E177" s="204">
        <f t="shared" si="2"/>
        <v>64.36</v>
      </c>
      <c r="F177" s="204">
        <v>35398</v>
      </c>
    </row>
    <row r="178" spans="1:6" ht="12.75">
      <c r="A178" s="123">
        <v>168</v>
      </c>
      <c r="B178" s="203" t="s">
        <v>589</v>
      </c>
      <c r="C178" s="203" t="s">
        <v>537</v>
      </c>
      <c r="D178" s="204">
        <v>1025</v>
      </c>
      <c r="E178" s="204">
        <f t="shared" si="2"/>
        <v>67.28719474989663</v>
      </c>
      <c r="F178" s="204">
        <v>68969.37461864404</v>
      </c>
    </row>
    <row r="179" spans="1:6" ht="12.75">
      <c r="A179" s="123">
        <v>169</v>
      </c>
      <c r="B179" s="203" t="s">
        <v>590</v>
      </c>
      <c r="C179" s="203" t="s">
        <v>537</v>
      </c>
      <c r="D179" s="204">
        <v>2524</v>
      </c>
      <c r="E179" s="204">
        <f t="shared" si="2"/>
        <v>60.04301055217558</v>
      </c>
      <c r="F179" s="204">
        <v>151548.55863369117</v>
      </c>
    </row>
    <row r="180" spans="1:6" ht="12.75">
      <c r="A180" s="123">
        <v>170</v>
      </c>
      <c r="B180" s="203" t="s">
        <v>591</v>
      </c>
      <c r="C180" s="203" t="s">
        <v>537</v>
      </c>
      <c r="D180" s="204">
        <v>500</v>
      </c>
      <c r="E180" s="204">
        <f t="shared" si="2"/>
        <v>74.309015</v>
      </c>
      <c r="F180" s="204">
        <v>37154.5075</v>
      </c>
    </row>
    <row r="181" spans="1:6" ht="12.75">
      <c r="A181" s="123">
        <v>171</v>
      </c>
      <c r="B181" s="203" t="s">
        <v>1044</v>
      </c>
      <c r="C181" s="203" t="s">
        <v>537</v>
      </c>
      <c r="D181" s="204">
        <v>32400</v>
      </c>
      <c r="E181" s="204">
        <f t="shared" si="2"/>
        <v>46.27942415068086</v>
      </c>
      <c r="F181" s="204">
        <v>1499453.34248206</v>
      </c>
    </row>
    <row r="182" spans="1:6" ht="12.75">
      <c r="A182" s="123">
        <v>172</v>
      </c>
      <c r="B182" s="203" t="s">
        <v>1045</v>
      </c>
      <c r="C182" s="203" t="s">
        <v>532</v>
      </c>
      <c r="D182" s="204">
        <v>9600</v>
      </c>
      <c r="E182" s="204">
        <f t="shared" si="2"/>
        <v>15.610255999999996</v>
      </c>
      <c r="F182" s="204">
        <v>149858.45759999997</v>
      </c>
    </row>
    <row r="183" spans="1:6" ht="12.75">
      <c r="A183" s="123">
        <v>173</v>
      </c>
      <c r="B183" s="203" t="s">
        <v>1046</v>
      </c>
      <c r="C183" s="203" t="s">
        <v>532</v>
      </c>
      <c r="D183" s="204">
        <v>6250</v>
      </c>
      <c r="E183" s="204">
        <f t="shared" si="2"/>
        <v>19.8553472</v>
      </c>
      <c r="F183" s="204">
        <v>124095.92</v>
      </c>
    </row>
    <row r="184" spans="1:6" ht="12.75">
      <c r="A184" s="123">
        <v>174</v>
      </c>
      <c r="B184" s="203" t="s">
        <v>409</v>
      </c>
      <c r="C184" s="203" t="s">
        <v>532</v>
      </c>
      <c r="D184" s="204">
        <v>0</v>
      </c>
      <c r="E184" s="204">
        <v>0</v>
      </c>
      <c r="F184" s="204">
        <v>0</v>
      </c>
    </row>
    <row r="185" spans="1:6" ht="12.75">
      <c r="A185" s="123">
        <v>175</v>
      </c>
      <c r="B185" s="203" t="s">
        <v>410</v>
      </c>
      <c r="C185" s="203" t="s">
        <v>532</v>
      </c>
      <c r="D185" s="204">
        <v>18</v>
      </c>
      <c r="E185" s="204">
        <f t="shared" si="2"/>
        <v>78.10070997815275</v>
      </c>
      <c r="F185" s="204">
        <v>1405.8127796067495</v>
      </c>
    </row>
    <row r="186" spans="1:6" ht="12.75">
      <c r="A186" s="123">
        <v>176</v>
      </c>
      <c r="B186" s="203" t="s">
        <v>412</v>
      </c>
      <c r="C186" s="203" t="s">
        <v>532</v>
      </c>
      <c r="D186" s="204">
        <v>0</v>
      </c>
      <c r="E186" s="204">
        <v>0</v>
      </c>
      <c r="F186" s="204">
        <v>0</v>
      </c>
    </row>
    <row r="187" spans="1:6" ht="12.75">
      <c r="A187" s="123">
        <v>177</v>
      </c>
      <c r="B187" s="203" t="s">
        <v>411</v>
      </c>
      <c r="C187" s="203" t="s">
        <v>532</v>
      </c>
      <c r="D187" s="204">
        <v>0</v>
      </c>
      <c r="E187" s="204">
        <v>0</v>
      </c>
      <c r="F187" s="204">
        <v>-1.3969838619232177E-11</v>
      </c>
    </row>
    <row r="188" spans="1:6" ht="12.75">
      <c r="A188" s="123">
        <v>178</v>
      </c>
      <c r="B188" s="203" t="s">
        <v>952</v>
      </c>
      <c r="C188" s="203" t="s">
        <v>532</v>
      </c>
      <c r="D188" s="204">
        <v>36</v>
      </c>
      <c r="E188" s="204">
        <f t="shared" si="2"/>
        <v>1567.3380555555555</v>
      </c>
      <c r="F188" s="204">
        <v>56424.17</v>
      </c>
    </row>
    <row r="189" spans="1:8" ht="12.75">
      <c r="A189" s="123">
        <v>179</v>
      </c>
      <c r="B189" s="203" t="s">
        <v>592</v>
      </c>
      <c r="C189" s="203" t="s">
        <v>532</v>
      </c>
      <c r="D189" s="204">
        <v>222</v>
      </c>
      <c r="E189" s="204">
        <f t="shared" si="2"/>
        <v>23.880702702702703</v>
      </c>
      <c r="F189" s="204">
        <v>5301.516</v>
      </c>
      <c r="H189" s="214"/>
    </row>
    <row r="190" spans="1:6" ht="12.75">
      <c r="A190" s="123">
        <v>180</v>
      </c>
      <c r="B190" s="203" t="s">
        <v>908</v>
      </c>
      <c r="C190" s="203" t="s">
        <v>532</v>
      </c>
      <c r="D190" s="204">
        <v>240</v>
      </c>
      <c r="E190" s="204">
        <f t="shared" si="2"/>
        <v>980</v>
      </c>
      <c r="F190" s="204">
        <v>235200</v>
      </c>
    </row>
    <row r="191" spans="1:6" ht="12.75">
      <c r="A191" s="123">
        <v>181</v>
      </c>
      <c r="B191" s="203" t="s">
        <v>909</v>
      </c>
      <c r="C191" s="203" t="s">
        <v>532</v>
      </c>
      <c r="D191" s="204">
        <v>400</v>
      </c>
      <c r="E191" s="204">
        <f t="shared" si="2"/>
        <v>520</v>
      </c>
      <c r="F191" s="204">
        <v>208000</v>
      </c>
    </row>
    <row r="192" spans="1:6" ht="12.75">
      <c r="A192" s="123">
        <v>182</v>
      </c>
      <c r="B192" s="203" t="s">
        <v>1047</v>
      </c>
      <c r="C192" s="203" t="s">
        <v>532</v>
      </c>
      <c r="D192" s="204">
        <v>1</v>
      </c>
      <c r="E192" s="204">
        <f t="shared" si="2"/>
        <v>11004.17</v>
      </c>
      <c r="F192" s="204">
        <v>11004.17</v>
      </c>
    </row>
    <row r="193" spans="1:6" ht="12.75">
      <c r="A193" s="123">
        <v>183</v>
      </c>
      <c r="B193" s="203" t="s">
        <v>1030</v>
      </c>
      <c r="C193" s="203" t="s">
        <v>532</v>
      </c>
      <c r="D193" s="204">
        <v>18</v>
      </c>
      <c r="E193" s="204">
        <f t="shared" si="2"/>
        <v>885</v>
      </c>
      <c r="F193" s="204">
        <v>15930</v>
      </c>
    </row>
    <row r="194" spans="1:6" ht="12.75">
      <c r="A194" s="123">
        <v>184</v>
      </c>
      <c r="B194" s="203" t="s">
        <v>953</v>
      </c>
      <c r="C194" s="203" t="s">
        <v>532</v>
      </c>
      <c r="D194" s="204">
        <v>9</v>
      </c>
      <c r="E194" s="204">
        <f t="shared" si="2"/>
        <v>2285</v>
      </c>
      <c r="F194" s="204">
        <v>20565</v>
      </c>
    </row>
    <row r="195" spans="1:6" ht="12.75">
      <c r="A195" s="123">
        <v>185</v>
      </c>
      <c r="B195" s="203" t="s">
        <v>954</v>
      </c>
      <c r="C195" s="203" t="s">
        <v>532</v>
      </c>
      <c r="D195" s="204">
        <v>60</v>
      </c>
      <c r="E195" s="204">
        <f t="shared" si="2"/>
        <v>80</v>
      </c>
      <c r="F195" s="204">
        <v>4800</v>
      </c>
    </row>
    <row r="196" spans="1:6" ht="12.75">
      <c r="A196" s="123">
        <v>186</v>
      </c>
      <c r="B196" s="203" t="s">
        <v>955</v>
      </c>
      <c r="C196" s="203" t="s">
        <v>532</v>
      </c>
      <c r="D196" s="204">
        <v>30</v>
      </c>
      <c r="E196" s="204">
        <f t="shared" si="2"/>
        <v>330</v>
      </c>
      <c r="F196" s="204">
        <v>9900</v>
      </c>
    </row>
    <row r="197" spans="1:6" ht="12.75">
      <c r="A197" s="123">
        <v>187</v>
      </c>
      <c r="B197" s="203" t="s">
        <v>600</v>
      </c>
      <c r="C197" s="203" t="s">
        <v>532</v>
      </c>
      <c r="D197" s="204">
        <v>1</v>
      </c>
      <c r="E197" s="204">
        <f t="shared" si="2"/>
        <v>61770</v>
      </c>
      <c r="F197" s="204">
        <v>61770</v>
      </c>
    </row>
    <row r="198" spans="1:6" ht="12.75">
      <c r="A198" s="123">
        <v>188</v>
      </c>
      <c r="B198" s="203" t="s">
        <v>1048</v>
      </c>
      <c r="C198" s="203" t="s">
        <v>532</v>
      </c>
      <c r="D198" s="204">
        <v>190</v>
      </c>
      <c r="E198" s="204">
        <f t="shared" si="2"/>
        <v>116.82457894736841</v>
      </c>
      <c r="F198" s="204">
        <v>22196.67</v>
      </c>
    </row>
    <row r="199" spans="1:6" ht="12.75">
      <c r="A199" s="123">
        <v>189</v>
      </c>
      <c r="B199" s="203" t="s">
        <v>601</v>
      </c>
      <c r="C199" s="203" t="s">
        <v>532</v>
      </c>
      <c r="D199" s="204">
        <v>42</v>
      </c>
      <c r="E199" s="204">
        <f t="shared" si="2"/>
        <v>684.9404761904761</v>
      </c>
      <c r="F199" s="204">
        <v>28767.5</v>
      </c>
    </row>
    <row r="200" spans="1:6" ht="12.75">
      <c r="A200" s="123">
        <v>190</v>
      </c>
      <c r="B200" s="203" t="s">
        <v>602</v>
      </c>
      <c r="C200" s="203" t="s">
        <v>532</v>
      </c>
      <c r="D200" s="204">
        <v>1520.54</v>
      </c>
      <c r="E200" s="204">
        <f t="shared" si="2"/>
        <v>50.036362681649315</v>
      </c>
      <c r="F200" s="204">
        <v>76082.29091195505</v>
      </c>
    </row>
    <row r="201" spans="1:6" ht="12.75">
      <c r="A201" s="123">
        <v>191</v>
      </c>
      <c r="B201" s="203" t="s">
        <v>1049</v>
      </c>
      <c r="C201" s="203" t="s">
        <v>532</v>
      </c>
      <c r="D201" s="204">
        <v>2</v>
      </c>
      <c r="E201" s="204">
        <f t="shared" si="2"/>
        <v>455.415</v>
      </c>
      <c r="F201" s="204">
        <v>910.83</v>
      </c>
    </row>
    <row r="202" spans="1:6" ht="12.75">
      <c r="A202" s="123">
        <v>192</v>
      </c>
      <c r="B202" s="203" t="s">
        <v>1050</v>
      </c>
      <c r="C202" s="203" t="s">
        <v>532</v>
      </c>
      <c r="D202" s="204">
        <v>2</v>
      </c>
      <c r="E202" s="204">
        <f t="shared" si="2"/>
        <v>1467.915</v>
      </c>
      <c r="F202" s="204">
        <v>2935.83</v>
      </c>
    </row>
    <row r="203" spans="1:6" ht="12.75">
      <c r="A203" s="123">
        <v>193</v>
      </c>
      <c r="B203" s="203" t="s">
        <v>1051</v>
      </c>
      <c r="C203" s="203" t="s">
        <v>1052</v>
      </c>
      <c r="D203" s="204">
        <v>500</v>
      </c>
      <c r="E203" s="204">
        <f t="shared" si="2"/>
        <v>39.36247</v>
      </c>
      <c r="F203" s="204">
        <v>19681.235</v>
      </c>
    </row>
    <row r="204" spans="1:6" ht="12.75">
      <c r="A204" s="123">
        <v>194</v>
      </c>
      <c r="B204" s="203" t="s">
        <v>1053</v>
      </c>
      <c r="C204" s="203" t="s">
        <v>1052</v>
      </c>
      <c r="D204" s="204">
        <v>500</v>
      </c>
      <c r="E204" s="204">
        <f aca="true" t="shared" si="3" ref="E204:E267">F204/D204</f>
        <v>60.64324</v>
      </c>
      <c r="F204" s="204">
        <v>30321.62</v>
      </c>
    </row>
    <row r="205" spans="1:6" ht="12.75">
      <c r="A205" s="123">
        <v>195</v>
      </c>
      <c r="B205" s="203" t="s">
        <v>1054</v>
      </c>
      <c r="C205" s="203" t="s">
        <v>1052</v>
      </c>
      <c r="D205" s="204">
        <v>300</v>
      </c>
      <c r="E205" s="204">
        <f t="shared" si="3"/>
        <v>63.981399999999994</v>
      </c>
      <c r="F205" s="204">
        <v>19194.42</v>
      </c>
    </row>
    <row r="206" spans="1:6" ht="12.75">
      <c r="A206" s="123">
        <v>196</v>
      </c>
      <c r="B206" s="203" t="s">
        <v>1055</v>
      </c>
      <c r="C206" s="203" t="s">
        <v>1052</v>
      </c>
      <c r="D206" s="204">
        <v>4000</v>
      </c>
      <c r="E206" s="204">
        <f t="shared" si="3"/>
        <v>24.61893</v>
      </c>
      <c r="F206" s="204">
        <v>98475.72</v>
      </c>
    </row>
    <row r="207" spans="1:6" ht="12.75">
      <c r="A207" s="123">
        <v>197</v>
      </c>
      <c r="B207" s="203" t="s">
        <v>1056</v>
      </c>
      <c r="C207" s="203" t="s">
        <v>1052</v>
      </c>
      <c r="D207" s="204">
        <v>300</v>
      </c>
      <c r="E207" s="204">
        <f t="shared" si="3"/>
        <v>36.1634</v>
      </c>
      <c r="F207" s="204">
        <v>10849.02</v>
      </c>
    </row>
    <row r="208" spans="1:6" ht="12.75">
      <c r="A208" s="123">
        <v>198</v>
      </c>
      <c r="B208" s="203" t="s">
        <v>1057</v>
      </c>
      <c r="C208" s="203" t="s">
        <v>1052</v>
      </c>
      <c r="D208" s="204">
        <v>600</v>
      </c>
      <c r="E208" s="204">
        <f t="shared" si="3"/>
        <v>123.09464999999999</v>
      </c>
      <c r="F208" s="204">
        <v>73856.79</v>
      </c>
    </row>
    <row r="209" spans="1:6" ht="12.75">
      <c r="A209" s="123">
        <v>199</v>
      </c>
      <c r="B209" s="203" t="s">
        <v>1058</v>
      </c>
      <c r="C209" s="203" t="s">
        <v>532</v>
      </c>
      <c r="D209" s="204">
        <v>600</v>
      </c>
      <c r="E209" s="204">
        <f t="shared" si="3"/>
        <v>164.1262</v>
      </c>
      <c r="F209" s="204">
        <v>98475.72</v>
      </c>
    </row>
    <row r="210" spans="1:6" ht="12.75">
      <c r="A210" s="123">
        <v>200</v>
      </c>
      <c r="B210" s="203" t="s">
        <v>529</v>
      </c>
      <c r="C210" s="203" t="s">
        <v>532</v>
      </c>
      <c r="D210" s="204">
        <v>1</v>
      </c>
      <c r="E210" s="204">
        <f t="shared" si="3"/>
        <v>257.13000000000005</v>
      </c>
      <c r="F210" s="204">
        <v>257.13000000000005</v>
      </c>
    </row>
    <row r="211" spans="1:6" ht="12.75">
      <c r="A211" s="123">
        <v>201</v>
      </c>
      <c r="B211" s="203" t="s">
        <v>1000</v>
      </c>
      <c r="C211" s="203" t="s">
        <v>532</v>
      </c>
      <c r="D211" s="204">
        <v>12</v>
      </c>
      <c r="E211" s="204">
        <f t="shared" si="3"/>
        <v>340</v>
      </c>
      <c r="F211" s="204">
        <v>4080</v>
      </c>
    </row>
    <row r="212" spans="1:6" ht="12.75">
      <c r="A212" s="123">
        <v>202</v>
      </c>
      <c r="B212" s="203" t="s">
        <v>520</v>
      </c>
      <c r="C212" s="203" t="s">
        <v>532</v>
      </c>
      <c r="D212" s="204">
        <v>27424</v>
      </c>
      <c r="E212" s="204">
        <f t="shared" si="3"/>
        <v>28.176945719967595</v>
      </c>
      <c r="F212" s="204">
        <v>772724.5594243914</v>
      </c>
    </row>
    <row r="213" spans="1:6" ht="12.75">
      <c r="A213" s="123">
        <v>203</v>
      </c>
      <c r="B213" s="203" t="s">
        <v>1059</v>
      </c>
      <c r="C213" s="203" t="s">
        <v>532</v>
      </c>
      <c r="D213" s="204">
        <v>2</v>
      </c>
      <c r="E213" s="204">
        <f t="shared" si="3"/>
        <v>1391.25</v>
      </c>
      <c r="F213" s="204">
        <v>2782.5</v>
      </c>
    </row>
    <row r="214" spans="1:6" ht="12.75">
      <c r="A214" s="123">
        <v>204</v>
      </c>
      <c r="B214" s="203" t="s">
        <v>1060</v>
      </c>
      <c r="C214" s="203" t="s">
        <v>532</v>
      </c>
      <c r="D214" s="204">
        <v>20</v>
      </c>
      <c r="E214" s="204">
        <f t="shared" si="3"/>
        <v>480.4165</v>
      </c>
      <c r="F214" s="204">
        <v>9608.33</v>
      </c>
    </row>
    <row r="215" spans="1:6" ht="12.75">
      <c r="A215" s="123">
        <v>205</v>
      </c>
      <c r="B215" s="203" t="s">
        <v>603</v>
      </c>
      <c r="C215" s="203" t="s">
        <v>532</v>
      </c>
      <c r="D215" s="204">
        <v>3202</v>
      </c>
      <c r="E215" s="204">
        <f t="shared" si="3"/>
        <v>76.86999999999999</v>
      </c>
      <c r="F215" s="204">
        <v>246137.74</v>
      </c>
    </row>
    <row r="216" spans="1:6" ht="12.75">
      <c r="A216" s="123">
        <v>206</v>
      </c>
      <c r="B216" s="203" t="s">
        <v>421</v>
      </c>
      <c r="C216" s="203" t="s">
        <v>532</v>
      </c>
      <c r="D216" s="204">
        <v>0</v>
      </c>
      <c r="E216" s="204">
        <v>0</v>
      </c>
      <c r="F216" s="204">
        <v>0</v>
      </c>
    </row>
    <row r="217" spans="1:6" ht="12.75">
      <c r="A217" s="123">
        <v>207</v>
      </c>
      <c r="B217" s="203" t="s">
        <v>420</v>
      </c>
      <c r="C217" s="203" t="s">
        <v>532</v>
      </c>
      <c r="D217" s="204">
        <v>60</v>
      </c>
      <c r="E217" s="204">
        <f t="shared" si="3"/>
        <v>157.94117647058823</v>
      </c>
      <c r="F217" s="204">
        <v>9476.470588235294</v>
      </c>
    </row>
    <row r="218" spans="1:6" ht="12.75">
      <c r="A218" s="123">
        <v>208</v>
      </c>
      <c r="B218" s="203" t="s">
        <v>408</v>
      </c>
      <c r="C218" s="203" t="s">
        <v>532</v>
      </c>
      <c r="D218" s="204">
        <v>7</v>
      </c>
      <c r="E218" s="204">
        <f t="shared" si="3"/>
        <v>490.2083793103396</v>
      </c>
      <c r="F218" s="204">
        <v>3431.458655172377</v>
      </c>
    </row>
    <row r="219" spans="1:6" ht="12.75">
      <c r="A219" s="123">
        <v>209</v>
      </c>
      <c r="B219" s="203" t="s">
        <v>1007</v>
      </c>
      <c r="C219" s="203" t="s">
        <v>532</v>
      </c>
      <c r="D219" s="204">
        <v>0</v>
      </c>
      <c r="E219" s="204">
        <v>0</v>
      </c>
      <c r="F219" s="204">
        <v>0</v>
      </c>
    </row>
    <row r="220" spans="1:6" ht="12.75">
      <c r="A220" s="123">
        <v>210</v>
      </c>
      <c r="B220" s="203" t="s">
        <v>444</v>
      </c>
      <c r="C220" s="203" t="s">
        <v>532</v>
      </c>
      <c r="D220" s="204">
        <v>12</v>
      </c>
      <c r="E220" s="204">
        <f t="shared" si="3"/>
        <v>215</v>
      </c>
      <c r="F220" s="204">
        <v>2580</v>
      </c>
    </row>
    <row r="221" spans="1:6" ht="12.75">
      <c r="A221" s="123">
        <v>211</v>
      </c>
      <c r="B221" s="203" t="s">
        <v>432</v>
      </c>
      <c r="C221" s="203" t="s">
        <v>532</v>
      </c>
      <c r="D221" s="204">
        <v>0</v>
      </c>
      <c r="E221" s="204">
        <v>0</v>
      </c>
      <c r="F221" s="204">
        <v>-7.8580342233181E-12</v>
      </c>
    </row>
    <row r="222" spans="1:6" ht="12.75">
      <c r="A222" s="123">
        <v>212</v>
      </c>
      <c r="B222" s="203" t="s">
        <v>424</v>
      </c>
      <c r="C222" s="203" t="s">
        <v>532</v>
      </c>
      <c r="D222" s="204">
        <v>0</v>
      </c>
      <c r="E222" s="204">
        <v>0</v>
      </c>
      <c r="F222" s="204">
        <v>-2.270098775625229E-11</v>
      </c>
    </row>
    <row r="223" spans="1:6" ht="12.75">
      <c r="A223" s="123">
        <v>213</v>
      </c>
      <c r="B223" s="203" t="s">
        <v>1004</v>
      </c>
      <c r="C223" s="203" t="s">
        <v>532</v>
      </c>
      <c r="D223" s="204">
        <v>0</v>
      </c>
      <c r="E223" s="204">
        <v>0</v>
      </c>
      <c r="F223" s="204">
        <v>0</v>
      </c>
    </row>
    <row r="224" spans="1:6" ht="12.75">
      <c r="A224" s="123">
        <v>214</v>
      </c>
      <c r="B224" s="203" t="s">
        <v>433</v>
      </c>
      <c r="C224" s="203" t="s">
        <v>532</v>
      </c>
      <c r="D224" s="204">
        <v>7</v>
      </c>
      <c r="E224" s="204">
        <f t="shared" si="3"/>
        <v>75.909952606635</v>
      </c>
      <c r="F224" s="204">
        <v>531.369668246445</v>
      </c>
    </row>
    <row r="225" spans="1:6" ht="12.75">
      <c r="A225" s="123">
        <v>215</v>
      </c>
      <c r="B225" s="203" t="s">
        <v>439</v>
      </c>
      <c r="C225" s="203" t="s">
        <v>532</v>
      </c>
      <c r="D225" s="204">
        <v>198</v>
      </c>
      <c r="E225" s="204">
        <f t="shared" si="3"/>
        <v>179.55220000000006</v>
      </c>
      <c r="F225" s="204">
        <v>35551.33560000001</v>
      </c>
    </row>
    <row r="226" spans="1:6" ht="12.75">
      <c r="A226" s="123">
        <v>216</v>
      </c>
      <c r="B226" s="203" t="s">
        <v>438</v>
      </c>
      <c r="C226" s="203" t="s">
        <v>532</v>
      </c>
      <c r="D226" s="204">
        <v>53</v>
      </c>
      <c r="E226" s="204">
        <f t="shared" si="3"/>
        <v>85</v>
      </c>
      <c r="F226" s="204">
        <v>4505</v>
      </c>
    </row>
    <row r="227" spans="1:6" ht="12.75">
      <c r="A227" s="123">
        <v>217</v>
      </c>
      <c r="B227" s="203" t="s">
        <v>434</v>
      </c>
      <c r="C227" s="203" t="s">
        <v>532</v>
      </c>
      <c r="D227" s="204">
        <v>0</v>
      </c>
      <c r="E227" s="204">
        <v>0</v>
      </c>
      <c r="F227" s="204">
        <v>100.52399999999906</v>
      </c>
    </row>
    <row r="228" spans="1:6" ht="12.75">
      <c r="A228" s="123">
        <v>218</v>
      </c>
      <c r="B228" s="203" t="s">
        <v>435</v>
      </c>
      <c r="C228" s="203" t="s">
        <v>532</v>
      </c>
      <c r="D228" s="204">
        <v>160</v>
      </c>
      <c r="E228" s="204">
        <f>F228/D228</f>
        <v>171.979103357531</v>
      </c>
      <c r="F228" s="204">
        <v>27516.65653720496</v>
      </c>
    </row>
    <row r="229" spans="1:6" ht="12.75">
      <c r="A229" s="123">
        <v>219</v>
      </c>
      <c r="B229" s="203" t="s">
        <v>436</v>
      </c>
      <c r="C229" s="203" t="s">
        <v>532</v>
      </c>
      <c r="D229" s="204">
        <v>0</v>
      </c>
      <c r="E229" s="204">
        <v>0</v>
      </c>
      <c r="F229" s="204">
        <v>2.3283064365386963E-12</v>
      </c>
    </row>
    <row r="230" spans="1:6" ht="12.75">
      <c r="A230" s="123">
        <v>220</v>
      </c>
      <c r="B230" s="203" t="s">
        <v>441</v>
      </c>
      <c r="C230" s="203" t="s">
        <v>532</v>
      </c>
      <c r="D230" s="204">
        <v>10</v>
      </c>
      <c r="E230" s="204">
        <f t="shared" si="3"/>
        <v>323.60827539393955</v>
      </c>
      <c r="F230" s="204">
        <v>3236.0827539393954</v>
      </c>
    </row>
    <row r="231" spans="1:6" ht="12.75">
      <c r="A231" s="123">
        <v>221</v>
      </c>
      <c r="B231" s="203" t="s">
        <v>442</v>
      </c>
      <c r="C231" s="203" t="s">
        <v>532</v>
      </c>
      <c r="D231" s="204">
        <v>1040</v>
      </c>
      <c r="E231" s="204">
        <f t="shared" si="3"/>
        <v>99</v>
      </c>
      <c r="F231" s="204">
        <v>102960</v>
      </c>
    </row>
    <row r="232" spans="1:6" ht="12.75">
      <c r="A232" s="123">
        <v>222</v>
      </c>
      <c r="B232" s="203" t="s">
        <v>443</v>
      </c>
      <c r="C232" s="203" t="s">
        <v>532</v>
      </c>
      <c r="D232" s="204">
        <v>50</v>
      </c>
      <c r="E232" s="204">
        <f t="shared" si="3"/>
        <v>185.16738337519274</v>
      </c>
      <c r="F232" s="204">
        <v>9258.369168759637</v>
      </c>
    </row>
    <row r="233" spans="1:6" ht="12.75">
      <c r="A233" s="123">
        <v>223</v>
      </c>
      <c r="B233" s="203" t="s">
        <v>1005</v>
      </c>
      <c r="C233" s="203" t="s">
        <v>532</v>
      </c>
      <c r="D233" s="204">
        <v>36</v>
      </c>
      <c r="E233" s="204">
        <f t="shared" si="3"/>
        <v>195</v>
      </c>
      <c r="F233" s="204">
        <v>7020</v>
      </c>
    </row>
    <row r="234" spans="1:6" ht="12.75">
      <c r="A234" s="123">
        <v>224</v>
      </c>
      <c r="B234" s="203" t="s">
        <v>437</v>
      </c>
      <c r="C234" s="203" t="s">
        <v>532</v>
      </c>
      <c r="D234" s="204">
        <v>18</v>
      </c>
      <c r="E234" s="204">
        <f t="shared" si="3"/>
        <v>181.71773778793536</v>
      </c>
      <c r="F234" s="204">
        <v>3270.9192801828367</v>
      </c>
    </row>
    <row r="235" spans="1:6" ht="12.75">
      <c r="A235" s="123">
        <v>225</v>
      </c>
      <c r="B235" s="203" t="s">
        <v>604</v>
      </c>
      <c r="C235" s="203" t="s">
        <v>532</v>
      </c>
      <c r="D235" s="204">
        <v>0</v>
      </c>
      <c r="E235" s="204">
        <v>0</v>
      </c>
      <c r="F235" s="204">
        <v>0</v>
      </c>
    </row>
    <row r="236" spans="1:6" ht="12.75">
      <c r="A236" s="123">
        <v>226</v>
      </c>
      <c r="B236" s="203" t="s">
        <v>425</v>
      </c>
      <c r="C236" s="203" t="s">
        <v>532</v>
      </c>
      <c r="D236" s="204">
        <v>0</v>
      </c>
      <c r="E236" s="204">
        <v>0</v>
      </c>
      <c r="F236" s="204">
        <v>0</v>
      </c>
    </row>
    <row r="237" spans="1:6" ht="12.75">
      <c r="A237" s="123">
        <v>227</v>
      </c>
      <c r="B237" s="203" t="s">
        <v>426</v>
      </c>
      <c r="C237" s="203" t="s">
        <v>532</v>
      </c>
      <c r="D237" s="204">
        <v>15</v>
      </c>
      <c r="E237" s="204">
        <f t="shared" si="3"/>
        <v>330</v>
      </c>
      <c r="F237" s="204">
        <v>4950</v>
      </c>
    </row>
    <row r="238" spans="1:6" ht="12.75">
      <c r="A238" s="123">
        <v>228</v>
      </c>
      <c r="B238" s="203" t="s">
        <v>427</v>
      </c>
      <c r="C238" s="203" t="s">
        <v>532</v>
      </c>
      <c r="D238" s="204">
        <v>0</v>
      </c>
      <c r="E238" s="204">
        <v>0</v>
      </c>
      <c r="F238" s="204">
        <v>0</v>
      </c>
    </row>
    <row r="239" spans="1:6" ht="12.75">
      <c r="A239" s="123">
        <v>229</v>
      </c>
      <c r="B239" s="203" t="s">
        <v>1061</v>
      </c>
      <c r="C239" s="203" t="s">
        <v>531</v>
      </c>
      <c r="D239" s="204">
        <v>2000</v>
      </c>
      <c r="E239" s="204">
        <f t="shared" si="3"/>
        <v>13.824</v>
      </c>
      <c r="F239" s="204">
        <v>27648</v>
      </c>
    </row>
    <row r="240" spans="1:6" ht="12.75">
      <c r="A240" s="123">
        <v>230</v>
      </c>
      <c r="B240" s="203" t="s">
        <v>1006</v>
      </c>
      <c r="C240" s="203" t="s">
        <v>532</v>
      </c>
      <c r="D240" s="204">
        <v>0</v>
      </c>
      <c r="E240" s="204">
        <v>0</v>
      </c>
      <c r="F240" s="204">
        <v>0</v>
      </c>
    </row>
    <row r="241" spans="1:6" ht="12.75">
      <c r="A241" s="123">
        <v>231</v>
      </c>
      <c r="B241" s="203" t="s">
        <v>429</v>
      </c>
      <c r="C241" s="203" t="s">
        <v>532</v>
      </c>
      <c r="D241" s="204">
        <v>0</v>
      </c>
      <c r="E241" s="204">
        <v>0</v>
      </c>
      <c r="F241" s="204">
        <v>0</v>
      </c>
    </row>
    <row r="242" spans="1:6" ht="12.75">
      <c r="A242" s="123">
        <v>232</v>
      </c>
      <c r="B242" s="203" t="s">
        <v>1003</v>
      </c>
      <c r="C242" s="203" t="s">
        <v>532</v>
      </c>
      <c r="D242" s="204">
        <v>0</v>
      </c>
      <c r="E242" s="204">
        <v>0</v>
      </c>
      <c r="F242" s="204">
        <v>0</v>
      </c>
    </row>
    <row r="243" spans="1:6" ht="12.75">
      <c r="A243" s="123">
        <v>233</v>
      </c>
      <c r="B243" s="203" t="s">
        <v>431</v>
      </c>
      <c r="C243" s="203" t="s">
        <v>532</v>
      </c>
      <c r="D243" s="204">
        <v>0</v>
      </c>
      <c r="E243" s="204">
        <v>0</v>
      </c>
      <c r="F243" s="204">
        <v>0</v>
      </c>
    </row>
    <row r="244" spans="1:6" ht="12.75">
      <c r="A244" s="123">
        <v>234</v>
      </c>
      <c r="B244" s="203" t="s">
        <v>605</v>
      </c>
      <c r="C244" s="203" t="s">
        <v>532</v>
      </c>
      <c r="D244" s="204">
        <v>4</v>
      </c>
      <c r="E244" s="204">
        <f t="shared" si="3"/>
        <v>659.8559999999999</v>
      </c>
      <c r="F244" s="204">
        <v>2639.4239999999995</v>
      </c>
    </row>
    <row r="245" spans="1:6" ht="12.75">
      <c r="A245" s="123">
        <v>235</v>
      </c>
      <c r="B245" s="203" t="s">
        <v>467</v>
      </c>
      <c r="C245" s="203" t="s">
        <v>532</v>
      </c>
      <c r="D245" s="204">
        <v>0</v>
      </c>
      <c r="E245" s="204">
        <v>0</v>
      </c>
      <c r="F245" s="204">
        <v>0</v>
      </c>
    </row>
    <row r="246" spans="1:6" ht="12.75">
      <c r="A246" s="123">
        <v>236</v>
      </c>
      <c r="B246" s="203" t="s">
        <v>468</v>
      </c>
      <c r="C246" s="203" t="s">
        <v>532</v>
      </c>
      <c r="D246" s="204">
        <v>0</v>
      </c>
      <c r="E246" s="204">
        <v>0</v>
      </c>
      <c r="F246" s="204">
        <v>0</v>
      </c>
    </row>
    <row r="247" spans="1:6" ht="12.75">
      <c r="A247" s="123">
        <v>237</v>
      </c>
      <c r="B247" s="203" t="s">
        <v>469</v>
      </c>
      <c r="C247" s="203" t="s">
        <v>532</v>
      </c>
      <c r="D247" s="204">
        <v>0</v>
      </c>
      <c r="E247" s="204">
        <v>0</v>
      </c>
      <c r="F247" s="204">
        <v>0</v>
      </c>
    </row>
    <row r="248" spans="1:6" ht="12.75">
      <c r="A248" s="123">
        <v>238</v>
      </c>
      <c r="B248" s="203" t="s">
        <v>1012</v>
      </c>
      <c r="C248" s="203" t="s">
        <v>532</v>
      </c>
      <c r="D248" s="204">
        <v>8</v>
      </c>
      <c r="E248" s="204">
        <f t="shared" si="3"/>
        <v>1800</v>
      </c>
      <c r="F248" s="204">
        <v>14400</v>
      </c>
    </row>
    <row r="249" spans="1:6" ht="12.75">
      <c r="A249" s="123">
        <v>239</v>
      </c>
      <c r="B249" s="203" t="s">
        <v>910</v>
      </c>
      <c r="C249" s="203" t="s">
        <v>532</v>
      </c>
      <c r="D249" s="204">
        <v>0</v>
      </c>
      <c r="E249" s="204">
        <v>0</v>
      </c>
      <c r="F249" s="204">
        <v>0</v>
      </c>
    </row>
    <row r="250" spans="1:6" ht="12.75">
      <c r="A250" s="123">
        <v>240</v>
      </c>
      <c r="B250" s="203" t="s">
        <v>1013</v>
      </c>
      <c r="C250" s="203" t="s">
        <v>532</v>
      </c>
      <c r="D250" s="204">
        <v>0</v>
      </c>
      <c r="E250" s="204">
        <v>0</v>
      </c>
      <c r="F250" s="204">
        <v>0</v>
      </c>
    </row>
    <row r="251" spans="1:6" ht="12.75">
      <c r="A251" s="123">
        <v>241</v>
      </c>
      <c r="B251" s="203" t="s">
        <v>1014</v>
      </c>
      <c r="C251" s="203" t="s">
        <v>532</v>
      </c>
      <c r="D251" s="204">
        <v>4</v>
      </c>
      <c r="E251" s="204">
        <f t="shared" si="3"/>
        <v>4830</v>
      </c>
      <c r="F251" s="204">
        <v>19320</v>
      </c>
    </row>
    <row r="252" spans="1:6" ht="12.75">
      <c r="A252" s="123">
        <v>242</v>
      </c>
      <c r="B252" s="203" t="s">
        <v>471</v>
      </c>
      <c r="C252" s="203" t="s">
        <v>532</v>
      </c>
      <c r="D252" s="204">
        <v>0</v>
      </c>
      <c r="E252" s="204">
        <v>0</v>
      </c>
      <c r="F252" s="204">
        <v>0</v>
      </c>
    </row>
    <row r="253" spans="1:6" ht="12.75">
      <c r="A253" s="123">
        <v>243</v>
      </c>
      <c r="B253" s="203" t="s">
        <v>470</v>
      </c>
      <c r="C253" s="203" t="s">
        <v>532</v>
      </c>
      <c r="D253" s="204">
        <v>0</v>
      </c>
      <c r="E253" s="204">
        <v>0</v>
      </c>
      <c r="F253" s="204">
        <v>0</v>
      </c>
    </row>
    <row r="254" spans="1:6" ht="12.75">
      <c r="A254" s="123">
        <v>244</v>
      </c>
      <c r="B254" s="203" t="s">
        <v>1015</v>
      </c>
      <c r="C254" s="203" t="s">
        <v>532</v>
      </c>
      <c r="D254" s="204">
        <v>24</v>
      </c>
      <c r="E254" s="204">
        <f t="shared" si="3"/>
        <v>460</v>
      </c>
      <c r="F254" s="204">
        <v>11040</v>
      </c>
    </row>
    <row r="255" spans="1:6" ht="12.75">
      <c r="A255" s="123">
        <v>245</v>
      </c>
      <c r="B255" s="203" t="s">
        <v>472</v>
      </c>
      <c r="C255" s="203" t="s">
        <v>532</v>
      </c>
      <c r="D255" s="204">
        <v>0.49</v>
      </c>
      <c r="E255" s="204">
        <f t="shared" si="3"/>
        <v>379.9478515703991</v>
      </c>
      <c r="F255" s="204">
        <v>186.17444726949557</v>
      </c>
    </row>
    <row r="256" spans="1:6" ht="12.75">
      <c r="A256" s="123">
        <v>246</v>
      </c>
      <c r="B256" s="203" t="s">
        <v>473</v>
      </c>
      <c r="C256" s="203" t="s">
        <v>532</v>
      </c>
      <c r="D256" s="204">
        <v>16</v>
      </c>
      <c r="E256" s="204">
        <f t="shared" si="3"/>
        <v>1870</v>
      </c>
      <c r="F256" s="204">
        <v>29920</v>
      </c>
    </row>
    <row r="257" spans="1:6" ht="12.75">
      <c r="A257" s="123">
        <v>247</v>
      </c>
      <c r="B257" s="203" t="s">
        <v>474</v>
      </c>
      <c r="C257" s="203" t="s">
        <v>532</v>
      </c>
      <c r="D257" s="204">
        <v>0</v>
      </c>
      <c r="E257" s="204">
        <v>0</v>
      </c>
      <c r="F257" s="204">
        <v>0</v>
      </c>
    </row>
    <row r="258" spans="1:6" ht="12.75">
      <c r="A258" s="123">
        <v>248</v>
      </c>
      <c r="B258" s="203" t="s">
        <v>1016</v>
      </c>
      <c r="C258" s="203" t="s">
        <v>532</v>
      </c>
      <c r="D258" s="204">
        <v>0</v>
      </c>
      <c r="E258" s="204">
        <v>0</v>
      </c>
      <c r="F258" s="204">
        <v>0</v>
      </c>
    </row>
    <row r="259" spans="1:6" ht="12.75">
      <c r="A259" s="123">
        <v>249</v>
      </c>
      <c r="B259" s="203" t="s">
        <v>1023</v>
      </c>
      <c r="C259" s="203" t="s">
        <v>532</v>
      </c>
      <c r="D259" s="204">
        <v>12</v>
      </c>
      <c r="E259" s="204">
        <f>F259/D259</f>
        <v>360</v>
      </c>
      <c r="F259" s="204">
        <v>4320</v>
      </c>
    </row>
    <row r="260" spans="1:6" ht="12.75">
      <c r="A260" s="123">
        <v>250</v>
      </c>
      <c r="B260" s="203" t="s">
        <v>493</v>
      </c>
      <c r="C260" s="203" t="s">
        <v>532</v>
      </c>
      <c r="D260" s="204">
        <v>316</v>
      </c>
      <c r="E260" s="204">
        <f t="shared" si="3"/>
        <v>425.3152302490676</v>
      </c>
      <c r="F260" s="204">
        <v>134399.61275870536</v>
      </c>
    </row>
    <row r="261" spans="1:6" ht="12.75">
      <c r="A261" s="123">
        <v>251</v>
      </c>
      <c r="B261" s="203" t="s">
        <v>496</v>
      </c>
      <c r="C261" s="203" t="s">
        <v>532</v>
      </c>
      <c r="D261" s="204">
        <v>0</v>
      </c>
      <c r="E261" s="204">
        <v>0</v>
      </c>
      <c r="F261" s="204">
        <v>0</v>
      </c>
    </row>
    <row r="262" spans="1:6" ht="12.75">
      <c r="A262" s="123">
        <v>252</v>
      </c>
      <c r="B262" s="203" t="s">
        <v>495</v>
      </c>
      <c r="C262" s="203" t="s">
        <v>532</v>
      </c>
      <c r="D262" s="204">
        <v>64</v>
      </c>
      <c r="E262" s="204">
        <f t="shared" si="3"/>
        <v>1871.3987878787875</v>
      </c>
      <c r="F262" s="204">
        <v>119769.5224242424</v>
      </c>
    </row>
    <row r="263" spans="1:6" ht="12.75">
      <c r="A263" s="123">
        <v>253</v>
      </c>
      <c r="B263" s="203" t="s">
        <v>498</v>
      </c>
      <c r="C263" s="203" t="s">
        <v>532</v>
      </c>
      <c r="D263" s="204">
        <v>0</v>
      </c>
      <c r="E263" s="204">
        <v>0</v>
      </c>
      <c r="F263" s="204">
        <v>9.313225746154785E-12</v>
      </c>
    </row>
    <row r="264" spans="1:6" ht="12.75">
      <c r="A264" s="123">
        <v>254</v>
      </c>
      <c r="B264" s="203" t="s">
        <v>499</v>
      </c>
      <c r="C264" s="203" t="s">
        <v>532</v>
      </c>
      <c r="D264" s="204">
        <v>14</v>
      </c>
      <c r="E264" s="204">
        <f t="shared" si="3"/>
        <v>1004.8744444444445</v>
      </c>
      <c r="F264" s="204">
        <v>14068.242222222223</v>
      </c>
    </row>
    <row r="265" spans="1:6" ht="12.75">
      <c r="A265" s="123">
        <v>255</v>
      </c>
      <c r="B265" s="203" t="s">
        <v>497</v>
      </c>
      <c r="C265" s="203" t="s">
        <v>532</v>
      </c>
      <c r="D265" s="204">
        <v>95</v>
      </c>
      <c r="E265" s="204">
        <f t="shared" si="3"/>
        <v>206.81</v>
      </c>
      <c r="F265" s="204">
        <v>19646.95</v>
      </c>
    </row>
    <row r="266" spans="1:6" ht="12.75">
      <c r="A266" s="123">
        <v>256</v>
      </c>
      <c r="B266" s="203" t="s">
        <v>500</v>
      </c>
      <c r="C266" s="203" t="s">
        <v>532</v>
      </c>
      <c r="D266" s="204">
        <v>23</v>
      </c>
      <c r="E266" s="204">
        <f t="shared" si="3"/>
        <v>2010.9066480803144</v>
      </c>
      <c r="F266" s="204">
        <v>46250.852905847234</v>
      </c>
    </row>
    <row r="267" spans="1:6" ht="12.75">
      <c r="A267" s="123">
        <v>257</v>
      </c>
      <c r="B267" s="203" t="s">
        <v>501</v>
      </c>
      <c r="C267" s="203" t="s">
        <v>532</v>
      </c>
      <c r="D267" s="204">
        <v>12</v>
      </c>
      <c r="E267" s="204">
        <f t="shared" si="3"/>
        <v>645</v>
      </c>
      <c r="F267" s="204">
        <v>7740</v>
      </c>
    </row>
    <row r="268" spans="1:6" ht="12.75">
      <c r="A268" s="123">
        <v>258</v>
      </c>
      <c r="B268" s="203" t="s">
        <v>502</v>
      </c>
      <c r="C268" s="203" t="s">
        <v>532</v>
      </c>
      <c r="D268" s="204">
        <v>0</v>
      </c>
      <c r="E268" s="204">
        <v>0</v>
      </c>
      <c r="F268" s="204">
        <v>0</v>
      </c>
    </row>
    <row r="269" spans="1:6" ht="12.75">
      <c r="A269" s="123">
        <v>259</v>
      </c>
      <c r="B269" s="203" t="s">
        <v>503</v>
      </c>
      <c r="C269" s="203" t="s">
        <v>532</v>
      </c>
      <c r="D269" s="204">
        <v>0</v>
      </c>
      <c r="E269" s="204">
        <v>0</v>
      </c>
      <c r="F269" s="204">
        <v>0</v>
      </c>
    </row>
    <row r="270" spans="1:6" ht="12.75">
      <c r="A270" s="123">
        <v>260</v>
      </c>
      <c r="B270" s="203" t="s">
        <v>504</v>
      </c>
      <c r="C270" s="203" t="s">
        <v>532</v>
      </c>
      <c r="D270" s="204">
        <v>12</v>
      </c>
      <c r="E270" s="204">
        <f aca="true" t="shared" si="4" ref="E270:E287">F270/D270</f>
        <v>645</v>
      </c>
      <c r="F270" s="204">
        <v>7740</v>
      </c>
    </row>
    <row r="271" spans="1:6" ht="12.75">
      <c r="A271" s="123">
        <v>261</v>
      </c>
      <c r="B271" s="203" t="s">
        <v>1024</v>
      </c>
      <c r="C271" s="203" t="s">
        <v>532</v>
      </c>
      <c r="D271" s="204">
        <v>0</v>
      </c>
      <c r="E271" s="204">
        <v>0</v>
      </c>
      <c r="F271" s="204">
        <v>0</v>
      </c>
    </row>
    <row r="272" spans="1:6" ht="12.75">
      <c r="A272" s="123">
        <v>262</v>
      </c>
      <c r="B272" s="203" t="s">
        <v>505</v>
      </c>
      <c r="C272" s="203" t="s">
        <v>532</v>
      </c>
      <c r="D272" s="204">
        <v>0</v>
      </c>
      <c r="E272" s="204">
        <v>0</v>
      </c>
      <c r="F272" s="204">
        <v>0</v>
      </c>
    </row>
    <row r="273" spans="1:6" ht="12.75">
      <c r="A273" s="123">
        <v>263</v>
      </c>
      <c r="B273" s="203" t="s">
        <v>507</v>
      </c>
      <c r="C273" s="203" t="s">
        <v>532</v>
      </c>
      <c r="D273" s="204">
        <v>639</v>
      </c>
      <c r="E273" s="204">
        <f t="shared" si="4"/>
        <v>116.77583333333332</v>
      </c>
      <c r="F273" s="204">
        <v>74619.75749999999</v>
      </c>
    </row>
    <row r="274" spans="1:6" ht="12.75">
      <c r="A274" s="123">
        <v>264</v>
      </c>
      <c r="B274" s="203" t="s">
        <v>506</v>
      </c>
      <c r="C274" s="203" t="s">
        <v>532</v>
      </c>
      <c r="D274" s="204">
        <v>198</v>
      </c>
      <c r="E274" s="204">
        <f t="shared" si="4"/>
        <v>145</v>
      </c>
      <c r="F274" s="204">
        <v>28710</v>
      </c>
    </row>
    <row r="275" spans="1:6" ht="12.75">
      <c r="A275" s="123">
        <v>265</v>
      </c>
      <c r="B275" s="203" t="s">
        <v>606</v>
      </c>
      <c r="C275" s="203" t="s">
        <v>532</v>
      </c>
      <c r="D275" s="204">
        <v>230</v>
      </c>
      <c r="E275" s="204">
        <f t="shared" si="4"/>
        <v>117.52</v>
      </c>
      <c r="F275" s="204">
        <v>27029.6</v>
      </c>
    </row>
    <row r="276" spans="1:6" ht="12.75">
      <c r="A276" s="123">
        <v>266</v>
      </c>
      <c r="B276" s="203" t="s">
        <v>510</v>
      </c>
      <c r="C276" s="203" t="s">
        <v>532</v>
      </c>
      <c r="D276" s="204">
        <v>3</v>
      </c>
      <c r="E276" s="204">
        <f t="shared" si="4"/>
        <v>447.29750000000064</v>
      </c>
      <c r="F276" s="204">
        <v>1341.892500000002</v>
      </c>
    </row>
    <row r="277" spans="1:6" ht="12.75">
      <c r="A277" s="123">
        <v>267</v>
      </c>
      <c r="B277" s="203" t="s">
        <v>1026</v>
      </c>
      <c r="C277" s="203" t="s">
        <v>532</v>
      </c>
      <c r="D277" s="204">
        <v>4</v>
      </c>
      <c r="E277" s="204">
        <f t="shared" si="4"/>
        <v>1615</v>
      </c>
      <c r="F277" s="204">
        <v>6460</v>
      </c>
    </row>
    <row r="278" spans="1:6" ht="12.75">
      <c r="A278" s="123">
        <v>268</v>
      </c>
      <c r="B278" s="203" t="s">
        <v>1027</v>
      </c>
      <c r="C278" s="203" t="s">
        <v>532</v>
      </c>
      <c r="D278" s="204">
        <v>4</v>
      </c>
      <c r="E278" s="204">
        <f t="shared" si="4"/>
        <v>1615</v>
      </c>
      <c r="F278" s="204">
        <v>6460</v>
      </c>
    </row>
    <row r="279" spans="1:6" ht="12.75">
      <c r="A279" s="123">
        <v>269</v>
      </c>
      <c r="B279" s="203" t="s">
        <v>512</v>
      </c>
      <c r="C279" s="203" t="s">
        <v>532</v>
      </c>
      <c r="D279" s="204">
        <v>0</v>
      </c>
      <c r="E279" s="204">
        <v>0</v>
      </c>
      <c r="F279" s="204">
        <v>0</v>
      </c>
    </row>
    <row r="280" spans="1:6" ht="12.75">
      <c r="A280" s="123">
        <v>270</v>
      </c>
      <c r="B280" s="203" t="s">
        <v>607</v>
      </c>
      <c r="C280" s="203" t="s">
        <v>532</v>
      </c>
      <c r="D280" s="204">
        <v>120</v>
      </c>
      <c r="E280" s="204">
        <f t="shared" si="4"/>
        <v>412.89000000000004</v>
      </c>
      <c r="F280" s="204">
        <v>49546.8</v>
      </c>
    </row>
    <row r="281" spans="1:6" ht="12.75">
      <c r="A281" s="123">
        <v>271</v>
      </c>
      <c r="B281" s="203" t="s">
        <v>1025</v>
      </c>
      <c r="C281" s="203" t="s">
        <v>532</v>
      </c>
      <c r="D281" s="204">
        <v>0</v>
      </c>
      <c r="E281" s="204">
        <v>0</v>
      </c>
      <c r="F281" s="204">
        <v>0</v>
      </c>
    </row>
    <row r="282" spans="1:6" ht="12.75">
      <c r="A282" s="123">
        <v>272</v>
      </c>
      <c r="B282" s="203" t="s">
        <v>608</v>
      </c>
      <c r="C282" s="203" t="s">
        <v>532</v>
      </c>
      <c r="D282" s="204">
        <v>20</v>
      </c>
      <c r="E282" s="204">
        <f t="shared" si="4"/>
        <v>650.9899000000003</v>
      </c>
      <c r="F282" s="204">
        <v>13019.798000000004</v>
      </c>
    </row>
    <row r="283" spans="1:6" ht="12.75">
      <c r="A283" s="123">
        <v>273</v>
      </c>
      <c r="B283" s="203" t="s">
        <v>609</v>
      </c>
      <c r="C283" s="203" t="s">
        <v>532</v>
      </c>
      <c r="D283" s="204">
        <v>33.6</v>
      </c>
      <c r="E283" s="204">
        <f t="shared" si="4"/>
        <v>110.10399999999977</v>
      </c>
      <c r="F283" s="204">
        <v>3699.4943999999923</v>
      </c>
    </row>
    <row r="284" spans="1:6" ht="12.75">
      <c r="A284" s="123">
        <v>274</v>
      </c>
      <c r="B284" s="203" t="s">
        <v>610</v>
      </c>
      <c r="C284" s="203" t="s">
        <v>532</v>
      </c>
      <c r="D284" s="204">
        <v>128</v>
      </c>
      <c r="E284" s="204">
        <f t="shared" si="4"/>
        <v>481.7049999999994</v>
      </c>
      <c r="F284" s="204">
        <v>61658.239999999925</v>
      </c>
    </row>
    <row r="285" spans="1:6" ht="12.75">
      <c r="A285" s="123">
        <v>275</v>
      </c>
      <c r="B285" s="203" t="s">
        <v>611</v>
      </c>
      <c r="C285" s="203" t="s">
        <v>532</v>
      </c>
      <c r="D285" s="204">
        <v>120</v>
      </c>
      <c r="E285" s="204">
        <f t="shared" si="4"/>
        <v>302.786</v>
      </c>
      <c r="F285" s="204">
        <v>36334.32</v>
      </c>
    </row>
    <row r="286" spans="1:6" ht="12.75">
      <c r="A286" s="123">
        <v>276</v>
      </c>
      <c r="B286" s="203" t="s">
        <v>613</v>
      </c>
      <c r="C286" s="203" t="s">
        <v>532</v>
      </c>
      <c r="D286" s="204">
        <v>0</v>
      </c>
      <c r="E286" s="204">
        <v>0</v>
      </c>
      <c r="F286" s="204">
        <v>0</v>
      </c>
    </row>
    <row r="287" spans="1:6" ht="12.75">
      <c r="A287" s="123">
        <v>277</v>
      </c>
      <c r="B287" s="203" t="s">
        <v>1062</v>
      </c>
      <c r="C287" s="203" t="s">
        <v>532</v>
      </c>
      <c r="D287" s="204">
        <v>27450</v>
      </c>
      <c r="E287" s="204">
        <f t="shared" si="4"/>
        <v>4.019701</v>
      </c>
      <c r="F287" s="204">
        <v>110340.79245000001</v>
      </c>
    </row>
    <row r="288" spans="1:6" ht="12.75">
      <c r="A288" s="123"/>
      <c r="B288" s="370" t="s">
        <v>123</v>
      </c>
      <c r="C288" s="370"/>
      <c r="D288" s="371"/>
      <c r="E288" s="371"/>
      <c r="F288" s="371">
        <f>SUM(F11:F287)</f>
        <v>22900714.150791924</v>
      </c>
    </row>
    <row r="290" ht="12.75">
      <c r="E290" s="201" t="s">
        <v>353</v>
      </c>
    </row>
    <row r="291" ht="12.75">
      <c r="E291" s="201"/>
    </row>
    <row r="292" ht="12.75">
      <c r="E292" s="201" t="s">
        <v>778</v>
      </c>
    </row>
    <row r="296" spans="2:6" ht="12.75">
      <c r="B296" s="372"/>
      <c r="C296" s="372"/>
      <c r="D296" s="372"/>
      <c r="F296"/>
    </row>
    <row r="297" spans="2:6" ht="15.75">
      <c r="B297" s="373"/>
      <c r="C297" s="372" t="s">
        <v>783</v>
      </c>
      <c r="D297" s="374"/>
      <c r="E297" s="239"/>
      <c r="F297" s="239"/>
    </row>
    <row r="298" spans="2:6" ht="12.75">
      <c r="B298" s="375"/>
      <c r="F298" s="238" t="s">
        <v>978</v>
      </c>
    </row>
    <row r="299" spans="2:6" ht="12.75">
      <c r="B299" s="375"/>
      <c r="C299" s="372" t="s">
        <v>771</v>
      </c>
      <c r="F299" s="239"/>
    </row>
    <row r="300" spans="2:6" ht="12.75">
      <c r="B300" s="375"/>
      <c r="C300" s="372" t="s">
        <v>342</v>
      </c>
      <c r="F300" s="239"/>
    </row>
    <row r="301" spans="2:6" ht="12.75">
      <c r="B301" s="375"/>
      <c r="C301" s="372" t="s">
        <v>774</v>
      </c>
      <c r="F301" s="239"/>
    </row>
    <row r="302" spans="2:3" ht="12.75">
      <c r="B302" s="376"/>
      <c r="C302" s="372" t="s">
        <v>776</v>
      </c>
    </row>
    <row r="303" spans="2:3" ht="12.75">
      <c r="B303" s="376"/>
      <c r="C303" s="377">
        <f>35582254944</f>
        <v>35582254944</v>
      </c>
    </row>
    <row r="306" spans="1:6" ht="12.75">
      <c r="A306" s="243" t="s">
        <v>5</v>
      </c>
      <c r="B306" s="378" t="s">
        <v>785</v>
      </c>
      <c r="C306" s="379" t="s">
        <v>369</v>
      </c>
      <c r="D306" s="380" t="s">
        <v>780</v>
      </c>
      <c r="E306" s="195" t="s">
        <v>779</v>
      </c>
      <c r="F306" s="195" t="s">
        <v>239</v>
      </c>
    </row>
    <row r="307" spans="1:6" ht="12.75">
      <c r="A307" s="123">
        <v>1</v>
      </c>
      <c r="B307" s="381" t="s">
        <v>395</v>
      </c>
      <c r="C307" s="381" t="s">
        <v>532</v>
      </c>
      <c r="D307" s="382">
        <v>3213</v>
      </c>
      <c r="E307" s="269">
        <v>154</v>
      </c>
      <c r="F307" s="269">
        <v>494802</v>
      </c>
    </row>
    <row r="308" spans="1:6" ht="12.75">
      <c r="A308" s="123">
        <v>2</v>
      </c>
      <c r="B308" s="381" t="s">
        <v>397</v>
      </c>
      <c r="C308" s="381" t="s">
        <v>532</v>
      </c>
      <c r="D308" s="382">
        <v>22</v>
      </c>
      <c r="E308" s="269">
        <v>726</v>
      </c>
      <c r="F308" s="269">
        <v>15972</v>
      </c>
    </row>
    <row r="309" spans="1:6" ht="12.75">
      <c r="A309" s="123">
        <v>3</v>
      </c>
      <c r="B309" s="381" t="s">
        <v>396</v>
      </c>
      <c r="C309" s="381" t="s">
        <v>532</v>
      </c>
      <c r="D309" s="382">
        <v>368</v>
      </c>
      <c r="E309" s="269">
        <v>876</v>
      </c>
      <c r="F309" s="269">
        <v>322368</v>
      </c>
    </row>
    <row r="310" spans="1:6" ht="12.75">
      <c r="A310" s="123">
        <v>4</v>
      </c>
      <c r="B310" s="381" t="s">
        <v>723</v>
      </c>
      <c r="C310" s="381" t="s">
        <v>532</v>
      </c>
      <c r="D310" s="382">
        <v>242</v>
      </c>
      <c r="E310" s="269">
        <v>110</v>
      </c>
      <c r="F310" s="269">
        <v>26620</v>
      </c>
    </row>
    <row r="311" spans="1:6" ht="12.75">
      <c r="A311" s="123">
        <v>5</v>
      </c>
      <c r="B311" s="381" t="s">
        <v>912</v>
      </c>
      <c r="C311" s="381" t="s">
        <v>531</v>
      </c>
      <c r="D311" s="382">
        <v>2745</v>
      </c>
      <c r="E311" s="269">
        <v>35</v>
      </c>
      <c r="F311" s="269">
        <v>96075</v>
      </c>
    </row>
    <row r="312" spans="1:6" ht="12.75">
      <c r="A312" s="123">
        <v>6</v>
      </c>
      <c r="B312" s="381" t="s">
        <v>1063</v>
      </c>
      <c r="C312" s="381" t="s">
        <v>532</v>
      </c>
      <c r="D312" s="382">
        <v>40</v>
      </c>
      <c r="E312" s="269">
        <v>1450</v>
      </c>
      <c r="F312" s="269">
        <v>58000</v>
      </c>
    </row>
    <row r="313" spans="1:6" ht="12.75">
      <c r="A313" s="123">
        <v>7</v>
      </c>
      <c r="B313" s="381" t="s">
        <v>724</v>
      </c>
      <c r="C313" s="381" t="s">
        <v>532</v>
      </c>
      <c r="D313" s="382">
        <v>450</v>
      </c>
      <c r="E313" s="269">
        <v>2770</v>
      </c>
      <c r="F313" s="269">
        <v>1246500</v>
      </c>
    </row>
    <row r="314" spans="1:6" ht="12.75">
      <c r="A314" s="123">
        <v>8</v>
      </c>
      <c r="B314" s="381" t="s">
        <v>401</v>
      </c>
      <c r="C314" s="381" t="s">
        <v>532</v>
      </c>
      <c r="D314" s="382">
        <v>571</v>
      </c>
      <c r="E314" s="269">
        <v>223</v>
      </c>
      <c r="F314" s="269">
        <v>127333</v>
      </c>
    </row>
    <row r="315" spans="1:6" ht="12.75">
      <c r="A315" s="123">
        <v>9</v>
      </c>
      <c r="B315" s="381" t="s">
        <v>907</v>
      </c>
      <c r="C315" s="381" t="s">
        <v>532</v>
      </c>
      <c r="D315" s="382">
        <v>12</v>
      </c>
      <c r="E315" s="269">
        <v>624.0000008684477</v>
      </c>
      <c r="F315" s="269">
        <v>7488.000010421371</v>
      </c>
    </row>
    <row r="316" spans="1:6" ht="12.75">
      <c r="A316" s="123">
        <v>10</v>
      </c>
      <c r="B316" s="381" t="s">
        <v>399</v>
      </c>
      <c r="C316" s="381" t="s">
        <v>532</v>
      </c>
      <c r="D316" s="382">
        <v>331</v>
      </c>
      <c r="E316" s="269">
        <v>879</v>
      </c>
      <c r="F316" s="269">
        <v>290949</v>
      </c>
    </row>
    <row r="317" spans="1:6" ht="12.75">
      <c r="A317" s="123">
        <v>11</v>
      </c>
      <c r="B317" s="381" t="s">
        <v>380</v>
      </c>
      <c r="C317" s="381" t="s">
        <v>532</v>
      </c>
      <c r="D317" s="382">
        <v>260</v>
      </c>
      <c r="E317" s="269">
        <v>1046</v>
      </c>
      <c r="F317" s="269">
        <v>271960</v>
      </c>
    </row>
    <row r="318" spans="1:6" ht="12.75">
      <c r="A318" s="123">
        <v>12</v>
      </c>
      <c r="B318" s="381" t="s">
        <v>378</v>
      </c>
      <c r="C318" s="381" t="s">
        <v>532</v>
      </c>
      <c r="D318" s="382">
        <v>4</v>
      </c>
      <c r="E318" s="269">
        <v>85</v>
      </c>
      <c r="F318" s="269">
        <v>340</v>
      </c>
    </row>
    <row r="319" spans="1:6" ht="12.75">
      <c r="A319" s="123">
        <v>13</v>
      </c>
      <c r="B319" s="381" t="s">
        <v>379</v>
      </c>
      <c r="C319" s="381" t="s">
        <v>532</v>
      </c>
      <c r="D319" s="382">
        <v>149</v>
      </c>
      <c r="E319" s="269">
        <v>367</v>
      </c>
      <c r="F319" s="269">
        <v>54683</v>
      </c>
    </row>
    <row r="320" spans="1:6" ht="12.75">
      <c r="A320" s="123">
        <v>14</v>
      </c>
      <c r="B320" s="381" t="s">
        <v>1064</v>
      </c>
      <c r="C320" s="381" t="s">
        <v>531</v>
      </c>
      <c r="D320" s="382">
        <v>22076</v>
      </c>
      <c r="E320" s="269">
        <v>276</v>
      </c>
      <c r="F320" s="269">
        <v>5456890</v>
      </c>
    </row>
    <row r="321" spans="1:6" ht="12.75">
      <c r="A321" s="123">
        <v>15</v>
      </c>
      <c r="B321" s="381" t="s">
        <v>400</v>
      </c>
      <c r="C321" s="381" t="s">
        <v>532</v>
      </c>
      <c r="D321" s="382">
        <v>3456</v>
      </c>
      <c r="E321" s="269">
        <v>276</v>
      </c>
      <c r="F321" s="269">
        <v>953856</v>
      </c>
    </row>
    <row r="322" spans="1:6" ht="12.75">
      <c r="A322" s="123">
        <v>16</v>
      </c>
      <c r="B322" s="381" t="s">
        <v>725</v>
      </c>
      <c r="C322" s="381" t="s">
        <v>532</v>
      </c>
      <c r="D322" s="382">
        <v>211</v>
      </c>
      <c r="E322" s="269">
        <v>719.0000000000003</v>
      </c>
      <c r="F322" s="269">
        <v>151709.00000000006</v>
      </c>
    </row>
    <row r="323" spans="1:6" ht="12.75">
      <c r="A323" s="123">
        <v>17</v>
      </c>
      <c r="B323" s="381" t="s">
        <v>398</v>
      </c>
      <c r="C323" s="381" t="s">
        <v>532</v>
      </c>
      <c r="D323" s="382">
        <v>8617</v>
      </c>
      <c r="E323" s="269">
        <v>160</v>
      </c>
      <c r="F323" s="269">
        <v>1378720</v>
      </c>
    </row>
    <row r="324" spans="1:6" ht="12.75">
      <c r="A324" s="123">
        <v>18</v>
      </c>
      <c r="B324" s="381" t="s">
        <v>1065</v>
      </c>
      <c r="C324" s="381" t="s">
        <v>532</v>
      </c>
      <c r="D324" s="382">
        <v>51</v>
      </c>
      <c r="E324" s="269">
        <v>2600</v>
      </c>
      <c r="F324" s="269">
        <v>132600</v>
      </c>
    </row>
    <row r="325" spans="1:6" ht="12.75">
      <c r="A325" s="123">
        <v>19</v>
      </c>
      <c r="B325" s="381" t="s">
        <v>726</v>
      </c>
      <c r="C325" s="381" t="s">
        <v>532</v>
      </c>
      <c r="D325" s="382">
        <v>316</v>
      </c>
      <c r="E325" s="269">
        <v>53</v>
      </c>
      <c r="F325" s="269">
        <v>16748</v>
      </c>
    </row>
    <row r="326" spans="1:6" ht="12.75">
      <c r="A326" s="123">
        <v>20</v>
      </c>
      <c r="B326" s="381" t="s">
        <v>727</v>
      </c>
      <c r="C326" s="381" t="s">
        <v>532</v>
      </c>
      <c r="D326" s="382">
        <v>357</v>
      </c>
      <c r="E326" s="269">
        <v>606</v>
      </c>
      <c r="F326" s="269">
        <v>216342</v>
      </c>
    </row>
    <row r="327" spans="1:6" ht="12.75">
      <c r="A327" s="123">
        <v>21</v>
      </c>
      <c r="B327" s="381" t="s">
        <v>728</v>
      </c>
      <c r="C327" s="381" t="s">
        <v>532</v>
      </c>
      <c r="D327" s="382">
        <v>38</v>
      </c>
      <c r="E327" s="269">
        <v>99</v>
      </c>
      <c r="F327" s="269">
        <v>3762</v>
      </c>
    </row>
    <row r="328" spans="1:6" ht="12.75">
      <c r="A328" s="123">
        <v>22</v>
      </c>
      <c r="B328" s="381" t="s">
        <v>386</v>
      </c>
      <c r="C328" s="381" t="s">
        <v>532</v>
      </c>
      <c r="D328" s="382">
        <v>204</v>
      </c>
      <c r="E328" s="269">
        <v>773</v>
      </c>
      <c r="F328" s="269">
        <v>157692</v>
      </c>
    </row>
    <row r="329" spans="1:6" ht="12.75">
      <c r="A329" s="123">
        <v>23</v>
      </c>
      <c r="B329" s="381" t="s">
        <v>729</v>
      </c>
      <c r="C329" s="381" t="s">
        <v>532</v>
      </c>
      <c r="D329" s="382">
        <v>1231</v>
      </c>
      <c r="E329" s="269">
        <v>66</v>
      </c>
      <c r="F329" s="269">
        <v>81246</v>
      </c>
    </row>
    <row r="330" spans="1:6" ht="12.75">
      <c r="A330" s="123">
        <v>24</v>
      </c>
      <c r="B330" s="381" t="s">
        <v>385</v>
      </c>
      <c r="C330" s="381" t="s">
        <v>532</v>
      </c>
      <c r="D330" s="382">
        <v>417</v>
      </c>
      <c r="E330" s="269">
        <v>276</v>
      </c>
      <c r="F330" s="269">
        <v>115092</v>
      </c>
    </row>
    <row r="331" spans="1:6" ht="12.75">
      <c r="A331" s="123">
        <v>25</v>
      </c>
      <c r="B331" s="381" t="s">
        <v>376</v>
      </c>
      <c r="C331" s="381" t="s">
        <v>532</v>
      </c>
      <c r="D331" s="382">
        <v>20</v>
      </c>
      <c r="E331" s="269">
        <v>36</v>
      </c>
      <c r="F331" s="269">
        <v>720</v>
      </c>
    </row>
    <row r="332" spans="1:6" ht="12.75">
      <c r="A332" s="123">
        <v>26</v>
      </c>
      <c r="B332" s="381" t="s">
        <v>373</v>
      </c>
      <c r="C332" s="381" t="s">
        <v>532</v>
      </c>
      <c r="D332" s="382">
        <v>38</v>
      </c>
      <c r="E332" s="269">
        <v>100</v>
      </c>
      <c r="F332" s="269">
        <v>3800</v>
      </c>
    </row>
    <row r="333" spans="1:6" ht="12.75">
      <c r="A333" s="123">
        <v>27</v>
      </c>
      <c r="B333" s="381" t="s">
        <v>999</v>
      </c>
      <c r="C333" s="381" t="s">
        <v>532</v>
      </c>
      <c r="D333" s="382">
        <v>30</v>
      </c>
      <c r="E333" s="269">
        <v>2989</v>
      </c>
      <c r="F333" s="269">
        <v>89670</v>
      </c>
    </row>
    <row r="334" spans="1:6" ht="12.75">
      <c r="A334" s="123">
        <v>28</v>
      </c>
      <c r="B334" s="381" t="s">
        <v>998</v>
      </c>
      <c r="C334" s="381" t="s">
        <v>532</v>
      </c>
      <c r="D334" s="382">
        <v>20</v>
      </c>
      <c r="E334" s="269">
        <v>1093</v>
      </c>
      <c r="F334" s="269">
        <v>21860</v>
      </c>
    </row>
    <row r="335" spans="1:6" ht="12.75">
      <c r="A335" s="123">
        <v>29</v>
      </c>
      <c r="B335" s="381" t="s">
        <v>391</v>
      </c>
      <c r="C335" s="381" t="s">
        <v>532</v>
      </c>
      <c r="D335" s="382">
        <v>265</v>
      </c>
      <c r="E335" s="269">
        <v>490</v>
      </c>
      <c r="F335" s="269">
        <v>129850</v>
      </c>
    </row>
    <row r="336" spans="1:6" ht="12.75">
      <c r="A336" s="123">
        <v>30</v>
      </c>
      <c r="B336" s="381" t="s">
        <v>389</v>
      </c>
      <c r="C336" s="381" t="s">
        <v>532</v>
      </c>
      <c r="D336" s="382">
        <v>58</v>
      </c>
      <c r="E336" s="269">
        <v>47</v>
      </c>
      <c r="F336" s="269">
        <v>2726</v>
      </c>
    </row>
    <row r="337" spans="1:6" ht="12.75">
      <c r="A337" s="123">
        <v>31</v>
      </c>
      <c r="B337" s="381" t="s">
        <v>392</v>
      </c>
      <c r="C337" s="381" t="s">
        <v>532</v>
      </c>
      <c r="D337" s="382">
        <v>62</v>
      </c>
      <c r="E337" s="269">
        <v>803</v>
      </c>
      <c r="F337" s="269">
        <v>49786</v>
      </c>
    </row>
    <row r="338" spans="1:6" ht="12.75">
      <c r="A338" s="123">
        <v>32</v>
      </c>
      <c r="B338" s="381" t="s">
        <v>390</v>
      </c>
      <c r="C338" s="381" t="s">
        <v>532</v>
      </c>
      <c r="D338" s="382">
        <v>198</v>
      </c>
      <c r="E338" s="269">
        <v>181</v>
      </c>
      <c r="F338" s="269">
        <v>35838</v>
      </c>
    </row>
    <row r="339" spans="1:6" ht="12.75">
      <c r="A339" s="123">
        <v>33</v>
      </c>
      <c r="B339" s="381" t="s">
        <v>730</v>
      </c>
      <c r="C339" s="381" t="s">
        <v>532</v>
      </c>
      <c r="D339" s="382">
        <v>10</v>
      </c>
      <c r="E339" s="269">
        <v>486</v>
      </c>
      <c r="F339" s="269">
        <v>4860</v>
      </c>
    </row>
    <row r="340" spans="1:6" ht="12.75">
      <c r="A340" s="123">
        <v>34</v>
      </c>
      <c r="B340" s="381" t="s">
        <v>382</v>
      </c>
      <c r="C340" s="381" t="s">
        <v>532</v>
      </c>
      <c r="D340" s="382">
        <v>252</v>
      </c>
      <c r="E340" s="269">
        <v>656</v>
      </c>
      <c r="F340" s="269">
        <v>165312</v>
      </c>
    </row>
    <row r="341" spans="1:6" ht="12.75">
      <c r="A341" s="123">
        <v>35</v>
      </c>
      <c r="B341" s="381" t="s">
        <v>394</v>
      </c>
      <c r="C341" s="381" t="s">
        <v>532</v>
      </c>
      <c r="D341" s="382">
        <v>900</v>
      </c>
      <c r="E341" s="269">
        <v>58</v>
      </c>
      <c r="F341" s="269">
        <v>52200</v>
      </c>
    </row>
    <row r="342" spans="1:6" ht="12.75">
      <c r="A342" s="123">
        <v>36</v>
      </c>
      <c r="B342" s="381" t="s">
        <v>381</v>
      </c>
      <c r="C342" s="381" t="s">
        <v>532</v>
      </c>
      <c r="D342" s="382">
        <v>84</v>
      </c>
      <c r="E342" s="269">
        <v>237</v>
      </c>
      <c r="F342" s="269">
        <v>19908</v>
      </c>
    </row>
    <row r="343" spans="1:6" ht="12.75">
      <c r="A343" s="123">
        <v>37</v>
      </c>
      <c r="B343" s="381" t="s">
        <v>914</v>
      </c>
      <c r="C343" s="381" t="s">
        <v>532</v>
      </c>
      <c r="D343" s="382">
        <v>267</v>
      </c>
      <c r="E343" s="269">
        <v>3226</v>
      </c>
      <c r="F343" s="269">
        <v>861342</v>
      </c>
    </row>
    <row r="344" spans="1:6" ht="12.75">
      <c r="A344" s="123">
        <v>38</v>
      </c>
      <c r="B344" s="381" t="s">
        <v>915</v>
      </c>
      <c r="C344" s="381" t="s">
        <v>532</v>
      </c>
      <c r="D344" s="382">
        <v>26</v>
      </c>
      <c r="E344" s="269">
        <v>229</v>
      </c>
      <c r="F344" s="269">
        <v>5954</v>
      </c>
    </row>
    <row r="345" spans="1:6" ht="12.75">
      <c r="A345" s="123">
        <v>39</v>
      </c>
      <c r="B345" s="381" t="s">
        <v>916</v>
      </c>
      <c r="C345" s="381" t="s">
        <v>532</v>
      </c>
      <c r="D345" s="382">
        <v>329</v>
      </c>
      <c r="E345" s="269">
        <v>1093</v>
      </c>
      <c r="F345" s="269">
        <v>359597</v>
      </c>
    </row>
    <row r="346" spans="1:6" ht="12.75">
      <c r="A346" s="123">
        <v>40</v>
      </c>
      <c r="B346" s="381" t="s">
        <v>403</v>
      </c>
      <c r="C346" s="381" t="s">
        <v>532</v>
      </c>
      <c r="D346" s="382">
        <v>424</v>
      </c>
      <c r="E346" s="269">
        <v>260</v>
      </c>
      <c r="F346" s="269">
        <v>110240</v>
      </c>
    </row>
    <row r="347" spans="1:6" ht="12.75">
      <c r="A347" s="123">
        <v>41</v>
      </c>
      <c r="B347" s="381" t="s">
        <v>732</v>
      </c>
      <c r="C347" s="381" t="s">
        <v>532</v>
      </c>
      <c r="D347" s="382">
        <v>130</v>
      </c>
      <c r="E347" s="269">
        <v>79</v>
      </c>
      <c r="F347" s="269">
        <v>10270</v>
      </c>
    </row>
    <row r="348" spans="1:6" ht="12.75">
      <c r="A348" s="123">
        <v>42</v>
      </c>
      <c r="B348" s="381" t="s">
        <v>404</v>
      </c>
      <c r="C348" s="381" t="s">
        <v>532</v>
      </c>
      <c r="D348" s="382">
        <v>769</v>
      </c>
      <c r="E348" s="269">
        <v>254</v>
      </c>
      <c r="F348" s="269">
        <v>195326</v>
      </c>
    </row>
    <row r="349" spans="1:6" ht="12.75">
      <c r="A349" s="123">
        <v>43</v>
      </c>
      <c r="B349" s="381" t="s">
        <v>387</v>
      </c>
      <c r="C349" s="381" t="s">
        <v>532</v>
      </c>
      <c r="D349" s="382">
        <v>140</v>
      </c>
      <c r="E349" s="269">
        <v>288</v>
      </c>
      <c r="F349" s="269">
        <v>40320</v>
      </c>
    </row>
    <row r="350" spans="1:6" ht="12.75">
      <c r="A350" s="123">
        <v>44</v>
      </c>
      <c r="B350" s="381" t="s">
        <v>388</v>
      </c>
      <c r="C350" s="381" t="s">
        <v>532</v>
      </c>
      <c r="D350" s="382">
        <v>464</v>
      </c>
      <c r="E350" s="269">
        <v>810</v>
      </c>
      <c r="F350" s="269">
        <v>375840</v>
      </c>
    </row>
    <row r="351" spans="1:6" ht="12.75">
      <c r="A351" s="123">
        <v>45</v>
      </c>
      <c r="B351" s="381" t="s">
        <v>917</v>
      </c>
      <c r="C351" s="381" t="s">
        <v>532</v>
      </c>
      <c r="D351" s="382">
        <v>576</v>
      </c>
      <c r="E351" s="269">
        <v>68</v>
      </c>
      <c r="F351" s="269">
        <v>39168</v>
      </c>
    </row>
    <row r="352" spans="1:6" ht="12.75">
      <c r="A352" s="123">
        <v>46</v>
      </c>
      <c r="B352" s="381" t="s">
        <v>918</v>
      </c>
      <c r="C352" s="381" t="s">
        <v>532</v>
      </c>
      <c r="D352" s="382">
        <v>2</v>
      </c>
      <c r="E352" s="269">
        <v>2193</v>
      </c>
      <c r="F352" s="269">
        <v>4386</v>
      </c>
    </row>
    <row r="353" spans="1:6" ht="12.75">
      <c r="A353" s="123">
        <v>47</v>
      </c>
      <c r="B353" s="381" t="s">
        <v>733</v>
      </c>
      <c r="C353" s="381" t="s">
        <v>532</v>
      </c>
      <c r="D353" s="382">
        <v>204</v>
      </c>
      <c r="E353" s="269">
        <v>75</v>
      </c>
      <c r="F353" s="269">
        <v>15300</v>
      </c>
    </row>
    <row r="354" spans="1:6" ht="12.75">
      <c r="A354" s="123">
        <v>48</v>
      </c>
      <c r="B354" s="381" t="s">
        <v>734</v>
      </c>
      <c r="C354" s="381" t="s">
        <v>532</v>
      </c>
      <c r="D354" s="382">
        <v>248</v>
      </c>
      <c r="E354" s="269">
        <v>248</v>
      </c>
      <c r="F354" s="269">
        <v>61504</v>
      </c>
    </row>
    <row r="355" spans="1:6" ht="12.75">
      <c r="A355" s="123">
        <v>49</v>
      </c>
      <c r="B355" s="381" t="s">
        <v>384</v>
      </c>
      <c r="C355" s="381" t="s">
        <v>532</v>
      </c>
      <c r="D355" s="382">
        <v>1957</v>
      </c>
      <c r="E355" s="269">
        <v>188</v>
      </c>
      <c r="F355" s="269">
        <v>367916</v>
      </c>
    </row>
    <row r="356" spans="1:6" ht="12.75">
      <c r="A356" s="123">
        <v>50</v>
      </c>
      <c r="B356" s="381" t="s">
        <v>383</v>
      </c>
      <c r="C356" s="381" t="s">
        <v>532</v>
      </c>
      <c r="D356" s="382">
        <v>1597</v>
      </c>
      <c r="E356" s="269">
        <v>57</v>
      </c>
      <c r="F356" s="269">
        <v>91029</v>
      </c>
    </row>
    <row r="357" spans="1:6" ht="12.75">
      <c r="A357" s="123">
        <v>51</v>
      </c>
      <c r="B357" s="381" t="s">
        <v>393</v>
      </c>
      <c r="C357" s="381" t="s">
        <v>532</v>
      </c>
      <c r="D357" s="382">
        <v>1430</v>
      </c>
      <c r="E357" s="269">
        <v>109</v>
      </c>
      <c r="F357" s="269">
        <v>155870</v>
      </c>
    </row>
    <row r="358" spans="1:6" ht="12.75">
      <c r="A358" s="123">
        <v>52</v>
      </c>
      <c r="B358" s="381" t="s">
        <v>735</v>
      </c>
      <c r="C358" s="381" t="s">
        <v>532</v>
      </c>
      <c r="D358" s="382">
        <v>92</v>
      </c>
      <c r="E358" s="269">
        <v>3647.667872340426</v>
      </c>
      <c r="F358" s="269">
        <v>335585.4442553192</v>
      </c>
    </row>
    <row r="359" spans="1:6" ht="12.75">
      <c r="A359" s="123">
        <v>53</v>
      </c>
      <c r="B359" s="381" t="s">
        <v>736</v>
      </c>
      <c r="C359" s="381" t="s">
        <v>532</v>
      </c>
      <c r="D359" s="382">
        <v>600</v>
      </c>
      <c r="E359" s="269">
        <v>320</v>
      </c>
      <c r="F359" s="269">
        <v>192000</v>
      </c>
    </row>
    <row r="360" spans="1:6" ht="12.75">
      <c r="A360" s="123">
        <v>54</v>
      </c>
      <c r="B360" s="381" t="s">
        <v>737</v>
      </c>
      <c r="C360" s="381" t="s">
        <v>532</v>
      </c>
      <c r="D360" s="382">
        <v>185</v>
      </c>
      <c r="E360" s="269">
        <v>1546</v>
      </c>
      <c r="F360" s="269">
        <v>286010</v>
      </c>
    </row>
    <row r="361" spans="1:6" ht="12.75">
      <c r="A361" s="123">
        <v>55</v>
      </c>
      <c r="B361" s="381" t="s">
        <v>989</v>
      </c>
      <c r="C361" s="381" t="s">
        <v>532</v>
      </c>
      <c r="D361" s="382">
        <v>119</v>
      </c>
      <c r="E361" s="269">
        <v>3000</v>
      </c>
      <c r="F361" s="269">
        <v>357000</v>
      </c>
    </row>
    <row r="362" spans="1:6" ht="12.75">
      <c r="A362" s="123">
        <v>56</v>
      </c>
      <c r="B362" s="381" t="s">
        <v>1066</v>
      </c>
      <c r="C362" s="381" t="s">
        <v>532</v>
      </c>
      <c r="D362" s="382">
        <v>190</v>
      </c>
      <c r="E362" s="269">
        <v>130</v>
      </c>
      <c r="F362" s="269">
        <v>24700</v>
      </c>
    </row>
    <row r="363" spans="1:6" ht="12.75">
      <c r="A363" s="123">
        <v>57</v>
      </c>
      <c r="B363" s="381" t="s">
        <v>990</v>
      </c>
      <c r="C363" s="381" t="s">
        <v>532</v>
      </c>
      <c r="D363" s="382">
        <v>229</v>
      </c>
      <c r="E363" s="269">
        <v>600</v>
      </c>
      <c r="F363" s="269">
        <v>137400</v>
      </c>
    </row>
    <row r="364" spans="1:6" ht="12.75">
      <c r="A364" s="123">
        <v>58</v>
      </c>
      <c r="B364" s="381" t="s">
        <v>991</v>
      </c>
      <c r="C364" s="381" t="s">
        <v>532</v>
      </c>
      <c r="D364" s="382">
        <v>36</v>
      </c>
      <c r="E364" s="269">
        <v>4000</v>
      </c>
      <c r="F364" s="269">
        <v>144000</v>
      </c>
    </row>
    <row r="365" spans="1:6" ht="12.75">
      <c r="A365" s="123">
        <v>59</v>
      </c>
      <c r="B365" s="381" t="s">
        <v>996</v>
      </c>
      <c r="C365" s="381" t="s">
        <v>532</v>
      </c>
      <c r="D365" s="382">
        <v>100</v>
      </c>
      <c r="E365" s="269">
        <v>1700</v>
      </c>
      <c r="F365" s="269">
        <v>170000</v>
      </c>
    </row>
    <row r="366" spans="1:6" ht="12.75">
      <c r="A366" s="123">
        <v>60</v>
      </c>
      <c r="B366" s="381" t="s">
        <v>1067</v>
      </c>
      <c r="C366" s="381" t="s">
        <v>532</v>
      </c>
      <c r="D366" s="382">
        <v>147</v>
      </c>
      <c r="E366" s="269">
        <v>130</v>
      </c>
      <c r="F366" s="269">
        <v>19110</v>
      </c>
    </row>
    <row r="367" spans="1:6" ht="12.75">
      <c r="A367" s="123">
        <v>61</v>
      </c>
      <c r="B367" s="381" t="s">
        <v>995</v>
      </c>
      <c r="C367" s="381" t="s">
        <v>532</v>
      </c>
      <c r="D367" s="382">
        <v>232</v>
      </c>
      <c r="E367" s="269">
        <v>600</v>
      </c>
      <c r="F367" s="269">
        <v>139200</v>
      </c>
    </row>
    <row r="368" spans="1:6" ht="12.75">
      <c r="A368" s="123">
        <v>62</v>
      </c>
      <c r="B368" s="381" t="s">
        <v>405</v>
      </c>
      <c r="C368" s="381" t="s">
        <v>532</v>
      </c>
      <c r="D368" s="382">
        <v>7696</v>
      </c>
      <c r="E368" s="269">
        <v>46</v>
      </c>
      <c r="F368" s="269">
        <v>354016</v>
      </c>
    </row>
    <row r="369" spans="1:6" ht="12.75">
      <c r="A369" s="123">
        <v>63</v>
      </c>
      <c r="B369" s="381" t="s">
        <v>738</v>
      </c>
      <c r="C369" s="381" t="s">
        <v>532</v>
      </c>
      <c r="D369" s="382">
        <v>7</v>
      </c>
      <c r="E369" s="269">
        <v>74</v>
      </c>
      <c r="F369" s="269">
        <v>518</v>
      </c>
    </row>
    <row r="370" spans="1:6" ht="12.75">
      <c r="A370" s="123">
        <v>64</v>
      </c>
      <c r="B370" s="381" t="s">
        <v>739</v>
      </c>
      <c r="C370" s="381" t="s">
        <v>532</v>
      </c>
      <c r="D370" s="382">
        <v>23</v>
      </c>
      <c r="E370" s="269">
        <v>1251</v>
      </c>
      <c r="F370" s="269">
        <v>28773</v>
      </c>
    </row>
    <row r="371" spans="1:6" ht="12.75">
      <c r="A371" s="123">
        <v>65</v>
      </c>
      <c r="B371" s="381" t="s">
        <v>740</v>
      </c>
      <c r="C371" s="381" t="s">
        <v>532</v>
      </c>
      <c r="D371" s="382">
        <v>569</v>
      </c>
      <c r="E371" s="269">
        <v>53</v>
      </c>
      <c r="F371" s="269">
        <v>30157</v>
      </c>
    </row>
    <row r="372" spans="1:6" ht="12.75">
      <c r="A372" s="123">
        <v>66</v>
      </c>
      <c r="B372" s="381" t="s">
        <v>741</v>
      </c>
      <c r="C372" s="381" t="s">
        <v>532</v>
      </c>
      <c r="D372" s="382">
        <v>60</v>
      </c>
      <c r="E372" s="269">
        <v>435</v>
      </c>
      <c r="F372" s="269">
        <v>26100</v>
      </c>
    </row>
    <row r="373" spans="1:6" ht="12.75">
      <c r="A373" s="123">
        <v>67</v>
      </c>
      <c r="B373" s="381" t="s">
        <v>742</v>
      </c>
      <c r="C373" s="381" t="s">
        <v>532</v>
      </c>
      <c r="D373" s="382">
        <v>1094</v>
      </c>
      <c r="E373" s="269">
        <v>1609</v>
      </c>
      <c r="F373" s="269">
        <v>1760246</v>
      </c>
    </row>
    <row r="374" spans="1:6" ht="12.75">
      <c r="A374" s="123">
        <v>68</v>
      </c>
      <c r="B374" s="381" t="s">
        <v>992</v>
      </c>
      <c r="C374" s="381" t="s">
        <v>532</v>
      </c>
      <c r="D374" s="382">
        <v>139</v>
      </c>
      <c r="E374" s="269">
        <v>235</v>
      </c>
      <c r="F374" s="269">
        <v>32665</v>
      </c>
    </row>
    <row r="375" spans="1:6" ht="12.75">
      <c r="A375" s="123">
        <v>69</v>
      </c>
      <c r="B375" s="381" t="s">
        <v>993</v>
      </c>
      <c r="C375" s="381" t="s">
        <v>532</v>
      </c>
      <c r="D375" s="382">
        <v>50</v>
      </c>
      <c r="E375" s="269">
        <v>120</v>
      </c>
      <c r="F375" s="269">
        <v>6000</v>
      </c>
    </row>
    <row r="376" spans="1:6" ht="12.75">
      <c r="A376" s="123">
        <v>70</v>
      </c>
      <c r="B376" s="381" t="s">
        <v>377</v>
      </c>
      <c r="C376" s="381" t="s">
        <v>532</v>
      </c>
      <c r="D376" s="382">
        <v>7555</v>
      </c>
      <c r="E376" s="269">
        <v>41</v>
      </c>
      <c r="F376" s="269">
        <v>309755</v>
      </c>
    </row>
    <row r="377" spans="1:6" ht="12.75">
      <c r="A377" s="123">
        <v>71</v>
      </c>
      <c r="B377" s="418" t="s">
        <v>374</v>
      </c>
      <c r="C377" s="419" t="s">
        <v>532</v>
      </c>
      <c r="D377" s="419">
        <v>8756</v>
      </c>
      <c r="E377" s="420">
        <v>120</v>
      </c>
      <c r="F377" s="421">
        <v>1050720</v>
      </c>
    </row>
    <row r="378" spans="1:6" ht="12.75">
      <c r="A378" s="123">
        <v>72</v>
      </c>
      <c r="B378" s="419" t="s">
        <v>744</v>
      </c>
      <c r="C378" s="419" t="s">
        <v>532</v>
      </c>
      <c r="D378" s="419">
        <v>10</v>
      </c>
      <c r="E378" s="412">
        <v>455</v>
      </c>
      <c r="F378" s="422">
        <v>4550</v>
      </c>
    </row>
    <row r="379" spans="1:6" ht="12.75">
      <c r="A379" s="123">
        <v>73</v>
      </c>
      <c r="B379" s="419" t="s">
        <v>375</v>
      </c>
      <c r="C379" s="419" t="s">
        <v>532</v>
      </c>
      <c r="D379" s="419">
        <v>1015</v>
      </c>
      <c r="E379" s="412">
        <v>564</v>
      </c>
      <c r="F379" s="422">
        <v>572460</v>
      </c>
    </row>
    <row r="380" spans="1:6" ht="12.75">
      <c r="A380" s="123">
        <v>74</v>
      </c>
      <c r="B380" s="419" t="s">
        <v>994</v>
      </c>
      <c r="C380" s="419" t="s">
        <v>532</v>
      </c>
      <c r="D380" s="419">
        <v>30</v>
      </c>
      <c r="E380" s="412">
        <v>75</v>
      </c>
      <c r="F380" s="422">
        <v>2250</v>
      </c>
    </row>
    <row r="381" spans="1:6" ht="15">
      <c r="A381" s="415"/>
      <c r="B381" s="205" t="s">
        <v>123</v>
      </c>
      <c r="C381" s="205"/>
      <c r="D381" s="205"/>
      <c r="E381" s="423"/>
      <c r="F381" s="424">
        <f>SUM(F307:F380)</f>
        <v>20931554.444265738</v>
      </c>
    </row>
    <row r="385" ht="12.75">
      <c r="E385" s="201" t="s">
        <v>353</v>
      </c>
    </row>
    <row r="386" ht="12.75">
      <c r="E386" s="201"/>
    </row>
    <row r="387" ht="12.75">
      <c r="E387" s="201" t="s">
        <v>778</v>
      </c>
    </row>
  </sheetData>
  <sheetProtection/>
  <printOptions/>
  <pageMargins left="0.19" right="0.7" top="0.25" bottom="0.19" header="0.17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155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4.421875" style="0" customWidth="1"/>
    <col min="2" max="2" width="36.140625" style="192" customWidth="1"/>
    <col min="3" max="3" width="12.7109375" style="192" customWidth="1"/>
    <col min="4" max="4" width="13.8515625" style="192" customWidth="1"/>
    <col min="5" max="5" width="11.7109375" style="192" customWidth="1"/>
    <col min="6" max="6" width="15.28125" style="192" customWidth="1"/>
    <col min="7" max="7" width="9.28125" style="0" bestFit="1" customWidth="1"/>
    <col min="8" max="8" width="13.28125" style="0" customWidth="1"/>
  </cols>
  <sheetData>
    <row r="3" spans="2:6" ht="12.75">
      <c r="B3" s="238" t="s">
        <v>781</v>
      </c>
      <c r="C3" s="238"/>
      <c r="D3" s="238"/>
      <c r="F3"/>
    </row>
    <row r="4" spans="2:6" ht="15.75">
      <c r="B4" s="237"/>
      <c r="C4" s="239"/>
      <c r="D4" s="239"/>
      <c r="E4" s="239"/>
      <c r="F4" s="239"/>
    </row>
    <row r="5" spans="2:6" ht="12.75">
      <c r="B5" s="240"/>
      <c r="F5" s="238" t="s">
        <v>978</v>
      </c>
    </row>
    <row r="6" spans="2:6" ht="12.75">
      <c r="B6" s="240" t="s">
        <v>770</v>
      </c>
      <c r="C6" s="238" t="s">
        <v>771</v>
      </c>
      <c r="F6" s="239"/>
    </row>
    <row r="7" spans="2:6" ht="12.75">
      <c r="B7" s="240" t="s">
        <v>772</v>
      </c>
      <c r="C7" s="238" t="s">
        <v>342</v>
      </c>
      <c r="F7" s="239"/>
    </row>
    <row r="8" spans="2:6" ht="12.75">
      <c r="B8" s="240" t="s">
        <v>773</v>
      </c>
      <c r="C8" s="238" t="s">
        <v>774</v>
      </c>
      <c r="F8" s="239"/>
    </row>
    <row r="9" spans="2:3" ht="12.75">
      <c r="B9" s="241" t="s">
        <v>775</v>
      </c>
      <c r="C9" s="238" t="s">
        <v>776</v>
      </c>
    </row>
    <row r="10" spans="2:3" ht="12.75">
      <c r="B10" s="241" t="s">
        <v>777</v>
      </c>
      <c r="C10" s="242">
        <f>35582254944</f>
        <v>35582254944</v>
      </c>
    </row>
    <row r="11" spans="2:6" ht="12.75">
      <c r="B11" s="198"/>
      <c r="D11" s="199"/>
      <c r="E11" s="199"/>
      <c r="F11" s="199"/>
    </row>
    <row r="12" spans="1:6" ht="12.75">
      <c r="A12" s="243" t="s">
        <v>5</v>
      </c>
      <c r="B12" s="193" t="s">
        <v>785</v>
      </c>
      <c r="C12" s="194" t="s">
        <v>369</v>
      </c>
      <c r="D12" s="195" t="s">
        <v>780</v>
      </c>
      <c r="E12" s="195" t="s">
        <v>779</v>
      </c>
      <c r="F12" s="195" t="s">
        <v>239</v>
      </c>
    </row>
    <row r="13" spans="1:6" ht="12.75">
      <c r="A13" s="123">
        <v>1</v>
      </c>
      <c r="B13" s="203" t="s">
        <v>969</v>
      </c>
      <c r="C13" s="203" t="s">
        <v>531</v>
      </c>
      <c r="D13" s="204">
        <v>9468.6</v>
      </c>
      <c r="E13" s="204">
        <v>16.19033966095204</v>
      </c>
      <c r="F13" s="204">
        <f>D13*E13</f>
        <v>153299.8501136905</v>
      </c>
    </row>
    <row r="14" spans="1:6" ht="12.75">
      <c r="A14" s="123">
        <v>2</v>
      </c>
      <c r="B14" s="203" t="s">
        <v>966</v>
      </c>
      <c r="C14" s="203" t="s">
        <v>531</v>
      </c>
      <c r="D14" s="204">
        <v>0.26</v>
      </c>
      <c r="E14" s="204">
        <v>13.085007639458548</v>
      </c>
      <c r="F14" s="204">
        <f aca="true" t="shared" si="0" ref="F14:F77">D14*E14</f>
        <v>3.4021019862592223</v>
      </c>
    </row>
    <row r="15" spans="1:6" ht="12.75">
      <c r="A15" s="123">
        <v>3</v>
      </c>
      <c r="B15" s="203" t="s">
        <v>964</v>
      </c>
      <c r="C15" s="203" t="s">
        <v>531</v>
      </c>
      <c r="D15" s="204">
        <v>2.47</v>
      </c>
      <c r="E15" s="204">
        <v>12.713155453549113</v>
      </c>
      <c r="F15" s="204">
        <f t="shared" si="0"/>
        <v>31.401493970266312</v>
      </c>
    </row>
    <row r="16" spans="1:6" ht="12.75">
      <c r="A16" s="123">
        <v>4</v>
      </c>
      <c r="B16" s="203" t="s">
        <v>967</v>
      </c>
      <c r="C16" s="203" t="s">
        <v>531</v>
      </c>
      <c r="D16" s="204">
        <v>59438.2</v>
      </c>
      <c r="E16" s="204">
        <v>10.738376450333567</v>
      </c>
      <c r="F16" s="204">
        <f t="shared" si="0"/>
        <v>638269.7671302166</v>
      </c>
    </row>
    <row r="17" spans="1:6" ht="12.75">
      <c r="A17" s="123">
        <v>5</v>
      </c>
      <c r="B17" s="203" t="s">
        <v>965</v>
      </c>
      <c r="C17" s="203" t="s">
        <v>531</v>
      </c>
      <c r="D17" s="204">
        <v>241.8</v>
      </c>
      <c r="E17" s="204">
        <v>18.31996850626369</v>
      </c>
      <c r="F17" s="204">
        <f t="shared" si="0"/>
        <v>4429.768384814561</v>
      </c>
    </row>
    <row r="18" spans="1:6" ht="12.75">
      <c r="A18" s="123">
        <v>6</v>
      </c>
      <c r="B18" s="203" t="s">
        <v>957</v>
      </c>
      <c r="C18" s="203" t="s">
        <v>532</v>
      </c>
      <c r="D18" s="204">
        <v>2593.7200000000003</v>
      </c>
      <c r="E18" s="204">
        <v>9.416020504446696</v>
      </c>
      <c r="F18" s="204">
        <f t="shared" si="0"/>
        <v>24422.520702793485</v>
      </c>
    </row>
    <row r="19" spans="1:6" ht="12.75">
      <c r="A19" s="123">
        <v>7</v>
      </c>
      <c r="B19" s="203" t="s">
        <v>958</v>
      </c>
      <c r="C19" s="203" t="s">
        <v>532</v>
      </c>
      <c r="D19" s="204">
        <v>950.8</v>
      </c>
      <c r="E19" s="204">
        <v>11.135050000000001</v>
      </c>
      <c r="F19" s="204">
        <f t="shared" si="0"/>
        <v>10587.20554</v>
      </c>
    </row>
    <row r="20" spans="1:6" ht="12.75">
      <c r="A20" s="123">
        <v>8</v>
      </c>
      <c r="B20" s="203" t="s">
        <v>959</v>
      </c>
      <c r="C20" s="203" t="s">
        <v>531</v>
      </c>
      <c r="D20" s="204">
        <v>5912.5</v>
      </c>
      <c r="E20" s="204">
        <v>10.818088695908152</v>
      </c>
      <c r="F20" s="204">
        <f t="shared" si="0"/>
        <v>63961.94941455695</v>
      </c>
    </row>
    <row r="21" spans="1:6" ht="12.75">
      <c r="A21" s="123">
        <v>9</v>
      </c>
      <c r="B21" s="203" t="s">
        <v>960</v>
      </c>
      <c r="C21" s="203" t="s">
        <v>532</v>
      </c>
      <c r="D21" s="204">
        <v>3000</v>
      </c>
      <c r="E21" s="204">
        <v>11.47344</v>
      </c>
      <c r="F21" s="204">
        <f t="shared" si="0"/>
        <v>34420.32</v>
      </c>
    </row>
    <row r="22" spans="1:6" ht="12.75">
      <c r="A22" s="123">
        <v>10</v>
      </c>
      <c r="B22" s="203" t="s">
        <v>961</v>
      </c>
      <c r="C22" s="203" t="s">
        <v>531</v>
      </c>
      <c r="D22" s="204">
        <v>4500</v>
      </c>
      <c r="E22" s="204">
        <v>11.290133333333333</v>
      </c>
      <c r="F22" s="204">
        <f t="shared" si="0"/>
        <v>50805.6</v>
      </c>
    </row>
    <row r="23" spans="1:6" ht="12.75">
      <c r="A23" s="123">
        <v>11</v>
      </c>
      <c r="B23" s="203" t="s">
        <v>963</v>
      </c>
      <c r="C23" s="203" t="s">
        <v>531</v>
      </c>
      <c r="D23" s="204">
        <v>4256.4</v>
      </c>
      <c r="E23" s="204">
        <v>10.93676</v>
      </c>
      <c r="F23" s="204">
        <f t="shared" si="0"/>
        <v>46551.22526399999</v>
      </c>
    </row>
    <row r="24" spans="1:6" ht="12.75">
      <c r="A24" s="123">
        <v>12</v>
      </c>
      <c r="B24" s="203" t="s">
        <v>962</v>
      </c>
      <c r="C24" s="203" t="s">
        <v>532</v>
      </c>
      <c r="D24" s="204">
        <v>1327.5</v>
      </c>
      <c r="E24" s="204">
        <v>11.064344999999998</v>
      </c>
      <c r="F24" s="204">
        <f t="shared" si="0"/>
        <v>14687.917987499997</v>
      </c>
    </row>
    <row r="25" spans="1:6" ht="12.75">
      <c r="A25" s="123">
        <v>13</v>
      </c>
      <c r="B25" s="203" t="s">
        <v>614</v>
      </c>
      <c r="C25" s="203" t="s">
        <v>531</v>
      </c>
      <c r="D25" s="204">
        <v>19.49</v>
      </c>
      <c r="E25" s="204">
        <v>130.47470000000044</v>
      </c>
      <c r="F25" s="204">
        <f t="shared" si="0"/>
        <v>2542.9519030000083</v>
      </c>
    </row>
    <row r="26" spans="1:6" ht="12.75">
      <c r="A26" s="123">
        <v>14</v>
      </c>
      <c r="B26" s="203" t="s">
        <v>615</v>
      </c>
      <c r="C26" s="203" t="s">
        <v>531</v>
      </c>
      <c r="D26" s="204">
        <v>26100.02</v>
      </c>
      <c r="E26" s="204">
        <v>1.9280753997889652</v>
      </c>
      <c r="F26" s="204">
        <f t="shared" si="0"/>
        <v>50322.80649599999</v>
      </c>
    </row>
    <row r="27" spans="1:6" ht="12.75">
      <c r="A27" s="123">
        <v>15</v>
      </c>
      <c r="B27" s="203" t="s">
        <v>616</v>
      </c>
      <c r="C27" s="203" t="s">
        <v>531</v>
      </c>
      <c r="D27" s="204">
        <v>0</v>
      </c>
      <c r="E27" s="204">
        <v>0</v>
      </c>
      <c r="F27" s="204">
        <f t="shared" si="0"/>
        <v>0</v>
      </c>
    </row>
    <row r="28" spans="1:6" ht="12.75">
      <c r="A28" s="123">
        <v>16</v>
      </c>
      <c r="B28" s="203" t="s">
        <v>968</v>
      </c>
      <c r="C28" s="203" t="s">
        <v>531</v>
      </c>
      <c r="D28" s="204">
        <v>656.22</v>
      </c>
      <c r="E28" s="204">
        <v>32.884582503240146</v>
      </c>
      <c r="F28" s="204">
        <f t="shared" si="0"/>
        <v>21579.52073027625</v>
      </c>
    </row>
    <row r="29" spans="1:6" ht="12.75">
      <c r="A29" s="123">
        <v>17</v>
      </c>
      <c r="B29" s="203" t="s">
        <v>1068</v>
      </c>
      <c r="C29" s="203" t="s">
        <v>531</v>
      </c>
      <c r="D29" s="204">
        <v>1000</v>
      </c>
      <c r="E29" s="204">
        <v>33.27478</v>
      </c>
      <c r="F29" s="204">
        <f t="shared" si="0"/>
        <v>33274.78</v>
      </c>
    </row>
    <row r="30" spans="1:6" ht="12.75">
      <c r="A30" s="123">
        <v>18</v>
      </c>
      <c r="B30" s="203" t="s">
        <v>1069</v>
      </c>
      <c r="C30" s="203" t="s">
        <v>531</v>
      </c>
      <c r="D30" s="204">
        <v>1000</v>
      </c>
      <c r="E30" s="204">
        <v>34.9525</v>
      </c>
      <c r="F30" s="204">
        <f t="shared" si="0"/>
        <v>34952.5</v>
      </c>
    </row>
    <row r="31" spans="1:6" ht="12.75">
      <c r="A31" s="123">
        <v>19</v>
      </c>
      <c r="B31" s="203" t="s">
        <v>617</v>
      </c>
      <c r="C31" s="203" t="s">
        <v>531</v>
      </c>
      <c r="D31" s="204">
        <v>0.6799979999999999</v>
      </c>
      <c r="E31" s="204">
        <v>16.156577378892493</v>
      </c>
      <c r="F31" s="204">
        <f t="shared" si="0"/>
        <v>10.986440304492135</v>
      </c>
    </row>
    <row r="32" spans="1:6" ht="12.75">
      <c r="A32" s="123">
        <v>20</v>
      </c>
      <c r="B32" s="203" t="s">
        <v>618</v>
      </c>
      <c r="C32" s="203" t="s">
        <v>531</v>
      </c>
      <c r="D32" s="204">
        <v>1.58</v>
      </c>
      <c r="E32" s="204">
        <v>15.950000000000589</v>
      </c>
      <c r="F32" s="204">
        <f t="shared" si="0"/>
        <v>25.20100000000093</v>
      </c>
    </row>
    <row r="33" spans="1:6" ht="12.75">
      <c r="A33" s="123">
        <v>21</v>
      </c>
      <c r="B33" s="203" t="s">
        <v>619</v>
      </c>
      <c r="C33" s="203" t="s">
        <v>531</v>
      </c>
      <c r="D33" s="204">
        <v>0.78</v>
      </c>
      <c r="E33" s="204">
        <v>10.383514719657027</v>
      </c>
      <c r="F33" s="204">
        <f t="shared" si="0"/>
        <v>8.099141481332481</v>
      </c>
    </row>
    <row r="34" spans="1:6" ht="12.75">
      <c r="A34" s="123">
        <v>22</v>
      </c>
      <c r="B34" s="203" t="s">
        <v>620</v>
      </c>
      <c r="C34" s="203" t="s">
        <v>531</v>
      </c>
      <c r="D34" s="204">
        <v>0.03</v>
      </c>
      <c r="E34" s="204">
        <v>12.66677955745888</v>
      </c>
      <c r="F34" s="204">
        <f t="shared" si="0"/>
        <v>0.38000338672376643</v>
      </c>
    </row>
    <row r="35" spans="1:6" ht="12.75">
      <c r="A35" s="123">
        <v>23</v>
      </c>
      <c r="B35" s="203" t="s">
        <v>621</v>
      </c>
      <c r="C35" s="203" t="s">
        <v>531</v>
      </c>
      <c r="D35" s="204">
        <v>0.009998999999999997</v>
      </c>
      <c r="E35" s="204">
        <v>13.051305130534155</v>
      </c>
      <c r="F35" s="204">
        <f t="shared" si="0"/>
        <v>0.13050000000021098</v>
      </c>
    </row>
    <row r="36" spans="1:6" ht="12.75">
      <c r="A36" s="123">
        <v>24</v>
      </c>
      <c r="B36" s="203" t="s">
        <v>622</v>
      </c>
      <c r="C36" s="203" t="s">
        <v>531</v>
      </c>
      <c r="D36" s="204">
        <v>0.36</v>
      </c>
      <c r="E36" s="204">
        <v>18.03524294688638</v>
      </c>
      <c r="F36" s="204">
        <f t="shared" si="0"/>
        <v>6.492687460879097</v>
      </c>
    </row>
    <row r="37" spans="1:6" ht="12.75">
      <c r="A37" s="123">
        <v>25</v>
      </c>
      <c r="B37" s="203" t="s">
        <v>623</v>
      </c>
      <c r="C37" s="203" t="s">
        <v>531</v>
      </c>
      <c r="D37" s="204">
        <v>0.7799990000000001</v>
      </c>
      <c r="E37" s="204">
        <v>23.90438130586167</v>
      </c>
      <c r="F37" s="204">
        <f t="shared" si="0"/>
        <v>18.6453935141908</v>
      </c>
    </row>
    <row r="38" spans="1:6" ht="12.75">
      <c r="A38" s="123">
        <v>26</v>
      </c>
      <c r="B38" s="203" t="s">
        <v>624</v>
      </c>
      <c r="C38" s="203" t="s">
        <v>531</v>
      </c>
      <c r="D38" s="204">
        <v>0.609999</v>
      </c>
      <c r="E38" s="204">
        <v>9.374271367653732</v>
      </c>
      <c r="F38" s="204">
        <f t="shared" si="0"/>
        <v>5.718296159997409</v>
      </c>
    </row>
    <row r="39" spans="1:6" ht="12.75">
      <c r="A39" s="123">
        <v>27</v>
      </c>
      <c r="B39" s="203" t="s">
        <v>625</v>
      </c>
      <c r="C39" s="203" t="s">
        <v>531</v>
      </c>
      <c r="D39" s="204">
        <v>96514.49999899998</v>
      </c>
      <c r="E39" s="204">
        <v>10.369293583135489</v>
      </c>
      <c r="F39" s="204">
        <f t="shared" si="0"/>
        <v>1000787.1855191606</v>
      </c>
    </row>
    <row r="40" spans="1:6" ht="12.75">
      <c r="A40" s="123">
        <v>28</v>
      </c>
      <c r="B40" s="203" t="s">
        <v>626</v>
      </c>
      <c r="C40" s="203" t="s">
        <v>531</v>
      </c>
      <c r="D40" s="204">
        <v>1342.84</v>
      </c>
      <c r="E40" s="204">
        <v>16.91695179644455</v>
      </c>
      <c r="F40" s="204">
        <f t="shared" si="0"/>
        <v>22716.7595503376</v>
      </c>
    </row>
    <row r="41" spans="1:6" ht="12.75">
      <c r="A41" s="123">
        <v>29</v>
      </c>
      <c r="B41" s="203" t="s">
        <v>627</v>
      </c>
      <c r="C41" s="203" t="s">
        <v>531</v>
      </c>
      <c r="D41" s="204">
        <v>16560.65</v>
      </c>
      <c r="E41" s="204">
        <v>173.22127606021633</v>
      </c>
      <c r="F41" s="204">
        <f t="shared" si="0"/>
        <v>2868656.9253866216</v>
      </c>
    </row>
    <row r="42" spans="1:6" ht="12.75">
      <c r="A42" s="123">
        <v>30</v>
      </c>
      <c r="B42" s="203" t="s">
        <v>970</v>
      </c>
      <c r="C42" s="203" t="s">
        <v>531</v>
      </c>
      <c r="D42" s="204">
        <v>512</v>
      </c>
      <c r="E42" s="204">
        <v>45.10399999999998</v>
      </c>
      <c r="F42" s="204">
        <f t="shared" si="0"/>
        <v>23093.24799999999</v>
      </c>
    </row>
    <row r="43" spans="1:6" ht="12.75">
      <c r="A43" s="123">
        <v>31</v>
      </c>
      <c r="B43" s="203" t="s">
        <v>628</v>
      </c>
      <c r="C43" s="203" t="s">
        <v>532</v>
      </c>
      <c r="D43" s="204">
        <v>8.5</v>
      </c>
      <c r="E43" s="204">
        <v>245.89799999999923</v>
      </c>
      <c r="F43" s="204">
        <f t="shared" si="0"/>
        <v>2090.1329999999934</v>
      </c>
    </row>
    <row r="44" spans="1:8" ht="12.75">
      <c r="A44" s="123">
        <v>32</v>
      </c>
      <c r="B44" s="203" t="s">
        <v>1070</v>
      </c>
      <c r="C44" s="203" t="s">
        <v>531</v>
      </c>
      <c r="D44" s="204">
        <v>120</v>
      </c>
      <c r="E44" s="204">
        <v>1097.2810099999997</v>
      </c>
      <c r="F44" s="204">
        <f t="shared" si="0"/>
        <v>131673.72119999997</v>
      </c>
      <c r="G44" s="385"/>
      <c r="H44" s="5"/>
    </row>
    <row r="45" spans="1:7" ht="12.75">
      <c r="A45" s="123">
        <v>33</v>
      </c>
      <c r="B45" s="203" t="s">
        <v>973</v>
      </c>
      <c r="C45" s="203" t="s">
        <v>531</v>
      </c>
      <c r="D45" s="204">
        <v>78437</v>
      </c>
      <c r="E45" s="204">
        <v>139.29105124719175</v>
      </c>
      <c r="F45" s="204">
        <f t="shared" si="0"/>
        <v>10925572.186675979</v>
      </c>
      <c r="G45" s="5"/>
    </row>
    <row r="46" spans="1:7" ht="12.75">
      <c r="A46" s="123">
        <v>34</v>
      </c>
      <c r="B46" s="203" t="s">
        <v>1071</v>
      </c>
      <c r="C46" s="203" t="s">
        <v>531</v>
      </c>
      <c r="D46" s="204">
        <v>4150</v>
      </c>
      <c r="E46" s="204">
        <v>162.7353</v>
      </c>
      <c r="F46" s="204">
        <f t="shared" si="0"/>
        <v>675351.495</v>
      </c>
      <c r="G46" s="5"/>
    </row>
    <row r="47" spans="1:7" ht="12.75">
      <c r="A47" s="123">
        <v>35</v>
      </c>
      <c r="B47" s="203" t="s">
        <v>972</v>
      </c>
      <c r="C47" s="203" t="s">
        <v>531</v>
      </c>
      <c r="D47" s="204">
        <v>26.81</v>
      </c>
      <c r="E47" s="204">
        <v>135.2799999999924</v>
      </c>
      <c r="F47" s="204">
        <f t="shared" si="0"/>
        <v>3626.8567999997963</v>
      </c>
      <c r="G47" s="5"/>
    </row>
    <row r="48" spans="1:7" ht="12.75">
      <c r="A48" s="123">
        <v>36</v>
      </c>
      <c r="B48" s="203" t="s">
        <v>629</v>
      </c>
      <c r="C48" s="203" t="s">
        <v>531</v>
      </c>
      <c r="D48" s="204">
        <v>0.1</v>
      </c>
      <c r="E48" s="204">
        <v>3.198150000022724</v>
      </c>
      <c r="F48" s="204">
        <f t="shared" si="0"/>
        <v>0.3198150000022724</v>
      </c>
      <c r="G48" s="5"/>
    </row>
    <row r="49" spans="1:7" ht="12.75">
      <c r="A49" s="123">
        <v>37</v>
      </c>
      <c r="B49" s="203" t="s">
        <v>630</v>
      </c>
      <c r="C49" s="203" t="s">
        <v>531</v>
      </c>
      <c r="D49" s="204">
        <v>0.5</v>
      </c>
      <c r="E49" s="204">
        <v>234.90000000000234</v>
      </c>
      <c r="F49" s="204">
        <f t="shared" si="0"/>
        <v>117.45000000000117</v>
      </c>
      <c r="G49" s="5"/>
    </row>
    <row r="50" spans="1:7" ht="12.75">
      <c r="A50" s="123">
        <v>38</v>
      </c>
      <c r="B50" s="203" t="s">
        <v>631</v>
      </c>
      <c r="C50" s="203" t="s">
        <v>531</v>
      </c>
      <c r="D50" s="204">
        <v>6608.229999</v>
      </c>
      <c r="E50" s="204">
        <v>187.6456934731693</v>
      </c>
      <c r="F50" s="204">
        <f t="shared" si="0"/>
        <v>1240005.9007925559</v>
      </c>
      <c r="G50" s="5"/>
    </row>
    <row r="51" spans="1:7" ht="12.75">
      <c r="A51" s="123">
        <v>39</v>
      </c>
      <c r="B51" s="203" t="s">
        <v>632</v>
      </c>
      <c r="C51" s="203" t="s">
        <v>531</v>
      </c>
      <c r="D51" s="204">
        <v>24</v>
      </c>
      <c r="E51" s="204">
        <v>429.94999999999993</v>
      </c>
      <c r="F51" s="204">
        <f t="shared" si="0"/>
        <v>10318.8</v>
      </c>
      <c r="G51" s="5"/>
    </row>
    <row r="52" spans="1:7" ht="12.75">
      <c r="A52" s="123">
        <v>40</v>
      </c>
      <c r="B52" s="203" t="s">
        <v>633</v>
      </c>
      <c r="C52" s="203" t="s">
        <v>531</v>
      </c>
      <c r="D52" s="204">
        <v>0.09999900000000002</v>
      </c>
      <c r="E52" s="204">
        <v>158.1922451901938</v>
      </c>
      <c r="F52" s="204">
        <f t="shared" si="0"/>
        <v>15.819066326774193</v>
      </c>
      <c r="G52" s="5"/>
    </row>
    <row r="53" spans="1:7" ht="12.75">
      <c r="A53" s="123">
        <v>41</v>
      </c>
      <c r="B53" s="203" t="s">
        <v>634</v>
      </c>
      <c r="C53" s="203" t="s">
        <v>531</v>
      </c>
      <c r="D53" s="204">
        <v>6.639999000000001</v>
      </c>
      <c r="E53" s="204">
        <v>20.184777106673558</v>
      </c>
      <c r="F53" s="204">
        <f t="shared" si="0"/>
        <v>134.02689980353534</v>
      </c>
      <c r="G53" s="5"/>
    </row>
    <row r="54" spans="1:7" ht="12.75">
      <c r="A54" s="123">
        <v>42</v>
      </c>
      <c r="B54" s="203" t="s">
        <v>635</v>
      </c>
      <c r="C54" s="203" t="s">
        <v>531</v>
      </c>
      <c r="D54" s="204">
        <v>8</v>
      </c>
      <c r="E54" s="204">
        <v>964.25</v>
      </c>
      <c r="F54" s="204">
        <f t="shared" si="0"/>
        <v>7714</v>
      </c>
      <c r="G54" s="5"/>
    </row>
    <row r="55" spans="1:8" ht="12.75">
      <c r="A55" s="123">
        <v>43</v>
      </c>
      <c r="B55" s="203" t="s">
        <v>636</v>
      </c>
      <c r="C55" s="203" t="s">
        <v>531</v>
      </c>
      <c r="D55" s="204">
        <v>6.689998999999998</v>
      </c>
      <c r="E55" s="204">
        <v>105.26469862962793</v>
      </c>
      <c r="F55" s="204">
        <f t="shared" si="0"/>
        <v>704.220728567512</v>
      </c>
      <c r="G55" s="385"/>
      <c r="H55" s="5"/>
    </row>
    <row r="56" spans="1:7" ht="12.75">
      <c r="A56" s="123">
        <v>44</v>
      </c>
      <c r="B56" s="203" t="s">
        <v>637</v>
      </c>
      <c r="C56" s="203" t="s">
        <v>531</v>
      </c>
      <c r="D56" s="204">
        <v>3.47</v>
      </c>
      <c r="E56" s="204">
        <v>174.00000000000082</v>
      </c>
      <c r="F56" s="204">
        <f t="shared" si="0"/>
        <v>603.7800000000029</v>
      </c>
      <c r="G56" s="5"/>
    </row>
    <row r="57" spans="1:7" ht="12.75">
      <c r="A57" s="123">
        <v>45</v>
      </c>
      <c r="B57" s="203" t="s">
        <v>638</v>
      </c>
      <c r="C57" s="203" t="s">
        <v>531</v>
      </c>
      <c r="D57" s="204">
        <v>0.079999</v>
      </c>
      <c r="E57" s="204">
        <v>91.33530970697223</v>
      </c>
      <c r="F57" s="204">
        <f t="shared" si="0"/>
        <v>7.306733441248071</v>
      </c>
      <c r="G57" s="5"/>
    </row>
    <row r="58" spans="1:7" ht="12.75">
      <c r="A58" s="123">
        <v>46</v>
      </c>
      <c r="B58" s="203" t="s">
        <v>639</v>
      </c>
      <c r="C58" s="203" t="s">
        <v>531</v>
      </c>
      <c r="D58" s="204">
        <v>12305.34</v>
      </c>
      <c r="E58" s="204">
        <v>418.33205685451685</v>
      </c>
      <c r="F58" s="204">
        <f t="shared" si="0"/>
        <v>5147718.1924941605</v>
      </c>
      <c r="G58" s="5"/>
    </row>
    <row r="59" spans="1:7" ht="12.75">
      <c r="A59" s="123">
        <v>47</v>
      </c>
      <c r="B59" s="203" t="s">
        <v>640</v>
      </c>
      <c r="C59" s="203" t="s">
        <v>531</v>
      </c>
      <c r="D59" s="204">
        <v>4183.07</v>
      </c>
      <c r="E59" s="204">
        <v>107.13945890272751</v>
      </c>
      <c r="F59" s="204">
        <f t="shared" si="0"/>
        <v>448171.85635223234</v>
      </c>
      <c r="G59" s="5"/>
    </row>
    <row r="60" spans="1:7" ht="12.75">
      <c r="A60" s="123">
        <v>48</v>
      </c>
      <c r="B60" s="203" t="s">
        <v>641</v>
      </c>
      <c r="C60" s="203" t="s">
        <v>531</v>
      </c>
      <c r="D60" s="204">
        <v>4634.879999999999</v>
      </c>
      <c r="E60" s="204">
        <v>184.6970474981759</v>
      </c>
      <c r="F60" s="204">
        <f t="shared" si="0"/>
        <v>856048.6515083453</v>
      </c>
      <c r="G60" s="5"/>
    </row>
    <row r="61" spans="1:7" ht="12.75">
      <c r="A61" s="123">
        <v>49</v>
      </c>
      <c r="B61" s="203" t="s">
        <v>642</v>
      </c>
      <c r="C61" s="203" t="s">
        <v>531</v>
      </c>
      <c r="D61" s="204">
        <v>0.01</v>
      </c>
      <c r="E61" s="204">
        <v>68.23189614224248</v>
      </c>
      <c r="F61" s="204">
        <f t="shared" si="0"/>
        <v>0.6823189614224248</v>
      </c>
      <c r="G61" s="5"/>
    </row>
    <row r="62" spans="1:7" ht="12.75">
      <c r="A62" s="123">
        <v>50</v>
      </c>
      <c r="B62" s="203" t="s">
        <v>643</v>
      </c>
      <c r="C62" s="203" t="s">
        <v>531</v>
      </c>
      <c r="D62" s="204">
        <v>0.01</v>
      </c>
      <c r="E62" s="204">
        <v>529.2499999999127</v>
      </c>
      <c r="F62" s="204">
        <f t="shared" si="0"/>
        <v>5.292499999999127</v>
      </c>
      <c r="G62" s="5"/>
    </row>
    <row r="63" spans="1:7" ht="12.75">
      <c r="A63" s="123">
        <v>51</v>
      </c>
      <c r="B63" s="203" t="s">
        <v>644</v>
      </c>
      <c r="C63" s="203" t="s">
        <v>531</v>
      </c>
      <c r="D63" s="204">
        <v>27.399999000000026</v>
      </c>
      <c r="E63" s="204">
        <v>462.7086878192069</v>
      </c>
      <c r="F63" s="204">
        <f t="shared" si="0"/>
        <v>12678.217583537593</v>
      </c>
      <c r="G63" s="5"/>
    </row>
    <row r="64" spans="1:7" ht="12.75">
      <c r="A64" s="123">
        <v>52</v>
      </c>
      <c r="B64" s="203" t="s">
        <v>645</v>
      </c>
      <c r="C64" s="203" t="s">
        <v>531</v>
      </c>
      <c r="D64" s="204">
        <v>0.3</v>
      </c>
      <c r="E64" s="204">
        <v>201.57092545231183</v>
      </c>
      <c r="F64" s="204">
        <f t="shared" si="0"/>
        <v>60.471277635693546</v>
      </c>
      <c r="G64" s="5"/>
    </row>
    <row r="65" spans="1:7" ht="12.75">
      <c r="A65" s="123">
        <v>53</v>
      </c>
      <c r="B65" s="203" t="s">
        <v>646</v>
      </c>
      <c r="C65" s="203" t="s">
        <v>531</v>
      </c>
      <c r="D65" s="204">
        <v>27783.39</v>
      </c>
      <c r="E65" s="204">
        <v>228.20169159295762</v>
      </c>
      <c r="F65" s="204">
        <f t="shared" si="0"/>
        <v>6340216.596186862</v>
      </c>
      <c r="G65" s="5"/>
    </row>
    <row r="66" spans="1:7" ht="12.75">
      <c r="A66" s="123">
        <v>54</v>
      </c>
      <c r="B66" s="203" t="s">
        <v>647</v>
      </c>
      <c r="C66" s="203" t="s">
        <v>531</v>
      </c>
      <c r="D66" s="204">
        <v>0.08</v>
      </c>
      <c r="E66" s="204">
        <v>333.7276000000952</v>
      </c>
      <c r="F66" s="204">
        <f t="shared" si="0"/>
        <v>26.698208000007618</v>
      </c>
      <c r="G66" s="5"/>
    </row>
    <row r="67" spans="1:7" ht="12.75">
      <c r="A67" s="123">
        <v>55</v>
      </c>
      <c r="B67" s="203" t="s">
        <v>648</v>
      </c>
      <c r="C67" s="203" t="s">
        <v>531</v>
      </c>
      <c r="D67" s="204">
        <v>870.3699999999999</v>
      </c>
      <c r="E67" s="204">
        <v>67.2543840752422</v>
      </c>
      <c r="F67" s="204">
        <f t="shared" si="0"/>
        <v>58536.19826756854</v>
      </c>
      <c r="G67" s="5"/>
    </row>
    <row r="68" spans="1:7" ht="12.75">
      <c r="A68" s="123">
        <v>56</v>
      </c>
      <c r="B68" s="203" t="s">
        <v>649</v>
      </c>
      <c r="C68" s="203" t="s">
        <v>531</v>
      </c>
      <c r="D68" s="204">
        <v>2</v>
      </c>
      <c r="E68" s="204">
        <v>181.25</v>
      </c>
      <c r="F68" s="204">
        <f t="shared" si="0"/>
        <v>362.5</v>
      </c>
      <c r="G68" s="5"/>
    </row>
    <row r="69" spans="1:7" ht="12.75">
      <c r="A69" s="123">
        <v>57</v>
      </c>
      <c r="B69" s="203" t="s">
        <v>650</v>
      </c>
      <c r="C69" s="203" t="s">
        <v>531</v>
      </c>
      <c r="D69" s="204">
        <v>24.919999000000004</v>
      </c>
      <c r="E69" s="204">
        <v>116.1997550692988</v>
      </c>
      <c r="F69" s="204">
        <f t="shared" si="0"/>
        <v>2895.6977801271714</v>
      </c>
      <c r="G69" s="5"/>
    </row>
    <row r="70" spans="1:7" ht="12.75">
      <c r="A70" s="123">
        <v>58</v>
      </c>
      <c r="B70" s="203" t="s">
        <v>651</v>
      </c>
      <c r="C70" s="203" t="s">
        <v>531</v>
      </c>
      <c r="D70" s="204">
        <v>0.06</v>
      </c>
      <c r="E70" s="204">
        <v>507.50000000019406</v>
      </c>
      <c r="F70" s="204">
        <f t="shared" si="0"/>
        <v>30.45000000001164</v>
      </c>
      <c r="G70" s="5"/>
    </row>
    <row r="71" spans="1:7" ht="12.75">
      <c r="A71" s="123">
        <v>59</v>
      </c>
      <c r="B71" s="203" t="s">
        <v>652</v>
      </c>
      <c r="C71" s="203" t="s">
        <v>531</v>
      </c>
      <c r="D71" s="204">
        <v>0</v>
      </c>
      <c r="E71" s="204">
        <v>0</v>
      </c>
      <c r="F71" s="204">
        <f t="shared" si="0"/>
        <v>0</v>
      </c>
      <c r="G71" s="5"/>
    </row>
    <row r="72" spans="1:7" ht="12.75">
      <c r="A72" s="123">
        <v>60</v>
      </c>
      <c r="B72" s="203" t="s">
        <v>653</v>
      </c>
      <c r="C72" s="203" t="s">
        <v>531</v>
      </c>
      <c r="D72" s="204">
        <v>0</v>
      </c>
      <c r="E72" s="204">
        <v>0</v>
      </c>
      <c r="F72" s="204">
        <f t="shared" si="0"/>
        <v>0</v>
      </c>
      <c r="G72" s="5"/>
    </row>
    <row r="73" spans="1:7" ht="12.75">
      <c r="A73" s="123">
        <v>61</v>
      </c>
      <c r="B73" s="203" t="s">
        <v>654</v>
      </c>
      <c r="C73" s="203" t="s">
        <v>531</v>
      </c>
      <c r="D73" s="204">
        <v>0</v>
      </c>
      <c r="E73" s="204">
        <v>0</v>
      </c>
      <c r="F73" s="204">
        <f t="shared" si="0"/>
        <v>0</v>
      </c>
      <c r="G73" s="5"/>
    </row>
    <row r="74" spans="1:7" ht="12.75">
      <c r="A74" s="123">
        <v>62</v>
      </c>
      <c r="B74" s="203" t="s">
        <v>655</v>
      </c>
      <c r="C74" s="203" t="s">
        <v>531</v>
      </c>
      <c r="D74" s="204">
        <v>0.1</v>
      </c>
      <c r="E74" s="204">
        <v>821.2520000000019</v>
      </c>
      <c r="F74" s="204">
        <f t="shared" si="0"/>
        <v>82.12520000000019</v>
      </c>
      <c r="G74" s="5"/>
    </row>
    <row r="75" spans="1:7" ht="12.75">
      <c r="A75" s="123">
        <v>63</v>
      </c>
      <c r="B75" s="203" t="s">
        <v>656</v>
      </c>
      <c r="C75" s="203" t="s">
        <v>531</v>
      </c>
      <c r="D75" s="204">
        <v>0</v>
      </c>
      <c r="E75" s="204">
        <v>0</v>
      </c>
      <c r="F75" s="204">
        <f t="shared" si="0"/>
        <v>0</v>
      </c>
      <c r="G75" s="5"/>
    </row>
    <row r="76" spans="1:7" ht="12.75">
      <c r="A76" s="123">
        <v>64</v>
      </c>
      <c r="B76" s="203" t="s">
        <v>657</v>
      </c>
      <c r="C76" s="203" t="s">
        <v>531</v>
      </c>
      <c r="D76" s="204">
        <v>0.009998999999999966</v>
      </c>
      <c r="E76" s="204">
        <v>642.3211268791596</v>
      </c>
      <c r="F76" s="204">
        <f t="shared" si="0"/>
        <v>6.422568947664695</v>
      </c>
      <c r="G76" s="5"/>
    </row>
    <row r="77" spans="1:7" ht="12.75">
      <c r="A77" s="123">
        <v>65</v>
      </c>
      <c r="B77" s="203" t="s">
        <v>686</v>
      </c>
      <c r="C77" s="203" t="s">
        <v>531</v>
      </c>
      <c r="D77" s="204">
        <v>0.39</v>
      </c>
      <c r="E77" s="204">
        <v>13.780000000051821</v>
      </c>
      <c r="F77" s="204">
        <f t="shared" si="0"/>
        <v>5.374200000020211</v>
      </c>
      <c r="G77" s="5"/>
    </row>
    <row r="78" spans="1:7" ht="12.75">
      <c r="A78" s="123">
        <v>66</v>
      </c>
      <c r="B78" s="203" t="s">
        <v>687</v>
      </c>
      <c r="C78" s="203" t="s">
        <v>531</v>
      </c>
      <c r="D78" s="204">
        <v>7.81</v>
      </c>
      <c r="E78" s="204">
        <v>171.0809975286581</v>
      </c>
      <c r="F78" s="204">
        <f aca="true" t="shared" si="1" ref="F78:F84">D78*E78</f>
        <v>1336.1425906988195</v>
      </c>
      <c r="G78" s="5"/>
    </row>
    <row r="79" spans="1:7" ht="12.75">
      <c r="A79" s="123">
        <v>67</v>
      </c>
      <c r="B79" s="203" t="s">
        <v>688</v>
      </c>
      <c r="C79" s="203" t="s">
        <v>531</v>
      </c>
      <c r="D79" s="204">
        <v>0.77</v>
      </c>
      <c r="E79" s="204">
        <v>36.36987250050047</v>
      </c>
      <c r="F79" s="204">
        <f t="shared" si="1"/>
        <v>28.004801825385364</v>
      </c>
      <c r="G79" s="5"/>
    </row>
    <row r="80" spans="1:7" ht="12.75">
      <c r="A80" s="123">
        <v>68</v>
      </c>
      <c r="B80" s="203" t="s">
        <v>689</v>
      </c>
      <c r="C80" s="203" t="s">
        <v>531</v>
      </c>
      <c r="D80" s="204">
        <v>670.94</v>
      </c>
      <c r="E80" s="204">
        <v>44.4055625405589</v>
      </c>
      <c r="F80" s="204">
        <f t="shared" si="1"/>
        <v>29793.46813096259</v>
      </c>
      <c r="G80" s="5"/>
    </row>
    <row r="81" spans="1:7" ht="12.75">
      <c r="A81" s="123">
        <v>69</v>
      </c>
      <c r="B81" s="203" t="s">
        <v>690</v>
      </c>
      <c r="C81" s="203" t="s">
        <v>531</v>
      </c>
      <c r="D81" s="204">
        <v>0.03</v>
      </c>
      <c r="E81" s="204">
        <v>46.40000000000116</v>
      </c>
      <c r="F81" s="204">
        <f t="shared" si="1"/>
        <v>1.3920000000000345</v>
      </c>
      <c r="G81" s="5"/>
    </row>
    <row r="82" spans="1:7" ht="12.75">
      <c r="A82" s="123">
        <v>70</v>
      </c>
      <c r="B82" s="203" t="s">
        <v>710</v>
      </c>
      <c r="C82" s="203" t="s">
        <v>531</v>
      </c>
      <c r="D82" s="204">
        <v>1200</v>
      </c>
      <c r="E82" s="204">
        <v>213.15</v>
      </c>
      <c r="F82" s="204">
        <f t="shared" si="1"/>
        <v>255780</v>
      </c>
      <c r="G82" s="5"/>
    </row>
    <row r="83" spans="1:8" ht="12.75">
      <c r="A83" s="123">
        <v>71</v>
      </c>
      <c r="B83" s="203" t="s">
        <v>711</v>
      </c>
      <c r="C83" s="203" t="s">
        <v>531</v>
      </c>
      <c r="D83" s="204">
        <v>0.4</v>
      </c>
      <c r="E83" s="204">
        <v>652.5</v>
      </c>
      <c r="F83" s="204">
        <f t="shared" si="1"/>
        <v>261</v>
      </c>
      <c r="G83" s="385"/>
      <c r="H83" s="5"/>
    </row>
    <row r="84" spans="1:8" ht="12.75">
      <c r="A84" s="123">
        <v>72</v>
      </c>
      <c r="B84" s="203" t="s">
        <v>722</v>
      </c>
      <c r="C84" s="203" t="s">
        <v>531</v>
      </c>
      <c r="D84" s="204">
        <v>0</v>
      </c>
      <c r="E84" s="204">
        <v>0</v>
      </c>
      <c r="F84" s="204">
        <f t="shared" si="1"/>
        <v>0</v>
      </c>
      <c r="G84" s="385"/>
      <c r="H84" s="5"/>
    </row>
    <row r="85" spans="1:7" ht="12.75">
      <c r="A85" s="123">
        <v>73</v>
      </c>
      <c r="B85" s="425" t="s">
        <v>658</v>
      </c>
      <c r="C85" s="425" t="s">
        <v>532</v>
      </c>
      <c r="D85" s="204">
        <v>7</v>
      </c>
      <c r="E85" s="204">
        <v>17.17843478260953</v>
      </c>
      <c r="F85" s="204">
        <v>120.24904347826669</v>
      </c>
      <c r="G85" s="5"/>
    </row>
    <row r="86" spans="1:7" ht="12.75">
      <c r="A86" s="123">
        <v>74</v>
      </c>
      <c r="B86" s="425" t="s">
        <v>659</v>
      </c>
      <c r="C86" s="425" t="s">
        <v>532</v>
      </c>
      <c r="D86" s="204">
        <v>6701</v>
      </c>
      <c r="E86" s="204">
        <v>41.409193065679126</v>
      </c>
      <c r="F86" s="204">
        <v>277483.00273311586</v>
      </c>
      <c r="G86" s="5"/>
    </row>
    <row r="87" spans="1:7" ht="12.75">
      <c r="A87" s="123">
        <v>75</v>
      </c>
      <c r="B87" s="425" t="s">
        <v>660</v>
      </c>
      <c r="C87" s="425" t="s">
        <v>532</v>
      </c>
      <c r="D87" s="204">
        <v>6083</v>
      </c>
      <c r="E87" s="204">
        <v>2.6169168039629063</v>
      </c>
      <c r="F87" s="204">
        <v>15918.704918506355</v>
      </c>
      <c r="G87" s="5"/>
    </row>
    <row r="88" spans="1:7" ht="12.75">
      <c r="A88" s="123">
        <v>76</v>
      </c>
      <c r="B88" s="425" t="s">
        <v>661</v>
      </c>
      <c r="C88" s="425" t="s">
        <v>532</v>
      </c>
      <c r="D88" s="204">
        <v>31</v>
      </c>
      <c r="E88" s="204">
        <v>2</v>
      </c>
      <c r="F88" s="204">
        <v>62</v>
      </c>
      <c r="G88" s="5"/>
    </row>
    <row r="89" spans="1:7" ht="12.75">
      <c r="A89" s="123">
        <v>77</v>
      </c>
      <c r="B89" s="425" t="s">
        <v>662</v>
      </c>
      <c r="C89" s="425" t="s">
        <v>532</v>
      </c>
      <c r="D89" s="204">
        <v>21</v>
      </c>
      <c r="E89" s="204">
        <v>1.3237</v>
      </c>
      <c r="F89" s="204">
        <v>27.7977</v>
      </c>
      <c r="G89" s="5"/>
    </row>
    <row r="90" spans="1:7" ht="12.75">
      <c r="A90" s="123">
        <v>78</v>
      </c>
      <c r="B90" s="425" t="s">
        <v>663</v>
      </c>
      <c r="C90" s="425" t="s">
        <v>532</v>
      </c>
      <c r="D90" s="204">
        <v>1560</v>
      </c>
      <c r="E90" s="204">
        <v>17.2</v>
      </c>
      <c r="F90" s="204">
        <v>26832</v>
      </c>
      <c r="G90" s="5"/>
    </row>
    <row r="91" spans="1:7" ht="12.75">
      <c r="A91" s="123">
        <v>79</v>
      </c>
      <c r="B91" s="425" t="s">
        <v>664</v>
      </c>
      <c r="C91" s="425" t="s">
        <v>532</v>
      </c>
      <c r="D91" s="204">
        <v>96567</v>
      </c>
      <c r="E91" s="204">
        <v>39.68118753039566</v>
      </c>
      <c r="F91" s="204">
        <v>3831893.236247717</v>
      </c>
      <c r="G91" s="5"/>
    </row>
    <row r="92" spans="1:7" ht="12.75">
      <c r="A92" s="123">
        <v>80</v>
      </c>
      <c r="B92" s="425" t="s">
        <v>664</v>
      </c>
      <c r="C92" s="425" t="s">
        <v>532</v>
      </c>
      <c r="D92" s="204">
        <v>9768</v>
      </c>
      <c r="E92" s="204">
        <v>43.018699999999995</v>
      </c>
      <c r="F92" s="204">
        <v>420206.6616</v>
      </c>
      <c r="G92" s="5"/>
    </row>
    <row r="93" spans="1:7" ht="12.75">
      <c r="A93" s="123">
        <v>81</v>
      </c>
      <c r="B93" s="425" t="s">
        <v>665</v>
      </c>
      <c r="C93" s="425" t="s">
        <v>532</v>
      </c>
      <c r="D93" s="204">
        <v>2788</v>
      </c>
      <c r="E93" s="204">
        <v>134.15892666090457</v>
      </c>
      <c r="F93" s="204">
        <v>374035.087530602</v>
      </c>
      <c r="G93" s="5"/>
    </row>
    <row r="94" spans="1:7" ht="12.75">
      <c r="A94" s="123">
        <v>82</v>
      </c>
      <c r="B94" s="425" t="s">
        <v>666</v>
      </c>
      <c r="C94" s="425" t="s">
        <v>532</v>
      </c>
      <c r="D94" s="204">
        <v>3987</v>
      </c>
      <c r="E94" s="204">
        <v>61.76886058666386</v>
      </c>
      <c r="F94" s="204">
        <v>246272.4471590288</v>
      </c>
      <c r="G94" s="5"/>
    </row>
    <row r="95" spans="1:7" ht="12.75">
      <c r="A95" s="123">
        <v>83</v>
      </c>
      <c r="B95" s="425" t="s">
        <v>667</v>
      </c>
      <c r="C95" s="425" t="s">
        <v>532</v>
      </c>
      <c r="D95" s="204">
        <v>4312</v>
      </c>
      <c r="E95" s="204">
        <v>127.11444091960576</v>
      </c>
      <c r="F95" s="204">
        <v>548117.46924534</v>
      </c>
      <c r="G95" s="5"/>
    </row>
    <row r="96" spans="1:7" ht="12.75">
      <c r="A96" s="123">
        <v>84</v>
      </c>
      <c r="B96" s="425" t="s">
        <v>668</v>
      </c>
      <c r="C96" s="425" t="s">
        <v>532</v>
      </c>
      <c r="D96" s="204">
        <v>550</v>
      </c>
      <c r="E96" s="204">
        <v>353.8963233215548</v>
      </c>
      <c r="F96" s="204">
        <v>194642.97782685512</v>
      </c>
      <c r="G96" s="5"/>
    </row>
    <row r="97" spans="1:7" ht="12.75">
      <c r="A97" s="123">
        <v>85</v>
      </c>
      <c r="B97" s="425" t="s">
        <v>669</v>
      </c>
      <c r="C97" s="425" t="s">
        <v>532</v>
      </c>
      <c r="D97" s="204">
        <v>404</v>
      </c>
      <c r="E97" s="204">
        <v>227.4996428571429</v>
      </c>
      <c r="F97" s="204">
        <v>91909.85571428573</v>
      </c>
      <c r="G97" s="5"/>
    </row>
    <row r="98" spans="1:7" ht="12.75">
      <c r="A98" s="123">
        <v>86</v>
      </c>
      <c r="B98" s="425" t="s">
        <v>670</v>
      </c>
      <c r="C98" s="425" t="s">
        <v>532</v>
      </c>
      <c r="D98" s="204">
        <v>728</v>
      </c>
      <c r="E98" s="204">
        <v>436.23686302952507</v>
      </c>
      <c r="F98" s="204">
        <v>317580.4362854942</v>
      </c>
      <c r="G98" s="5"/>
    </row>
    <row r="99" spans="1:7" ht="12.75">
      <c r="A99" s="123">
        <v>87</v>
      </c>
      <c r="B99" s="425" t="s">
        <v>671</v>
      </c>
      <c r="C99" s="425" t="s">
        <v>532</v>
      </c>
      <c r="D99" s="204">
        <v>18</v>
      </c>
      <c r="E99" s="204">
        <v>384.4599999999999</v>
      </c>
      <c r="F99" s="204">
        <v>6920.279999999999</v>
      </c>
      <c r="G99" s="5"/>
    </row>
    <row r="100" spans="1:7" ht="12.75">
      <c r="A100" s="123">
        <v>88</v>
      </c>
      <c r="B100" s="425" t="s">
        <v>672</v>
      </c>
      <c r="C100" s="425" t="s">
        <v>532</v>
      </c>
      <c r="D100" s="204">
        <v>0</v>
      </c>
      <c r="E100" s="204">
        <v>0</v>
      </c>
      <c r="F100" s="204">
        <v>0</v>
      </c>
      <c r="G100" s="5"/>
    </row>
    <row r="101" spans="1:7" ht="12.75">
      <c r="A101" s="123">
        <v>89</v>
      </c>
      <c r="B101" s="425" t="s">
        <v>673</v>
      </c>
      <c r="C101" s="425" t="s">
        <v>532</v>
      </c>
      <c r="D101" s="204">
        <v>6709</v>
      </c>
      <c r="E101" s="204">
        <v>35.097586427457074</v>
      </c>
      <c r="F101" s="204">
        <v>235469.70734180952</v>
      </c>
      <c r="G101" s="5"/>
    </row>
    <row r="102" spans="1:7" ht="12.75">
      <c r="A102" s="123">
        <v>90</v>
      </c>
      <c r="B102" s="425" t="s">
        <v>674</v>
      </c>
      <c r="C102" s="425" t="s">
        <v>532</v>
      </c>
      <c r="D102" s="204">
        <v>3436</v>
      </c>
      <c r="E102" s="204">
        <v>210.75413271245634</v>
      </c>
      <c r="F102" s="204">
        <v>724151.2</v>
      </c>
      <c r="G102" s="5"/>
    </row>
    <row r="103" spans="1:7" ht="12.75">
      <c r="A103" s="123">
        <v>91</v>
      </c>
      <c r="B103" s="425" t="s">
        <v>675</v>
      </c>
      <c r="C103" s="425" t="s">
        <v>532</v>
      </c>
      <c r="D103" s="204">
        <v>150</v>
      </c>
      <c r="E103" s="204">
        <v>11</v>
      </c>
      <c r="F103" s="204">
        <v>1650</v>
      </c>
      <c r="G103" s="5"/>
    </row>
    <row r="104" spans="1:7" ht="12.75">
      <c r="A104" s="123">
        <v>92</v>
      </c>
      <c r="B104" s="425" t="s">
        <v>676</v>
      </c>
      <c r="C104" s="425" t="s">
        <v>532</v>
      </c>
      <c r="D104" s="204">
        <v>1794</v>
      </c>
      <c r="E104" s="204">
        <v>13.819150076569686</v>
      </c>
      <c r="F104" s="204">
        <v>24793.08</v>
      </c>
      <c r="G104" s="5"/>
    </row>
    <row r="105" spans="1:7" ht="12.75">
      <c r="A105" s="123">
        <v>93</v>
      </c>
      <c r="B105" s="425" t="s">
        <v>677</v>
      </c>
      <c r="C105" s="425" t="s">
        <v>532</v>
      </c>
      <c r="D105" s="204">
        <v>27181</v>
      </c>
      <c r="E105" s="204">
        <v>94.86</v>
      </c>
      <c r="F105" s="204">
        <v>2578545.21</v>
      </c>
      <c r="G105" s="5"/>
    </row>
    <row r="106" spans="1:7" ht="12.75">
      <c r="A106" s="123">
        <v>94</v>
      </c>
      <c r="B106" s="425" t="s">
        <v>678</v>
      </c>
      <c r="C106" s="425" t="s">
        <v>532</v>
      </c>
      <c r="D106" s="204">
        <v>6893</v>
      </c>
      <c r="E106" s="204">
        <v>17.57099824174201</v>
      </c>
      <c r="F106" s="204">
        <v>121110.01</v>
      </c>
      <c r="G106" s="5"/>
    </row>
    <row r="107" spans="1:7" ht="12.75">
      <c r="A107" s="123">
        <v>95</v>
      </c>
      <c r="B107" s="425" t="s">
        <v>679</v>
      </c>
      <c r="C107" s="425" t="s">
        <v>532</v>
      </c>
      <c r="D107" s="204">
        <v>876</v>
      </c>
      <c r="E107" s="204">
        <v>34.15477751374523</v>
      </c>
      <c r="F107" s="204">
        <v>29919.585102040815</v>
      </c>
      <c r="G107" s="5"/>
    </row>
    <row r="108" spans="1:7" ht="12.75">
      <c r="A108" s="123">
        <v>96</v>
      </c>
      <c r="B108" s="425" t="s">
        <v>680</v>
      </c>
      <c r="C108" s="425" t="s">
        <v>532</v>
      </c>
      <c r="D108" s="204">
        <v>11385</v>
      </c>
      <c r="E108" s="204">
        <v>33.02407312363643</v>
      </c>
      <c r="F108" s="204">
        <v>375979.07251260075</v>
      </c>
      <c r="G108" s="5"/>
    </row>
    <row r="109" spans="1:7" ht="12.75">
      <c r="A109" s="123">
        <v>97</v>
      </c>
      <c r="B109" s="425" t="s">
        <v>681</v>
      </c>
      <c r="C109" s="425" t="s">
        <v>532</v>
      </c>
      <c r="D109" s="204">
        <v>48533</v>
      </c>
      <c r="E109" s="204">
        <v>7.50000296738028</v>
      </c>
      <c r="F109" s="204">
        <v>363997.6440158672</v>
      </c>
      <c r="G109" s="5"/>
    </row>
    <row r="110" spans="1:7" ht="12.75">
      <c r="A110" s="123">
        <v>98</v>
      </c>
      <c r="B110" s="425" t="s">
        <v>971</v>
      </c>
      <c r="C110" s="425" t="s">
        <v>532</v>
      </c>
      <c r="D110" s="204">
        <v>1000</v>
      </c>
      <c r="E110" s="204">
        <v>8.9</v>
      </c>
      <c r="F110" s="204">
        <v>8900</v>
      </c>
      <c r="G110" s="5"/>
    </row>
    <row r="111" spans="1:7" ht="12.75">
      <c r="A111" s="123">
        <v>99</v>
      </c>
      <c r="B111" s="425" t="s">
        <v>682</v>
      </c>
      <c r="C111" s="425" t="s">
        <v>532</v>
      </c>
      <c r="D111" s="204">
        <v>19000</v>
      </c>
      <c r="E111" s="204">
        <v>14.314016773187111</v>
      </c>
      <c r="F111" s="204">
        <v>271966.3186905551</v>
      </c>
      <c r="G111" s="5"/>
    </row>
    <row r="112" spans="1:7" ht="12.75">
      <c r="A112" s="123">
        <v>100</v>
      </c>
      <c r="B112" s="425" t="s">
        <v>683</v>
      </c>
      <c r="C112" s="425" t="s">
        <v>532</v>
      </c>
      <c r="D112" s="204">
        <v>273</v>
      </c>
      <c r="E112" s="204">
        <v>36.66662682285447</v>
      </c>
      <c r="F112" s="204">
        <v>10009.98912263927</v>
      </c>
      <c r="G112" s="5"/>
    </row>
    <row r="113" spans="1:7" ht="12.75">
      <c r="A113" s="123">
        <v>101</v>
      </c>
      <c r="B113" s="425" t="s">
        <v>684</v>
      </c>
      <c r="C113" s="425" t="s">
        <v>532</v>
      </c>
      <c r="D113" s="204">
        <v>44654</v>
      </c>
      <c r="E113" s="204">
        <v>1.2625927757060018</v>
      </c>
      <c r="F113" s="204">
        <v>56379.81780637579</v>
      </c>
      <c r="G113" s="5"/>
    </row>
    <row r="114" spans="1:7" ht="12.75">
      <c r="A114" s="123">
        <v>102</v>
      </c>
      <c r="B114" s="425" t="s">
        <v>685</v>
      </c>
      <c r="C114" s="425" t="s">
        <v>532</v>
      </c>
      <c r="D114" s="204">
        <v>2774</v>
      </c>
      <c r="E114" s="204">
        <v>2.491527208660644</v>
      </c>
      <c r="F114" s="204">
        <v>6911.4964768246255</v>
      </c>
      <c r="G114" s="5"/>
    </row>
    <row r="115" spans="1:7" ht="12.75">
      <c r="A115" s="123">
        <v>103</v>
      </c>
      <c r="B115" s="425" t="s">
        <v>691</v>
      </c>
      <c r="C115" s="425" t="s">
        <v>532</v>
      </c>
      <c r="D115" s="204">
        <v>0</v>
      </c>
      <c r="E115" s="204">
        <v>0</v>
      </c>
      <c r="F115" s="204">
        <v>9.313225746154785E-12</v>
      </c>
      <c r="G115" s="5"/>
    </row>
    <row r="116" spans="1:7" ht="12.75">
      <c r="A116" s="123">
        <v>104</v>
      </c>
      <c r="B116" s="425" t="s">
        <v>692</v>
      </c>
      <c r="C116" s="425" t="s">
        <v>532</v>
      </c>
      <c r="D116" s="204">
        <v>500</v>
      </c>
      <c r="E116" s="204">
        <v>125.00099999999996</v>
      </c>
      <c r="F116" s="204">
        <v>62500.49999999999</v>
      </c>
      <c r="G116" s="5"/>
    </row>
    <row r="117" spans="1:7" ht="12.75">
      <c r="A117" s="123">
        <v>105</v>
      </c>
      <c r="B117" s="425" t="s">
        <v>693</v>
      </c>
      <c r="C117" s="425" t="s">
        <v>532</v>
      </c>
      <c r="D117" s="204">
        <v>910</v>
      </c>
      <c r="E117" s="204">
        <v>44.444799999999994</v>
      </c>
      <c r="F117" s="204">
        <v>40444.768000000004</v>
      </c>
      <c r="G117" s="5"/>
    </row>
    <row r="118" spans="1:7" ht="12.75">
      <c r="A118" s="123">
        <v>106</v>
      </c>
      <c r="B118" s="425" t="s">
        <v>694</v>
      </c>
      <c r="C118" s="425" t="s">
        <v>532</v>
      </c>
      <c r="D118" s="204">
        <v>1700</v>
      </c>
      <c r="E118" s="204">
        <v>27.778000000000002</v>
      </c>
      <c r="F118" s="204">
        <v>47222.6</v>
      </c>
      <c r="G118" s="5"/>
    </row>
    <row r="119" spans="1:7" ht="12.75">
      <c r="A119" s="123">
        <v>107</v>
      </c>
      <c r="B119" s="425" t="s">
        <v>695</v>
      </c>
      <c r="C119" s="425" t="s">
        <v>532</v>
      </c>
      <c r="D119" s="204">
        <v>320</v>
      </c>
      <c r="E119" s="204">
        <v>29.166899999999963</v>
      </c>
      <c r="F119" s="204">
        <v>9333.407999999989</v>
      </c>
      <c r="G119" s="5"/>
    </row>
    <row r="120" spans="1:7" ht="12.75">
      <c r="A120" s="123">
        <v>108</v>
      </c>
      <c r="B120" s="425" t="s">
        <v>696</v>
      </c>
      <c r="C120" s="425" t="s">
        <v>532</v>
      </c>
      <c r="D120" s="204">
        <v>240</v>
      </c>
      <c r="E120" s="204">
        <v>37.50029999999999</v>
      </c>
      <c r="F120" s="204">
        <v>9000.071999999996</v>
      </c>
      <c r="G120" s="5"/>
    </row>
    <row r="121" spans="1:7" ht="12.75">
      <c r="A121" s="123">
        <v>109</v>
      </c>
      <c r="B121" s="425" t="s">
        <v>697</v>
      </c>
      <c r="C121" s="425" t="s">
        <v>532</v>
      </c>
      <c r="D121" s="204">
        <v>480</v>
      </c>
      <c r="E121" s="204">
        <v>37.50029999999999</v>
      </c>
      <c r="F121" s="204">
        <v>18000.143999999993</v>
      </c>
      <c r="G121" s="5"/>
    </row>
    <row r="122" spans="1:7" ht="12.75">
      <c r="A122" s="123">
        <v>110</v>
      </c>
      <c r="B122" s="425" t="s">
        <v>698</v>
      </c>
      <c r="C122" s="425" t="s">
        <v>532</v>
      </c>
      <c r="D122" s="204">
        <v>244</v>
      </c>
      <c r="E122" s="204">
        <v>30.555799999999994</v>
      </c>
      <c r="F122" s="204">
        <v>7455.615199999999</v>
      </c>
      <c r="G122" s="5"/>
    </row>
    <row r="123" spans="1:7" ht="12.75">
      <c r="A123" s="123">
        <v>111</v>
      </c>
      <c r="B123" s="425" t="s">
        <v>699</v>
      </c>
      <c r="C123" s="425" t="s">
        <v>532</v>
      </c>
      <c r="D123" s="204">
        <v>100</v>
      </c>
      <c r="E123" s="204">
        <v>125.00099999999996</v>
      </c>
      <c r="F123" s="204">
        <v>12500.099999999999</v>
      </c>
      <c r="G123" s="5"/>
    </row>
    <row r="124" spans="1:7" ht="12.75">
      <c r="A124" s="123">
        <v>112</v>
      </c>
      <c r="B124" s="425" t="s">
        <v>700</v>
      </c>
      <c r="C124" s="425" t="s">
        <v>532</v>
      </c>
      <c r="D124" s="204">
        <v>80</v>
      </c>
      <c r="E124" s="204">
        <v>125.00099999999999</v>
      </c>
      <c r="F124" s="204">
        <v>10000.079999999998</v>
      </c>
      <c r="G124" s="5"/>
    </row>
    <row r="125" spans="1:7" ht="12.75">
      <c r="A125" s="123">
        <v>113</v>
      </c>
      <c r="B125" s="425" t="s">
        <v>701</v>
      </c>
      <c r="C125" s="425" t="s">
        <v>532</v>
      </c>
      <c r="D125" s="204">
        <v>120</v>
      </c>
      <c r="E125" s="204">
        <v>37.50029999999999</v>
      </c>
      <c r="F125" s="204">
        <v>4500.035999999998</v>
      </c>
      <c r="G125" s="5"/>
    </row>
    <row r="126" spans="1:8" ht="12.75">
      <c r="A126" s="123">
        <v>114</v>
      </c>
      <c r="B126" s="425" t="s">
        <v>702</v>
      </c>
      <c r="C126" s="425" t="s">
        <v>532</v>
      </c>
      <c r="D126" s="204">
        <v>1000</v>
      </c>
      <c r="E126" s="204">
        <v>37.500299999999996</v>
      </c>
      <c r="F126" s="204">
        <v>37500.299999999996</v>
      </c>
      <c r="G126" s="385"/>
      <c r="H126" s="5"/>
    </row>
    <row r="127" spans="1:8" ht="12.75">
      <c r="A127" s="123">
        <v>115</v>
      </c>
      <c r="B127" s="425" t="s">
        <v>703</v>
      </c>
      <c r="C127" s="425" t="s">
        <v>532</v>
      </c>
      <c r="D127" s="204">
        <v>210</v>
      </c>
      <c r="E127" s="204">
        <v>115.27869999999997</v>
      </c>
      <c r="F127" s="204">
        <v>24208.52699999999</v>
      </c>
      <c r="G127" s="5"/>
      <c r="H127" s="5"/>
    </row>
    <row r="128" spans="1:8" ht="12.75">
      <c r="A128" s="123">
        <v>116</v>
      </c>
      <c r="B128" s="425" t="s">
        <v>704</v>
      </c>
      <c r="C128" s="425" t="s">
        <v>532</v>
      </c>
      <c r="D128" s="204">
        <v>320</v>
      </c>
      <c r="E128" s="204">
        <v>115.27870000000001</v>
      </c>
      <c r="F128" s="204">
        <v>36889.184</v>
      </c>
      <c r="G128" s="5"/>
      <c r="H128" s="5"/>
    </row>
    <row r="129" spans="1:8" ht="12.75">
      <c r="A129" s="123">
        <v>117</v>
      </c>
      <c r="B129" s="425" t="s">
        <v>705</v>
      </c>
      <c r="C129" s="425" t="s">
        <v>532</v>
      </c>
      <c r="D129" s="204">
        <v>175</v>
      </c>
      <c r="E129" s="204">
        <v>115.27870000000001</v>
      </c>
      <c r="F129" s="204">
        <v>20173.7725</v>
      </c>
      <c r="G129" s="385"/>
      <c r="H129" s="5"/>
    </row>
    <row r="130" spans="1:7" ht="12.75">
      <c r="A130" s="123">
        <v>118</v>
      </c>
      <c r="B130" s="425" t="s">
        <v>706</v>
      </c>
      <c r="C130" s="425" t="s">
        <v>532</v>
      </c>
      <c r="D130" s="204">
        <v>350</v>
      </c>
      <c r="E130" s="204">
        <v>37.5003</v>
      </c>
      <c r="F130" s="204">
        <v>13125.105</v>
      </c>
      <c r="G130" s="5"/>
    </row>
    <row r="131" spans="1:7" ht="12.75">
      <c r="A131" s="123">
        <v>119</v>
      </c>
      <c r="B131" s="425" t="s">
        <v>707</v>
      </c>
      <c r="C131" s="425" t="s">
        <v>532</v>
      </c>
      <c r="D131" s="204">
        <v>1610</v>
      </c>
      <c r="E131" s="204">
        <v>115.27870000000001</v>
      </c>
      <c r="F131" s="204">
        <v>185598.707</v>
      </c>
      <c r="G131" s="5"/>
    </row>
    <row r="132" spans="1:7" ht="12.75">
      <c r="A132" s="123">
        <v>120</v>
      </c>
      <c r="B132" s="425" t="s">
        <v>708</v>
      </c>
      <c r="C132" s="425" t="s">
        <v>532</v>
      </c>
      <c r="D132" s="204">
        <v>0</v>
      </c>
      <c r="E132" s="204">
        <v>0</v>
      </c>
      <c r="F132" s="204">
        <v>-2.3283064365386963E-12</v>
      </c>
      <c r="G132" s="5"/>
    </row>
    <row r="133" spans="1:7" ht="12.75">
      <c r="A133" s="123">
        <v>121</v>
      </c>
      <c r="B133" s="425" t="s">
        <v>709</v>
      </c>
      <c r="C133" s="425" t="s">
        <v>532</v>
      </c>
      <c r="D133" s="204">
        <v>1056</v>
      </c>
      <c r="E133" s="204">
        <v>44.44479999999999</v>
      </c>
      <c r="F133" s="204">
        <v>46933.70879999999</v>
      </c>
      <c r="G133" s="5"/>
    </row>
    <row r="134" spans="1:7" ht="12.75">
      <c r="A134" s="123">
        <v>122</v>
      </c>
      <c r="B134" s="425" t="s">
        <v>1072</v>
      </c>
      <c r="C134" s="425" t="s">
        <v>532</v>
      </c>
      <c r="D134" s="204">
        <v>4375</v>
      </c>
      <c r="E134" s="204">
        <v>2.8038</v>
      </c>
      <c r="F134" s="204">
        <v>12266.625</v>
      </c>
      <c r="G134" s="5"/>
    </row>
    <row r="135" spans="1:7" ht="12.75">
      <c r="A135" s="123">
        <v>123</v>
      </c>
      <c r="B135" s="425" t="s">
        <v>956</v>
      </c>
      <c r="C135" s="425" t="s">
        <v>532</v>
      </c>
      <c r="D135" s="204">
        <v>1500</v>
      </c>
      <c r="E135" s="204">
        <v>36.66359339407201</v>
      </c>
      <c r="F135" s="204">
        <v>54995.39009110801</v>
      </c>
      <c r="G135" s="5"/>
    </row>
    <row r="136" spans="1:7" ht="12.75">
      <c r="A136" s="123">
        <v>124</v>
      </c>
      <c r="B136" s="425" t="s">
        <v>712</v>
      </c>
      <c r="C136" s="425" t="s">
        <v>532</v>
      </c>
      <c r="D136" s="204">
        <v>17</v>
      </c>
      <c r="E136" s="204">
        <v>39.580965909090935</v>
      </c>
      <c r="F136" s="204">
        <v>672.8764204545458</v>
      </c>
      <c r="G136" s="5"/>
    </row>
    <row r="137" spans="1:7" ht="12.75">
      <c r="A137" s="123">
        <v>125</v>
      </c>
      <c r="B137" s="425" t="s">
        <v>713</v>
      </c>
      <c r="C137" s="425" t="s">
        <v>532</v>
      </c>
      <c r="D137" s="204">
        <v>1014</v>
      </c>
      <c r="E137" s="204">
        <v>28.138288910998234</v>
      </c>
      <c r="F137" s="204">
        <v>28532.224955752212</v>
      </c>
      <c r="G137" s="5"/>
    </row>
    <row r="138" spans="1:7" ht="12.75">
      <c r="A138" s="123">
        <v>126</v>
      </c>
      <c r="B138" s="425" t="s">
        <v>714</v>
      </c>
      <c r="C138" s="425" t="s">
        <v>532</v>
      </c>
      <c r="D138" s="204">
        <v>1655</v>
      </c>
      <c r="E138" s="204">
        <v>15.416917764350453</v>
      </c>
      <c r="F138" s="204">
        <v>25514.998900000002</v>
      </c>
      <c r="G138" s="5"/>
    </row>
    <row r="139" spans="1:7" ht="12.75">
      <c r="A139" s="123">
        <v>127</v>
      </c>
      <c r="B139" s="425" t="s">
        <v>1073</v>
      </c>
      <c r="C139" s="425" t="s">
        <v>532</v>
      </c>
      <c r="D139" s="204">
        <v>30000</v>
      </c>
      <c r="E139" s="204">
        <v>2.7818</v>
      </c>
      <c r="F139" s="204">
        <v>83454</v>
      </c>
      <c r="G139" s="5"/>
    </row>
    <row r="140" spans="1:7" ht="12.75">
      <c r="A140" s="123">
        <v>128</v>
      </c>
      <c r="B140" s="425" t="s">
        <v>715</v>
      </c>
      <c r="C140" s="425" t="s">
        <v>532</v>
      </c>
      <c r="D140" s="204">
        <v>1200</v>
      </c>
      <c r="E140" s="204">
        <v>7.95</v>
      </c>
      <c r="F140" s="204">
        <v>9540</v>
      </c>
      <c r="G140" s="5"/>
    </row>
    <row r="141" spans="1:7" ht="12.75">
      <c r="A141" s="123">
        <v>129</v>
      </c>
      <c r="B141" s="425" t="s">
        <v>716</v>
      </c>
      <c r="C141" s="425" t="s">
        <v>532</v>
      </c>
      <c r="D141" s="204">
        <v>7</v>
      </c>
      <c r="E141" s="204">
        <v>69.14389661951856</v>
      </c>
      <c r="F141" s="204">
        <v>483.98</v>
      </c>
      <c r="G141" s="5"/>
    </row>
    <row r="142" spans="1:7" ht="12.75">
      <c r="A142" s="123">
        <v>130</v>
      </c>
      <c r="B142" s="425" t="s">
        <v>717</v>
      </c>
      <c r="C142" s="425" t="s">
        <v>532</v>
      </c>
      <c r="D142" s="204">
        <v>32144</v>
      </c>
      <c r="E142" s="204">
        <v>27.834001922493616</v>
      </c>
      <c r="F142" s="204">
        <v>1248151.52</v>
      </c>
      <c r="G142" s="5"/>
    </row>
    <row r="143" spans="1:7" ht="12.75">
      <c r="A143" s="123">
        <v>131</v>
      </c>
      <c r="B143" s="425" t="s">
        <v>718</v>
      </c>
      <c r="C143" s="425" t="s">
        <v>532</v>
      </c>
      <c r="D143" s="204">
        <v>2336</v>
      </c>
      <c r="E143" s="204">
        <v>180.64288305343212</v>
      </c>
      <c r="F143" s="204">
        <v>271186.24</v>
      </c>
      <c r="G143" s="5"/>
    </row>
    <row r="144" spans="1:7" ht="12.75">
      <c r="A144" s="123">
        <v>132</v>
      </c>
      <c r="B144" s="425" t="s">
        <v>719</v>
      </c>
      <c r="C144" s="425" t="s">
        <v>532</v>
      </c>
      <c r="D144" s="204">
        <v>4880</v>
      </c>
      <c r="E144" s="204">
        <v>32.212583128897776</v>
      </c>
      <c r="F144" s="204">
        <v>157184.80000000002</v>
      </c>
      <c r="G144" s="5"/>
    </row>
    <row r="145" spans="1:7" ht="12.75">
      <c r="A145" s="123">
        <v>133</v>
      </c>
      <c r="B145" s="425" t="s">
        <v>720</v>
      </c>
      <c r="C145" s="425" t="s">
        <v>532</v>
      </c>
      <c r="D145" s="204">
        <v>21435</v>
      </c>
      <c r="E145" s="204">
        <v>16.479999838557777</v>
      </c>
      <c r="F145" s="204">
        <v>353248.8</v>
      </c>
      <c r="G145" s="5"/>
    </row>
    <row r="146" spans="1:7" ht="12.75">
      <c r="A146" s="123">
        <v>134</v>
      </c>
      <c r="B146" s="425" t="s">
        <v>721</v>
      </c>
      <c r="C146" s="425" t="s">
        <v>532</v>
      </c>
      <c r="D146" s="204">
        <v>2926</v>
      </c>
      <c r="E146" s="204">
        <v>13.644999999999998</v>
      </c>
      <c r="F146" s="204">
        <v>39939.9</v>
      </c>
      <c r="G146" s="5"/>
    </row>
    <row r="147" spans="1:7" ht="12.75">
      <c r="A147" s="123">
        <v>135</v>
      </c>
      <c r="B147" s="425" t="s">
        <v>1074</v>
      </c>
      <c r="C147" s="425"/>
      <c r="D147" s="204"/>
      <c r="E147" s="204"/>
      <c r="F147" s="204">
        <v>510745</v>
      </c>
      <c r="G147" s="4"/>
    </row>
    <row r="148" spans="1:6" ht="12.75">
      <c r="A148" s="123"/>
      <c r="B148" s="384" t="s">
        <v>123</v>
      </c>
      <c r="C148" s="383"/>
      <c r="D148" s="383"/>
      <c r="E148" s="383"/>
      <c r="F148" s="386">
        <f>SUM(F13:F147)</f>
        <v>45794563.02980322</v>
      </c>
    </row>
    <row r="149" spans="2:6" ht="12.75">
      <c r="B149" s="426"/>
      <c r="F149" s="213"/>
    </row>
    <row r="150" spans="2:6" ht="12.75">
      <c r="B150" s="210"/>
      <c r="C150" s="211"/>
      <c r="D150" s="211"/>
      <c r="E150" s="211"/>
      <c r="F150" s="212"/>
    </row>
    <row r="151" ht="12.75">
      <c r="F151" s="213"/>
    </row>
    <row r="153" ht="12.75">
      <c r="E153" s="201" t="s">
        <v>353</v>
      </c>
    </row>
    <row r="154" ht="12.75">
      <c r="E154" s="201"/>
    </row>
    <row r="155" ht="12.75">
      <c r="E155" s="201" t="s">
        <v>778</v>
      </c>
    </row>
  </sheetData>
  <sheetProtection/>
  <printOptions/>
  <pageMargins left="0.17" right="0.16" top="0.17" bottom="0.17" header="0.17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C7" sqref="C7:C12"/>
    </sheetView>
  </sheetViews>
  <sheetFormatPr defaultColWidth="9.140625" defaultRowHeight="12.75"/>
  <cols>
    <col min="1" max="1" width="3.7109375" style="192" customWidth="1"/>
    <col min="2" max="2" width="25.421875" style="192" customWidth="1"/>
    <col min="3" max="3" width="9.140625" style="192" customWidth="1"/>
    <col min="4" max="4" width="9.57421875" style="192" customWidth="1"/>
    <col min="5" max="5" width="9.140625" style="192" customWidth="1"/>
    <col min="6" max="6" width="11.7109375" style="192" customWidth="1"/>
    <col min="7" max="9" width="9.140625" style="192" customWidth="1"/>
    <col min="10" max="10" width="12.140625" style="192" customWidth="1"/>
    <col min="11" max="11" width="9.140625" style="192" customWidth="1"/>
  </cols>
  <sheetData>
    <row r="2" ht="15">
      <c r="D2" s="273" t="s">
        <v>1075</v>
      </c>
    </row>
    <row r="5" spans="1:10" ht="12.75">
      <c r="A5" s="274" t="s">
        <v>5</v>
      </c>
      <c r="B5" s="275" t="s">
        <v>790</v>
      </c>
      <c r="C5" s="276" t="s">
        <v>791</v>
      </c>
      <c r="D5" s="494" t="s">
        <v>312</v>
      </c>
      <c r="E5" s="277" t="s">
        <v>792</v>
      </c>
      <c r="F5" s="277" t="s">
        <v>791</v>
      </c>
      <c r="G5" s="277" t="s">
        <v>793</v>
      </c>
      <c r="H5" s="277" t="s">
        <v>241</v>
      </c>
      <c r="I5" s="277" t="s">
        <v>240</v>
      </c>
      <c r="J5" s="278" t="s">
        <v>794</v>
      </c>
    </row>
    <row r="6" spans="1:10" ht="15">
      <c r="A6" s="279"/>
      <c r="B6" s="275"/>
      <c r="C6" s="280" t="s">
        <v>1076</v>
      </c>
      <c r="D6" s="495"/>
      <c r="E6" s="281" t="s">
        <v>795</v>
      </c>
      <c r="F6" s="281" t="s">
        <v>1078</v>
      </c>
      <c r="G6" s="281" t="s">
        <v>1079</v>
      </c>
      <c r="H6" s="281" t="s">
        <v>1078</v>
      </c>
      <c r="I6" s="281" t="s">
        <v>1078</v>
      </c>
      <c r="J6" s="282"/>
    </row>
    <row r="7" spans="1:10" ht="12.75">
      <c r="A7" s="283">
        <v>1</v>
      </c>
      <c r="B7" s="284" t="s">
        <v>796</v>
      </c>
      <c r="C7" s="285">
        <v>1000000</v>
      </c>
      <c r="D7" s="286"/>
      <c r="E7" s="287"/>
      <c r="F7" s="288">
        <f>C7+D7-E7</f>
        <v>1000000</v>
      </c>
      <c r="G7" s="287"/>
      <c r="H7" s="288">
        <f>F7-G7</f>
        <v>1000000</v>
      </c>
      <c r="I7" s="289">
        <v>0</v>
      </c>
      <c r="J7" s="289">
        <v>0</v>
      </c>
    </row>
    <row r="8" spans="1:10" ht="12.75">
      <c r="A8" s="283">
        <v>2</v>
      </c>
      <c r="B8" s="290" t="s">
        <v>8</v>
      </c>
      <c r="C8" s="291">
        <v>26520426</v>
      </c>
      <c r="D8" s="292"/>
      <c r="E8" s="290"/>
      <c r="F8" s="288">
        <f>C8+D8-E8</f>
        <v>26520426</v>
      </c>
      <c r="G8" s="123">
        <f>1325988</f>
        <v>1325988</v>
      </c>
      <c r="H8" s="288">
        <f>F8-G8</f>
        <v>25194438</v>
      </c>
      <c r="I8" s="293">
        <v>0.05</v>
      </c>
      <c r="J8" s="293">
        <v>0.05</v>
      </c>
    </row>
    <row r="9" spans="1:10" ht="12.75">
      <c r="A9" s="283">
        <v>3</v>
      </c>
      <c r="B9" s="290" t="s">
        <v>797</v>
      </c>
      <c r="C9" s="291">
        <v>13979629</v>
      </c>
      <c r="D9" s="294">
        <v>752875</v>
      </c>
      <c r="E9" s="290"/>
      <c r="F9" s="288">
        <f>C9+D9-E9</f>
        <v>14732504</v>
      </c>
      <c r="G9" s="123">
        <v>2883412</v>
      </c>
      <c r="H9" s="288">
        <f>F9-G9</f>
        <v>11849092</v>
      </c>
      <c r="I9" s="293">
        <v>0.19</v>
      </c>
      <c r="J9" s="293">
        <v>0.2</v>
      </c>
    </row>
    <row r="10" spans="1:10" ht="12.75">
      <c r="A10" s="283">
        <v>4</v>
      </c>
      <c r="B10" s="290" t="s">
        <v>798</v>
      </c>
      <c r="C10" s="291">
        <v>1895239</v>
      </c>
      <c r="D10" s="291"/>
      <c r="E10" s="290"/>
      <c r="F10" s="288">
        <f>C10+D10-E10</f>
        <v>1895239</v>
      </c>
      <c r="G10" s="290">
        <f>355596</f>
        <v>355596</v>
      </c>
      <c r="H10" s="288">
        <f>F10-G10</f>
        <v>1539643</v>
      </c>
      <c r="I10" s="293">
        <v>0.2</v>
      </c>
      <c r="J10" s="283" t="s">
        <v>799</v>
      </c>
    </row>
    <row r="11" spans="1:10" ht="12.75">
      <c r="A11" s="283">
        <v>5</v>
      </c>
      <c r="B11" s="290" t="s">
        <v>1077</v>
      </c>
      <c r="C11" s="31">
        <f>27354778+2924861</f>
        <v>30279639</v>
      </c>
      <c r="D11" s="291">
        <f>4783345+3012503</f>
        <v>7795848</v>
      </c>
      <c r="E11" s="290">
        <v>3697294</v>
      </c>
      <c r="F11" s="288">
        <f>C11+D11-E11</f>
        <v>34378193</v>
      </c>
      <c r="G11" s="290"/>
      <c r="H11" s="288">
        <f>F11-G11</f>
        <v>34378193</v>
      </c>
      <c r="I11" s="283"/>
      <c r="J11" s="283"/>
    </row>
    <row r="12" spans="1:10" ht="15.75">
      <c r="A12" s="290"/>
      <c r="B12" s="295" t="s">
        <v>800</v>
      </c>
      <c r="C12" s="296">
        <f aca="true" t="shared" si="0" ref="C12:H12">SUM(C7:C11)</f>
        <v>73674933</v>
      </c>
      <c r="D12" s="296">
        <f t="shared" si="0"/>
        <v>8548723</v>
      </c>
      <c r="E12" s="296">
        <f t="shared" si="0"/>
        <v>3697294</v>
      </c>
      <c r="F12" s="296">
        <f t="shared" si="0"/>
        <v>78526362</v>
      </c>
      <c r="G12" s="296">
        <f t="shared" si="0"/>
        <v>4564996</v>
      </c>
      <c r="H12" s="296">
        <f t="shared" si="0"/>
        <v>73961366</v>
      </c>
      <c r="I12" s="296"/>
      <c r="J12" s="296"/>
    </row>
    <row r="16" spans="6:8" ht="12.75">
      <c r="F16" s="427"/>
      <c r="H16" s="239"/>
    </row>
    <row r="18" ht="12.75">
      <c r="E18" s="387"/>
    </row>
    <row r="19" ht="15">
      <c r="D19" s="273" t="s">
        <v>1080</v>
      </c>
    </row>
    <row r="22" spans="1:10" ht="12.75">
      <c r="A22" s="274" t="s">
        <v>5</v>
      </c>
      <c r="B22" s="275" t="s">
        <v>790</v>
      </c>
      <c r="C22" s="276" t="s">
        <v>791</v>
      </c>
      <c r="D22" s="494" t="s">
        <v>312</v>
      </c>
      <c r="E22" s="277" t="s">
        <v>792</v>
      </c>
      <c r="F22" s="277" t="s">
        <v>791</v>
      </c>
      <c r="G22" s="277" t="s">
        <v>793</v>
      </c>
      <c r="H22" s="277" t="s">
        <v>241</v>
      </c>
      <c r="I22" s="277" t="s">
        <v>240</v>
      </c>
      <c r="J22" s="278" t="s">
        <v>794</v>
      </c>
    </row>
    <row r="23" spans="1:10" ht="15">
      <c r="A23" s="279"/>
      <c r="B23" s="275"/>
      <c r="C23" s="280" t="s">
        <v>1076</v>
      </c>
      <c r="D23" s="495"/>
      <c r="E23" s="281" t="s">
        <v>795</v>
      </c>
      <c r="F23" s="281" t="s">
        <v>1078</v>
      </c>
      <c r="G23" s="281" t="s">
        <v>1079</v>
      </c>
      <c r="H23" s="281" t="s">
        <v>1078</v>
      </c>
      <c r="I23" s="281" t="s">
        <v>1078</v>
      </c>
      <c r="J23" s="282"/>
    </row>
    <row r="24" spans="1:10" ht="12.75">
      <c r="A24" s="283">
        <v>1</v>
      </c>
      <c r="B24" s="284" t="s">
        <v>336</v>
      </c>
      <c r="C24" s="285">
        <v>61595</v>
      </c>
      <c r="D24" s="286">
        <v>101500</v>
      </c>
      <c r="E24" s="287"/>
      <c r="F24" s="288">
        <f>C24+D24-E24</f>
        <v>163095</v>
      </c>
      <c r="G24" s="287">
        <v>22476</v>
      </c>
      <c r="H24" s="288">
        <f>F24-G24</f>
        <v>140619</v>
      </c>
      <c r="I24" s="289">
        <v>0</v>
      </c>
      <c r="J24" s="289">
        <v>0</v>
      </c>
    </row>
    <row r="27" ht="12.75">
      <c r="G27" s="192">
        <f>G12+G24</f>
        <v>4587472</v>
      </c>
    </row>
    <row r="28" ht="12.75">
      <c r="H28" s="239" t="s">
        <v>353</v>
      </c>
    </row>
    <row r="30" ht="12.75">
      <c r="H30" s="239" t="s">
        <v>778</v>
      </c>
    </row>
  </sheetData>
  <sheetProtection/>
  <mergeCells count="2">
    <mergeCell ref="D5:D6"/>
    <mergeCell ref="D22:D23"/>
  </mergeCells>
  <printOptions/>
  <pageMargins left="0.17" right="0.18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8"/>
  <sheetViews>
    <sheetView tabSelected="1" zoomScalePageLayoutView="0" workbookViewId="0" topLeftCell="A7">
      <selection activeCell="J22" sqref="J22"/>
    </sheetView>
  </sheetViews>
  <sheetFormatPr defaultColWidth="9.140625" defaultRowHeight="12.75"/>
  <cols>
    <col min="1" max="1" width="14.00390625" style="192" customWidth="1"/>
    <col min="2" max="2" width="18.140625" style="192" customWidth="1"/>
    <col min="3" max="3" width="14.421875" style="192" customWidth="1"/>
    <col min="4" max="4" width="13.421875" style="192" customWidth="1"/>
    <col min="5" max="5" width="11.7109375" style="192" customWidth="1"/>
  </cols>
  <sheetData>
    <row r="2" spans="1:2" ht="15.75">
      <c r="A2" s="297" t="s">
        <v>801</v>
      </c>
      <c r="B2" s="297"/>
    </row>
    <row r="3" spans="1:2" ht="15.75">
      <c r="A3" s="233" t="s">
        <v>802</v>
      </c>
      <c r="B3" s="233"/>
    </row>
    <row r="4" spans="1:2" ht="15.75">
      <c r="A4" s="233" t="s">
        <v>803</v>
      </c>
      <c r="B4" s="233"/>
    </row>
    <row r="6" spans="2:4" ht="12.75">
      <c r="B6" s="201" t="s">
        <v>804</v>
      </c>
      <c r="C6" s="201"/>
      <c r="D6" s="201"/>
    </row>
    <row r="7" ht="12.75">
      <c r="D7" s="201" t="s">
        <v>898</v>
      </c>
    </row>
    <row r="10" spans="1:5" ht="15">
      <c r="A10" s="298" t="s">
        <v>805</v>
      </c>
      <c r="B10" s="298" t="s">
        <v>806</v>
      </c>
      <c r="C10" s="298" t="s">
        <v>807</v>
      </c>
      <c r="D10" s="298" t="s">
        <v>808</v>
      </c>
      <c r="E10" s="298" t="s">
        <v>239</v>
      </c>
    </row>
    <row r="11" spans="1:5" ht="12.75">
      <c r="A11" s="283">
        <v>1</v>
      </c>
      <c r="B11" s="290" t="s">
        <v>809</v>
      </c>
      <c r="C11" s="283" t="s">
        <v>810</v>
      </c>
      <c r="D11" s="283" t="s">
        <v>811</v>
      </c>
      <c r="E11" s="290">
        <v>473354</v>
      </c>
    </row>
    <row r="12" spans="1:5" ht="12.75">
      <c r="A12" s="283">
        <v>2</v>
      </c>
      <c r="B12" s="290" t="s">
        <v>809</v>
      </c>
      <c r="C12" s="283" t="s">
        <v>812</v>
      </c>
      <c r="D12" s="283" t="s">
        <v>813</v>
      </c>
      <c r="E12" s="290">
        <v>1200000</v>
      </c>
    </row>
    <row r="13" spans="1:5" ht="12.75">
      <c r="A13" s="283">
        <v>3</v>
      </c>
      <c r="B13" s="290" t="s">
        <v>814</v>
      </c>
      <c r="C13" s="283" t="s">
        <v>815</v>
      </c>
      <c r="D13" s="283" t="s">
        <v>816</v>
      </c>
      <c r="E13" s="290">
        <v>600000</v>
      </c>
    </row>
    <row r="14" spans="1:5" ht="12.75">
      <c r="A14" s="283">
        <v>4</v>
      </c>
      <c r="B14" s="290" t="s">
        <v>809</v>
      </c>
      <c r="C14" s="283" t="s">
        <v>817</v>
      </c>
      <c r="D14" s="283" t="s">
        <v>818</v>
      </c>
      <c r="E14" s="290">
        <v>950000</v>
      </c>
    </row>
    <row r="15" spans="1:5" ht="12.75">
      <c r="A15" s="283">
        <v>5</v>
      </c>
      <c r="B15" s="299" t="s">
        <v>809</v>
      </c>
      <c r="C15" s="283" t="s">
        <v>819</v>
      </c>
      <c r="D15" s="290" t="s">
        <v>820</v>
      </c>
      <c r="E15" s="290">
        <v>144257</v>
      </c>
    </row>
    <row r="16" spans="1:5" ht="12.75">
      <c r="A16" s="283">
        <v>6</v>
      </c>
      <c r="B16" s="299" t="s">
        <v>821</v>
      </c>
      <c r="C16" s="283" t="s">
        <v>822</v>
      </c>
      <c r="D16" s="290" t="s">
        <v>823</v>
      </c>
      <c r="E16" s="290">
        <v>3630651</v>
      </c>
    </row>
    <row r="17" spans="1:5" ht="12.75">
      <c r="A17" s="283">
        <v>7</v>
      </c>
      <c r="B17" s="299" t="s">
        <v>809</v>
      </c>
      <c r="C17" s="283" t="s">
        <v>824</v>
      </c>
      <c r="D17" s="290" t="s">
        <v>825</v>
      </c>
      <c r="E17" s="290">
        <v>4544283</v>
      </c>
    </row>
    <row r="18" spans="1:5" ht="12.75">
      <c r="A18" s="283">
        <v>8</v>
      </c>
      <c r="B18" s="299" t="s">
        <v>826</v>
      </c>
      <c r="C18" s="283" t="s">
        <v>827</v>
      </c>
      <c r="D18" s="283" t="s">
        <v>974</v>
      </c>
      <c r="E18" s="290">
        <v>1000000</v>
      </c>
    </row>
    <row r="19" spans="1:5" ht="12.75">
      <c r="A19" s="283">
        <v>9</v>
      </c>
      <c r="B19" s="299" t="s">
        <v>826</v>
      </c>
      <c r="C19" s="283" t="s">
        <v>975</v>
      </c>
      <c r="D19" s="283" t="s">
        <v>976</v>
      </c>
      <c r="E19" s="290">
        <v>300000</v>
      </c>
    </row>
    <row r="20" spans="1:5" ht="12.75">
      <c r="A20" s="283">
        <v>10</v>
      </c>
      <c r="B20" s="290"/>
      <c r="C20" s="283"/>
      <c r="D20" s="290"/>
      <c r="E20" s="290"/>
    </row>
    <row r="21" spans="1:5" ht="12.75">
      <c r="A21" s="283">
        <v>11</v>
      </c>
      <c r="B21" s="290"/>
      <c r="C21" s="283"/>
      <c r="D21" s="290"/>
      <c r="E21" s="290"/>
    </row>
    <row r="22" spans="1:5" ht="12.75">
      <c r="A22" s="283">
        <v>12</v>
      </c>
      <c r="B22" s="290"/>
      <c r="C22" s="283"/>
      <c r="D22" s="290"/>
      <c r="E22" s="290"/>
    </row>
    <row r="23" spans="1:5" ht="12.75">
      <c r="A23" s="283">
        <v>13</v>
      </c>
      <c r="B23" s="290"/>
      <c r="C23" s="283"/>
      <c r="D23" s="290"/>
      <c r="E23" s="290"/>
    </row>
    <row r="24" spans="1:5" ht="12.75">
      <c r="A24" s="283">
        <v>14</v>
      </c>
      <c r="B24" s="290"/>
      <c r="C24" s="283"/>
      <c r="D24" s="290"/>
      <c r="E24" s="290"/>
    </row>
    <row r="25" spans="1:5" ht="12.75">
      <c r="A25" s="283">
        <v>15</v>
      </c>
      <c r="B25" s="290"/>
      <c r="C25" s="290"/>
      <c r="D25" s="290"/>
      <c r="E25" s="290"/>
    </row>
    <row r="26" spans="1:5" ht="12.75">
      <c r="A26" s="283">
        <v>16</v>
      </c>
      <c r="B26" s="290"/>
      <c r="C26" s="290"/>
      <c r="D26" s="290"/>
      <c r="E26" s="290"/>
    </row>
    <row r="27" spans="1:5" ht="12.75">
      <c r="A27" s="283">
        <v>17</v>
      </c>
      <c r="B27" s="290"/>
      <c r="C27" s="290"/>
      <c r="D27" s="290"/>
      <c r="E27" s="290"/>
    </row>
    <row r="28" spans="1:5" ht="12.75">
      <c r="A28" s="283">
        <v>18</v>
      </c>
      <c r="B28" s="290"/>
      <c r="C28" s="290"/>
      <c r="D28" s="290"/>
      <c r="E28" s="290"/>
    </row>
    <row r="29" spans="1:5" ht="12.75">
      <c r="A29" s="283">
        <v>19</v>
      </c>
      <c r="B29" s="290"/>
      <c r="C29" s="290"/>
      <c r="D29" s="290"/>
      <c r="E29" s="290"/>
    </row>
    <row r="30" spans="1:5" ht="12.75">
      <c r="A30" s="283">
        <v>20</v>
      </c>
      <c r="B30" s="290"/>
      <c r="C30" s="290"/>
      <c r="D30" s="290"/>
      <c r="E30" s="290"/>
    </row>
    <row r="31" spans="1:5" ht="15">
      <c r="A31" s="300" t="s">
        <v>828</v>
      </c>
      <c r="B31" s="300"/>
      <c r="C31" s="290"/>
      <c r="D31" s="290"/>
      <c r="E31" s="286">
        <f>SUM(E11:E30)</f>
        <v>12842545</v>
      </c>
    </row>
    <row r="36" ht="12.75">
      <c r="D36" s="239" t="s">
        <v>353</v>
      </c>
    </row>
    <row r="38" ht="12.75">
      <c r="D38" s="239" t="s">
        <v>778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37">
      <selection activeCell="L49" sqref="L49"/>
    </sheetView>
  </sheetViews>
  <sheetFormatPr defaultColWidth="9.140625" defaultRowHeight="12.75"/>
  <cols>
    <col min="1" max="1" width="12.00390625" style="0" customWidth="1"/>
    <col min="2" max="2" width="6.57421875" style="0" customWidth="1"/>
    <col min="3" max="3" width="5.57421875" style="0" customWidth="1"/>
    <col min="4" max="4" width="12.57421875" style="0" customWidth="1"/>
    <col min="5" max="5" width="7.00390625" style="0" customWidth="1"/>
    <col min="6" max="6" width="20.140625" style="0" customWidth="1"/>
    <col min="7" max="7" width="2.7109375" style="0" customWidth="1"/>
    <col min="8" max="8" width="11.140625" style="0" customWidth="1"/>
    <col min="9" max="9" width="3.140625" style="19" customWidth="1"/>
    <col min="10" max="10" width="11.57421875" style="0" customWidth="1"/>
    <col min="13" max="13" width="4.00390625" style="0" customWidth="1"/>
  </cols>
  <sheetData>
    <row r="1" ht="12.75">
      <c r="F1" s="5"/>
    </row>
    <row r="2" spans="1:9" ht="12.75">
      <c r="A2" s="163" t="s">
        <v>829</v>
      </c>
      <c r="E2" s="5"/>
      <c r="F2" s="2" t="s">
        <v>830</v>
      </c>
      <c r="G2" s="2"/>
      <c r="H2" s="112"/>
      <c r="I2" s="3"/>
    </row>
    <row r="3" spans="1:6" ht="12.75">
      <c r="A3" s="163" t="s">
        <v>831</v>
      </c>
      <c r="E3" s="5"/>
      <c r="F3" s="5" t="s">
        <v>832</v>
      </c>
    </row>
    <row r="4" spans="5:9" ht="12.75">
      <c r="E4" s="5"/>
      <c r="F4" s="8"/>
      <c r="H4" s="23"/>
      <c r="I4" s="9"/>
    </row>
    <row r="5" spans="1:6" ht="12.75">
      <c r="A5" s="8"/>
      <c r="E5" s="5"/>
      <c r="F5" s="5"/>
    </row>
    <row r="6" spans="1:9" ht="12.75">
      <c r="A6" s="301" t="s">
        <v>833</v>
      </c>
      <c r="B6" s="302" t="s">
        <v>342</v>
      </c>
      <c r="C6" s="11"/>
      <c r="D6" s="11"/>
      <c r="E6" s="3"/>
      <c r="F6" s="5"/>
      <c r="G6" s="1"/>
      <c r="H6" s="112" t="s">
        <v>834</v>
      </c>
      <c r="I6" s="303"/>
    </row>
    <row r="7" spans="1:9" ht="12.75">
      <c r="A7" s="304" t="s">
        <v>835</v>
      </c>
      <c r="B7" s="302" t="s">
        <v>771</v>
      </c>
      <c r="C7" s="11"/>
      <c r="D7" s="11"/>
      <c r="E7" s="6"/>
      <c r="F7" s="5"/>
      <c r="G7" s="304"/>
      <c r="H7" s="305">
        <v>2012</v>
      </c>
      <c r="I7" s="88"/>
    </row>
    <row r="8" spans="1:9" ht="12.75">
      <c r="A8" s="304" t="s">
        <v>836</v>
      </c>
      <c r="B8" s="302" t="s">
        <v>837</v>
      </c>
      <c r="C8" s="11"/>
      <c r="D8" s="11"/>
      <c r="E8" s="6"/>
      <c r="F8" s="5"/>
      <c r="G8" s="7"/>
      <c r="H8" s="8"/>
      <c r="I8" s="272"/>
    </row>
    <row r="9" spans="1:9" ht="12.75">
      <c r="A9" s="7"/>
      <c r="B9" s="8"/>
      <c r="C9" s="8"/>
      <c r="D9" s="8"/>
      <c r="E9" s="9"/>
      <c r="F9" s="5"/>
      <c r="G9" s="7"/>
      <c r="H9" s="8"/>
      <c r="I9" s="10"/>
    </row>
    <row r="10" spans="1:6" ht="12.75">
      <c r="A10" s="2"/>
      <c r="B10" s="5"/>
      <c r="C10" s="5"/>
      <c r="D10" s="5"/>
      <c r="E10" s="5"/>
      <c r="F10" s="5"/>
    </row>
    <row r="11" spans="1:10" ht="12.75">
      <c r="A11" s="29"/>
      <c r="B11" s="306" t="s">
        <v>220</v>
      </c>
      <c r="C11" s="29"/>
      <c r="D11" s="29"/>
      <c r="E11" s="29"/>
      <c r="F11" s="29"/>
      <c r="G11" s="65" t="s">
        <v>838</v>
      </c>
      <c r="H11" s="58"/>
      <c r="I11" s="35"/>
      <c r="J11" s="38" t="s">
        <v>839</v>
      </c>
    </row>
    <row r="12" spans="1:10" ht="12.75">
      <c r="A12" s="306" t="s">
        <v>840</v>
      </c>
      <c r="B12" s="29"/>
      <c r="C12" s="29"/>
      <c r="D12" s="29"/>
      <c r="E12" s="29"/>
      <c r="F12" s="29"/>
      <c r="G12" s="307">
        <v>1</v>
      </c>
      <c r="H12" s="308">
        <v>122688455</v>
      </c>
      <c r="I12" s="309">
        <v>2</v>
      </c>
      <c r="J12" s="310">
        <f>H12</f>
        <v>122688455</v>
      </c>
    </row>
    <row r="13" spans="1:10" ht="12.75">
      <c r="A13" t="s">
        <v>841</v>
      </c>
      <c r="G13" s="311">
        <v>3</v>
      </c>
      <c r="H13" s="312">
        <v>115711853</v>
      </c>
      <c r="I13" s="313">
        <v>4</v>
      </c>
      <c r="J13" s="314">
        <f>H13</f>
        <v>115711853</v>
      </c>
    </row>
    <row r="14" spans="1:10" ht="12.75">
      <c r="A14" s="255" t="s">
        <v>842</v>
      </c>
      <c r="G14" s="315"/>
      <c r="H14" s="316"/>
      <c r="I14" s="313">
        <v>5</v>
      </c>
      <c r="J14" s="314">
        <v>450691</v>
      </c>
    </row>
    <row r="15" spans="1:10" ht="12.75">
      <c r="A15" s="96" t="s">
        <v>843</v>
      </c>
      <c r="G15" s="315"/>
      <c r="H15" s="316"/>
      <c r="I15" s="313">
        <v>6</v>
      </c>
      <c r="J15" s="314"/>
    </row>
    <row r="16" spans="1:10" ht="12.75">
      <c r="A16" s="96" t="s">
        <v>844</v>
      </c>
      <c r="G16" s="315"/>
      <c r="H16" s="316"/>
      <c r="I16" s="313">
        <v>7</v>
      </c>
      <c r="J16" s="314"/>
    </row>
    <row r="17" spans="1:10" ht="12.75">
      <c r="A17" s="96" t="s">
        <v>845</v>
      </c>
      <c r="G17" s="317"/>
      <c r="H17" s="318"/>
      <c r="I17" s="319">
        <v>8</v>
      </c>
      <c r="J17" s="320"/>
    </row>
    <row r="18" spans="1:10" ht="12.75">
      <c r="A18" s="96" t="s">
        <v>846</v>
      </c>
      <c r="G18" s="315"/>
      <c r="H18" s="316"/>
      <c r="I18" s="313">
        <v>9</v>
      </c>
      <c r="J18" s="314"/>
    </row>
    <row r="19" spans="1:10" ht="12.75">
      <c r="A19" s="96" t="s">
        <v>847</v>
      </c>
      <c r="G19" s="315"/>
      <c r="H19" s="316"/>
      <c r="I19" s="313">
        <v>10</v>
      </c>
      <c r="J19" s="314"/>
    </row>
    <row r="20" spans="1:10" ht="12.75">
      <c r="A20" s="96" t="s">
        <v>848</v>
      </c>
      <c r="G20" s="315"/>
      <c r="H20" s="316"/>
      <c r="I20" s="319">
        <v>11</v>
      </c>
      <c r="J20" s="321"/>
    </row>
    <row r="21" spans="1:10" ht="12.75">
      <c r="A21" s="96" t="s">
        <v>849</v>
      </c>
      <c r="G21" s="317"/>
      <c r="H21" s="318"/>
      <c r="I21" s="313">
        <v>12</v>
      </c>
      <c r="J21" s="314"/>
    </row>
    <row r="22" spans="1:10" ht="12.75">
      <c r="A22" s="96" t="s">
        <v>850</v>
      </c>
      <c r="G22" s="322"/>
      <c r="H22" s="323"/>
      <c r="I22" s="313">
        <v>13</v>
      </c>
      <c r="J22" s="314">
        <v>450691</v>
      </c>
    </row>
    <row r="23" spans="1:10" ht="12.75">
      <c r="A23" s="96" t="s">
        <v>851</v>
      </c>
      <c r="G23" s="315"/>
      <c r="H23" s="316"/>
      <c r="I23" s="313">
        <v>14</v>
      </c>
      <c r="J23" s="314"/>
    </row>
    <row r="24" spans="1:10" ht="12.75">
      <c r="A24" s="96" t="s">
        <v>852</v>
      </c>
      <c r="G24" s="317"/>
      <c r="H24" s="318"/>
      <c r="I24" s="313">
        <v>15</v>
      </c>
      <c r="J24" s="388"/>
    </row>
    <row r="25" spans="1:10" ht="12.75">
      <c r="A25" s="96" t="s">
        <v>853</v>
      </c>
      <c r="G25" s="325"/>
      <c r="H25" s="326"/>
      <c r="I25" s="313"/>
      <c r="J25" s="324"/>
    </row>
    <row r="26" spans="1:10" ht="12.75">
      <c r="A26" s="96" t="s">
        <v>854</v>
      </c>
      <c r="G26" s="315"/>
      <c r="H26" s="316"/>
      <c r="I26" s="313">
        <v>16</v>
      </c>
      <c r="J26" s="314"/>
    </row>
    <row r="27" spans="1:10" ht="12.75">
      <c r="A27" s="96" t="s">
        <v>855</v>
      </c>
      <c r="G27" s="325"/>
      <c r="H27" s="326"/>
      <c r="I27" s="313">
        <v>17</v>
      </c>
      <c r="J27" s="314"/>
    </row>
    <row r="28" spans="1:10" ht="12.75">
      <c r="A28" s="96" t="s">
        <v>856</v>
      </c>
      <c r="G28" s="322"/>
      <c r="H28" s="323"/>
      <c r="I28" s="313">
        <v>18</v>
      </c>
      <c r="J28" s="314"/>
    </row>
    <row r="29" spans="1:10" ht="12.75">
      <c r="A29" s="96" t="s">
        <v>857</v>
      </c>
      <c r="G29" s="315"/>
      <c r="H29" s="316"/>
      <c r="I29" s="313">
        <v>19</v>
      </c>
      <c r="J29" s="314"/>
    </row>
    <row r="30" spans="1:10" ht="12.75">
      <c r="A30" s="96" t="s">
        <v>858</v>
      </c>
      <c r="G30" s="322"/>
      <c r="H30" s="323"/>
      <c r="I30" s="327">
        <v>20</v>
      </c>
      <c r="J30" s="328"/>
    </row>
    <row r="31" spans="1:10" ht="12.75">
      <c r="A31" s="96" t="s">
        <v>859</v>
      </c>
      <c r="G31" s="317"/>
      <c r="H31" s="318"/>
      <c r="I31" s="319">
        <v>21</v>
      </c>
      <c r="J31" s="321"/>
    </row>
    <row r="32" spans="1:10" ht="12.75">
      <c r="A32" s="96" t="s">
        <v>860</v>
      </c>
      <c r="G32" s="315"/>
      <c r="H32" s="316"/>
      <c r="I32" s="313">
        <v>22</v>
      </c>
      <c r="J32" s="314"/>
    </row>
    <row r="33" spans="1:10" ht="12.75">
      <c r="A33" s="96" t="s">
        <v>861</v>
      </c>
      <c r="G33" s="317"/>
      <c r="H33" s="318"/>
      <c r="I33" s="313">
        <v>23</v>
      </c>
      <c r="J33" s="314"/>
    </row>
    <row r="34" spans="1:10" ht="12.75">
      <c r="A34" s="96" t="s">
        <v>862</v>
      </c>
      <c r="G34" s="325"/>
      <c r="H34" s="326"/>
      <c r="I34" s="313"/>
      <c r="J34" s="314"/>
    </row>
    <row r="35" spans="1:10" ht="12.75">
      <c r="A35" s="96" t="s">
        <v>863</v>
      </c>
      <c r="G35" s="315"/>
      <c r="H35" s="316"/>
      <c r="I35" s="313">
        <v>24</v>
      </c>
      <c r="J35" s="314"/>
    </row>
    <row r="36" spans="1:10" ht="12.75">
      <c r="A36" s="181" t="s">
        <v>864</v>
      </c>
      <c r="B36" s="29"/>
      <c r="C36" s="29"/>
      <c r="D36" s="29"/>
      <c r="E36" s="29"/>
      <c r="F36" s="29"/>
      <c r="G36" s="329"/>
      <c r="H36" s="330"/>
      <c r="I36" s="331"/>
      <c r="J36" s="330"/>
    </row>
    <row r="37" spans="1:10" ht="12.75">
      <c r="A37" s="163" t="s">
        <v>865</v>
      </c>
      <c r="G37" s="311">
        <v>25</v>
      </c>
      <c r="H37" s="314"/>
      <c r="I37" s="313">
        <v>26</v>
      </c>
      <c r="J37" s="314"/>
    </row>
    <row r="38" spans="1:10" ht="12.75">
      <c r="A38" s="163" t="s">
        <v>866</v>
      </c>
      <c r="G38" s="311">
        <v>27</v>
      </c>
      <c r="H38" s="312">
        <f>H12-H13</f>
        <v>6976602</v>
      </c>
      <c r="I38" s="313">
        <v>28</v>
      </c>
      <c r="J38" s="314">
        <f>J12-J13+J14</f>
        <v>7427293</v>
      </c>
    </row>
    <row r="39" spans="1:10" ht="12.75">
      <c r="A39" s="96" t="s">
        <v>867</v>
      </c>
      <c r="G39" s="322"/>
      <c r="H39" s="323"/>
      <c r="I39" s="327">
        <v>29</v>
      </c>
      <c r="J39" s="314"/>
    </row>
    <row r="40" spans="1:10" ht="12.75">
      <c r="A40" s="96" t="s">
        <v>868</v>
      </c>
      <c r="F40" s="6"/>
      <c r="G40" s="315"/>
      <c r="H40" s="316"/>
      <c r="I40" s="313">
        <v>30</v>
      </c>
      <c r="J40" s="314"/>
    </row>
    <row r="41" spans="1:10" ht="12.75">
      <c r="A41" s="96" t="s">
        <v>869</v>
      </c>
      <c r="F41" s="6"/>
      <c r="G41" s="332"/>
      <c r="H41" s="333"/>
      <c r="I41" s="327">
        <v>31</v>
      </c>
      <c r="J41" s="314"/>
    </row>
    <row r="42" spans="1:10" ht="12.75">
      <c r="A42" s="163" t="s">
        <v>870</v>
      </c>
      <c r="F42" s="6"/>
      <c r="G42" s="311">
        <v>32</v>
      </c>
      <c r="H42" s="312"/>
      <c r="I42" s="313">
        <v>33</v>
      </c>
      <c r="J42" s="314"/>
    </row>
    <row r="43" spans="1:10" ht="12.75">
      <c r="A43" s="163" t="s">
        <v>871</v>
      </c>
      <c r="F43" s="6"/>
      <c r="G43" s="315"/>
      <c r="H43" s="316"/>
      <c r="I43" s="313">
        <v>34</v>
      </c>
      <c r="J43" s="314"/>
    </row>
    <row r="44" spans="1:10" ht="12.75">
      <c r="A44" s="163" t="s">
        <v>872</v>
      </c>
      <c r="F44" s="6"/>
      <c r="G44" s="332"/>
      <c r="H44" s="333"/>
      <c r="I44" s="327">
        <v>35</v>
      </c>
      <c r="J44" s="334">
        <f>J38</f>
        <v>7427293</v>
      </c>
    </row>
    <row r="45" spans="1:10" ht="12.75">
      <c r="A45" s="163" t="s">
        <v>873</v>
      </c>
      <c r="F45" s="6"/>
      <c r="G45" s="315"/>
      <c r="H45" s="316"/>
      <c r="I45" s="313">
        <v>36</v>
      </c>
      <c r="J45" s="314">
        <f>J44*10%</f>
        <v>742729.3</v>
      </c>
    </row>
    <row r="46" spans="1:10" ht="12.75">
      <c r="A46" s="163" t="s">
        <v>874</v>
      </c>
      <c r="F46" s="6"/>
      <c r="G46" s="68">
        <v>37</v>
      </c>
      <c r="H46" s="335"/>
      <c r="I46" s="327">
        <v>38</v>
      </c>
      <c r="J46" s="314"/>
    </row>
    <row r="47" spans="1:10" ht="12.75">
      <c r="A47" s="163" t="s">
        <v>875</v>
      </c>
      <c r="F47" s="6"/>
      <c r="G47" s="315"/>
      <c r="H47" s="316"/>
      <c r="I47" s="313">
        <v>39</v>
      </c>
      <c r="J47" s="314"/>
    </row>
    <row r="48" spans="1:10" ht="12.75">
      <c r="A48" s="163" t="s">
        <v>876</v>
      </c>
      <c r="F48" s="6"/>
      <c r="G48" s="315"/>
      <c r="H48" s="316"/>
      <c r="I48" s="313">
        <v>40</v>
      </c>
      <c r="J48" s="314"/>
    </row>
    <row r="49" spans="1:10" ht="12.75">
      <c r="A49" s="163" t="s">
        <v>877</v>
      </c>
      <c r="F49" s="6"/>
      <c r="G49" s="315"/>
      <c r="H49" s="316"/>
      <c r="I49" s="313">
        <v>41</v>
      </c>
      <c r="J49" s="314"/>
    </row>
    <row r="50" spans="1:10" ht="12.75">
      <c r="A50" s="163" t="s">
        <v>878</v>
      </c>
      <c r="F50" s="6"/>
      <c r="G50" s="325"/>
      <c r="H50" s="326"/>
      <c r="I50" s="336">
        <v>42</v>
      </c>
      <c r="J50" s="314"/>
    </row>
    <row r="51" spans="1:10" ht="12.75">
      <c r="A51" s="163" t="s">
        <v>879</v>
      </c>
      <c r="F51" s="6"/>
      <c r="G51" s="325"/>
      <c r="H51" s="326"/>
      <c r="I51" s="336">
        <v>43</v>
      </c>
      <c r="J51" s="314"/>
    </row>
    <row r="52" spans="1:14" ht="15">
      <c r="A52" s="337" t="s">
        <v>880</v>
      </c>
      <c r="B52" s="29"/>
      <c r="C52" s="29"/>
      <c r="D52" s="29"/>
      <c r="E52" s="29"/>
      <c r="F52" s="41"/>
      <c r="G52" s="329"/>
      <c r="H52" s="330"/>
      <c r="I52" s="331"/>
      <c r="J52" s="330"/>
      <c r="M52" s="428"/>
      <c r="N52" s="5"/>
    </row>
    <row r="53" spans="1:14" ht="12.75">
      <c r="A53" s="163" t="s">
        <v>881</v>
      </c>
      <c r="F53" s="6"/>
      <c r="G53" s="311">
        <v>44</v>
      </c>
      <c r="H53" s="314">
        <f>H54+H55+H56+H57</f>
        <v>0</v>
      </c>
      <c r="I53" s="313">
        <v>45</v>
      </c>
      <c r="J53" s="429">
        <f>J54+J55+J56+J57</f>
        <v>4587472</v>
      </c>
      <c r="M53" s="428"/>
      <c r="N53" s="5"/>
    </row>
    <row r="54" spans="1:14" ht="12.75">
      <c r="A54" s="96" t="s">
        <v>882</v>
      </c>
      <c r="F54" s="6"/>
      <c r="G54" s="311">
        <v>46</v>
      </c>
      <c r="H54" s="312"/>
      <c r="I54" s="313">
        <v>47</v>
      </c>
      <c r="J54" s="429">
        <f>1325988+2883412</f>
        <v>4209400</v>
      </c>
      <c r="M54" s="428"/>
      <c r="N54" s="428"/>
    </row>
    <row r="55" spans="1:14" ht="12.75">
      <c r="A55" s="96" t="s">
        <v>883</v>
      </c>
      <c r="F55" s="6"/>
      <c r="G55" s="311">
        <v>48</v>
      </c>
      <c r="H55" s="312"/>
      <c r="I55" s="313">
        <v>49</v>
      </c>
      <c r="J55" s="429">
        <v>22476</v>
      </c>
      <c r="K55" s="5"/>
      <c r="M55" s="430"/>
      <c r="N55" s="431"/>
    </row>
    <row r="56" spans="1:14" ht="12.75">
      <c r="A56" s="96" t="s">
        <v>884</v>
      </c>
      <c r="F56" s="6"/>
      <c r="G56" s="338">
        <v>50</v>
      </c>
      <c r="H56" s="339"/>
      <c r="I56" s="336">
        <v>51</v>
      </c>
      <c r="J56" s="429"/>
      <c r="K56" s="5"/>
      <c r="M56" s="5"/>
      <c r="N56" s="137"/>
    </row>
    <row r="57" spans="1:14" ht="12.75">
      <c r="A57" s="96" t="s">
        <v>885</v>
      </c>
      <c r="F57" s="6"/>
      <c r="G57" s="311">
        <v>52</v>
      </c>
      <c r="H57" s="312"/>
      <c r="I57" s="313">
        <v>53</v>
      </c>
      <c r="J57" s="429">
        <v>355596</v>
      </c>
      <c r="K57" s="428"/>
      <c r="M57" s="5"/>
      <c r="N57" s="5"/>
    </row>
    <row r="58" spans="1:10" ht="12.75">
      <c r="A58" s="163" t="s">
        <v>886</v>
      </c>
      <c r="F58" s="6"/>
      <c r="G58" s="325"/>
      <c r="H58" s="326"/>
      <c r="I58" s="336">
        <v>54</v>
      </c>
      <c r="J58" s="429"/>
    </row>
    <row r="59" spans="1:10" ht="12.75">
      <c r="A59" s="163"/>
      <c r="F59" s="5"/>
      <c r="G59" s="271"/>
      <c r="H59" s="263"/>
      <c r="I59" s="271"/>
      <c r="J59" s="5"/>
    </row>
    <row r="60" spans="1:10" ht="12.75">
      <c r="A60" s="340" t="s">
        <v>887</v>
      </c>
      <c r="F60" s="5"/>
      <c r="G60" s="5"/>
      <c r="H60" s="5"/>
      <c r="I60" s="10"/>
      <c r="J60" s="5"/>
    </row>
    <row r="61" spans="1:10" ht="12.75">
      <c r="A61" s="340"/>
      <c r="F61" s="5"/>
      <c r="G61" s="5"/>
      <c r="H61" s="5"/>
      <c r="I61" s="10"/>
      <c r="J61" s="5"/>
    </row>
    <row r="62" spans="1:10" ht="12.75">
      <c r="A62" s="340"/>
      <c r="F62" s="5"/>
      <c r="G62" s="5"/>
      <c r="H62" s="341" t="s">
        <v>888</v>
      </c>
      <c r="I62" s="10"/>
      <c r="J62" s="5"/>
    </row>
    <row r="63" spans="1:10" ht="12.75">
      <c r="A63" s="340"/>
      <c r="F63" s="5"/>
      <c r="G63" s="342" t="s">
        <v>778</v>
      </c>
      <c r="H63" s="341"/>
      <c r="I63" s="10"/>
      <c r="J63" s="5"/>
    </row>
    <row r="64" spans="1:10" ht="12.75">
      <c r="A64" s="8"/>
      <c r="B64" s="8"/>
      <c r="C64" s="8"/>
      <c r="D64" s="8"/>
      <c r="E64" s="8"/>
      <c r="F64" s="8"/>
      <c r="G64" s="8"/>
      <c r="H64" s="8"/>
      <c r="I64" s="23"/>
      <c r="J64" s="8"/>
    </row>
    <row r="65" spans="6:10" ht="12.75">
      <c r="F65" s="5"/>
      <c r="G65" s="5"/>
      <c r="H65" s="5"/>
      <c r="I65" s="10"/>
      <c r="J65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25">
      <selection activeCell="J45" sqref="J45"/>
    </sheetView>
  </sheetViews>
  <sheetFormatPr defaultColWidth="9.140625" defaultRowHeight="12.75"/>
  <cols>
    <col min="1" max="1" width="5.140625" style="0" customWidth="1"/>
    <col min="2" max="2" width="21.42187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8" max="8" width="10.140625" style="0" bestFit="1" customWidth="1"/>
  </cols>
  <sheetData>
    <row r="1" ht="12.75">
      <c r="B1" s="343" t="s">
        <v>889</v>
      </c>
    </row>
    <row r="2" ht="12.75">
      <c r="B2" s="343" t="s">
        <v>802</v>
      </c>
    </row>
    <row r="3" ht="12.75">
      <c r="B3" s="343"/>
    </row>
    <row r="4" spans="2:7" ht="15.75">
      <c r="B4" s="498" t="s">
        <v>1082</v>
      </c>
      <c r="C4" s="498"/>
      <c r="D4" s="498"/>
      <c r="E4" s="498"/>
      <c r="F4" s="498"/>
      <c r="G4" s="498"/>
    </row>
    <row r="6" spans="1:7" ht="12.75">
      <c r="A6" s="499" t="s">
        <v>5</v>
      </c>
      <c r="B6" s="500" t="s">
        <v>126</v>
      </c>
      <c r="C6" s="499" t="s">
        <v>780</v>
      </c>
      <c r="D6" s="344" t="s">
        <v>791</v>
      </c>
      <c r="E6" s="499" t="s">
        <v>312</v>
      </c>
      <c r="F6" s="499" t="s">
        <v>890</v>
      </c>
      <c r="G6" s="344" t="s">
        <v>791</v>
      </c>
    </row>
    <row r="7" spans="1:7" ht="12.75">
      <c r="A7" s="458"/>
      <c r="B7" s="501"/>
      <c r="C7" s="458"/>
      <c r="D7" s="345">
        <v>40909</v>
      </c>
      <c r="E7" s="458"/>
      <c r="F7" s="458"/>
      <c r="G7" s="345">
        <v>41274</v>
      </c>
    </row>
    <row r="8" spans="1:7" ht="12.75">
      <c r="A8" s="236">
        <v>1</v>
      </c>
      <c r="B8" s="149" t="s">
        <v>55</v>
      </c>
      <c r="C8" s="236"/>
      <c r="D8" s="346">
        <v>1000000</v>
      </c>
      <c r="E8" s="347"/>
      <c r="F8" s="347"/>
      <c r="G8" s="347">
        <f>D8+E8-F8</f>
        <v>1000000</v>
      </c>
    </row>
    <row r="9" spans="1:7" ht="12.75">
      <c r="A9" s="236">
        <v>2</v>
      </c>
      <c r="B9" s="96" t="s">
        <v>891</v>
      </c>
      <c r="C9" s="236"/>
      <c r="D9" s="348">
        <v>35811819</v>
      </c>
      <c r="E9" s="347"/>
      <c r="F9" s="347"/>
      <c r="G9" s="347">
        <f aca="true" t="shared" si="0" ref="G9:G15">D9+E9-F9</f>
        <v>35811819</v>
      </c>
    </row>
    <row r="10" spans="1:7" ht="12.75">
      <c r="A10" s="236">
        <v>3</v>
      </c>
      <c r="B10" s="149" t="s">
        <v>892</v>
      </c>
      <c r="C10" s="236"/>
      <c r="D10" s="346">
        <v>18050903</v>
      </c>
      <c r="E10" s="347">
        <v>752875</v>
      </c>
      <c r="F10" s="347"/>
      <c r="G10" s="347">
        <f t="shared" si="0"/>
        <v>18803778</v>
      </c>
    </row>
    <row r="11" spans="1:7" ht="12.75">
      <c r="A11" s="236">
        <v>4</v>
      </c>
      <c r="B11" s="149" t="s">
        <v>893</v>
      </c>
      <c r="C11" s="236"/>
      <c r="D11" s="348">
        <v>257237</v>
      </c>
      <c r="E11" s="178">
        <v>0</v>
      </c>
      <c r="F11" s="347"/>
      <c r="G11" s="347">
        <f t="shared" si="0"/>
        <v>257237</v>
      </c>
    </row>
    <row r="12" spans="1:7" ht="12.75">
      <c r="A12" s="236">
        <v>5</v>
      </c>
      <c r="B12" s="149" t="s">
        <v>894</v>
      </c>
      <c r="C12" s="236"/>
      <c r="D12" s="346">
        <v>3126722</v>
      </c>
      <c r="E12" s="347">
        <v>0</v>
      </c>
      <c r="F12" s="347"/>
      <c r="G12" s="347">
        <f t="shared" si="0"/>
        <v>3126722</v>
      </c>
    </row>
    <row r="13" spans="1:7" ht="12.75">
      <c r="A13" s="236">
        <v>6</v>
      </c>
      <c r="B13" s="123" t="s">
        <v>787</v>
      </c>
      <c r="C13" s="236"/>
      <c r="D13" s="349">
        <v>27353778</v>
      </c>
      <c r="E13" s="347">
        <v>4783345</v>
      </c>
      <c r="F13" s="347"/>
      <c r="G13" s="347">
        <f t="shared" si="0"/>
        <v>32137123</v>
      </c>
    </row>
    <row r="14" spans="1:7" ht="12.75">
      <c r="A14" s="236">
        <v>7</v>
      </c>
      <c r="B14" s="178" t="s">
        <v>1081</v>
      </c>
      <c r="C14" s="236"/>
      <c r="D14" s="350">
        <v>2924861</v>
      </c>
      <c r="E14" s="347"/>
      <c r="F14" s="347"/>
      <c r="G14" s="347">
        <f t="shared" si="0"/>
        <v>2924861</v>
      </c>
    </row>
    <row r="15" spans="1:7" ht="13.5" thickBot="1">
      <c r="A15" s="236">
        <v>8</v>
      </c>
      <c r="B15" s="352"/>
      <c r="C15" s="351"/>
      <c r="D15" s="353">
        <v>0</v>
      </c>
      <c r="E15" s="354"/>
      <c r="F15" s="354"/>
      <c r="G15" s="347">
        <f t="shared" si="0"/>
        <v>0</v>
      </c>
    </row>
    <row r="16" spans="1:7" ht="13.5" thickBot="1">
      <c r="A16" s="355"/>
      <c r="B16" s="356" t="s">
        <v>895</v>
      </c>
      <c r="C16" s="357"/>
      <c r="D16" s="358">
        <f>SUM(D8:D15)</f>
        <v>88525320</v>
      </c>
      <c r="E16" s="359">
        <f>SUM(E8:E15)</f>
        <v>5536220</v>
      </c>
      <c r="F16" s="359">
        <f>SUM(F8:F15)</f>
        <v>0</v>
      </c>
      <c r="G16" s="360">
        <f>SUM(G8:G15)</f>
        <v>94061540</v>
      </c>
    </row>
    <row r="19" spans="2:7" ht="15.75">
      <c r="B19" s="498" t="s">
        <v>1083</v>
      </c>
      <c r="C19" s="498"/>
      <c r="D19" s="498"/>
      <c r="E19" s="498"/>
      <c r="F19" s="498"/>
      <c r="G19" s="498"/>
    </row>
    <row r="21" spans="1:7" ht="12.75">
      <c r="A21" s="499" t="s">
        <v>5</v>
      </c>
      <c r="B21" s="500" t="s">
        <v>126</v>
      </c>
      <c r="C21" s="499" t="s">
        <v>780</v>
      </c>
      <c r="D21" s="344" t="s">
        <v>791</v>
      </c>
      <c r="E21" s="499" t="s">
        <v>312</v>
      </c>
      <c r="F21" s="499" t="s">
        <v>890</v>
      </c>
      <c r="G21" s="344" t="s">
        <v>791</v>
      </c>
    </row>
    <row r="22" spans="1:7" ht="12.75">
      <c r="A22" s="458"/>
      <c r="B22" s="501"/>
      <c r="C22" s="458"/>
      <c r="D22" s="345">
        <v>40909</v>
      </c>
      <c r="E22" s="458"/>
      <c r="F22" s="458"/>
      <c r="G22" s="345">
        <v>41274</v>
      </c>
    </row>
    <row r="23" spans="1:7" ht="12.75">
      <c r="A23" s="236">
        <v>1</v>
      </c>
      <c r="B23" s="149" t="s">
        <v>55</v>
      </c>
      <c r="C23" s="236"/>
      <c r="D23" s="347">
        <v>0</v>
      </c>
      <c r="E23" s="347">
        <v>0</v>
      </c>
      <c r="F23" s="347"/>
      <c r="G23" s="347">
        <v>0</v>
      </c>
    </row>
    <row r="24" spans="1:7" ht="12.75">
      <c r="A24" s="236">
        <v>2</v>
      </c>
      <c r="B24" s="96" t="s">
        <v>891</v>
      </c>
      <c r="C24" s="236"/>
      <c r="D24" s="347">
        <v>9291393</v>
      </c>
      <c r="E24" s="347">
        <f>'IVENTAR AAM'!G8</f>
        <v>1325988</v>
      </c>
      <c r="F24" s="347"/>
      <c r="G24" s="347">
        <f>D24+E24-F24</f>
        <v>10617381</v>
      </c>
    </row>
    <row r="25" spans="1:7" ht="12.75">
      <c r="A25" s="236">
        <v>3</v>
      </c>
      <c r="B25" s="149" t="s">
        <v>892</v>
      </c>
      <c r="C25" s="236"/>
      <c r="D25" s="347">
        <v>10992798</v>
      </c>
      <c r="E25" s="361">
        <f>'IVENTAR AAM'!G9</f>
        <v>2883412</v>
      </c>
      <c r="F25" s="347"/>
      <c r="G25" s="347">
        <f>D25+E25-F25</f>
        <v>13876210</v>
      </c>
    </row>
    <row r="26" spans="1:7" ht="12.75">
      <c r="A26" s="236">
        <v>4</v>
      </c>
      <c r="B26" s="149" t="s">
        <v>893</v>
      </c>
      <c r="C26" s="236"/>
      <c r="D26" s="347">
        <v>66797</v>
      </c>
      <c r="E26" s="361">
        <v>22476</v>
      </c>
      <c r="F26" s="347"/>
      <c r="G26" s="347">
        <f>D26+E26-F26</f>
        <v>89273</v>
      </c>
    </row>
    <row r="27" spans="1:7" ht="12.75">
      <c r="A27" s="236">
        <v>1</v>
      </c>
      <c r="B27" s="149" t="s">
        <v>894</v>
      </c>
      <c r="C27" s="236"/>
      <c r="D27" s="347">
        <v>1421923</v>
      </c>
      <c r="E27" s="347">
        <f>'IVENTAR AAM'!G10</f>
        <v>355596</v>
      </c>
      <c r="F27" s="347"/>
      <c r="G27" s="347">
        <f>D27+E27-F27</f>
        <v>1777519</v>
      </c>
    </row>
    <row r="28" spans="1:7" ht="12.75">
      <c r="A28" s="236">
        <v>2</v>
      </c>
      <c r="B28" s="123"/>
      <c r="C28" s="236"/>
      <c r="D28" s="347">
        <v>0</v>
      </c>
      <c r="E28" s="347"/>
      <c r="F28" s="347"/>
      <c r="G28" s="347">
        <v>0</v>
      </c>
    </row>
    <row r="29" spans="1:7" ht="12.75">
      <c r="A29" s="236">
        <v>3</v>
      </c>
      <c r="B29" s="123"/>
      <c r="C29" s="236"/>
      <c r="D29" s="347">
        <v>0</v>
      </c>
      <c r="E29" s="347"/>
      <c r="F29" s="347"/>
      <c r="G29" s="347">
        <v>0</v>
      </c>
    </row>
    <row r="30" spans="1:7" ht="13.5" thickBot="1">
      <c r="A30" s="351">
        <v>4</v>
      </c>
      <c r="B30" s="352"/>
      <c r="C30" s="351"/>
      <c r="D30" s="354">
        <v>0</v>
      </c>
      <c r="E30" s="354"/>
      <c r="F30" s="354"/>
      <c r="G30" s="354">
        <v>0</v>
      </c>
    </row>
    <row r="31" spans="1:7" ht="13.5" thickBot="1">
      <c r="A31" s="355"/>
      <c r="B31" s="356" t="s">
        <v>895</v>
      </c>
      <c r="C31" s="357"/>
      <c r="D31" s="359">
        <f>SUM(D23:D30)</f>
        <v>21772911</v>
      </c>
      <c r="E31" s="359">
        <f>SUM(E23:E30)</f>
        <v>4587472</v>
      </c>
      <c r="F31" s="359">
        <f>SUM(F23:F30)</f>
        <v>0</v>
      </c>
      <c r="G31" s="360">
        <f>SUM(G23:G30)</f>
        <v>26360383</v>
      </c>
    </row>
    <row r="32" ht="12.75">
      <c r="G32" s="214"/>
    </row>
    <row r="34" spans="2:7" ht="15.75">
      <c r="B34" s="498" t="s">
        <v>1084</v>
      </c>
      <c r="C34" s="498"/>
      <c r="D34" s="498"/>
      <c r="E34" s="498"/>
      <c r="F34" s="498"/>
      <c r="G34" s="498"/>
    </row>
    <row r="36" spans="1:7" ht="12.75">
      <c r="A36" s="499" t="s">
        <v>5</v>
      </c>
      <c r="B36" s="500" t="s">
        <v>126</v>
      </c>
      <c r="C36" s="499" t="s">
        <v>780</v>
      </c>
      <c r="D36" s="344" t="s">
        <v>791</v>
      </c>
      <c r="E36" s="499" t="s">
        <v>312</v>
      </c>
      <c r="F36" s="499" t="s">
        <v>890</v>
      </c>
      <c r="G36" s="344" t="s">
        <v>791</v>
      </c>
    </row>
    <row r="37" spans="1:7" ht="12.75">
      <c r="A37" s="458"/>
      <c r="B37" s="501"/>
      <c r="C37" s="458"/>
      <c r="D37" s="345">
        <v>40909</v>
      </c>
      <c r="E37" s="458"/>
      <c r="F37" s="458"/>
      <c r="G37" s="345">
        <v>41274</v>
      </c>
    </row>
    <row r="38" spans="1:7" ht="12.75">
      <c r="A38" s="236">
        <v>1</v>
      </c>
      <c r="B38" s="96" t="s">
        <v>55</v>
      </c>
      <c r="C38" s="236"/>
      <c r="D38" s="347">
        <v>1000000</v>
      </c>
      <c r="E38" s="347">
        <f>'IVENTAR AAM'!D7</f>
        <v>0</v>
      </c>
      <c r="F38" s="347">
        <f>E23</f>
        <v>0</v>
      </c>
      <c r="G38" s="347">
        <f aca="true" t="shared" si="1" ref="G38:G43">D38+E38-F38</f>
        <v>1000000</v>
      </c>
    </row>
    <row r="39" spans="1:9" ht="12.75">
      <c r="A39" s="236">
        <v>2</v>
      </c>
      <c r="B39" s="149" t="s">
        <v>891</v>
      </c>
      <c r="C39" s="236"/>
      <c r="D39" s="347">
        <v>26520426</v>
      </c>
      <c r="E39" s="347">
        <f>'IVENTAR AAM'!D8</f>
        <v>0</v>
      </c>
      <c r="F39" s="347">
        <f>E24</f>
        <v>1325988</v>
      </c>
      <c r="G39" s="347">
        <f t="shared" si="1"/>
        <v>25194438</v>
      </c>
      <c r="I39" s="18"/>
    </row>
    <row r="40" spans="1:7" ht="12.75">
      <c r="A40" s="236">
        <v>3</v>
      </c>
      <c r="B40" s="149" t="s">
        <v>892</v>
      </c>
      <c r="C40" s="236"/>
      <c r="D40" s="347">
        <v>13979629</v>
      </c>
      <c r="E40" s="347">
        <f>'IVENTAR AAM'!D9</f>
        <v>752875</v>
      </c>
      <c r="F40" s="347">
        <f>E25</f>
        <v>2883412</v>
      </c>
      <c r="G40" s="347">
        <f t="shared" si="1"/>
        <v>11849092</v>
      </c>
    </row>
    <row r="41" spans="1:7" ht="12.75">
      <c r="A41" s="236"/>
      <c r="B41" s="149" t="s">
        <v>894</v>
      </c>
      <c r="C41" s="236"/>
      <c r="D41" s="347">
        <v>190440</v>
      </c>
      <c r="E41" s="347"/>
      <c r="F41" s="347">
        <f>E26</f>
        <v>22476</v>
      </c>
      <c r="G41" s="347">
        <f t="shared" si="1"/>
        <v>167964</v>
      </c>
    </row>
    <row r="42" spans="1:7" ht="12.75">
      <c r="A42" s="236">
        <v>4</v>
      </c>
      <c r="B42" s="149" t="s">
        <v>893</v>
      </c>
      <c r="C42" s="236"/>
      <c r="D42" s="347">
        <v>1704799</v>
      </c>
      <c r="E42" s="347">
        <f>'IVENTAR AAM'!D10</f>
        <v>0</v>
      </c>
      <c r="F42" s="347">
        <f>E27</f>
        <v>355596</v>
      </c>
      <c r="G42" s="347">
        <f t="shared" si="1"/>
        <v>1349203</v>
      </c>
    </row>
    <row r="43" spans="1:7" ht="12.75">
      <c r="A43" s="236">
        <v>1</v>
      </c>
      <c r="B43" s="123" t="s">
        <v>787</v>
      </c>
      <c r="C43" s="236"/>
      <c r="D43" s="347">
        <v>30279639</v>
      </c>
      <c r="E43" s="347">
        <f>'IVENTAR AAM'!D11</f>
        <v>7795848</v>
      </c>
      <c r="F43" s="347">
        <f>'IVENTAR AAM'!E11</f>
        <v>3697294</v>
      </c>
      <c r="G43" s="347">
        <f t="shared" si="1"/>
        <v>34378193</v>
      </c>
    </row>
    <row r="44" spans="1:7" ht="12.75">
      <c r="A44" s="236">
        <v>2</v>
      </c>
      <c r="C44" s="236"/>
      <c r="D44" s="347"/>
      <c r="E44" s="123"/>
      <c r="F44" s="123"/>
      <c r="G44" s="347">
        <f>D44+E44-F44</f>
        <v>0</v>
      </c>
    </row>
    <row r="45" spans="1:7" ht="12.75">
      <c r="A45" s="236">
        <v>3</v>
      </c>
      <c r="B45" s="123"/>
      <c r="C45" s="236"/>
      <c r="D45" s="347">
        <v>0</v>
      </c>
      <c r="E45" s="347"/>
      <c r="F45" s="347">
        <f>G29</f>
        <v>0</v>
      </c>
      <c r="G45" s="347">
        <f>D45+E45-F45</f>
        <v>0</v>
      </c>
    </row>
    <row r="46" spans="1:7" ht="13.5" thickBot="1">
      <c r="A46" s="351">
        <v>4</v>
      </c>
      <c r="B46" s="352"/>
      <c r="C46" s="351"/>
      <c r="D46" s="354">
        <v>0</v>
      </c>
      <c r="E46" s="347"/>
      <c r="F46" s="347">
        <f>G30</f>
        <v>0</v>
      </c>
      <c r="G46" s="347">
        <f>D46+E46-F46</f>
        <v>0</v>
      </c>
    </row>
    <row r="47" spans="1:8" ht="13.5" thickBot="1">
      <c r="A47" s="355"/>
      <c r="B47" s="356" t="s">
        <v>895</v>
      </c>
      <c r="C47" s="357"/>
      <c r="D47" s="359">
        <f>SUM(D38:D46)</f>
        <v>73674933</v>
      </c>
      <c r="E47" s="432">
        <f>SUM(E38:E46)</f>
        <v>8548723</v>
      </c>
      <c r="F47" s="432">
        <f>SUM(F38:F46)</f>
        <v>8284766</v>
      </c>
      <c r="G47" s="433">
        <v>73968802</v>
      </c>
      <c r="H47" s="18"/>
    </row>
    <row r="48" spans="1:8" ht="12.75">
      <c r="A48" s="5"/>
      <c r="B48" s="5"/>
      <c r="C48" s="5"/>
      <c r="D48" s="5"/>
      <c r="E48" s="5"/>
      <c r="F48" s="20"/>
      <c r="G48" s="362"/>
      <c r="H48" s="18"/>
    </row>
    <row r="49" spans="4:7" ht="12.75">
      <c r="D49" s="18"/>
      <c r="G49" s="18"/>
    </row>
    <row r="50" spans="4:7" ht="12.75">
      <c r="D50" s="18"/>
      <c r="G50" s="18"/>
    </row>
    <row r="51" spans="5:7" ht="15.75">
      <c r="E51" s="496" t="s">
        <v>896</v>
      </c>
      <c r="F51" s="496"/>
      <c r="G51" s="496"/>
    </row>
    <row r="52" spans="5:7" ht="12.75">
      <c r="E52" s="497"/>
      <c r="F52" s="497"/>
      <c r="G52" s="497"/>
    </row>
    <row r="53" ht="12.75">
      <c r="F53" s="342" t="s">
        <v>778</v>
      </c>
    </row>
    <row r="59" ht="12.75">
      <c r="D59">
        <v>73968802</v>
      </c>
    </row>
    <row r="60" ht="12.75">
      <c r="D60">
        <v>1000000</v>
      </c>
    </row>
    <row r="61" ht="12.75">
      <c r="D61">
        <v>25193738</v>
      </c>
    </row>
    <row r="62" ht="12.75">
      <c r="D62">
        <v>11849092</v>
      </c>
    </row>
    <row r="63" ht="12.75">
      <c r="D63">
        <v>1547780</v>
      </c>
    </row>
    <row r="64" ht="12.75">
      <c r="D64">
        <v>32138123</v>
      </c>
    </row>
    <row r="65" ht="12.75">
      <c r="D65">
        <v>2240069</v>
      </c>
    </row>
  </sheetData>
  <sheetProtection/>
  <mergeCells count="20">
    <mergeCell ref="B4:G4"/>
    <mergeCell ref="A6:A7"/>
    <mergeCell ref="B6:B7"/>
    <mergeCell ref="C6:C7"/>
    <mergeCell ref="E6:E7"/>
    <mergeCell ref="F6:F7"/>
    <mergeCell ref="B19:G19"/>
    <mergeCell ref="A21:A22"/>
    <mergeCell ref="B21:B22"/>
    <mergeCell ref="C21:C22"/>
    <mergeCell ref="E21:E22"/>
    <mergeCell ref="F21:F22"/>
    <mergeCell ref="E51:G51"/>
    <mergeCell ref="E52:G52"/>
    <mergeCell ref="B34:G34"/>
    <mergeCell ref="A36:A37"/>
    <mergeCell ref="B36:B37"/>
    <mergeCell ref="C36:C37"/>
    <mergeCell ref="E36:E37"/>
    <mergeCell ref="F36:F3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53"/>
  <sheetViews>
    <sheetView zoomScalePageLayoutView="0" workbookViewId="0" topLeftCell="A49">
      <selection activeCell="G57" sqref="G57"/>
    </sheetView>
  </sheetViews>
  <sheetFormatPr defaultColWidth="9.140625" defaultRowHeight="12.75"/>
  <cols>
    <col min="1" max="1" width="4.28125" style="0" customWidth="1"/>
    <col min="2" max="2" width="3.7109375" style="19" customWidth="1"/>
    <col min="3" max="3" width="2.7109375" style="19" customWidth="1"/>
    <col min="4" max="4" width="4.00390625" style="19" customWidth="1"/>
    <col min="5" max="5" width="40.57421875" style="0" customWidth="1"/>
    <col min="6" max="6" width="8.28125" style="0" customWidth="1"/>
    <col min="7" max="8" width="15.7109375" style="18" customWidth="1"/>
    <col min="9" max="9" width="1.421875" style="0" customWidth="1"/>
    <col min="10" max="11" width="11.140625" style="0" bestFit="1" customWidth="1"/>
    <col min="13" max="13" width="10.140625" style="0" bestFit="1" customWidth="1"/>
  </cols>
  <sheetData>
    <row r="1" ht="17.25" customHeight="1"/>
    <row r="2" spans="2:8" s="29" customFormat="1" ht="18">
      <c r="B2" s="46" t="s">
        <v>339</v>
      </c>
      <c r="C2" s="47"/>
      <c r="D2" s="47"/>
      <c r="E2" s="48"/>
      <c r="G2" s="439" t="s">
        <v>273</v>
      </c>
      <c r="H2" s="439"/>
    </row>
    <row r="3" spans="2:8" s="29" customFormat="1" ht="9" customHeight="1">
      <c r="B3" s="46"/>
      <c r="C3" s="47"/>
      <c r="D3" s="47"/>
      <c r="E3" s="48"/>
      <c r="G3" s="64"/>
      <c r="H3" s="64"/>
    </row>
    <row r="4" spans="2:8" s="29" customFormat="1" ht="18" customHeight="1">
      <c r="B4" s="440" t="s">
        <v>979</v>
      </c>
      <c r="C4" s="440"/>
      <c r="D4" s="440"/>
      <c r="E4" s="440"/>
      <c r="F4" s="440"/>
      <c r="G4" s="440"/>
      <c r="H4" s="440"/>
    </row>
    <row r="5" ht="6.75" customHeight="1"/>
    <row r="6" spans="2:8" ht="18.75" customHeight="1">
      <c r="B6" s="444" t="s">
        <v>5</v>
      </c>
      <c r="C6" s="446" t="s">
        <v>17</v>
      </c>
      <c r="D6" s="447"/>
      <c r="E6" s="448"/>
      <c r="F6" s="444" t="s">
        <v>18</v>
      </c>
      <c r="G6" s="43" t="s">
        <v>19</v>
      </c>
      <c r="H6" s="43" t="s">
        <v>19</v>
      </c>
    </row>
    <row r="7" spans="2:8" ht="18" customHeight="1">
      <c r="B7" s="445"/>
      <c r="C7" s="449"/>
      <c r="D7" s="450"/>
      <c r="E7" s="451"/>
      <c r="F7" s="445"/>
      <c r="G7" s="44" t="s">
        <v>20</v>
      </c>
      <c r="H7" s="45" t="s">
        <v>21</v>
      </c>
    </row>
    <row r="8" spans="2:11" s="29" customFormat="1" ht="19.5" customHeight="1">
      <c r="B8" s="49" t="s">
        <v>6</v>
      </c>
      <c r="C8" s="441" t="s">
        <v>22</v>
      </c>
      <c r="D8" s="442"/>
      <c r="E8" s="443"/>
      <c r="F8" s="28"/>
      <c r="G8" s="184">
        <f>G9+G15+G20+G29</f>
        <v>123109257</v>
      </c>
      <c r="H8" s="184">
        <v>101640713.3</v>
      </c>
      <c r="J8" s="22"/>
      <c r="K8" s="22"/>
    </row>
    <row r="9" spans="2:11" s="29" customFormat="1" ht="14.25" customHeight="1">
      <c r="B9" s="30"/>
      <c r="C9" s="32">
        <v>1</v>
      </c>
      <c r="D9" s="33" t="s">
        <v>23</v>
      </c>
      <c r="E9" s="34"/>
      <c r="F9" s="31"/>
      <c r="G9" s="189">
        <v>1288991</v>
      </c>
      <c r="H9" s="189">
        <v>3870004</v>
      </c>
      <c r="J9" s="22"/>
      <c r="K9" s="22"/>
    </row>
    <row r="10" spans="2:8" s="29" customFormat="1" ht="14.25" customHeight="1">
      <c r="B10" s="30"/>
      <c r="C10" s="32"/>
      <c r="D10" s="51" t="s">
        <v>25</v>
      </c>
      <c r="E10" s="37" t="s">
        <v>66</v>
      </c>
      <c r="F10" s="31"/>
      <c r="G10" s="183">
        <v>1261188</v>
      </c>
      <c r="H10" s="183">
        <v>2596323</v>
      </c>
    </row>
    <row r="11" spans="2:8" s="29" customFormat="1" ht="14.25" customHeight="1">
      <c r="B11" s="30"/>
      <c r="C11" s="32"/>
      <c r="D11" s="51" t="s">
        <v>26</v>
      </c>
      <c r="E11" s="37" t="s">
        <v>67</v>
      </c>
      <c r="F11" s="31"/>
      <c r="G11" s="183">
        <v>27803</v>
      </c>
      <c r="H11" s="183">
        <v>1273681</v>
      </c>
    </row>
    <row r="12" spans="2:8" s="29" customFormat="1" ht="14.25" customHeight="1">
      <c r="B12" s="30"/>
      <c r="C12" s="32">
        <v>2</v>
      </c>
      <c r="D12" s="33" t="s">
        <v>24</v>
      </c>
      <c r="E12" s="34"/>
      <c r="F12" s="31"/>
      <c r="G12" s="183"/>
      <c r="H12" s="183"/>
    </row>
    <row r="13" spans="2:8" s="29" customFormat="1" ht="14.25" customHeight="1">
      <c r="B13" s="30"/>
      <c r="C13" s="35"/>
      <c r="D13" s="36" t="s">
        <v>25</v>
      </c>
      <c r="E13" s="37" t="s">
        <v>27</v>
      </c>
      <c r="F13" s="31"/>
      <c r="G13" s="183"/>
      <c r="H13" s="183"/>
    </row>
    <row r="14" spans="2:8" s="29" customFormat="1" ht="14.25" customHeight="1">
      <c r="B14" s="30"/>
      <c r="C14" s="35"/>
      <c r="D14" s="36" t="s">
        <v>26</v>
      </c>
      <c r="E14" s="37" t="s">
        <v>28</v>
      </c>
      <c r="F14" s="31"/>
      <c r="G14" s="183"/>
      <c r="H14" s="183"/>
    </row>
    <row r="15" spans="2:10" s="29" customFormat="1" ht="14.25" customHeight="1">
      <c r="B15" s="30"/>
      <c r="C15" s="32">
        <v>3</v>
      </c>
      <c r="D15" s="33" t="s">
        <v>29</v>
      </c>
      <c r="E15" s="34"/>
      <c r="F15" s="31"/>
      <c r="G15" s="184">
        <v>27364472</v>
      </c>
      <c r="H15" s="184">
        <v>23270103.3</v>
      </c>
      <c r="J15" s="22"/>
    </row>
    <row r="16" spans="2:11" s="29" customFormat="1" ht="14.25" customHeight="1">
      <c r="B16" s="30"/>
      <c r="C16" s="35"/>
      <c r="D16" s="36" t="s">
        <v>25</v>
      </c>
      <c r="E16" s="37" t="s">
        <v>33</v>
      </c>
      <c r="F16" s="31"/>
      <c r="G16" s="183">
        <v>26893814</v>
      </c>
      <c r="H16" s="183">
        <v>22090372</v>
      </c>
      <c r="K16" s="22"/>
    </row>
    <row r="17" spans="2:11" s="29" customFormat="1" ht="14.25" customHeight="1">
      <c r="B17" s="30"/>
      <c r="C17" s="35"/>
      <c r="D17" s="36" t="s">
        <v>26</v>
      </c>
      <c r="E17" s="37" t="s">
        <v>365</v>
      </c>
      <c r="F17" s="31"/>
      <c r="G17" s="190">
        <v>44050</v>
      </c>
      <c r="H17" s="183">
        <v>643826</v>
      </c>
      <c r="K17" s="22"/>
    </row>
    <row r="18" spans="2:8" s="29" customFormat="1" ht="14.25" customHeight="1">
      <c r="B18" s="30"/>
      <c r="C18" s="35"/>
      <c r="D18" s="36" t="s">
        <v>30</v>
      </c>
      <c r="E18" s="37" t="s">
        <v>366</v>
      </c>
      <c r="F18" s="31"/>
      <c r="G18" s="190">
        <v>244191</v>
      </c>
      <c r="H18" s="190">
        <v>353697.29999999993</v>
      </c>
    </row>
    <row r="19" spans="2:10" s="29" customFormat="1" ht="14.25" customHeight="1">
      <c r="B19" s="30"/>
      <c r="C19" s="35"/>
      <c r="D19" s="36" t="s">
        <v>31</v>
      </c>
      <c r="E19" s="37" t="s">
        <v>367</v>
      </c>
      <c r="F19" s="31"/>
      <c r="G19" s="183">
        <v>182417</v>
      </c>
      <c r="H19" s="183">
        <v>182208</v>
      </c>
      <c r="J19" s="42"/>
    </row>
    <row r="20" spans="2:10" s="29" customFormat="1" ht="14.25" customHeight="1">
      <c r="B20" s="30"/>
      <c r="C20" s="32">
        <v>4</v>
      </c>
      <c r="D20" s="33" t="s">
        <v>34</v>
      </c>
      <c r="E20" s="34"/>
      <c r="F20" s="31"/>
      <c r="G20" s="184">
        <v>92109794</v>
      </c>
      <c r="H20" s="184">
        <v>74500606</v>
      </c>
      <c r="J20" s="22"/>
    </row>
    <row r="21" spans="2:12" s="29" customFormat="1" ht="14.25" customHeight="1">
      <c r="B21" s="30"/>
      <c r="C21" s="35"/>
      <c r="D21" s="36" t="s">
        <v>25</v>
      </c>
      <c r="E21" s="37" t="s">
        <v>304</v>
      </c>
      <c r="F21" s="31"/>
      <c r="G21" s="183">
        <v>45794563</v>
      </c>
      <c r="H21" s="183">
        <v>41626710</v>
      </c>
      <c r="J21" s="22"/>
      <c r="L21" s="22"/>
    </row>
    <row r="22" spans="2:10" s="29" customFormat="1" ht="14.25" customHeight="1">
      <c r="B22" s="30"/>
      <c r="C22" s="35"/>
      <c r="D22" s="36" t="s">
        <v>26</v>
      </c>
      <c r="E22" s="37" t="s">
        <v>36</v>
      </c>
      <c r="F22" s="31"/>
      <c r="G22" s="183"/>
      <c r="H22" s="183"/>
      <c r="J22" s="22"/>
    </row>
    <row r="23" spans="2:10" s="29" customFormat="1" ht="14.25" customHeight="1">
      <c r="B23" s="30"/>
      <c r="C23" s="35"/>
      <c r="D23" s="36" t="s">
        <v>30</v>
      </c>
      <c r="E23" s="37" t="s">
        <v>37</v>
      </c>
      <c r="F23" s="31"/>
      <c r="G23" s="183">
        <v>21504241</v>
      </c>
      <c r="H23" s="183">
        <v>16646948</v>
      </c>
      <c r="J23" s="22"/>
    </row>
    <row r="24" spans="2:13" s="29" customFormat="1" ht="14.25" customHeight="1">
      <c r="B24" s="30"/>
      <c r="C24" s="35"/>
      <c r="D24" s="36" t="s">
        <v>31</v>
      </c>
      <c r="E24" s="37" t="s">
        <v>38</v>
      </c>
      <c r="F24" s="31"/>
      <c r="G24" s="190">
        <v>24810990</v>
      </c>
      <c r="H24" s="190">
        <v>16226948</v>
      </c>
      <c r="J24" s="22"/>
      <c r="K24" s="22"/>
      <c r="M24" s="22"/>
    </row>
    <row r="25" spans="2:13" s="29" customFormat="1" ht="14.25" customHeight="1">
      <c r="B25" s="30"/>
      <c r="C25" s="35"/>
      <c r="D25" s="36" t="s">
        <v>32</v>
      </c>
      <c r="E25" s="37" t="s">
        <v>362</v>
      </c>
      <c r="F25" s="31"/>
      <c r="G25" s="190"/>
      <c r="H25" s="190"/>
      <c r="J25" s="22"/>
      <c r="K25" s="363"/>
      <c r="M25" s="22"/>
    </row>
    <row r="26" spans="2:8" s="29" customFormat="1" ht="14.25" customHeight="1">
      <c r="B26" s="30"/>
      <c r="C26" s="35"/>
      <c r="D26" s="188" t="s">
        <v>288</v>
      </c>
      <c r="E26" s="37" t="s">
        <v>361</v>
      </c>
      <c r="F26" s="31"/>
      <c r="G26" s="183"/>
      <c r="H26" s="183"/>
    </row>
    <row r="27" spans="2:8" s="29" customFormat="1" ht="14.25" customHeight="1">
      <c r="B27" s="30"/>
      <c r="C27" s="32">
        <v>5</v>
      </c>
      <c r="D27" s="33" t="s">
        <v>40</v>
      </c>
      <c r="E27" s="34"/>
      <c r="F27" s="31"/>
      <c r="G27" s="183"/>
      <c r="H27" s="183"/>
    </row>
    <row r="28" spans="2:11" s="29" customFormat="1" ht="14.25" customHeight="1">
      <c r="B28" s="30"/>
      <c r="C28" s="32">
        <v>6</v>
      </c>
      <c r="D28" s="33" t="s">
        <v>41</v>
      </c>
      <c r="E28" s="34"/>
      <c r="F28" s="31"/>
      <c r="G28" s="183"/>
      <c r="H28" s="183"/>
      <c r="K28" s="22"/>
    </row>
    <row r="29" spans="2:8" s="29" customFormat="1" ht="14.25" customHeight="1">
      <c r="B29" s="30"/>
      <c r="C29" s="32">
        <v>7</v>
      </c>
      <c r="D29" s="33" t="s">
        <v>42</v>
      </c>
      <c r="E29" s="34"/>
      <c r="F29" s="31"/>
      <c r="G29" s="183">
        <v>2346000</v>
      </c>
      <c r="H29" s="183"/>
    </row>
    <row r="30" spans="2:8" s="29" customFormat="1" ht="19.5" customHeight="1">
      <c r="B30" s="50" t="s">
        <v>7</v>
      </c>
      <c r="C30" s="441" t="s">
        <v>43</v>
      </c>
      <c r="D30" s="442"/>
      <c r="E30" s="443"/>
      <c r="F30" s="31"/>
      <c r="G30" s="184">
        <f>G36+G44</f>
        <v>74109421</v>
      </c>
      <c r="H30" s="184">
        <v>73736528</v>
      </c>
    </row>
    <row r="31" spans="2:8" s="29" customFormat="1" ht="14.25" customHeight="1">
      <c r="B31" s="30"/>
      <c r="C31" s="32">
        <v>1</v>
      </c>
      <c r="D31" s="33" t="s">
        <v>44</v>
      </c>
      <c r="E31" s="34"/>
      <c r="F31" s="31"/>
      <c r="G31" s="183"/>
      <c r="H31" s="183"/>
    </row>
    <row r="32" spans="2:8" s="29" customFormat="1" ht="14.25" customHeight="1">
      <c r="B32" s="30"/>
      <c r="C32" s="35"/>
      <c r="D32" s="36" t="s">
        <v>45</v>
      </c>
      <c r="E32" s="37" t="s">
        <v>51</v>
      </c>
      <c r="F32" s="31"/>
      <c r="G32" s="183"/>
      <c r="H32" s="183"/>
    </row>
    <row r="33" spans="2:8" s="29" customFormat="1" ht="14.25" customHeight="1">
      <c r="B33" s="30"/>
      <c r="C33" s="35"/>
      <c r="D33" s="36" t="s">
        <v>26</v>
      </c>
      <c r="E33" s="37" t="s">
        <v>52</v>
      </c>
      <c r="F33" s="31"/>
      <c r="G33" s="183"/>
      <c r="H33" s="183"/>
    </row>
    <row r="34" spans="2:8" s="29" customFormat="1" ht="14.25" customHeight="1">
      <c r="B34" s="30"/>
      <c r="C34" s="35"/>
      <c r="D34" s="36" t="s">
        <v>30</v>
      </c>
      <c r="E34" s="37" t="s">
        <v>53</v>
      </c>
      <c r="F34" s="31"/>
      <c r="G34" s="183"/>
      <c r="H34" s="183"/>
    </row>
    <row r="35" spans="2:8" s="29" customFormat="1" ht="14.25" customHeight="1">
      <c r="B35" s="30"/>
      <c r="C35" s="35"/>
      <c r="D35" s="36" t="s">
        <v>31</v>
      </c>
      <c r="E35" s="37" t="s">
        <v>54</v>
      </c>
      <c r="F35" s="31"/>
      <c r="G35" s="183"/>
      <c r="H35" s="183"/>
    </row>
    <row r="36" spans="2:8" s="29" customFormat="1" ht="14.25" customHeight="1">
      <c r="B36" s="30"/>
      <c r="C36" s="32">
        <v>2</v>
      </c>
      <c r="D36" s="33" t="s">
        <v>46</v>
      </c>
      <c r="E36" s="38"/>
      <c r="F36" s="31"/>
      <c r="G36" s="184">
        <f>SUM(G37:G42)</f>
        <v>73968802</v>
      </c>
      <c r="H36" s="184">
        <f>H37+H38+H39+H40+H41+H42</f>
        <v>73674933</v>
      </c>
    </row>
    <row r="37" spans="2:8" s="29" customFormat="1" ht="14.25" customHeight="1">
      <c r="B37" s="30"/>
      <c r="C37" s="35"/>
      <c r="D37" s="36" t="s">
        <v>25</v>
      </c>
      <c r="E37" s="37" t="s">
        <v>55</v>
      </c>
      <c r="F37" s="31"/>
      <c r="G37" s="183">
        <v>1000000</v>
      </c>
      <c r="H37" s="183">
        <v>1000000</v>
      </c>
    </row>
    <row r="38" spans="2:8" s="29" customFormat="1" ht="14.25" customHeight="1">
      <c r="B38" s="30"/>
      <c r="C38" s="35"/>
      <c r="D38" s="36" t="s">
        <v>26</v>
      </c>
      <c r="E38" s="37" t="s">
        <v>8</v>
      </c>
      <c r="F38" s="31"/>
      <c r="G38" s="183">
        <v>25193738</v>
      </c>
      <c r="H38" s="183">
        <v>26520426</v>
      </c>
    </row>
    <row r="39" spans="2:8" s="29" customFormat="1" ht="14.25" customHeight="1">
      <c r="B39" s="30"/>
      <c r="C39" s="35"/>
      <c r="D39" s="36" t="s">
        <v>30</v>
      </c>
      <c r="E39" s="37" t="s">
        <v>56</v>
      </c>
      <c r="F39" s="31"/>
      <c r="G39" s="183">
        <v>11849092</v>
      </c>
      <c r="H39" s="183">
        <v>13979629</v>
      </c>
    </row>
    <row r="40" spans="2:8" s="29" customFormat="1" ht="14.25" customHeight="1">
      <c r="B40" s="30"/>
      <c r="C40" s="35"/>
      <c r="D40" s="36" t="s">
        <v>31</v>
      </c>
      <c r="E40" s="37" t="s">
        <v>59</v>
      </c>
      <c r="F40" s="31"/>
      <c r="G40" s="183">
        <v>1547780</v>
      </c>
      <c r="H40" s="183">
        <v>1895239</v>
      </c>
    </row>
    <row r="41" spans="2:13" s="29" customFormat="1" ht="14.25" customHeight="1">
      <c r="B41" s="30"/>
      <c r="C41" s="35"/>
      <c r="D41" s="51" t="s">
        <v>32</v>
      </c>
      <c r="E41" s="37" t="s">
        <v>363</v>
      </c>
      <c r="F41" s="31"/>
      <c r="G41" s="183">
        <v>32138123</v>
      </c>
      <c r="H41" s="31">
        <v>27354778</v>
      </c>
      <c r="J41" s="22"/>
      <c r="K41" s="22"/>
      <c r="M41" s="22"/>
    </row>
    <row r="42" spans="2:13" s="29" customFormat="1" ht="14.25" customHeight="1">
      <c r="B42" s="30"/>
      <c r="C42" s="35"/>
      <c r="D42" s="51"/>
      <c r="E42" s="37" t="s">
        <v>362</v>
      </c>
      <c r="F42" s="31"/>
      <c r="G42" s="183">
        <v>2240069</v>
      </c>
      <c r="H42" s="183">
        <v>2924861</v>
      </c>
      <c r="K42" s="22"/>
      <c r="M42" s="22"/>
    </row>
    <row r="43" spans="2:8" s="29" customFormat="1" ht="14.25" customHeight="1">
      <c r="B43" s="30"/>
      <c r="C43" s="32">
        <v>3</v>
      </c>
      <c r="D43" s="33" t="s">
        <v>47</v>
      </c>
      <c r="E43" s="34"/>
      <c r="F43" s="31"/>
      <c r="G43" s="21"/>
      <c r="H43" s="21"/>
    </row>
    <row r="44" spans="2:8" s="29" customFormat="1" ht="14.25" customHeight="1">
      <c r="B44" s="30"/>
      <c r="C44" s="32">
        <v>4</v>
      </c>
      <c r="D44" s="33" t="s">
        <v>48</v>
      </c>
      <c r="E44" s="34"/>
      <c r="F44" s="31"/>
      <c r="G44" s="189">
        <v>140619</v>
      </c>
      <c r="H44" s="189">
        <v>61595</v>
      </c>
    </row>
    <row r="45" spans="2:8" s="29" customFormat="1" ht="14.25" customHeight="1">
      <c r="B45" s="30"/>
      <c r="C45" s="35"/>
      <c r="D45" s="36" t="s">
        <v>25</v>
      </c>
      <c r="E45" s="37" t="s">
        <v>57</v>
      </c>
      <c r="F45" s="31"/>
      <c r="G45" s="21"/>
      <c r="H45" s="21"/>
    </row>
    <row r="46" spans="2:8" s="29" customFormat="1" ht="14.25" customHeight="1">
      <c r="B46" s="30"/>
      <c r="C46" s="35"/>
      <c r="D46" s="36" t="s">
        <v>26</v>
      </c>
      <c r="E46" s="37" t="s">
        <v>58</v>
      </c>
      <c r="F46" s="31"/>
      <c r="G46" s="21"/>
      <c r="H46" s="21"/>
    </row>
    <row r="47" spans="2:11" s="29" customFormat="1" ht="14.25" customHeight="1">
      <c r="B47" s="30"/>
      <c r="C47" s="35"/>
      <c r="D47" s="36" t="s">
        <v>30</v>
      </c>
      <c r="E47" s="37" t="s">
        <v>60</v>
      </c>
      <c r="F47" s="31"/>
      <c r="G47" s="21">
        <v>140619</v>
      </c>
      <c r="H47" s="21">
        <v>61595</v>
      </c>
      <c r="K47" s="22"/>
    </row>
    <row r="48" spans="2:11" s="29" customFormat="1" ht="14.25" customHeight="1">
      <c r="B48" s="30"/>
      <c r="C48" s="32">
        <v>5</v>
      </c>
      <c r="D48" s="33" t="s">
        <v>49</v>
      </c>
      <c r="E48" s="34"/>
      <c r="F48" s="31"/>
      <c r="G48" s="21"/>
      <c r="H48" s="21"/>
      <c r="K48" s="22"/>
    </row>
    <row r="49" spans="2:8" s="29" customFormat="1" ht="14.25" customHeight="1">
      <c r="B49" s="30"/>
      <c r="C49" s="32">
        <v>6</v>
      </c>
      <c r="D49" s="33" t="s">
        <v>50</v>
      </c>
      <c r="E49" s="34"/>
      <c r="F49" s="31"/>
      <c r="G49" s="21"/>
      <c r="H49" s="21"/>
    </row>
    <row r="50" spans="2:8" s="29" customFormat="1" ht="35.25" customHeight="1">
      <c r="B50" s="31"/>
      <c r="C50" s="441" t="s">
        <v>95</v>
      </c>
      <c r="D50" s="442"/>
      <c r="E50" s="443"/>
      <c r="F50" s="31"/>
      <c r="G50" s="189">
        <f>G30+G8</f>
        <v>197218678</v>
      </c>
      <c r="H50" s="189">
        <f>H8+H30-2</f>
        <v>175377239.3</v>
      </c>
    </row>
    <row r="51" spans="2:8" s="29" customFormat="1" ht="15.75" customHeight="1">
      <c r="B51" s="40"/>
      <c r="C51" s="40"/>
      <c r="D51" s="40"/>
      <c r="E51" s="40"/>
      <c r="F51" s="41"/>
      <c r="H51" s="42"/>
    </row>
    <row r="52" spans="2:11" s="29" customFormat="1" ht="15.75" customHeight="1">
      <c r="B52" s="40"/>
      <c r="C52" s="40"/>
      <c r="D52" s="40"/>
      <c r="E52" s="40"/>
      <c r="F52" s="41"/>
      <c r="G52" s="393" t="s">
        <v>896</v>
      </c>
      <c r="H52" s="42"/>
      <c r="K52" s="22"/>
    </row>
    <row r="53" spans="7:11" ht="12.75">
      <c r="G53" s="393" t="s">
        <v>897</v>
      </c>
      <c r="J53" s="18"/>
      <c r="K53" s="18"/>
    </row>
  </sheetData>
  <sheetProtection/>
  <mergeCells count="8">
    <mergeCell ref="G2:H2"/>
    <mergeCell ref="B4:H4"/>
    <mergeCell ref="C30:E30"/>
    <mergeCell ref="C50:E50"/>
    <mergeCell ref="F6:F7"/>
    <mergeCell ref="C6:E7"/>
    <mergeCell ref="B6:B7"/>
    <mergeCell ref="C8:E8"/>
  </mergeCells>
  <printOptions horizontalCentered="1" verticalCentered="1"/>
  <pageMargins left="0" right="0" top="0.17" bottom="0" header="0.37" footer="0.27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2"/>
  <sheetViews>
    <sheetView zoomScalePageLayoutView="0" workbookViewId="0" topLeftCell="A1">
      <selection activeCell="H41" sqref="H41"/>
    </sheetView>
  </sheetViews>
  <sheetFormatPr defaultColWidth="9.140625" defaultRowHeight="12.75"/>
  <cols>
    <col min="1" max="1" width="2.00390625" style="0" customWidth="1"/>
    <col min="2" max="2" width="3.7109375" style="19" customWidth="1"/>
    <col min="3" max="3" width="2.7109375" style="19" customWidth="1"/>
    <col min="4" max="4" width="4.00390625" style="19" customWidth="1"/>
    <col min="5" max="5" width="40.57421875" style="0" customWidth="1"/>
    <col min="6" max="6" width="8.28125" style="0" customWidth="1"/>
    <col min="7" max="8" width="15.7109375" style="18" customWidth="1"/>
    <col min="9" max="9" width="1.421875" style="0" customWidth="1"/>
  </cols>
  <sheetData>
    <row r="1" ht="12.75"/>
    <row r="2" spans="2:8" s="29" customFormat="1" ht="18">
      <c r="B2" s="46" t="s">
        <v>338</v>
      </c>
      <c r="C2" s="47"/>
      <c r="D2" s="47"/>
      <c r="E2" s="48"/>
      <c r="G2" s="439" t="s">
        <v>274</v>
      </c>
      <c r="H2" s="439"/>
    </row>
    <row r="3" spans="2:8" s="29" customFormat="1" ht="6" customHeight="1">
      <c r="B3" s="46"/>
      <c r="C3" s="47"/>
      <c r="D3" s="47"/>
      <c r="E3" s="48"/>
      <c r="G3" s="64"/>
      <c r="H3" s="64"/>
    </row>
    <row r="4" spans="2:8" s="29" customFormat="1" ht="18" customHeight="1">
      <c r="B4" s="440" t="s">
        <v>979</v>
      </c>
      <c r="C4" s="440"/>
      <c r="D4" s="440"/>
      <c r="E4" s="440"/>
      <c r="F4" s="440"/>
      <c r="G4" s="440"/>
      <c r="H4" s="440"/>
    </row>
    <row r="5" ht="6.75" customHeight="1"/>
    <row r="6" spans="2:8" s="29" customFormat="1" ht="15.75" customHeight="1">
      <c r="B6" s="444" t="s">
        <v>5</v>
      </c>
      <c r="C6" s="446" t="s">
        <v>90</v>
      </c>
      <c r="D6" s="447"/>
      <c r="E6" s="448"/>
      <c r="F6" s="444" t="s">
        <v>18</v>
      </c>
      <c r="G6" s="43" t="s">
        <v>19</v>
      </c>
      <c r="H6" s="43" t="s">
        <v>19</v>
      </c>
    </row>
    <row r="7" spans="2:8" s="29" customFormat="1" ht="15.75" customHeight="1">
      <c r="B7" s="445"/>
      <c r="C7" s="449"/>
      <c r="D7" s="450"/>
      <c r="E7" s="451"/>
      <c r="F7" s="445"/>
      <c r="G7" s="44" t="s">
        <v>20</v>
      </c>
      <c r="H7" s="45" t="s">
        <v>21</v>
      </c>
    </row>
    <row r="8" spans="2:8" s="29" customFormat="1" ht="24.75" customHeight="1">
      <c r="B8" s="50" t="s">
        <v>6</v>
      </c>
      <c r="C8" s="441" t="s">
        <v>91</v>
      </c>
      <c r="D8" s="442"/>
      <c r="E8" s="443"/>
      <c r="F8" s="31"/>
      <c r="G8" s="189">
        <f>G10+G14</f>
        <v>86049015</v>
      </c>
      <c r="H8" s="189">
        <f>H9+H10+H14+H20+H21</f>
        <v>75470125</v>
      </c>
    </row>
    <row r="9" spans="2:8" s="29" customFormat="1" ht="15.75" customHeight="1">
      <c r="B9" s="30"/>
      <c r="C9" s="32">
        <v>1</v>
      </c>
      <c r="D9" s="33" t="s">
        <v>61</v>
      </c>
      <c r="E9" s="34"/>
      <c r="F9" s="31"/>
      <c r="G9" s="183"/>
      <c r="H9" s="183"/>
    </row>
    <row r="10" spans="2:8" s="29" customFormat="1" ht="15.75" customHeight="1">
      <c r="B10" s="30"/>
      <c r="C10" s="32">
        <v>2</v>
      </c>
      <c r="D10" s="33" t="s">
        <v>62</v>
      </c>
      <c r="E10" s="34"/>
      <c r="F10" s="31"/>
      <c r="G10" s="184">
        <f>SUM(G11:G13)</f>
        <v>0</v>
      </c>
      <c r="H10" s="183">
        <f>H11+H12+H13</f>
        <v>0</v>
      </c>
    </row>
    <row r="11" spans="2:8" s="29" customFormat="1" ht="15.75" customHeight="1">
      <c r="B11" s="30"/>
      <c r="C11" s="35"/>
      <c r="D11" s="36" t="s">
        <v>25</v>
      </c>
      <c r="E11" s="37" t="s">
        <v>71</v>
      </c>
      <c r="F11" s="31"/>
      <c r="G11" s="183">
        <f>18-18</f>
        <v>0</v>
      </c>
      <c r="H11" s="183"/>
    </row>
    <row r="12" spans="2:8" s="29" customFormat="1" ht="15.75" customHeight="1">
      <c r="B12" s="30"/>
      <c r="C12" s="35"/>
      <c r="D12" s="36" t="s">
        <v>26</v>
      </c>
      <c r="E12" s="37" t="s">
        <v>68</v>
      </c>
      <c r="F12" s="31"/>
      <c r="G12" s="183"/>
      <c r="H12" s="183"/>
    </row>
    <row r="13" spans="2:8" s="29" customFormat="1" ht="15.75" customHeight="1">
      <c r="B13" s="30"/>
      <c r="C13" s="35"/>
      <c r="D13" s="36" t="s">
        <v>30</v>
      </c>
      <c r="E13" s="37" t="s">
        <v>69</v>
      </c>
      <c r="F13" s="31"/>
      <c r="G13" s="183"/>
      <c r="H13" s="183"/>
    </row>
    <row r="14" spans="2:8" s="29" customFormat="1" ht="15.75" customHeight="1">
      <c r="B14" s="30"/>
      <c r="C14" s="32">
        <v>3</v>
      </c>
      <c r="D14" s="33" t="s">
        <v>63</v>
      </c>
      <c r="E14" s="34"/>
      <c r="F14" s="31"/>
      <c r="G14" s="184">
        <f>SUM(G15:G19)</f>
        <v>86049015</v>
      </c>
      <c r="H14" s="184">
        <f>H15+H16+H17+H18+H19</f>
        <v>75470125</v>
      </c>
    </row>
    <row r="15" spans="2:8" s="29" customFormat="1" ht="15.75" customHeight="1">
      <c r="B15" s="30"/>
      <c r="C15" s="35"/>
      <c r="D15" s="36" t="s">
        <v>25</v>
      </c>
      <c r="E15" s="37" t="s">
        <v>72</v>
      </c>
      <c r="F15" s="31"/>
      <c r="G15" s="183">
        <v>72063780</v>
      </c>
      <c r="H15" s="183">
        <v>74156264</v>
      </c>
    </row>
    <row r="16" spans="2:8" s="29" customFormat="1" ht="15.75" customHeight="1">
      <c r="B16" s="30"/>
      <c r="C16" s="35"/>
      <c r="D16" s="36" t="s">
        <v>26</v>
      </c>
      <c r="E16" s="37" t="s">
        <v>121</v>
      </c>
      <c r="F16" s="31"/>
      <c r="G16" s="183">
        <v>1911645</v>
      </c>
      <c r="H16" s="183">
        <v>1171833</v>
      </c>
    </row>
    <row r="17" spans="2:8" s="29" customFormat="1" ht="15.75" customHeight="1">
      <c r="B17" s="30"/>
      <c r="C17" s="35"/>
      <c r="D17" s="36" t="s">
        <v>30</v>
      </c>
      <c r="E17" s="37" t="s">
        <v>899</v>
      </c>
      <c r="F17" s="31"/>
      <c r="G17" s="183">
        <v>144959</v>
      </c>
      <c r="H17" s="183">
        <v>142028</v>
      </c>
    </row>
    <row r="18" spans="2:8" s="29" customFormat="1" ht="15.75" customHeight="1">
      <c r="B18" s="30"/>
      <c r="C18" s="35"/>
      <c r="D18" s="36" t="s">
        <v>31</v>
      </c>
      <c r="E18" s="37" t="s">
        <v>901</v>
      </c>
      <c r="F18" s="31"/>
      <c r="G18" s="183">
        <v>11511964</v>
      </c>
      <c r="H18" s="183"/>
    </row>
    <row r="19" spans="2:8" s="29" customFormat="1" ht="15.75" customHeight="1">
      <c r="B19" s="30"/>
      <c r="C19" s="35"/>
      <c r="D19" s="36" t="s">
        <v>32</v>
      </c>
      <c r="E19" s="37" t="s">
        <v>73</v>
      </c>
      <c r="F19" s="31"/>
      <c r="G19" s="183">
        <v>416667</v>
      </c>
      <c r="H19" s="183"/>
    </row>
    <row r="20" spans="2:8" s="29" customFormat="1" ht="15.75" customHeight="1">
      <c r="B20" s="30"/>
      <c r="C20" s="32">
        <v>4</v>
      </c>
      <c r="D20" s="33" t="s">
        <v>64</v>
      </c>
      <c r="E20" s="34"/>
      <c r="F20" s="31"/>
      <c r="G20" s="183"/>
      <c r="H20" s="183"/>
    </row>
    <row r="21" spans="2:8" s="29" customFormat="1" ht="15.75" customHeight="1">
      <c r="B21" s="30"/>
      <c r="C21" s="32">
        <v>5</v>
      </c>
      <c r="D21" s="33" t="s">
        <v>65</v>
      </c>
      <c r="E21" s="34"/>
      <c r="F21" s="31"/>
      <c r="G21" s="183"/>
      <c r="H21" s="183"/>
    </row>
    <row r="22" spans="2:8" s="29" customFormat="1" ht="24.75" customHeight="1">
      <c r="B22" s="50" t="s">
        <v>7</v>
      </c>
      <c r="C22" s="441" t="s">
        <v>92</v>
      </c>
      <c r="D22" s="442"/>
      <c r="E22" s="443"/>
      <c r="F22" s="31"/>
      <c r="G22" s="184">
        <f>G23+G26</f>
        <v>59217967</v>
      </c>
      <c r="H22" s="184">
        <f>H23+H26+H27+H28</f>
        <v>54189292</v>
      </c>
    </row>
    <row r="23" spans="2:8" s="29" customFormat="1" ht="15.75" customHeight="1">
      <c r="B23" s="30"/>
      <c r="C23" s="32">
        <v>1</v>
      </c>
      <c r="D23" s="33" t="s">
        <v>74</v>
      </c>
      <c r="E23" s="38"/>
      <c r="F23" s="31"/>
      <c r="G23" s="184">
        <f>SUM(G24)</f>
        <v>58213792</v>
      </c>
      <c r="H23" s="184">
        <f>H24+H25</f>
        <v>53185117</v>
      </c>
    </row>
    <row r="24" spans="2:8" s="29" customFormat="1" ht="15.75" customHeight="1">
      <c r="B24" s="30"/>
      <c r="C24" s="35"/>
      <c r="D24" s="36" t="s">
        <v>25</v>
      </c>
      <c r="E24" s="37" t="s">
        <v>75</v>
      </c>
      <c r="F24" s="31"/>
      <c r="G24" s="183">
        <v>58213792</v>
      </c>
      <c r="H24" s="183">
        <v>53185117</v>
      </c>
    </row>
    <row r="25" spans="2:8" s="29" customFormat="1" ht="15.75" customHeight="1">
      <c r="B25" s="30"/>
      <c r="C25" s="35"/>
      <c r="D25" s="36" t="s">
        <v>26</v>
      </c>
      <c r="E25" s="37" t="s">
        <v>69</v>
      </c>
      <c r="F25" s="31"/>
      <c r="G25" s="183"/>
      <c r="H25" s="183"/>
    </row>
    <row r="26" spans="2:8" s="29" customFormat="1" ht="15.75" customHeight="1">
      <c r="B26" s="30"/>
      <c r="C26" s="32">
        <v>2</v>
      </c>
      <c r="D26" s="33" t="s">
        <v>900</v>
      </c>
      <c r="E26" s="34"/>
      <c r="F26" s="31"/>
      <c r="G26" s="184">
        <v>1004175</v>
      </c>
      <c r="H26" s="184">
        <v>1004175</v>
      </c>
    </row>
    <row r="27" spans="2:8" s="29" customFormat="1" ht="15.75" customHeight="1">
      <c r="B27" s="30"/>
      <c r="C27" s="32">
        <v>3</v>
      </c>
      <c r="D27" s="33" t="s">
        <v>64</v>
      </c>
      <c r="E27" s="34"/>
      <c r="F27" s="31"/>
      <c r="G27" s="183"/>
      <c r="H27" s="183"/>
    </row>
    <row r="28" spans="2:8" s="29" customFormat="1" ht="15.75" customHeight="1">
      <c r="B28" s="30"/>
      <c r="C28" s="32">
        <v>4</v>
      </c>
      <c r="D28" s="33" t="s">
        <v>77</v>
      </c>
      <c r="E28" s="34"/>
      <c r="F28" s="31"/>
      <c r="G28" s="183"/>
      <c r="H28" s="183"/>
    </row>
    <row r="29" spans="2:8" s="29" customFormat="1" ht="24.75" customHeight="1">
      <c r="B29" s="30"/>
      <c r="C29" s="441" t="s">
        <v>94</v>
      </c>
      <c r="D29" s="442"/>
      <c r="E29" s="443"/>
      <c r="F29" s="31"/>
      <c r="G29" s="184">
        <f>G26+G23+G14+G10</f>
        <v>145266982</v>
      </c>
      <c r="H29" s="184">
        <f>H8+H22</f>
        <v>129659417</v>
      </c>
    </row>
    <row r="30" spans="2:8" s="29" customFormat="1" ht="24.75" customHeight="1">
      <c r="B30" s="50" t="s">
        <v>78</v>
      </c>
      <c r="C30" s="441" t="s">
        <v>79</v>
      </c>
      <c r="D30" s="442"/>
      <c r="E30" s="443"/>
      <c r="F30" s="31"/>
      <c r="G30" s="184">
        <f>G33+G37+G39+G40</f>
        <v>51951696</v>
      </c>
      <c r="H30" s="184">
        <f>H31+H32+H33+H34+H35+H36+H37+H38+H39+H40</f>
        <v>45717823</v>
      </c>
    </row>
    <row r="31" spans="2:8" s="29" customFormat="1" ht="15.75" customHeight="1">
      <c r="B31" s="30"/>
      <c r="C31" s="32">
        <v>1</v>
      </c>
      <c r="D31" s="33" t="s">
        <v>80</v>
      </c>
      <c r="E31" s="34"/>
      <c r="F31" s="31"/>
      <c r="G31" s="183"/>
      <c r="H31" s="183"/>
    </row>
    <row r="32" spans="2:8" s="29" customFormat="1" ht="15.75" customHeight="1">
      <c r="B32" s="30"/>
      <c r="C32" s="55">
        <v>2</v>
      </c>
      <c r="D32" s="33" t="s">
        <v>81</v>
      </c>
      <c r="E32" s="34"/>
      <c r="F32" s="31"/>
      <c r="G32" s="183"/>
      <c r="H32" s="183"/>
    </row>
    <row r="33" spans="2:8" s="29" customFormat="1" ht="15.75" customHeight="1">
      <c r="B33" s="30"/>
      <c r="C33" s="32">
        <v>3</v>
      </c>
      <c r="D33" s="33" t="s">
        <v>82</v>
      </c>
      <c r="E33" s="34"/>
      <c r="F33" s="31"/>
      <c r="G33" s="190">
        <v>17678009</v>
      </c>
      <c r="H33" s="183">
        <v>17678009</v>
      </c>
    </row>
    <row r="34" spans="2:8" s="29" customFormat="1" ht="15.75" customHeight="1">
      <c r="B34" s="30"/>
      <c r="C34" s="55">
        <v>4</v>
      </c>
      <c r="D34" s="33" t="s">
        <v>83</v>
      </c>
      <c r="E34" s="34"/>
      <c r="F34" s="31"/>
      <c r="G34" s="183"/>
      <c r="H34" s="183"/>
    </row>
    <row r="35" spans="2:8" s="29" customFormat="1" ht="15.75" customHeight="1">
      <c r="B35" s="30"/>
      <c r="C35" s="32">
        <v>5</v>
      </c>
      <c r="D35" s="33" t="s">
        <v>84</v>
      </c>
      <c r="E35" s="34"/>
      <c r="F35" s="31"/>
      <c r="G35" s="183"/>
      <c r="H35" s="183"/>
    </row>
    <row r="36" spans="2:8" s="29" customFormat="1" ht="15.75" customHeight="1">
      <c r="B36" s="30"/>
      <c r="C36" s="55">
        <v>6</v>
      </c>
      <c r="D36" s="33" t="s">
        <v>85</v>
      </c>
      <c r="E36" s="34"/>
      <c r="F36" s="31"/>
      <c r="G36" s="183"/>
      <c r="H36" s="183"/>
    </row>
    <row r="37" spans="2:8" s="29" customFormat="1" ht="15.75" customHeight="1">
      <c r="B37" s="30"/>
      <c r="C37" s="32">
        <v>7</v>
      </c>
      <c r="D37" s="33" t="s">
        <v>86</v>
      </c>
      <c r="E37" s="34"/>
      <c r="F37" s="31"/>
      <c r="G37" s="183">
        <f>249080+553515</f>
        <v>802595</v>
      </c>
      <c r="H37" s="183">
        <v>802595</v>
      </c>
    </row>
    <row r="38" spans="2:8" s="29" customFormat="1" ht="15.75" customHeight="1">
      <c r="B38" s="30"/>
      <c r="C38" s="55">
        <v>8</v>
      </c>
      <c r="D38" s="33" t="s">
        <v>87</v>
      </c>
      <c r="E38" s="34"/>
      <c r="F38" s="31"/>
      <c r="G38" s="183"/>
      <c r="H38" s="183"/>
    </row>
    <row r="39" spans="2:8" s="29" customFormat="1" ht="15.75" customHeight="1">
      <c r="B39" s="30"/>
      <c r="C39" s="32">
        <v>9</v>
      </c>
      <c r="D39" s="33" t="s">
        <v>88</v>
      </c>
      <c r="E39" s="34"/>
      <c r="F39" s="31"/>
      <c r="G39" s="183">
        <v>27237219</v>
      </c>
      <c r="H39" s="183">
        <v>18501397</v>
      </c>
    </row>
    <row r="40" spans="2:8" s="29" customFormat="1" ht="15.75" customHeight="1">
      <c r="B40" s="30"/>
      <c r="C40" s="55">
        <v>10</v>
      </c>
      <c r="D40" s="33" t="s">
        <v>89</v>
      </c>
      <c r="E40" s="34"/>
      <c r="F40" s="31"/>
      <c r="G40" s="190">
        <v>6233873</v>
      </c>
      <c r="H40" s="183">
        <v>8735822</v>
      </c>
    </row>
    <row r="41" spans="2:8" s="29" customFormat="1" ht="24.75" customHeight="1">
      <c r="B41" s="30"/>
      <c r="C41" s="441" t="s">
        <v>93</v>
      </c>
      <c r="D41" s="442"/>
      <c r="E41" s="443"/>
      <c r="F41" s="31"/>
      <c r="G41" s="184">
        <f>G30+G29</f>
        <v>197218678</v>
      </c>
      <c r="H41" s="184">
        <f>H8+H22+H30</f>
        <v>175377240</v>
      </c>
    </row>
    <row r="42" spans="2:8" s="29" customFormat="1" ht="15.75" customHeight="1">
      <c r="B42" s="40"/>
      <c r="C42" s="40"/>
      <c r="D42" s="56"/>
      <c r="E42" s="41"/>
      <c r="F42" s="41"/>
      <c r="G42" s="42"/>
      <c r="H42" s="42"/>
    </row>
    <row r="43" spans="2:8" s="29" customFormat="1" ht="15.75" customHeight="1">
      <c r="B43" s="40"/>
      <c r="C43" s="40"/>
      <c r="D43" s="56"/>
      <c r="E43" s="41"/>
      <c r="F43" s="41"/>
      <c r="G43" s="393" t="s">
        <v>896</v>
      </c>
      <c r="H43" s="42"/>
    </row>
    <row r="44" spans="2:8" s="29" customFormat="1" ht="15.75" customHeight="1">
      <c r="B44" s="40"/>
      <c r="C44" s="40"/>
      <c r="D44" s="56"/>
      <c r="E44" s="41"/>
      <c r="F44" s="41"/>
      <c r="G44" s="393" t="s">
        <v>897</v>
      </c>
      <c r="H44" s="42"/>
    </row>
    <row r="45" spans="2:8" s="29" customFormat="1" ht="15.75" customHeight="1">
      <c r="B45" s="40"/>
      <c r="C45" s="40"/>
      <c r="D45" s="56"/>
      <c r="E45" s="42"/>
      <c r="F45" s="41"/>
      <c r="G45" s="42"/>
      <c r="H45" s="42"/>
    </row>
    <row r="46" spans="2:8" s="29" customFormat="1" ht="15.75" customHeight="1">
      <c r="B46" s="40"/>
      <c r="C46" s="40"/>
      <c r="D46" s="56"/>
      <c r="E46" s="41"/>
      <c r="F46" s="41"/>
      <c r="G46" s="42"/>
      <c r="H46" s="42"/>
    </row>
    <row r="47" spans="2:8" s="29" customFormat="1" ht="15.75" customHeight="1">
      <c r="B47" s="40"/>
      <c r="C47" s="40"/>
      <c r="D47" s="56"/>
      <c r="E47" s="41"/>
      <c r="F47" s="41"/>
      <c r="G47" s="42"/>
      <c r="H47" s="42"/>
    </row>
    <row r="48" spans="2:8" s="29" customFormat="1" ht="15.75" customHeight="1">
      <c r="B48" s="40"/>
      <c r="C48" s="40"/>
      <c r="D48" s="56"/>
      <c r="E48" s="41"/>
      <c r="F48" s="41"/>
      <c r="G48" s="42"/>
      <c r="H48" s="42"/>
    </row>
    <row r="49" spans="2:8" s="29" customFormat="1" ht="15.75" customHeight="1">
      <c r="B49" s="40"/>
      <c r="C49" s="40"/>
      <c r="D49" s="56"/>
      <c r="E49" s="41"/>
      <c r="F49" s="41"/>
      <c r="G49" s="42"/>
      <c r="H49" s="42"/>
    </row>
    <row r="50" spans="2:8" s="29" customFormat="1" ht="15.75" customHeight="1">
      <c r="B50" s="40"/>
      <c r="C50" s="40"/>
      <c r="D50" s="56"/>
      <c r="E50" s="41"/>
      <c r="F50" s="41"/>
      <c r="G50" s="42"/>
      <c r="H50" s="42"/>
    </row>
    <row r="51" spans="2:8" s="29" customFormat="1" ht="15.75" customHeight="1">
      <c r="B51" s="40"/>
      <c r="C51" s="40"/>
      <c r="D51" s="40"/>
      <c r="E51" s="40"/>
      <c r="F51" s="41"/>
      <c r="G51" s="42"/>
      <c r="H51" s="42"/>
    </row>
    <row r="52" spans="2:8" ht="12.75">
      <c r="B52" s="10"/>
      <c r="C52" s="10"/>
      <c r="D52" s="39"/>
      <c r="E52" s="5"/>
      <c r="F52" s="5"/>
      <c r="G52" s="20"/>
      <c r="H52" s="20"/>
    </row>
  </sheetData>
  <sheetProtection/>
  <mergeCells count="10">
    <mergeCell ref="G2:H2"/>
    <mergeCell ref="B4:H4"/>
    <mergeCell ref="C29:E29"/>
    <mergeCell ref="C8:E8"/>
    <mergeCell ref="F6:F7"/>
    <mergeCell ref="C41:E41"/>
    <mergeCell ref="B6:B7"/>
    <mergeCell ref="C6:E7"/>
    <mergeCell ref="C22:E22"/>
    <mergeCell ref="C30:E30"/>
  </mergeCells>
  <printOptions horizontalCentered="1" verticalCentered="1"/>
  <pageMargins left="0" right="0" top="0" bottom="0" header="0.511811023622047" footer="0.511811023622047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K52"/>
  <sheetViews>
    <sheetView zoomScalePageLayoutView="0" workbookViewId="0" topLeftCell="B16">
      <selection activeCell="J20" sqref="J20"/>
    </sheetView>
  </sheetViews>
  <sheetFormatPr defaultColWidth="9.140625" defaultRowHeight="12.75"/>
  <cols>
    <col min="1" max="1" width="0.9921875" style="0" customWidth="1"/>
    <col min="2" max="3" width="3.7109375" style="19" customWidth="1"/>
    <col min="4" max="4" width="2.7109375" style="19" customWidth="1"/>
    <col min="5" max="5" width="56.8515625" style="0" customWidth="1"/>
    <col min="6" max="6" width="14.8515625" style="18" customWidth="1"/>
    <col min="7" max="7" width="14.00390625" style="18" customWidth="1"/>
    <col min="8" max="8" width="1.421875" style="0" customWidth="1"/>
    <col min="9" max="10" width="11.7109375" style="0" bestFit="1" customWidth="1"/>
    <col min="11" max="11" width="11.140625" style="0" bestFit="1" customWidth="1"/>
  </cols>
  <sheetData>
    <row r="2" spans="2:7" s="29" customFormat="1" ht="18">
      <c r="B2" s="46" t="s">
        <v>347</v>
      </c>
      <c r="C2" s="46"/>
      <c r="D2" s="47"/>
      <c r="E2" s="48"/>
      <c r="F2" s="64" t="s">
        <v>275</v>
      </c>
      <c r="G2" s="22"/>
    </row>
    <row r="3" spans="2:7" s="29" customFormat="1" ht="9" customHeight="1">
      <c r="B3" s="46"/>
      <c r="C3" s="46"/>
      <c r="D3" s="47"/>
      <c r="E3" s="48"/>
      <c r="F3" s="64"/>
      <c r="G3" s="22"/>
    </row>
    <row r="4" spans="2:7" s="29" customFormat="1" ht="16.5" customHeight="1">
      <c r="B4" s="452" t="s">
        <v>980</v>
      </c>
      <c r="C4" s="452"/>
      <c r="D4" s="452"/>
      <c r="E4" s="452"/>
      <c r="F4" s="452"/>
      <c r="G4" s="452"/>
    </row>
    <row r="5" ht="6.75" customHeight="1"/>
    <row r="6" spans="2:7" s="29" customFormat="1" ht="15.75" customHeight="1">
      <c r="B6" s="444" t="s">
        <v>5</v>
      </c>
      <c r="C6" s="446"/>
      <c r="D6" s="447"/>
      <c r="E6" s="448"/>
      <c r="F6" s="244" t="s">
        <v>19</v>
      </c>
      <c r="G6" s="244" t="s">
        <v>19</v>
      </c>
    </row>
    <row r="7" spans="2:7" s="29" customFormat="1" ht="15.75" customHeight="1">
      <c r="B7" s="445"/>
      <c r="C7" s="449"/>
      <c r="D7" s="450"/>
      <c r="E7" s="451"/>
      <c r="F7" s="245" t="s">
        <v>20</v>
      </c>
      <c r="G7" s="246" t="s">
        <v>21</v>
      </c>
    </row>
    <row r="8" spans="2:7" s="228" customFormat="1" ht="15.75" customHeight="1">
      <c r="B8" s="227"/>
      <c r="C8" s="248" t="s">
        <v>357</v>
      </c>
      <c r="D8" s="208"/>
      <c r="E8" s="208"/>
      <c r="F8" s="183">
        <v>109337686</v>
      </c>
      <c r="G8" s="183">
        <v>118524777</v>
      </c>
    </row>
    <row r="9" spans="2:9" s="228" customFormat="1" ht="15.75" customHeight="1">
      <c r="B9" s="227"/>
      <c r="C9" s="248" t="s">
        <v>358</v>
      </c>
      <c r="D9" s="208"/>
      <c r="E9" s="208"/>
      <c r="F9" s="183">
        <v>3507675</v>
      </c>
      <c r="G9" s="183">
        <v>1294054</v>
      </c>
      <c r="I9" s="229"/>
    </row>
    <row r="10" spans="2:9" s="228" customFormat="1" ht="15.75" customHeight="1">
      <c r="B10" s="227"/>
      <c r="C10" s="248" t="s">
        <v>359</v>
      </c>
      <c r="D10" s="208"/>
      <c r="E10" s="208"/>
      <c r="F10" s="183">
        <v>0</v>
      </c>
      <c r="G10" s="183">
        <v>3742147</v>
      </c>
      <c r="I10" s="229"/>
    </row>
    <row r="11" spans="2:11" s="228" customFormat="1" ht="15.75" customHeight="1">
      <c r="B11" s="227"/>
      <c r="C11" s="248" t="s">
        <v>360</v>
      </c>
      <c r="D11" s="208"/>
      <c r="E11" s="208"/>
      <c r="F11" s="183">
        <v>4783345</v>
      </c>
      <c r="G11" s="183">
        <v>14312886</v>
      </c>
      <c r="J11" s="229"/>
      <c r="K11" s="229"/>
    </row>
    <row r="12" spans="2:10" s="29" customFormat="1" ht="15.75" customHeight="1">
      <c r="B12" s="30"/>
      <c r="C12" s="249" t="s">
        <v>96</v>
      </c>
      <c r="D12" s="31"/>
      <c r="E12" s="31"/>
      <c r="F12" s="21"/>
      <c r="G12" s="21"/>
      <c r="J12" s="22"/>
    </row>
    <row r="13" spans="2:11" s="29" customFormat="1" ht="15.75" customHeight="1">
      <c r="B13" s="444"/>
      <c r="C13" s="52"/>
      <c r="D13" s="59" t="s">
        <v>97</v>
      </c>
      <c r="F13" s="186">
        <f>Aktivet!G23-Aktivet!H23</f>
        <v>4857293</v>
      </c>
      <c r="G13" s="186">
        <v>-338287</v>
      </c>
      <c r="I13" s="22"/>
      <c r="J13" s="22"/>
      <c r="K13" s="22"/>
    </row>
    <row r="14" spans="2:9" s="29" customFormat="1" ht="15.75" customHeight="1">
      <c r="B14" s="445"/>
      <c r="C14" s="53"/>
      <c r="D14" s="60" t="s">
        <v>98</v>
      </c>
      <c r="E14" s="28"/>
      <c r="F14" s="187"/>
      <c r="G14" s="187"/>
      <c r="I14" s="22"/>
    </row>
    <row r="15" spans="2:11" s="29" customFormat="1" ht="15.75" customHeight="1">
      <c r="B15" s="444"/>
      <c r="C15" s="52"/>
      <c r="D15" s="59" t="s">
        <v>99</v>
      </c>
      <c r="F15" s="186"/>
      <c r="G15" s="186"/>
      <c r="J15" s="22"/>
      <c r="K15" s="22"/>
    </row>
    <row r="16" spans="2:7" s="29" customFormat="1" ht="15.75" customHeight="1">
      <c r="B16" s="445"/>
      <c r="C16" s="53"/>
      <c r="D16" s="60" t="s">
        <v>100</v>
      </c>
      <c r="E16" s="28"/>
      <c r="F16" s="187"/>
      <c r="G16" s="187"/>
    </row>
    <row r="17" spans="2:7" s="29" customFormat="1" ht="15.75" customHeight="1">
      <c r="B17" s="30"/>
      <c r="C17" s="35"/>
      <c r="D17" s="34" t="s">
        <v>101</v>
      </c>
      <c r="E17" s="31"/>
      <c r="F17" s="184">
        <f>-79893601</f>
        <v>-79893601</v>
      </c>
      <c r="G17" s="189">
        <v>-83385672</v>
      </c>
    </row>
    <row r="18" spans="2:9" s="29" customFormat="1" ht="15.75" customHeight="1">
      <c r="B18" s="30"/>
      <c r="C18" s="35"/>
      <c r="D18" s="170" t="s">
        <v>364</v>
      </c>
      <c r="E18" s="31"/>
      <c r="F18" s="184">
        <f>-3752294</f>
        <v>-3752294</v>
      </c>
      <c r="G18" s="184">
        <f>-14338251</f>
        <v>-14338251</v>
      </c>
      <c r="I18" s="22"/>
    </row>
    <row r="19" spans="2:7" s="29" customFormat="1" ht="15.75" customHeight="1">
      <c r="B19" s="30"/>
      <c r="C19" s="35"/>
      <c r="D19" s="34" t="s">
        <v>102</v>
      </c>
      <c r="F19" s="184">
        <f>-16457680</f>
        <v>-16457680</v>
      </c>
      <c r="G19" s="184">
        <f>-12375719</f>
        <v>-12375719</v>
      </c>
    </row>
    <row r="20" spans="2:9" s="29" customFormat="1" ht="15.75" customHeight="1">
      <c r="B20" s="30"/>
      <c r="C20" s="35"/>
      <c r="D20" s="61" t="s">
        <v>103</v>
      </c>
      <c r="E20" s="34"/>
      <c r="F20" s="189">
        <f>F21+F22</f>
        <v>-5620116</v>
      </c>
      <c r="G20" s="189">
        <f>G21+G22</f>
        <v>-5671087</v>
      </c>
      <c r="I20" s="22"/>
    </row>
    <row r="21" spans="2:9" s="29" customFormat="1" ht="15.75" customHeight="1">
      <c r="B21" s="30"/>
      <c r="C21" s="35"/>
      <c r="D21" s="61"/>
      <c r="E21" s="37" t="s">
        <v>104</v>
      </c>
      <c r="F21" s="247">
        <f>-4830087</f>
        <v>-4830087</v>
      </c>
      <c r="G21" s="247">
        <f>-4883754</f>
        <v>-4883754</v>
      </c>
      <c r="I21" s="22"/>
    </row>
    <row r="22" spans="2:9" s="29" customFormat="1" ht="15.75" customHeight="1">
      <c r="B22" s="30"/>
      <c r="C22" s="35"/>
      <c r="D22" s="61"/>
      <c r="E22" s="37" t="s">
        <v>105</v>
      </c>
      <c r="F22" s="247">
        <f>-790029</f>
        <v>-790029</v>
      </c>
      <c r="G22" s="247">
        <f>-787333</f>
        <v>-787333</v>
      </c>
      <c r="I22" s="22"/>
    </row>
    <row r="23" spans="2:7" s="29" customFormat="1" ht="15.75" customHeight="1">
      <c r="B23" s="30"/>
      <c r="C23" s="35"/>
      <c r="D23" s="61"/>
      <c r="E23" s="37" t="s">
        <v>106</v>
      </c>
      <c r="F23" s="21"/>
      <c r="G23" s="21"/>
    </row>
    <row r="24" spans="2:7" s="29" customFormat="1" ht="15.75" customHeight="1">
      <c r="B24" s="30"/>
      <c r="C24" s="35"/>
      <c r="D24" s="61" t="s">
        <v>107</v>
      </c>
      <c r="E24" s="34"/>
      <c r="F24" s="247">
        <f>-4587472</f>
        <v>-4587472</v>
      </c>
      <c r="G24" s="247">
        <f>-5209109</f>
        <v>-5209109</v>
      </c>
    </row>
    <row r="25" spans="2:10" s="29" customFormat="1" ht="15.75" customHeight="1">
      <c r="B25" s="30"/>
      <c r="C25" s="57" t="s">
        <v>108</v>
      </c>
      <c r="D25" s="61"/>
      <c r="E25" s="34"/>
      <c r="F25" s="189">
        <f>SUM(F8:F14)+F17+F18+F19+F20+F24</f>
        <v>12174836</v>
      </c>
      <c r="G25" s="189">
        <f>SUM(G8:G14)+G17+G18+G19+G20+G24</f>
        <v>16555739</v>
      </c>
      <c r="I25" s="22"/>
      <c r="J25" s="22"/>
    </row>
    <row r="26" spans="2:7" s="29" customFormat="1" ht="15.75" customHeight="1">
      <c r="B26" s="30"/>
      <c r="C26" s="35"/>
      <c r="D26" s="61" t="s">
        <v>109</v>
      </c>
      <c r="E26" s="34"/>
      <c r="F26" s="21"/>
      <c r="G26" s="21"/>
    </row>
    <row r="27" spans="2:9" s="29" customFormat="1" ht="15.75" customHeight="1">
      <c r="B27" s="30"/>
      <c r="C27" s="35"/>
      <c r="D27" s="61" t="s">
        <v>268</v>
      </c>
      <c r="E27" s="34"/>
      <c r="F27" s="21"/>
      <c r="G27" s="21"/>
      <c r="I27" s="22"/>
    </row>
    <row r="28" spans="2:7" s="29" customFormat="1" ht="15.75" customHeight="1">
      <c r="B28" s="30"/>
      <c r="C28" s="35"/>
      <c r="D28" s="61" t="s">
        <v>110</v>
      </c>
      <c r="E28" s="34"/>
      <c r="F28" s="21"/>
      <c r="G28" s="21"/>
    </row>
    <row r="29" spans="2:7" s="29" customFormat="1" ht="15.75" customHeight="1">
      <c r="B29" s="30"/>
      <c r="C29" s="35"/>
      <c r="D29" s="61"/>
      <c r="E29" s="37" t="s">
        <v>111</v>
      </c>
      <c r="F29" s="21"/>
      <c r="G29" s="21"/>
    </row>
    <row r="30" spans="2:7" s="29" customFormat="1" ht="15.75" customHeight="1">
      <c r="B30" s="30"/>
      <c r="C30" s="35"/>
      <c r="D30" s="61"/>
      <c r="E30" s="37" t="s">
        <v>112</v>
      </c>
      <c r="F30" s="21">
        <v>-5278997</v>
      </c>
      <c r="G30" s="21">
        <f>-5181933</f>
        <v>-5181933</v>
      </c>
    </row>
    <row r="31" spans="2:9" s="29" customFormat="1" ht="15.75" customHeight="1">
      <c r="B31" s="30"/>
      <c r="C31" s="35"/>
      <c r="D31" s="61"/>
      <c r="E31" s="37" t="s">
        <v>113</v>
      </c>
      <c r="F31" s="21">
        <v>-121693</v>
      </c>
      <c r="G31" s="21">
        <f>-1664558</f>
        <v>-1664558</v>
      </c>
      <c r="I31" s="22"/>
    </row>
    <row r="32" spans="2:7" s="29" customFormat="1" ht="15.75" customHeight="1">
      <c r="B32" s="30"/>
      <c r="C32" s="35"/>
      <c r="D32" s="61"/>
      <c r="E32" s="37" t="s">
        <v>114</v>
      </c>
      <c r="F32" s="21">
        <v>202457</v>
      </c>
      <c r="G32" s="21"/>
    </row>
    <row r="33" spans="2:11" s="29" customFormat="1" ht="27.75" customHeight="1">
      <c r="B33" s="30"/>
      <c r="C33" s="441" t="s">
        <v>115</v>
      </c>
      <c r="D33" s="442"/>
      <c r="E33" s="443"/>
      <c r="F33" s="191">
        <f>SUM(F30:F32)</f>
        <v>-5198233</v>
      </c>
      <c r="G33" s="189">
        <f>SUM(G30:G32)</f>
        <v>-6846491</v>
      </c>
      <c r="I33" s="22"/>
      <c r="K33" s="22"/>
    </row>
    <row r="34" spans="2:9" s="29" customFormat="1" ht="15.75" customHeight="1">
      <c r="B34" s="30"/>
      <c r="E34" s="34" t="s">
        <v>271</v>
      </c>
      <c r="F34" s="21">
        <v>450691</v>
      </c>
      <c r="G34" s="21">
        <v>25000</v>
      </c>
      <c r="I34" s="22"/>
    </row>
    <row r="35" spans="2:10" s="29" customFormat="1" ht="15.75" customHeight="1">
      <c r="B35" s="30"/>
      <c r="C35" s="57" t="s">
        <v>116</v>
      </c>
      <c r="D35" s="61"/>
      <c r="E35" s="34"/>
      <c r="F35" s="189">
        <f>F8+F9+F10+F11+F13+F17+F18+F19+F21+F22+F24+F33+F34</f>
        <v>7427294</v>
      </c>
      <c r="G35" s="189">
        <f>G25+G33+G34</f>
        <v>9734248</v>
      </c>
      <c r="I35" s="22"/>
      <c r="J35" s="22"/>
    </row>
    <row r="36" spans="2:10" s="29" customFormat="1" ht="15.75" customHeight="1">
      <c r="B36" s="30"/>
      <c r="C36" s="62"/>
      <c r="D36" s="61" t="s">
        <v>117</v>
      </c>
      <c r="E36" s="34"/>
      <c r="F36" s="21">
        <f>F35*0.1</f>
        <v>742729.4</v>
      </c>
      <c r="G36" s="21">
        <f>G35*0.1</f>
        <v>973424.8</v>
      </c>
      <c r="J36" s="22"/>
    </row>
    <row r="37" spans="2:7" s="29" customFormat="1" ht="15.75" customHeight="1">
      <c r="B37" s="30"/>
      <c r="C37" s="57" t="s">
        <v>118</v>
      </c>
      <c r="D37" s="61"/>
      <c r="E37" s="34"/>
      <c r="F37" s="189">
        <f>F35-F36-F34</f>
        <v>6233873.6</v>
      </c>
      <c r="G37" s="189">
        <f>G25+G33-G36</f>
        <v>8735823.2</v>
      </c>
    </row>
    <row r="38" spans="2:7" s="29" customFormat="1" ht="15.75" customHeight="1">
      <c r="B38" s="30"/>
      <c r="C38" s="53"/>
      <c r="D38" s="63" t="s">
        <v>119</v>
      </c>
      <c r="E38" s="34"/>
      <c r="F38" s="21"/>
      <c r="G38" s="21"/>
    </row>
    <row r="39" spans="2:7" s="29" customFormat="1" ht="15.75" customHeight="1">
      <c r="B39" s="30"/>
      <c r="C39" s="53"/>
      <c r="D39" s="63"/>
      <c r="E39" s="34"/>
      <c r="F39" s="21"/>
      <c r="G39" s="21"/>
    </row>
    <row r="40" spans="2:7" s="29" customFormat="1" ht="15.75" customHeight="1">
      <c r="B40" s="30"/>
      <c r="C40" s="53"/>
      <c r="D40" s="63" t="s">
        <v>120</v>
      </c>
      <c r="E40" s="34"/>
      <c r="F40" s="21"/>
      <c r="G40" s="21"/>
    </row>
    <row r="41" spans="2:7" s="29" customFormat="1" ht="24.75" customHeight="1">
      <c r="B41" s="30"/>
      <c r="C41" s="35"/>
      <c r="D41" s="442"/>
      <c r="E41" s="443"/>
      <c r="F41" s="31"/>
      <c r="G41" s="21"/>
    </row>
    <row r="42" spans="2:7" s="29" customFormat="1" ht="15.75" customHeight="1">
      <c r="B42" s="40"/>
      <c r="C42" s="40"/>
      <c r="D42" s="40"/>
      <c r="E42" s="41"/>
      <c r="G42" s="42"/>
    </row>
    <row r="43" spans="2:7" s="29" customFormat="1" ht="15.75" customHeight="1">
      <c r="B43" s="40"/>
      <c r="C43" s="40"/>
      <c r="D43" s="40"/>
      <c r="E43" s="41"/>
      <c r="G43" s="42"/>
    </row>
    <row r="44" spans="2:7" s="29" customFormat="1" ht="15.75" customHeight="1">
      <c r="B44" s="40"/>
      <c r="C44" s="40"/>
      <c r="D44" s="40"/>
      <c r="E44" s="41"/>
      <c r="F44" s="393" t="s">
        <v>896</v>
      </c>
      <c r="G44" s="42"/>
    </row>
    <row r="45" spans="2:7" s="29" customFormat="1" ht="15.75" customHeight="1">
      <c r="B45" s="40"/>
      <c r="C45" s="40"/>
      <c r="D45" s="40"/>
      <c r="E45" s="41"/>
      <c r="F45" s="393" t="s">
        <v>897</v>
      </c>
      <c r="G45" s="42"/>
    </row>
    <row r="46" spans="2:7" s="29" customFormat="1" ht="15.75" customHeight="1">
      <c r="B46" s="40"/>
      <c r="C46" s="40"/>
      <c r="D46" s="40"/>
      <c r="E46" s="41"/>
      <c r="F46" s="42"/>
      <c r="G46" s="42"/>
    </row>
    <row r="47" spans="2:7" s="29" customFormat="1" ht="15.75" customHeight="1">
      <c r="B47" s="40"/>
      <c r="C47" s="40"/>
      <c r="D47" s="40"/>
      <c r="E47" s="41"/>
      <c r="F47" s="270"/>
      <c r="G47" s="42"/>
    </row>
    <row r="48" spans="2:7" s="29" customFormat="1" ht="15.75" customHeight="1">
      <c r="B48" s="40"/>
      <c r="C48" s="40"/>
      <c r="D48" s="40"/>
      <c r="E48" s="41"/>
      <c r="F48" s="42"/>
      <c r="G48" s="42"/>
    </row>
    <row r="49" spans="2:7" s="29" customFormat="1" ht="15.75" customHeight="1">
      <c r="B49" s="40"/>
      <c r="C49" s="40"/>
      <c r="D49" s="40"/>
      <c r="E49" s="41"/>
      <c r="F49" s="42"/>
      <c r="G49" s="42"/>
    </row>
    <row r="50" spans="2:7" s="29" customFormat="1" ht="15.75" customHeight="1">
      <c r="B50" s="40"/>
      <c r="C50" s="40"/>
      <c r="D50" s="40"/>
      <c r="E50" s="41"/>
      <c r="F50" s="206"/>
      <c r="G50" s="42"/>
    </row>
    <row r="51" spans="2:7" s="29" customFormat="1" ht="15.75" customHeight="1">
      <c r="B51" s="40"/>
      <c r="C51" s="40"/>
      <c r="D51" s="40"/>
      <c r="E51" s="40"/>
      <c r="F51" s="42"/>
      <c r="G51" s="42"/>
    </row>
    <row r="52" spans="2:7" ht="12.75">
      <c r="B52" s="10"/>
      <c r="C52" s="10"/>
      <c r="D52" s="10"/>
      <c r="E52" s="5"/>
      <c r="F52" s="20"/>
      <c r="G52" s="20"/>
    </row>
  </sheetData>
  <sheetProtection/>
  <mergeCells count="7">
    <mergeCell ref="D41:E41"/>
    <mergeCell ref="B4:G4"/>
    <mergeCell ref="B13:B14"/>
    <mergeCell ref="B15:B16"/>
    <mergeCell ref="C33:E33"/>
    <mergeCell ref="C6:E7"/>
    <mergeCell ref="B6:B7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41"/>
  <sheetViews>
    <sheetView zoomScalePageLayoutView="0" workbookViewId="0" topLeftCell="A19">
      <selection activeCell="G39" sqref="G39"/>
    </sheetView>
  </sheetViews>
  <sheetFormatPr defaultColWidth="9.140625" defaultRowHeight="12.75"/>
  <cols>
    <col min="1" max="1" width="5.28125" style="0" customWidth="1"/>
    <col min="2" max="3" width="3.7109375" style="19" customWidth="1"/>
    <col min="4" max="4" width="2.7109375" style="19" customWidth="1"/>
    <col min="5" max="5" width="50.28125" style="0" customWidth="1"/>
    <col min="6" max="6" width="15.28125" style="18" customWidth="1"/>
    <col min="7" max="7" width="13.7109375" style="18" customWidth="1"/>
    <col min="8" max="8" width="1.421875" style="0" customWidth="1"/>
    <col min="9" max="9" width="10.7109375" style="0" bestFit="1" customWidth="1"/>
    <col min="10" max="10" width="11.7109375" style="0" bestFit="1" customWidth="1"/>
    <col min="11" max="11" width="11.140625" style="0" bestFit="1" customWidth="1"/>
  </cols>
  <sheetData>
    <row r="1" ht="12.75"/>
    <row r="2" spans="2:7" s="29" customFormat="1" ht="18">
      <c r="B2" s="46" t="s">
        <v>310</v>
      </c>
      <c r="C2" s="46"/>
      <c r="D2" s="47"/>
      <c r="E2" s="48" t="s">
        <v>314</v>
      </c>
      <c r="F2" s="67"/>
      <c r="G2" s="67"/>
    </row>
    <row r="3" spans="2:7" s="29" customFormat="1" ht="18">
      <c r="B3" s="46"/>
      <c r="C3" s="46"/>
      <c r="D3" s="47"/>
      <c r="E3" s="48"/>
      <c r="F3" s="67"/>
      <c r="G3" s="87" t="s">
        <v>276</v>
      </c>
    </row>
    <row r="4" spans="2:7" s="29" customFormat="1" ht="8.25" customHeight="1">
      <c r="B4" s="46"/>
      <c r="C4" s="46"/>
      <c r="D4" s="47"/>
      <c r="E4" s="48"/>
      <c r="F4" s="64"/>
      <c r="G4" s="22"/>
    </row>
    <row r="5" spans="2:7" s="29" customFormat="1" ht="18" customHeight="1">
      <c r="B5" s="452" t="s">
        <v>981</v>
      </c>
      <c r="C5" s="452"/>
      <c r="D5" s="452"/>
      <c r="E5" s="452"/>
      <c r="F5" s="452"/>
      <c r="G5" s="452"/>
    </row>
    <row r="6" ht="6.75" customHeight="1"/>
    <row r="7" spans="2:7" s="29" customFormat="1" ht="15.75" customHeight="1">
      <c r="B7" s="444" t="s">
        <v>5</v>
      </c>
      <c r="C7" s="446"/>
      <c r="D7" s="447"/>
      <c r="E7" s="448"/>
      <c r="F7" s="43" t="s">
        <v>19</v>
      </c>
      <c r="G7" s="43" t="s">
        <v>19</v>
      </c>
    </row>
    <row r="8" spans="2:7" s="29" customFormat="1" ht="15.75" customHeight="1">
      <c r="B8" s="445"/>
      <c r="C8" s="449"/>
      <c r="D8" s="450"/>
      <c r="E8" s="451"/>
      <c r="F8" s="44" t="s">
        <v>20</v>
      </c>
      <c r="G8" s="45" t="s">
        <v>21</v>
      </c>
    </row>
    <row r="9" spans="2:7" s="29" customFormat="1" ht="15.75" customHeight="1">
      <c r="B9" s="30" t="s">
        <v>6</v>
      </c>
      <c r="C9" s="65" t="s">
        <v>147</v>
      </c>
      <c r="D9" s="66"/>
      <c r="E9" s="38"/>
      <c r="F9" s="183"/>
      <c r="G9" s="21"/>
    </row>
    <row r="10" spans="2:7" s="29" customFormat="1" ht="15.75" customHeight="1">
      <c r="B10" s="30" t="s">
        <v>26</v>
      </c>
      <c r="C10" s="65"/>
      <c r="D10" s="86" t="s">
        <v>148</v>
      </c>
      <c r="E10" s="38"/>
      <c r="F10" s="183">
        <v>130692150</v>
      </c>
      <c r="G10" s="183">
        <v>154547040</v>
      </c>
    </row>
    <row r="11" spans="2:7" s="29" customFormat="1" ht="15.75" customHeight="1">
      <c r="B11" s="30" t="s">
        <v>30</v>
      </c>
      <c r="C11" s="65"/>
      <c r="D11" s="86" t="s">
        <v>149</v>
      </c>
      <c r="E11" s="38"/>
      <c r="F11" s="183">
        <f>-125695294</f>
        <v>-125695294</v>
      </c>
      <c r="G11" s="183">
        <f>-140187777</f>
        <v>-140187777</v>
      </c>
    </row>
    <row r="12" spans="2:7" s="29" customFormat="1" ht="15.75" customHeight="1">
      <c r="B12" s="30" t="s">
        <v>31</v>
      </c>
      <c r="C12" s="65"/>
      <c r="D12" s="86" t="s">
        <v>150</v>
      </c>
      <c r="E12" s="38"/>
      <c r="F12" s="183"/>
      <c r="G12" s="183"/>
    </row>
    <row r="13" spans="2:10" s="29" customFormat="1" ht="15.75" customHeight="1">
      <c r="B13" s="30" t="s">
        <v>32</v>
      </c>
      <c r="C13" s="65"/>
      <c r="D13" s="86" t="s">
        <v>138</v>
      </c>
      <c r="E13" s="38"/>
      <c r="F13" s="183">
        <f>-5280414</f>
        <v>-5280414</v>
      </c>
      <c r="G13" s="183">
        <f>-5183129</f>
        <v>-5183129</v>
      </c>
      <c r="J13" s="22"/>
    </row>
    <row r="14" spans="2:11" s="29" customFormat="1" ht="15.75" customHeight="1">
      <c r="B14" s="30" t="s">
        <v>288</v>
      </c>
      <c r="C14" s="65"/>
      <c r="D14" s="86" t="s">
        <v>139</v>
      </c>
      <c r="E14" s="38"/>
      <c r="F14" s="183">
        <f>-986920</f>
        <v>-986920</v>
      </c>
      <c r="G14" s="183">
        <f>-1327122</f>
        <v>-1327122</v>
      </c>
      <c r="J14" s="22"/>
      <c r="K14" s="22"/>
    </row>
    <row r="15" spans="2:11" s="29" customFormat="1" ht="15.75" customHeight="1">
      <c r="B15" s="30"/>
      <c r="D15" s="29" t="s">
        <v>315</v>
      </c>
      <c r="E15" s="31"/>
      <c r="F15" s="183">
        <f>-16822834</f>
        <v>-16822834</v>
      </c>
      <c r="G15" s="183">
        <f>-22566716</f>
        <v>-22566716</v>
      </c>
      <c r="I15" s="22"/>
      <c r="J15" s="22"/>
      <c r="K15" s="22"/>
    </row>
    <row r="16" spans="2:11" s="29" customFormat="1" ht="15.75" customHeight="1">
      <c r="B16" s="30"/>
      <c r="C16" s="65"/>
      <c r="D16" s="180" t="s">
        <v>151</v>
      </c>
      <c r="E16" s="181"/>
      <c r="F16" s="184">
        <f>SUM(F10:F15)</f>
        <v>-18093312</v>
      </c>
      <c r="G16" s="184">
        <f>SUM(G10:G15)</f>
        <v>-14717704</v>
      </c>
      <c r="I16" s="22"/>
      <c r="J16" s="22"/>
      <c r="K16" s="22"/>
    </row>
    <row r="17" spans="2:10" s="29" customFormat="1" ht="15.75" customHeight="1">
      <c r="B17" s="30"/>
      <c r="C17" s="66" t="s">
        <v>140</v>
      </c>
      <c r="E17" s="38"/>
      <c r="F17" s="183"/>
      <c r="G17" s="183"/>
      <c r="I17" s="22"/>
      <c r="J17" s="185"/>
    </row>
    <row r="18" spans="2:10" s="29" customFormat="1" ht="15.75" customHeight="1">
      <c r="B18" s="30" t="s">
        <v>289</v>
      </c>
      <c r="C18" s="65"/>
      <c r="D18" s="86" t="s">
        <v>152</v>
      </c>
      <c r="E18" s="38"/>
      <c r="F18" s="183"/>
      <c r="G18" s="183"/>
      <c r="J18" s="22"/>
    </row>
    <row r="19" spans="2:7" s="29" customFormat="1" ht="15.75" customHeight="1">
      <c r="B19" s="30" t="s">
        <v>290</v>
      </c>
      <c r="C19" s="65"/>
      <c r="D19" s="86" t="s">
        <v>745</v>
      </c>
      <c r="E19" s="38"/>
      <c r="F19" s="183">
        <f>-918000</f>
        <v>-918000</v>
      </c>
      <c r="G19" s="183">
        <f>-984825</f>
        <v>-984825</v>
      </c>
    </row>
    <row r="20" spans="2:7" s="29" customFormat="1" ht="15.75" customHeight="1">
      <c r="B20" s="30" t="s">
        <v>291</v>
      </c>
      <c r="C20" s="65"/>
      <c r="D20" s="86" t="s">
        <v>153</v>
      </c>
      <c r="E20" s="38"/>
      <c r="F20" s="183"/>
      <c r="G20" s="183"/>
    </row>
    <row r="21" spans="2:11" s="29" customFormat="1" ht="15.75" customHeight="1">
      <c r="B21" s="30" t="s">
        <v>292</v>
      </c>
      <c r="C21" s="65"/>
      <c r="D21" s="86" t="s">
        <v>141</v>
      </c>
      <c r="E21" s="38"/>
      <c r="F21" s="183">
        <v>1733</v>
      </c>
      <c r="G21" s="183">
        <v>1195</v>
      </c>
      <c r="I21" s="22"/>
      <c r="K21" s="22"/>
    </row>
    <row r="22" spans="2:7" s="29" customFormat="1" ht="15.75" customHeight="1">
      <c r="B22" s="30" t="s">
        <v>293</v>
      </c>
      <c r="C22" s="65"/>
      <c r="D22" s="86" t="s">
        <v>142</v>
      </c>
      <c r="E22" s="38"/>
      <c r="F22" s="183">
        <v>11511964</v>
      </c>
      <c r="G22" s="183"/>
    </row>
    <row r="23" spans="2:7" s="29" customFormat="1" ht="15.75" customHeight="1">
      <c r="B23" s="30"/>
      <c r="C23" s="65"/>
      <c r="D23" s="180" t="s">
        <v>154</v>
      </c>
      <c r="E23" s="38"/>
      <c r="F23" s="184">
        <f>SUM(F19:F22)</f>
        <v>10595697</v>
      </c>
      <c r="G23" s="184">
        <f>SUM(G19:G22)</f>
        <v>-983630</v>
      </c>
    </row>
    <row r="24" spans="2:7" s="29" customFormat="1" ht="15.75" customHeight="1">
      <c r="B24" s="30"/>
      <c r="C24" s="65"/>
      <c r="D24" s="66"/>
      <c r="E24" s="38"/>
      <c r="F24" s="183"/>
      <c r="G24" s="183"/>
    </row>
    <row r="25" spans="2:7" s="29" customFormat="1" ht="15.75" customHeight="1">
      <c r="B25" s="30"/>
      <c r="C25" s="66" t="s">
        <v>155</v>
      </c>
      <c r="E25" s="38"/>
      <c r="F25" s="183"/>
      <c r="G25" s="183"/>
    </row>
    <row r="26" spans="2:7" s="29" customFormat="1" ht="15.75" customHeight="1">
      <c r="B26" s="30" t="s">
        <v>294</v>
      </c>
      <c r="C26" s="65"/>
      <c r="D26" s="86" t="s">
        <v>143</v>
      </c>
      <c r="E26" s="38"/>
      <c r="F26" s="183"/>
      <c r="G26" s="183"/>
    </row>
    <row r="27" spans="2:10" s="29" customFormat="1" ht="15.75" customHeight="1">
      <c r="B27" s="30" t="s">
        <v>295</v>
      </c>
      <c r="C27" s="65"/>
      <c r="D27" s="86" t="s">
        <v>316</v>
      </c>
      <c r="E27" s="170" t="s">
        <v>317</v>
      </c>
      <c r="F27" s="208">
        <v>4916602</v>
      </c>
      <c r="G27" s="208">
        <v>1771722</v>
      </c>
      <c r="J27" s="22"/>
    </row>
    <row r="28" spans="2:10" s="29" customFormat="1" ht="15.75" customHeight="1">
      <c r="B28" s="30" t="s">
        <v>296</v>
      </c>
      <c r="C28" s="65"/>
      <c r="D28" s="453" t="s">
        <v>318</v>
      </c>
      <c r="E28" s="454"/>
      <c r="F28" s="190">
        <v>0</v>
      </c>
      <c r="G28" s="190">
        <f>-38819</f>
        <v>-38819</v>
      </c>
      <c r="I28" s="22"/>
      <c r="J28" s="22"/>
    </row>
    <row r="29" spans="2:7" s="29" customFormat="1" ht="15.75" customHeight="1">
      <c r="B29" s="30" t="s">
        <v>284</v>
      </c>
      <c r="C29" s="57"/>
      <c r="D29" s="58" t="s">
        <v>156</v>
      </c>
      <c r="E29" s="34"/>
      <c r="F29" s="183">
        <v>0</v>
      </c>
      <c r="G29" s="183">
        <f>-957125</f>
        <v>-957125</v>
      </c>
    </row>
    <row r="30" spans="2:10" s="29" customFormat="1" ht="15.75" customHeight="1">
      <c r="B30" s="30"/>
      <c r="C30" s="30"/>
      <c r="D30" s="182" t="s">
        <v>157</v>
      </c>
      <c r="E30" s="169"/>
      <c r="F30" s="184">
        <f>SUM(F26:F29)</f>
        <v>4916602</v>
      </c>
      <c r="G30" s="184">
        <f>SUM(G26:G29)</f>
        <v>775778</v>
      </c>
      <c r="I30" s="22"/>
      <c r="J30" s="22"/>
    </row>
    <row r="31" spans="2:10" s="29" customFormat="1" ht="15.75" customHeight="1">
      <c r="B31" s="30"/>
      <c r="C31" s="30"/>
      <c r="D31" s="182"/>
      <c r="E31" s="169"/>
      <c r="F31" s="184"/>
      <c r="G31" s="184"/>
      <c r="I31" s="22"/>
      <c r="J31" s="22"/>
    </row>
    <row r="32" spans="2:7" s="29" customFormat="1" ht="15.75" customHeight="1">
      <c r="B32" s="30"/>
      <c r="C32" s="30"/>
      <c r="D32" s="207" t="s">
        <v>746</v>
      </c>
      <c r="E32" s="31"/>
      <c r="F32" s="183"/>
      <c r="G32" s="183"/>
    </row>
    <row r="33" spans="2:10" s="29" customFormat="1" ht="15.75" customHeight="1">
      <c r="B33" s="30"/>
      <c r="C33" s="30"/>
      <c r="D33" s="169" t="s">
        <v>144</v>
      </c>
      <c r="E33" s="31"/>
      <c r="F33" s="184">
        <f>F35-F34</f>
        <v>-2581013</v>
      </c>
      <c r="G33" s="184">
        <f>G35-G34</f>
        <v>-14923174</v>
      </c>
      <c r="I33" s="22"/>
      <c r="J33" s="22"/>
    </row>
    <row r="34" spans="2:10" s="29" customFormat="1" ht="15.75" customHeight="1">
      <c r="B34" s="30"/>
      <c r="C34" s="30"/>
      <c r="D34" s="171" t="s">
        <v>145</v>
      </c>
      <c r="E34" s="171"/>
      <c r="F34" s="183">
        <f>G35</f>
        <v>3870004</v>
      </c>
      <c r="G34" s="183">
        <v>18793178</v>
      </c>
      <c r="I34" s="22"/>
      <c r="J34" s="22"/>
    </row>
    <row r="35" spans="2:10" s="29" customFormat="1" ht="15.75" customHeight="1">
      <c r="B35" s="30"/>
      <c r="C35" s="30"/>
      <c r="D35" s="171" t="s">
        <v>146</v>
      </c>
      <c r="E35" s="171"/>
      <c r="F35" s="21">
        <f>Aktivet!G9</f>
        <v>1288991</v>
      </c>
      <c r="G35" s="21">
        <f>Aktivet!H9</f>
        <v>3870004</v>
      </c>
      <c r="J35" s="22"/>
    </row>
    <row r="36" spans="2:10" s="29" customFormat="1" ht="15.75" customHeight="1">
      <c r="B36" s="40"/>
      <c r="C36" s="40"/>
      <c r="D36" s="40"/>
      <c r="E36" s="41"/>
      <c r="F36" s="42"/>
      <c r="G36" s="42"/>
      <c r="J36" s="22"/>
    </row>
    <row r="37" spans="2:7" s="29" customFormat="1" ht="15.75" customHeight="1">
      <c r="B37" s="40"/>
      <c r="C37" s="40"/>
      <c r="D37" s="40"/>
      <c r="E37" s="41"/>
      <c r="F37" s="393" t="s">
        <v>896</v>
      </c>
      <c r="G37" s="42"/>
    </row>
    <row r="38" spans="2:7" s="29" customFormat="1" ht="15.75" customHeight="1">
      <c r="B38" s="40"/>
      <c r="C38" s="40"/>
      <c r="D38" s="40"/>
      <c r="E38" s="41"/>
      <c r="F38" s="393" t="s">
        <v>897</v>
      </c>
      <c r="G38" s="42"/>
    </row>
    <row r="39" spans="2:7" s="29" customFormat="1" ht="15.75" customHeight="1">
      <c r="B39" s="40"/>
      <c r="C39" s="40"/>
      <c r="D39" s="40"/>
      <c r="E39" s="41"/>
      <c r="F39" s="42"/>
      <c r="G39" s="42"/>
    </row>
    <row r="40" spans="2:10" s="29" customFormat="1" ht="15.75" customHeight="1">
      <c r="B40" s="40"/>
      <c r="C40" s="40"/>
      <c r="D40" s="40"/>
      <c r="E40" s="40"/>
      <c r="F40" s="42"/>
      <c r="G40" s="42"/>
      <c r="J40" s="22"/>
    </row>
    <row r="41" spans="2:7" ht="12.75">
      <c r="B41" s="10"/>
      <c r="C41" s="10"/>
      <c r="D41" s="10"/>
      <c r="E41" s="5"/>
      <c r="F41" s="20"/>
      <c r="G41" s="20"/>
    </row>
  </sheetData>
  <sheetProtection/>
  <mergeCells count="4">
    <mergeCell ref="B5:G5"/>
    <mergeCell ref="C7:E8"/>
    <mergeCell ref="B7:B8"/>
    <mergeCell ref="D28:E28"/>
  </mergeCells>
  <printOptions horizontalCentered="1" verticalCentered="1"/>
  <pageMargins left="0.25" right="0.25" top="0.25" bottom="0.25" header="0.27" footer="0.261811024"/>
  <pageSetup horizontalDpi="300" verticalDpi="3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0">
      <selection activeCell="C26" sqref="C26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46" t="s">
        <v>337</v>
      </c>
    </row>
    <row r="3" ht="6.75" customHeight="1"/>
    <row r="4" spans="1:8" ht="25.5" customHeight="1">
      <c r="A4" s="455" t="s">
        <v>982</v>
      </c>
      <c r="B4" s="456"/>
      <c r="C4" s="456"/>
      <c r="D4" s="456"/>
      <c r="E4" s="456"/>
      <c r="F4" s="456"/>
      <c r="G4" s="456"/>
      <c r="H4" s="456"/>
    </row>
    <row r="5" ht="6.75" customHeight="1"/>
    <row r="6" spans="2:7" ht="12.75" customHeight="1">
      <c r="B6" s="81" t="s">
        <v>129</v>
      </c>
      <c r="G6" s="68" t="s">
        <v>272</v>
      </c>
    </row>
    <row r="7" spans="1:8" ht="6.75" customHeight="1" thickBot="1">
      <c r="A7" s="254"/>
      <c r="B7" s="254"/>
      <c r="C7" s="254"/>
      <c r="D7" s="254"/>
      <c r="E7" s="254"/>
      <c r="F7" s="254"/>
      <c r="G7" s="254"/>
      <c r="H7" s="254"/>
    </row>
    <row r="8" spans="1:8" s="69" customFormat="1" ht="24.75" customHeight="1" thickTop="1">
      <c r="A8" s="457"/>
      <c r="B8" s="458"/>
      <c r="C8" s="251" t="s">
        <v>82</v>
      </c>
      <c r="D8" s="251" t="s">
        <v>83</v>
      </c>
      <c r="E8" s="252" t="s">
        <v>131</v>
      </c>
      <c r="F8" s="252" t="s">
        <v>130</v>
      </c>
      <c r="G8" s="251" t="s">
        <v>132</v>
      </c>
      <c r="H8" s="253" t="s">
        <v>123</v>
      </c>
    </row>
    <row r="9" spans="1:8" s="74" customFormat="1" ht="30" customHeight="1">
      <c r="A9" s="70" t="s">
        <v>6</v>
      </c>
      <c r="B9" s="215" t="s">
        <v>748</v>
      </c>
      <c r="C9" s="72">
        <v>17678009</v>
      </c>
      <c r="D9" s="72"/>
      <c r="E9" s="72"/>
      <c r="F9" s="72">
        <v>249080</v>
      </c>
      <c r="G9" s="72">
        <v>7984612</v>
      </c>
      <c r="H9" s="73">
        <f>SUM(C9:G9)</f>
        <v>25911701</v>
      </c>
    </row>
    <row r="10" spans="1:8" s="74" customFormat="1" ht="19.5" customHeight="1">
      <c r="A10" s="70">
        <v>1</v>
      </c>
      <c r="B10" s="71" t="s">
        <v>124</v>
      </c>
      <c r="C10" s="72"/>
      <c r="D10" s="72"/>
      <c r="E10" s="72"/>
      <c r="F10" s="72"/>
      <c r="G10" s="72"/>
      <c r="H10" s="73">
        <f aca="true" t="shared" si="0" ref="H10:H15">SUM(C10:G10)</f>
        <v>0</v>
      </c>
    </row>
    <row r="11" spans="1:8" s="74" customFormat="1" ht="19.5" customHeight="1">
      <c r="A11" s="70">
        <v>2</v>
      </c>
      <c r="B11" s="71" t="s">
        <v>122</v>
      </c>
      <c r="C11" s="72"/>
      <c r="D11" s="72"/>
      <c r="E11" s="72"/>
      <c r="F11" s="72"/>
      <c r="G11" s="72"/>
      <c r="H11" s="73">
        <f t="shared" si="0"/>
        <v>0</v>
      </c>
    </row>
    <row r="12" spans="1:8" s="74" customFormat="1" ht="19.5" customHeight="1">
      <c r="A12" s="78">
        <v>3</v>
      </c>
      <c r="B12" s="75" t="s">
        <v>127</v>
      </c>
      <c r="C12" s="76"/>
      <c r="D12" s="76"/>
      <c r="E12" s="76"/>
      <c r="F12" s="76"/>
      <c r="G12" s="76">
        <v>11070300</v>
      </c>
      <c r="H12" s="73">
        <f>SUM(C12:G12)</f>
        <v>11070300</v>
      </c>
    </row>
    <row r="13" spans="1:8" s="74" customFormat="1" ht="19.5" customHeight="1">
      <c r="A13" s="78">
        <v>4</v>
      </c>
      <c r="B13" s="75" t="s">
        <v>125</v>
      </c>
      <c r="C13" s="76"/>
      <c r="D13" s="76"/>
      <c r="E13" s="76"/>
      <c r="F13" s="76"/>
      <c r="G13" s="76"/>
      <c r="H13" s="73">
        <f t="shared" si="0"/>
        <v>0</v>
      </c>
    </row>
    <row r="14" spans="1:8" s="74" customFormat="1" ht="19.5" customHeight="1">
      <c r="A14" s="78">
        <v>5</v>
      </c>
      <c r="B14" s="75" t="s">
        <v>133</v>
      </c>
      <c r="C14" s="76"/>
      <c r="D14" s="76"/>
      <c r="E14" s="76"/>
      <c r="F14" s="76"/>
      <c r="G14" s="76"/>
      <c r="H14" s="73">
        <f t="shared" si="0"/>
        <v>0</v>
      </c>
    </row>
    <row r="15" spans="1:8" s="74" customFormat="1" ht="19.5" customHeight="1">
      <c r="A15" s="78">
        <v>6</v>
      </c>
      <c r="B15" s="75" t="s">
        <v>134</v>
      </c>
      <c r="C15" s="76"/>
      <c r="D15" s="76"/>
      <c r="E15" s="76"/>
      <c r="F15" s="76"/>
      <c r="G15" s="76"/>
      <c r="H15" s="73">
        <f t="shared" si="0"/>
        <v>0</v>
      </c>
    </row>
    <row r="16" spans="1:8" s="74" customFormat="1" ht="30" customHeight="1">
      <c r="A16" s="70" t="s">
        <v>7</v>
      </c>
      <c r="B16" s="215" t="s">
        <v>902</v>
      </c>
      <c r="C16" s="76">
        <v>17678009</v>
      </c>
      <c r="D16" s="76">
        <f>SUM(D9:D15)</f>
        <v>0</v>
      </c>
      <c r="E16" s="76">
        <f>SUM(E9:E15)</f>
        <v>0</v>
      </c>
      <c r="F16" s="76">
        <v>802595</v>
      </c>
      <c r="G16" s="76">
        <f>SUM(G9:G15)-(F16-F9)</f>
        <v>18501397</v>
      </c>
      <c r="H16" s="73">
        <f>SUM(H9:H15)</f>
        <v>36982001</v>
      </c>
    </row>
    <row r="17" spans="1:8" s="74" customFormat="1" ht="19.5" customHeight="1">
      <c r="A17" s="70">
        <v>1</v>
      </c>
      <c r="B17" s="75" t="s">
        <v>127</v>
      </c>
      <c r="C17" s="76"/>
      <c r="D17" s="76"/>
      <c r="E17" s="76"/>
      <c r="F17" s="76"/>
      <c r="G17" s="76">
        <v>8735822</v>
      </c>
      <c r="H17" s="77">
        <f>SUM(G17)</f>
        <v>8735822</v>
      </c>
    </row>
    <row r="18" spans="1:8" s="74" customFormat="1" ht="19.5" customHeight="1">
      <c r="A18" s="70">
        <v>2</v>
      </c>
      <c r="B18" s="75" t="s">
        <v>125</v>
      </c>
      <c r="C18" s="76"/>
      <c r="D18" s="76"/>
      <c r="E18" s="76"/>
      <c r="F18" s="76"/>
      <c r="G18" s="76"/>
      <c r="H18" s="77"/>
    </row>
    <row r="19" spans="1:8" s="74" customFormat="1" ht="19.5" customHeight="1">
      <c r="A19" s="70">
        <v>3</v>
      </c>
      <c r="B19" s="75" t="s">
        <v>135</v>
      </c>
      <c r="C19" s="76"/>
      <c r="D19" s="76"/>
      <c r="E19" s="76"/>
      <c r="F19" s="76"/>
      <c r="G19" s="76"/>
      <c r="H19" s="77">
        <f>SUM(C19:G19)</f>
        <v>0</v>
      </c>
    </row>
    <row r="20" spans="1:8" s="74" customFormat="1" ht="19.5" customHeight="1">
      <c r="A20" s="70">
        <v>4</v>
      </c>
      <c r="B20" s="75" t="s">
        <v>128</v>
      </c>
      <c r="C20" s="76"/>
      <c r="D20" s="76"/>
      <c r="E20" s="76"/>
      <c r="F20" s="76"/>
      <c r="G20" s="76"/>
      <c r="H20" s="77"/>
    </row>
    <row r="21" spans="1:8" s="74" customFormat="1" ht="30" customHeight="1" thickBot="1">
      <c r="A21" s="79" t="s">
        <v>78</v>
      </c>
      <c r="B21" s="216" t="s">
        <v>983</v>
      </c>
      <c r="C21" s="80">
        <f aca="true" t="shared" si="1" ref="C21:H21">SUM(C16:C20)</f>
        <v>17678009</v>
      </c>
      <c r="D21" s="80">
        <f t="shared" si="1"/>
        <v>0</v>
      </c>
      <c r="E21" s="80">
        <f t="shared" si="1"/>
        <v>0</v>
      </c>
      <c r="F21" s="80">
        <f t="shared" si="1"/>
        <v>802595</v>
      </c>
      <c r="G21" s="80">
        <f>SUM(G16:G20)</f>
        <v>27237219</v>
      </c>
      <c r="H21" s="250">
        <f t="shared" si="1"/>
        <v>45717823</v>
      </c>
    </row>
    <row r="22" ht="13.5" customHeight="1" thickTop="1"/>
    <row r="23" ht="13.5" customHeight="1"/>
    <row r="24" ht="13.5" customHeight="1"/>
    <row r="25" ht="13.5" customHeight="1">
      <c r="F25" s="393" t="s">
        <v>896</v>
      </c>
    </row>
    <row r="26" ht="13.5" customHeight="1">
      <c r="F26" s="393" t="s">
        <v>897</v>
      </c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61"/>
  <sheetViews>
    <sheetView zoomScalePageLayoutView="0" workbookViewId="0" topLeftCell="A43">
      <selection activeCell="J54" sqref="J54"/>
    </sheetView>
  </sheetViews>
  <sheetFormatPr defaultColWidth="4.7109375" defaultRowHeight="12.75"/>
  <cols>
    <col min="1" max="1" width="4.851562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12.75">
      <c r="B2" s="1"/>
      <c r="C2" s="2"/>
      <c r="D2" s="2"/>
      <c r="E2" s="3"/>
    </row>
    <row r="3" spans="2:5" s="29" customFormat="1" ht="33" customHeight="1">
      <c r="B3" s="459" t="s">
        <v>300</v>
      </c>
      <c r="C3" s="460"/>
      <c r="D3" s="460"/>
      <c r="E3" s="461"/>
    </row>
    <row r="4" spans="2:5" s="96" customFormat="1" ht="12.75">
      <c r="B4" s="92"/>
      <c r="C4" s="93" t="s">
        <v>159</v>
      </c>
      <c r="D4" s="94"/>
      <c r="E4" s="95"/>
    </row>
    <row r="5" spans="2:5" s="96" customFormat="1" ht="11.25">
      <c r="B5" s="92"/>
      <c r="C5" s="97"/>
      <c r="D5" s="98" t="s">
        <v>160</v>
      </c>
      <c r="E5" s="95"/>
    </row>
    <row r="6" spans="2:5" s="96" customFormat="1" ht="11.25">
      <c r="B6" s="92"/>
      <c r="C6" s="97"/>
      <c r="D6" s="98" t="s">
        <v>161</v>
      </c>
      <c r="E6" s="95"/>
    </row>
    <row r="7" spans="2:5" s="96" customFormat="1" ht="11.25">
      <c r="B7" s="92"/>
      <c r="C7" s="97" t="s">
        <v>162</v>
      </c>
      <c r="D7" s="99"/>
      <c r="E7" s="95"/>
    </row>
    <row r="8" spans="2:5" s="96" customFormat="1" ht="11.25">
      <c r="B8" s="92"/>
      <c r="C8" s="97"/>
      <c r="D8" s="98" t="s">
        <v>163</v>
      </c>
      <c r="E8" s="95"/>
    </row>
    <row r="9" spans="2:5" s="96" customFormat="1" ht="11.25">
      <c r="B9" s="92"/>
      <c r="C9" s="100"/>
      <c r="D9" s="98" t="s">
        <v>164</v>
      </c>
      <c r="E9" s="95"/>
    </row>
    <row r="10" spans="2:5" s="96" customFormat="1" ht="11.25">
      <c r="B10" s="92"/>
      <c r="C10" s="101"/>
      <c r="D10" s="102" t="s">
        <v>165</v>
      </c>
      <c r="E10" s="95"/>
    </row>
    <row r="11" spans="2:5" ht="5.25" customHeight="1">
      <c r="B11" s="4"/>
      <c r="C11" s="5"/>
      <c r="D11" s="5"/>
      <c r="E11" s="6"/>
    </row>
    <row r="12" spans="2:5" ht="15.75">
      <c r="B12" s="4"/>
      <c r="C12" s="103" t="s">
        <v>166</v>
      </c>
      <c r="D12" s="104" t="s">
        <v>167</v>
      </c>
      <c r="E12" s="6"/>
    </row>
    <row r="13" spans="2:5" ht="6" customHeight="1">
      <c r="B13" s="4"/>
      <c r="C13" s="105"/>
      <c r="E13" s="6"/>
    </row>
    <row r="14" spans="2:5" ht="12.75">
      <c r="B14" s="4"/>
      <c r="C14" s="106">
        <v>1</v>
      </c>
      <c r="D14" s="107" t="s">
        <v>168</v>
      </c>
      <c r="E14" s="6"/>
    </row>
    <row r="15" spans="2:5" ht="12.75">
      <c r="B15" s="4"/>
      <c r="C15" s="106">
        <v>2</v>
      </c>
      <c r="D15" t="s">
        <v>305</v>
      </c>
      <c r="E15" s="6"/>
    </row>
    <row r="16" spans="2:5" ht="12.75">
      <c r="B16" s="4"/>
      <c r="C16" s="109">
        <v>3</v>
      </c>
      <c r="D16" s="108" t="s">
        <v>169</v>
      </c>
      <c r="E16" s="6"/>
    </row>
    <row r="17" spans="2:5" s="108" customFormat="1" ht="12.75">
      <c r="B17" s="110"/>
      <c r="C17" s="109">
        <v>4</v>
      </c>
      <c r="D17" s="109" t="s">
        <v>170</v>
      </c>
      <c r="E17" s="111"/>
    </row>
    <row r="18" spans="2:5" s="108" customFormat="1" ht="12.75">
      <c r="B18" s="110"/>
      <c r="C18" s="109"/>
      <c r="D18" s="107" t="s">
        <v>171</v>
      </c>
      <c r="E18" s="111"/>
    </row>
    <row r="19" spans="2:5" s="108" customFormat="1" ht="12.75">
      <c r="B19" s="110"/>
      <c r="C19" s="109" t="s">
        <v>172</v>
      </c>
      <c r="D19" s="109"/>
      <c r="E19" s="111"/>
    </row>
    <row r="20" spans="2:5" s="108" customFormat="1" ht="12.75">
      <c r="B20" s="110"/>
      <c r="C20" s="109"/>
      <c r="D20" s="107" t="s">
        <v>173</v>
      </c>
      <c r="E20" s="111"/>
    </row>
    <row r="21" spans="2:5" s="108" customFormat="1" ht="12.75">
      <c r="B21" s="110"/>
      <c r="C21" s="109" t="s">
        <v>174</v>
      </c>
      <c r="D21" s="109"/>
      <c r="E21" s="111"/>
    </row>
    <row r="22" spans="2:5" s="108" customFormat="1" ht="12.75">
      <c r="B22" s="110"/>
      <c r="C22" s="109"/>
      <c r="D22" s="107" t="s">
        <v>175</v>
      </c>
      <c r="E22" s="111"/>
    </row>
    <row r="23" spans="2:5" s="108" customFormat="1" ht="12.75">
      <c r="B23" s="110"/>
      <c r="C23" s="109" t="s">
        <v>176</v>
      </c>
      <c r="D23" s="109"/>
      <c r="E23" s="111"/>
    </row>
    <row r="24" spans="2:5" s="108" customFormat="1" ht="12.75">
      <c r="B24" s="110"/>
      <c r="C24" s="109"/>
      <c r="D24" s="109" t="s">
        <v>177</v>
      </c>
      <c r="E24" s="111"/>
    </row>
    <row r="25" spans="2:5" s="108" customFormat="1" ht="12.75">
      <c r="B25" s="110"/>
      <c r="C25" s="109" t="s">
        <v>178</v>
      </c>
      <c r="D25" s="109"/>
      <c r="E25" s="111"/>
    </row>
    <row r="26" spans="2:5" s="108" customFormat="1" ht="12.75">
      <c r="B26" s="110"/>
      <c r="C26" s="107" t="s">
        <v>179</v>
      </c>
      <c r="D26" s="109"/>
      <c r="E26" s="111"/>
    </row>
    <row r="27" spans="2:5" s="108" customFormat="1" ht="12.75">
      <c r="B27" s="110"/>
      <c r="C27" s="109"/>
      <c r="D27" s="109" t="s">
        <v>180</v>
      </c>
      <c r="E27" s="111"/>
    </row>
    <row r="28" spans="2:5" s="108" customFormat="1" ht="12.75">
      <c r="B28" s="110"/>
      <c r="C28" s="107" t="s">
        <v>181</v>
      </c>
      <c r="D28" s="109"/>
      <c r="E28" s="111"/>
    </row>
    <row r="29" spans="2:5" s="108" customFormat="1" ht="12.75">
      <c r="B29" s="110"/>
      <c r="C29" s="109"/>
      <c r="D29" s="109" t="s">
        <v>182</v>
      </c>
      <c r="E29" s="111"/>
    </row>
    <row r="30" spans="2:5" s="108" customFormat="1" ht="12.75">
      <c r="B30" s="110"/>
      <c r="C30" s="107" t="s">
        <v>183</v>
      </c>
      <c r="D30" s="109"/>
      <c r="E30" s="111"/>
    </row>
    <row r="31" spans="2:5" s="108" customFormat="1" ht="12.75">
      <c r="B31" s="110"/>
      <c r="C31" s="109" t="s">
        <v>184</v>
      </c>
      <c r="D31" s="109" t="s">
        <v>185</v>
      </c>
      <c r="E31" s="111"/>
    </row>
    <row r="32" spans="2:5" s="108" customFormat="1" ht="12.75">
      <c r="B32" s="110"/>
      <c r="C32" s="109"/>
      <c r="D32" s="107" t="s">
        <v>186</v>
      </c>
      <c r="E32" s="111"/>
    </row>
    <row r="33" spans="2:5" s="108" customFormat="1" ht="12.75">
      <c r="B33" s="110"/>
      <c r="C33" s="109"/>
      <c r="D33" s="107" t="s">
        <v>187</v>
      </c>
      <c r="E33" s="111"/>
    </row>
    <row r="34" spans="2:5" s="108" customFormat="1" ht="12.75">
      <c r="B34" s="110"/>
      <c r="C34" s="109"/>
      <c r="D34" s="107" t="s">
        <v>188</v>
      </c>
      <c r="E34" s="111"/>
    </row>
    <row r="35" spans="2:5" s="108" customFormat="1" ht="12.75">
      <c r="B35" s="110"/>
      <c r="C35" s="109"/>
      <c r="D35" s="107" t="s">
        <v>189</v>
      </c>
      <c r="E35" s="111"/>
    </row>
    <row r="36" spans="2:5" s="108" customFormat="1" ht="12.75">
      <c r="B36" s="110"/>
      <c r="C36" s="109"/>
      <c r="D36" s="107" t="s">
        <v>190</v>
      </c>
      <c r="E36" s="111"/>
    </row>
    <row r="37" spans="2:5" s="108" customFormat="1" ht="12.75">
      <c r="B37" s="110"/>
      <c r="C37" s="109"/>
      <c r="D37" s="107" t="s">
        <v>191</v>
      </c>
      <c r="E37" s="111"/>
    </row>
    <row r="38" spans="2:5" s="108" customFormat="1" ht="6" customHeight="1">
      <c r="B38" s="110"/>
      <c r="C38" s="109"/>
      <c r="D38" s="109"/>
      <c r="E38" s="111"/>
    </row>
    <row r="39" spans="2:5" s="108" customFormat="1" ht="15.75">
      <c r="B39" s="110"/>
      <c r="C39" s="103" t="s">
        <v>192</v>
      </c>
      <c r="D39" s="104" t="s">
        <v>193</v>
      </c>
      <c r="E39" s="111"/>
    </row>
    <row r="40" spans="2:5" s="108" customFormat="1" ht="4.5" customHeight="1">
      <c r="B40" s="110"/>
      <c r="C40" s="109"/>
      <c r="D40" s="109"/>
      <c r="E40" s="111"/>
    </row>
    <row r="41" spans="2:5" s="108" customFormat="1" ht="12.75">
      <c r="B41" s="110"/>
      <c r="C41" s="109"/>
      <c r="D41" s="107" t="s">
        <v>194</v>
      </c>
      <c r="E41" s="111"/>
    </row>
    <row r="42" spans="2:5" s="108" customFormat="1" ht="12.75">
      <c r="B42" s="110"/>
      <c r="C42" s="109" t="s">
        <v>195</v>
      </c>
      <c r="D42" s="109"/>
      <c r="E42" s="111"/>
    </row>
    <row r="43" spans="2:5" s="108" customFormat="1" ht="12.75">
      <c r="B43" s="110"/>
      <c r="C43" s="109"/>
      <c r="D43" s="109" t="s">
        <v>196</v>
      </c>
      <c r="E43" s="111"/>
    </row>
    <row r="44" spans="2:5" s="108" customFormat="1" ht="12.75">
      <c r="B44" s="110"/>
      <c r="C44" s="109" t="s">
        <v>197</v>
      </c>
      <c r="D44" s="109"/>
      <c r="E44" s="111"/>
    </row>
    <row r="45" spans="2:5" s="108" customFormat="1" ht="12.75">
      <c r="B45" s="110"/>
      <c r="C45" s="109"/>
      <c r="D45" s="109" t="s">
        <v>198</v>
      </c>
      <c r="E45" s="111"/>
    </row>
    <row r="46" spans="2:5" s="108" customFormat="1" ht="12.75">
      <c r="B46" s="110"/>
      <c r="C46" s="109" t="s">
        <v>199</v>
      </c>
      <c r="D46" s="109"/>
      <c r="E46" s="111"/>
    </row>
    <row r="47" spans="2:5" s="108" customFormat="1" ht="12.75">
      <c r="B47" s="110"/>
      <c r="C47" s="109"/>
      <c r="D47" s="109" t="s">
        <v>200</v>
      </c>
      <c r="E47" s="111"/>
    </row>
    <row r="48" spans="2:5" s="108" customFormat="1" ht="12.75">
      <c r="B48" s="110"/>
      <c r="C48" s="109" t="s">
        <v>201</v>
      </c>
      <c r="D48" s="109"/>
      <c r="E48" s="111"/>
    </row>
    <row r="49" spans="2:5" s="108" customFormat="1" ht="12.75">
      <c r="B49" s="110"/>
      <c r="D49" s="108" t="s">
        <v>202</v>
      </c>
      <c r="E49" s="111"/>
    </row>
    <row r="50" spans="2:5" s="108" customFormat="1" ht="12.75">
      <c r="B50" s="110"/>
      <c r="C50" s="108" t="s">
        <v>203</v>
      </c>
      <c r="E50" s="111"/>
    </row>
    <row r="51" spans="2:5" s="108" customFormat="1" ht="12.75">
      <c r="B51" s="110"/>
      <c r="C51" s="108" t="s">
        <v>204</v>
      </c>
      <c r="E51" s="111"/>
    </row>
    <row r="52" spans="2:5" s="108" customFormat="1" ht="12.75">
      <c r="B52" s="110"/>
      <c r="C52" s="108" t="s">
        <v>205</v>
      </c>
      <c r="D52" s="109"/>
      <c r="E52" s="111"/>
    </row>
    <row r="53" spans="2:5" s="108" customFormat="1" ht="12.75">
      <c r="B53" s="110"/>
      <c r="C53" s="109"/>
      <c r="D53" s="85" t="s">
        <v>747</v>
      </c>
      <c r="E53" s="111"/>
    </row>
    <row r="54" spans="2:5" s="108" customFormat="1" ht="12.75">
      <c r="B54" s="110"/>
      <c r="C54" s="109"/>
      <c r="D54" s="83" t="s">
        <v>348</v>
      </c>
      <c r="E54" s="111"/>
    </row>
    <row r="55" spans="2:5" s="85" customFormat="1" ht="12.75">
      <c r="B55" s="82"/>
      <c r="C55" s="83"/>
      <c r="D55" s="83" t="s">
        <v>349</v>
      </c>
      <c r="E55" s="84"/>
    </row>
    <row r="56" spans="2:5" ht="12.75">
      <c r="B56" s="4"/>
      <c r="C56" s="108"/>
      <c r="D56" s="108" t="s">
        <v>206</v>
      </c>
      <c r="E56" s="6"/>
    </row>
    <row r="57" spans="2:5" ht="12.75">
      <c r="B57" s="4"/>
      <c r="C57" s="85" t="s">
        <v>350</v>
      </c>
      <c r="D57" s="108"/>
      <c r="E57" s="6"/>
    </row>
    <row r="58" spans="2:5" ht="12.75">
      <c r="B58" s="4"/>
      <c r="C58" s="108"/>
      <c r="D58" s="108"/>
      <c r="E58" s="6"/>
    </row>
    <row r="59" spans="2:5" ht="12.75">
      <c r="B59" s="4"/>
      <c r="C59" s="108"/>
      <c r="D59" s="108"/>
      <c r="E59" s="6"/>
    </row>
    <row r="60" spans="2:5" ht="12.75">
      <c r="B60" s="4"/>
      <c r="C60" s="108"/>
      <c r="D60" s="108"/>
      <c r="E60" s="88">
        <v>1</v>
      </c>
    </row>
    <row r="61" spans="2:5" ht="12.75">
      <c r="B61" s="7"/>
      <c r="C61" s="8"/>
      <c r="D61" s="8"/>
      <c r="E61" s="9"/>
    </row>
  </sheetData>
  <sheetProtection/>
  <mergeCells count="1">
    <mergeCell ref="B3:E3"/>
  </mergeCells>
  <printOptions/>
  <pageMargins left="0.17" right="0.16" top="0.31" bottom="0.29" header="0.27" footer="0.2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45"/>
  <sheetViews>
    <sheetView zoomScalePageLayoutView="0" workbookViewId="0" topLeftCell="B170">
      <selection activeCell="M179" sqref="M179"/>
    </sheetView>
  </sheetViews>
  <sheetFormatPr defaultColWidth="9.140625" defaultRowHeight="12.75"/>
  <cols>
    <col min="1" max="1" width="9.7109375" style="0" hidden="1" customWidth="1"/>
    <col min="2" max="2" width="3.7109375" style="0" customWidth="1"/>
    <col min="3" max="3" width="3.421875" style="19" customWidth="1"/>
    <col min="4" max="4" width="2.00390625" style="0" customWidth="1"/>
    <col min="5" max="5" width="3.421875" style="0" customWidth="1"/>
    <col min="6" max="6" width="15.421875" style="0" customWidth="1"/>
    <col min="7" max="7" width="10.140625" style="0" customWidth="1"/>
    <col min="8" max="9" width="8.7109375" style="0" customWidth="1"/>
    <col min="10" max="10" width="16.8515625" style="0" customWidth="1"/>
    <col min="11" max="11" width="11.00390625" style="0" customWidth="1"/>
    <col min="12" max="12" width="11.8515625" style="0" customWidth="1"/>
    <col min="13" max="13" width="10.421875" style="0" customWidth="1"/>
    <col min="14" max="14" width="3.421875" style="0" customWidth="1"/>
    <col min="15" max="15" width="2.140625" style="0" customWidth="1"/>
    <col min="16" max="16" width="10.140625" style="0" bestFit="1" customWidth="1"/>
  </cols>
  <sheetData>
    <row r="2" spans="2:14" ht="12.75">
      <c r="B2" s="1"/>
      <c r="C2" s="11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2.75">
      <c r="B3" s="4"/>
      <c r="C3" s="10" t="s">
        <v>207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29" customFormat="1" ht="33" customHeight="1">
      <c r="B4" s="459" t="s">
        <v>300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1"/>
    </row>
    <row r="5" spans="2:14" s="29" customFormat="1" ht="12.75" customHeight="1">
      <c r="B5" s="89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2:14" ht="15.75">
      <c r="B6" s="4"/>
      <c r="C6" s="10"/>
      <c r="D6" s="483" t="s">
        <v>208</v>
      </c>
      <c r="E6" s="483"/>
      <c r="F6" s="113" t="s">
        <v>209</v>
      </c>
      <c r="G6" s="5"/>
      <c r="H6" s="5"/>
      <c r="I6" s="5"/>
      <c r="J6" s="5"/>
      <c r="K6" s="114"/>
      <c r="L6" s="114"/>
      <c r="M6" s="5"/>
      <c r="N6" s="6"/>
    </row>
    <row r="7" spans="2:14" ht="12.75">
      <c r="B7" s="4"/>
      <c r="C7" s="10"/>
      <c r="D7" s="5"/>
      <c r="E7" s="5"/>
      <c r="F7" s="5"/>
      <c r="G7" s="5"/>
      <c r="H7" s="5"/>
      <c r="I7" s="5"/>
      <c r="J7" s="5"/>
      <c r="K7" s="114"/>
      <c r="L7" s="114"/>
      <c r="M7" s="5"/>
      <c r="N7" s="6"/>
    </row>
    <row r="8" spans="2:14" ht="12.75">
      <c r="B8" s="4"/>
      <c r="C8" s="10"/>
      <c r="D8" s="5"/>
      <c r="E8" s="115" t="s">
        <v>6</v>
      </c>
      <c r="F8" s="116" t="s">
        <v>210</v>
      </c>
      <c r="G8" s="116"/>
      <c r="H8" s="117"/>
      <c r="I8" s="5"/>
      <c r="J8" s="5"/>
      <c r="K8" s="5"/>
      <c r="L8" s="5"/>
      <c r="M8" s="5"/>
      <c r="N8" s="6"/>
    </row>
    <row r="9" spans="2:14" ht="12.75">
      <c r="B9" s="4"/>
      <c r="C9" s="10"/>
      <c r="D9" s="5"/>
      <c r="E9" s="115"/>
      <c r="F9" s="116"/>
      <c r="G9" s="116"/>
      <c r="H9" s="117"/>
      <c r="I9" s="5"/>
      <c r="J9" s="5"/>
      <c r="K9" s="5"/>
      <c r="L9" s="5"/>
      <c r="M9" s="5"/>
      <c r="N9" s="6"/>
    </row>
    <row r="10" spans="2:14" ht="12.75">
      <c r="B10" s="110"/>
      <c r="C10" s="118"/>
      <c r="D10" s="109"/>
      <c r="E10" s="119">
        <v>1</v>
      </c>
      <c r="F10" s="120" t="s">
        <v>23</v>
      </c>
      <c r="G10" s="121"/>
      <c r="H10" s="5"/>
      <c r="I10" s="5"/>
      <c r="J10" s="5"/>
      <c r="K10" s="5"/>
      <c r="L10" s="5"/>
      <c r="M10" s="5"/>
      <c r="N10" s="6"/>
    </row>
    <row r="11" spans="2:14" ht="12.75">
      <c r="B11" s="4"/>
      <c r="C11" s="10">
        <v>3</v>
      </c>
      <c r="D11" s="5"/>
      <c r="E11" s="5"/>
      <c r="F11" s="10" t="s">
        <v>66</v>
      </c>
      <c r="G11" s="114"/>
      <c r="H11" s="114"/>
      <c r="I11" s="114"/>
      <c r="J11" s="114"/>
      <c r="K11" s="114"/>
      <c r="L11" s="114"/>
      <c r="M11" s="5"/>
      <c r="N11" s="6"/>
    </row>
    <row r="12" spans="2:14" ht="12.75">
      <c r="B12" s="4"/>
      <c r="C12" s="10"/>
      <c r="D12" s="5"/>
      <c r="E12" s="471" t="s">
        <v>5</v>
      </c>
      <c r="F12" s="471" t="s">
        <v>211</v>
      </c>
      <c r="G12" s="471"/>
      <c r="H12" s="471" t="s">
        <v>212</v>
      </c>
      <c r="I12" s="471" t="s">
        <v>213</v>
      </c>
      <c r="J12" s="471"/>
      <c r="K12" s="236" t="s">
        <v>214</v>
      </c>
      <c r="L12" s="236" t="s">
        <v>215</v>
      </c>
      <c r="M12" s="236" t="s">
        <v>214</v>
      </c>
      <c r="N12" s="6"/>
    </row>
    <row r="13" spans="2:14" ht="12.75">
      <c r="B13" s="4"/>
      <c r="C13" s="10"/>
      <c r="D13" s="5"/>
      <c r="E13" s="471"/>
      <c r="F13" s="471"/>
      <c r="G13" s="471"/>
      <c r="H13" s="471"/>
      <c r="I13" s="471"/>
      <c r="J13" s="471"/>
      <c r="K13" s="236" t="s">
        <v>216</v>
      </c>
      <c r="L13" s="236" t="s">
        <v>217</v>
      </c>
      <c r="M13" s="236" t="s">
        <v>218</v>
      </c>
      <c r="N13" s="6"/>
    </row>
    <row r="14" spans="2:14" ht="12.75">
      <c r="B14" s="4"/>
      <c r="C14" s="10"/>
      <c r="D14" s="5"/>
      <c r="E14" s="265"/>
      <c r="F14" s="489"/>
      <c r="G14" s="490"/>
      <c r="H14" s="266"/>
      <c r="I14" s="486"/>
      <c r="J14" s="487"/>
      <c r="K14" s="266"/>
      <c r="L14" s="266"/>
      <c r="M14" s="268"/>
      <c r="N14" s="6"/>
    </row>
    <row r="15" spans="2:14" ht="12.75">
      <c r="B15" s="4"/>
      <c r="C15" s="10"/>
      <c r="D15" s="5"/>
      <c r="E15" s="123"/>
      <c r="F15" s="462" t="s">
        <v>321</v>
      </c>
      <c r="G15" s="488"/>
      <c r="H15" s="122" t="s">
        <v>218</v>
      </c>
      <c r="I15" s="484" t="s">
        <v>319</v>
      </c>
      <c r="J15" s="485"/>
      <c r="K15" s="123"/>
      <c r="L15" s="123"/>
      <c r="M15" s="123">
        <v>7624</v>
      </c>
      <c r="N15" s="6"/>
    </row>
    <row r="16" spans="2:14" ht="12.75">
      <c r="B16" s="4"/>
      <c r="C16" s="10"/>
      <c r="D16" s="5"/>
      <c r="E16" s="123"/>
      <c r="F16" s="462" t="s">
        <v>322</v>
      </c>
      <c r="G16" s="488"/>
      <c r="H16" s="122" t="s">
        <v>218</v>
      </c>
      <c r="I16" s="484" t="s">
        <v>320</v>
      </c>
      <c r="J16" s="485"/>
      <c r="K16" s="123"/>
      <c r="L16" s="123"/>
      <c r="M16" s="123">
        <v>730</v>
      </c>
      <c r="N16" s="6"/>
    </row>
    <row r="17" spans="2:14" ht="12.75">
      <c r="B17" s="4"/>
      <c r="C17" s="10"/>
      <c r="D17" s="5"/>
      <c r="E17" s="123"/>
      <c r="F17" s="462" t="s">
        <v>323</v>
      </c>
      <c r="G17" s="488"/>
      <c r="H17" s="122" t="s">
        <v>308</v>
      </c>
      <c r="I17" s="484" t="s">
        <v>325</v>
      </c>
      <c r="J17" s="485"/>
      <c r="K17" s="123">
        <v>98.6</v>
      </c>
      <c r="L17" s="123">
        <v>139.59</v>
      </c>
      <c r="M17" s="123">
        <v>13756</v>
      </c>
      <c r="N17" s="6"/>
    </row>
    <row r="18" spans="2:14" ht="12.75">
      <c r="B18" s="4"/>
      <c r="C18" s="10"/>
      <c r="D18" s="5"/>
      <c r="E18" s="123"/>
      <c r="F18" s="462" t="s">
        <v>324</v>
      </c>
      <c r="G18" s="488"/>
      <c r="H18" s="172" t="s">
        <v>308</v>
      </c>
      <c r="I18" s="484" t="s">
        <v>326</v>
      </c>
      <c r="J18" s="485"/>
      <c r="K18" s="172">
        <v>0.13</v>
      </c>
      <c r="L18" s="123">
        <v>139.59</v>
      </c>
      <c r="M18" s="361">
        <f>K18*L18</f>
        <v>18.146700000000003</v>
      </c>
      <c r="N18" s="6"/>
    </row>
    <row r="19" spans="2:14" ht="12.75">
      <c r="B19" s="4"/>
      <c r="C19" s="10"/>
      <c r="D19" s="5"/>
      <c r="E19" s="123"/>
      <c r="F19" s="462" t="s">
        <v>327</v>
      </c>
      <c r="G19" s="463"/>
      <c r="H19" s="172" t="s">
        <v>218</v>
      </c>
      <c r="I19" s="464" t="s">
        <v>332</v>
      </c>
      <c r="J19" s="465"/>
      <c r="K19" s="124"/>
      <c r="L19" s="124"/>
      <c r="M19" s="123">
        <v>44182</v>
      </c>
      <c r="N19" s="6"/>
    </row>
    <row r="20" spans="2:14" ht="12.75">
      <c r="B20" s="4"/>
      <c r="C20" s="10"/>
      <c r="D20" s="5"/>
      <c r="E20" s="123"/>
      <c r="F20" s="462" t="s">
        <v>328</v>
      </c>
      <c r="G20" s="463"/>
      <c r="H20" s="172" t="s">
        <v>218</v>
      </c>
      <c r="I20" s="466" t="s">
        <v>331</v>
      </c>
      <c r="J20" s="467"/>
      <c r="K20" s="124"/>
      <c r="L20" s="124"/>
      <c r="M20" s="123">
        <v>619817</v>
      </c>
      <c r="N20" s="6"/>
    </row>
    <row r="21" spans="2:14" ht="12.75">
      <c r="B21" s="4"/>
      <c r="C21" s="10"/>
      <c r="D21" s="5"/>
      <c r="E21" s="123"/>
      <c r="F21" s="462" t="s">
        <v>329</v>
      </c>
      <c r="G21" s="463"/>
      <c r="H21" s="172" t="s">
        <v>218</v>
      </c>
      <c r="I21" s="468" t="s">
        <v>330</v>
      </c>
      <c r="J21" s="469"/>
      <c r="K21" s="124"/>
      <c r="L21" s="124"/>
      <c r="M21" s="123">
        <v>575060</v>
      </c>
      <c r="N21" s="6"/>
    </row>
    <row r="22" spans="2:14" s="29" customFormat="1" ht="21" customHeight="1">
      <c r="B22" s="125"/>
      <c r="C22" s="40"/>
      <c r="D22" s="41"/>
      <c r="E22" s="31"/>
      <c r="F22" s="478" t="s">
        <v>219</v>
      </c>
      <c r="G22" s="479"/>
      <c r="H22" s="479"/>
      <c r="I22" s="479"/>
      <c r="J22" s="479"/>
      <c r="K22" s="479"/>
      <c r="L22" s="480"/>
      <c r="M22" s="402">
        <f>SUM(M14:M21)</f>
        <v>1261187.1467</v>
      </c>
      <c r="N22" s="126"/>
    </row>
    <row r="23" spans="2:14" ht="12.75">
      <c r="B23" s="4"/>
      <c r="C23" s="10">
        <v>4</v>
      </c>
      <c r="D23" s="5"/>
      <c r="E23" s="127"/>
      <c r="F23" s="118" t="s">
        <v>67</v>
      </c>
      <c r="G23" s="127"/>
      <c r="H23" s="127"/>
      <c r="I23" s="127"/>
      <c r="J23" s="127"/>
      <c r="K23" s="127"/>
      <c r="L23" s="127"/>
      <c r="M23" s="5"/>
      <c r="N23" s="6"/>
    </row>
    <row r="24" spans="2:14" ht="12.75">
      <c r="B24" s="4"/>
      <c r="C24" s="10"/>
      <c r="D24" s="5"/>
      <c r="E24" s="471" t="s">
        <v>5</v>
      </c>
      <c r="F24" s="471" t="s">
        <v>220</v>
      </c>
      <c r="G24" s="471"/>
      <c r="H24" s="471"/>
      <c r="I24" s="471"/>
      <c r="J24" s="471"/>
      <c r="K24" s="236" t="s">
        <v>214</v>
      </c>
      <c r="L24" s="236" t="s">
        <v>215</v>
      </c>
      <c r="M24" s="236" t="s">
        <v>214</v>
      </c>
      <c r="N24" s="6"/>
    </row>
    <row r="25" spans="2:14" ht="12.75">
      <c r="B25" s="4"/>
      <c r="C25" s="10"/>
      <c r="D25" s="5"/>
      <c r="E25" s="471"/>
      <c r="F25" s="471"/>
      <c r="G25" s="471"/>
      <c r="H25" s="471"/>
      <c r="I25" s="471"/>
      <c r="J25" s="471"/>
      <c r="K25" s="236" t="s">
        <v>216</v>
      </c>
      <c r="L25" s="236" t="s">
        <v>217</v>
      </c>
      <c r="M25" s="236" t="s">
        <v>218</v>
      </c>
      <c r="N25" s="6"/>
    </row>
    <row r="26" spans="2:14" ht="12.75">
      <c r="B26" s="4"/>
      <c r="C26" s="10"/>
      <c r="D26" s="5"/>
      <c r="E26" s="265"/>
      <c r="F26" s="472" t="s">
        <v>221</v>
      </c>
      <c r="G26" s="473"/>
      <c r="H26" s="473"/>
      <c r="I26" s="473"/>
      <c r="J26" s="474"/>
      <c r="K26" s="266"/>
      <c r="L26" s="266"/>
      <c r="M26" s="267">
        <v>1840</v>
      </c>
      <c r="N26" s="6"/>
    </row>
    <row r="27" spans="2:14" ht="12.75">
      <c r="B27" s="4"/>
      <c r="C27" s="10"/>
      <c r="D27" s="5"/>
      <c r="E27" s="123"/>
      <c r="F27" s="475" t="s">
        <v>222</v>
      </c>
      <c r="G27" s="476"/>
      <c r="H27" s="476"/>
      <c r="I27" s="476"/>
      <c r="J27" s="477"/>
      <c r="K27" s="123">
        <v>81</v>
      </c>
      <c r="L27" s="123">
        <v>138.93</v>
      </c>
      <c r="M27" s="123">
        <v>25964</v>
      </c>
      <c r="N27" s="6"/>
    </row>
    <row r="28" spans="2:14" ht="12.75">
      <c r="B28" s="4"/>
      <c r="C28" s="10"/>
      <c r="D28" s="5"/>
      <c r="E28" s="123"/>
      <c r="F28" s="475"/>
      <c r="G28" s="476"/>
      <c r="H28" s="476"/>
      <c r="I28" s="476"/>
      <c r="J28" s="477"/>
      <c r="K28" s="123"/>
      <c r="L28" s="123"/>
      <c r="M28" s="123"/>
      <c r="N28" s="6"/>
    </row>
    <row r="29" spans="2:14" ht="12.75">
      <c r="B29" s="4"/>
      <c r="C29" s="10"/>
      <c r="D29" s="5"/>
      <c r="E29" s="123"/>
      <c r="F29" s="475"/>
      <c r="G29" s="476"/>
      <c r="H29" s="476"/>
      <c r="I29" s="476"/>
      <c r="J29" s="477"/>
      <c r="K29" s="123"/>
      <c r="L29" s="123"/>
      <c r="M29" s="123"/>
      <c r="N29" s="6"/>
    </row>
    <row r="30" spans="2:14" ht="18" customHeight="1">
      <c r="B30" s="4"/>
      <c r="C30" s="10"/>
      <c r="D30" s="5"/>
      <c r="E30" s="31"/>
      <c r="F30" s="478" t="s">
        <v>219</v>
      </c>
      <c r="G30" s="479"/>
      <c r="H30" s="479"/>
      <c r="I30" s="479"/>
      <c r="J30" s="479"/>
      <c r="K30" s="479"/>
      <c r="L30" s="480"/>
      <c r="M30" s="21">
        <f>SUM(M26:M29)</f>
        <v>27804</v>
      </c>
      <c r="N30" s="6"/>
    </row>
    <row r="31" spans="2:14" ht="12.75">
      <c r="B31" s="4"/>
      <c r="C31" s="10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2:14" ht="12.75">
      <c r="B32" s="4"/>
      <c r="C32" s="10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 ht="12.75">
      <c r="B33" s="4"/>
      <c r="C33" s="10">
        <v>5</v>
      </c>
      <c r="D33" s="5"/>
      <c r="E33" s="128">
        <v>2</v>
      </c>
      <c r="F33" s="129" t="s">
        <v>223</v>
      </c>
      <c r="G33" s="130"/>
      <c r="H33" s="5"/>
      <c r="I33" s="5"/>
      <c r="J33" s="5"/>
      <c r="K33" s="5"/>
      <c r="L33" s="5"/>
      <c r="M33" s="5"/>
      <c r="N33" s="6"/>
    </row>
    <row r="34" spans="2:14" ht="12.75">
      <c r="B34" s="4"/>
      <c r="C34" s="10"/>
      <c r="D34" s="5"/>
      <c r="E34" s="5"/>
      <c r="F34" s="5"/>
      <c r="G34" s="5" t="s">
        <v>224</v>
      </c>
      <c r="H34" s="5"/>
      <c r="I34" s="5"/>
      <c r="J34" s="5"/>
      <c r="K34" s="5"/>
      <c r="L34" s="5"/>
      <c r="M34" s="5"/>
      <c r="N34" s="6"/>
    </row>
    <row r="35" spans="2:14" ht="12.75">
      <c r="B35" s="4"/>
      <c r="C35" s="10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2:14" ht="12.75">
      <c r="B36" s="4"/>
      <c r="C36" s="10">
        <v>6</v>
      </c>
      <c r="D36" s="5"/>
      <c r="E36" s="128">
        <v>3</v>
      </c>
      <c r="F36" s="129" t="s">
        <v>225</v>
      </c>
      <c r="G36" s="130"/>
      <c r="H36" s="5"/>
      <c r="I36" s="5"/>
      <c r="J36" s="5"/>
      <c r="K36" s="5"/>
      <c r="L36" s="5"/>
      <c r="M36" s="5"/>
      <c r="N36" s="6"/>
    </row>
    <row r="37" spans="2:14" ht="12.75">
      <c r="B37" s="4"/>
      <c r="C37" s="10"/>
      <c r="D37" s="5"/>
      <c r="E37" s="131"/>
      <c r="F37" s="132"/>
      <c r="G37" s="130"/>
      <c r="H37" s="5"/>
      <c r="I37" s="5"/>
      <c r="J37" s="5"/>
      <c r="K37" s="5"/>
      <c r="L37" s="5"/>
      <c r="M37" s="5"/>
      <c r="N37" s="6"/>
    </row>
    <row r="38" spans="2:14" s="221" customFormat="1" ht="12.75">
      <c r="B38" s="217"/>
      <c r="C38" s="218">
        <v>7</v>
      </c>
      <c r="D38" s="219"/>
      <c r="E38" s="222" t="s">
        <v>226</v>
      </c>
      <c r="F38" s="394" t="s">
        <v>227</v>
      </c>
      <c r="G38" s="219"/>
      <c r="H38" s="219"/>
      <c r="I38" s="219"/>
      <c r="J38" s="219"/>
      <c r="K38" s="219"/>
      <c r="L38" s="219"/>
      <c r="M38" s="219"/>
      <c r="N38" s="220"/>
    </row>
    <row r="39" spans="2:14" s="221" customFormat="1" ht="12.75">
      <c r="B39" s="217"/>
      <c r="C39" s="218"/>
      <c r="D39" s="219"/>
      <c r="E39" s="219"/>
      <c r="F39" s="470" t="s">
        <v>228</v>
      </c>
      <c r="G39" s="470"/>
      <c r="H39" s="219"/>
      <c r="I39" s="218" t="s">
        <v>5</v>
      </c>
      <c r="J39" s="395"/>
      <c r="K39" s="218" t="s">
        <v>229</v>
      </c>
      <c r="L39" s="396">
        <f>Aktivet!G16</f>
        <v>26893814</v>
      </c>
      <c r="M39" s="219"/>
      <c r="N39" s="220"/>
    </row>
    <row r="40" spans="2:14" s="221" customFormat="1" ht="12.75">
      <c r="B40" s="217"/>
      <c r="C40" s="218"/>
      <c r="D40" s="219"/>
      <c r="E40" s="219"/>
      <c r="F40" s="470" t="s">
        <v>230</v>
      </c>
      <c r="G40" s="470"/>
      <c r="H40" s="219"/>
      <c r="I40" s="218"/>
      <c r="J40" s="219"/>
      <c r="K40" s="218"/>
      <c r="L40" s="219"/>
      <c r="M40" s="219"/>
      <c r="N40" s="220"/>
    </row>
    <row r="41" spans="2:14" s="221" customFormat="1" ht="12.75">
      <c r="B41" s="217"/>
      <c r="C41" s="218"/>
      <c r="D41" s="219"/>
      <c r="E41" s="219"/>
      <c r="F41" s="364"/>
      <c r="G41" s="219"/>
      <c r="H41" s="219"/>
      <c r="I41" s="218"/>
      <c r="J41" s="364"/>
      <c r="K41" s="218"/>
      <c r="L41" s="364"/>
      <c r="M41" s="219"/>
      <c r="N41" s="220"/>
    </row>
    <row r="42" spans="2:14" s="221" customFormat="1" ht="12.75">
      <c r="B42" s="217"/>
      <c r="C42" s="218">
        <v>8</v>
      </c>
      <c r="D42" s="219"/>
      <c r="E42" s="222" t="s">
        <v>226</v>
      </c>
      <c r="F42" s="397" t="s">
        <v>231</v>
      </c>
      <c r="G42" s="398"/>
      <c r="H42" s="398"/>
      <c r="I42" s="399"/>
      <c r="J42" s="398"/>
      <c r="K42" s="399"/>
      <c r="L42" s="400">
        <f>SUM(L43:L45)</f>
        <v>226427</v>
      </c>
      <c r="M42" s="219"/>
      <c r="N42" s="220"/>
    </row>
    <row r="43" spans="2:14" s="221" customFormat="1" ht="12.75">
      <c r="B43" s="217"/>
      <c r="C43" s="218"/>
      <c r="D43" s="219"/>
      <c r="E43" s="222"/>
      <c r="F43" s="394" t="s">
        <v>333</v>
      </c>
      <c r="G43" s="219"/>
      <c r="H43" s="398"/>
      <c r="I43" s="399"/>
      <c r="J43" s="398"/>
      <c r="K43" s="399"/>
      <c r="L43" s="401">
        <v>156649</v>
      </c>
      <c r="M43" s="219"/>
      <c r="N43" s="220"/>
    </row>
    <row r="44" spans="2:17" s="221" customFormat="1" ht="12.75">
      <c r="B44" s="217"/>
      <c r="C44" s="218"/>
      <c r="D44" s="219"/>
      <c r="E44" s="222"/>
      <c r="F44" s="394" t="s">
        <v>334</v>
      </c>
      <c r="G44" s="398"/>
      <c r="H44" s="398"/>
      <c r="I44" s="399"/>
      <c r="J44" s="398"/>
      <c r="K44" s="399"/>
      <c r="L44" s="401">
        <v>44050</v>
      </c>
      <c r="M44" s="219"/>
      <c r="N44" s="220"/>
      <c r="Q44" s="223"/>
    </row>
    <row r="45" spans="2:14" s="221" customFormat="1" ht="12.75">
      <c r="B45" s="217"/>
      <c r="C45" s="218"/>
      <c r="D45" s="219"/>
      <c r="E45" s="222"/>
      <c r="F45" s="394" t="s">
        <v>335</v>
      </c>
      <c r="G45" s="219"/>
      <c r="H45" s="219"/>
      <c r="I45" s="218"/>
      <c r="J45" s="219"/>
      <c r="K45" s="218"/>
      <c r="L45" s="401">
        <v>25728</v>
      </c>
      <c r="M45" s="219"/>
      <c r="N45" s="220"/>
    </row>
    <row r="46" spans="2:17" ht="12.75">
      <c r="B46" s="4"/>
      <c r="C46" s="10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  <c r="Q46" s="18"/>
    </row>
    <row r="47" spans="2:14" s="85" customFormat="1" ht="12.75">
      <c r="B47" s="82"/>
      <c r="C47" s="136">
        <v>9</v>
      </c>
      <c r="D47" s="83"/>
      <c r="E47" s="131" t="s">
        <v>226</v>
      </c>
      <c r="F47" s="175" t="s">
        <v>309</v>
      </c>
      <c r="G47" s="83"/>
      <c r="H47" s="482"/>
      <c r="I47" s="482"/>
      <c r="J47" s="83"/>
      <c r="K47" s="168">
        <v>244191</v>
      </c>
      <c r="L47" s="83" t="s">
        <v>218</v>
      </c>
      <c r="M47" s="83"/>
      <c r="N47" s="84"/>
    </row>
    <row r="48" spans="2:14" s="85" customFormat="1" ht="15">
      <c r="B48" s="82"/>
      <c r="C48" s="136"/>
      <c r="D48" s="83"/>
      <c r="G48" s="83"/>
      <c r="H48" s="13"/>
      <c r="I48" s="13"/>
      <c r="J48" s="13"/>
      <c r="K48" s="10"/>
      <c r="L48" s="5"/>
      <c r="M48" s="83"/>
      <c r="N48" s="84"/>
    </row>
    <row r="49" spans="2:14" s="85" customFormat="1" ht="15">
      <c r="B49" s="82"/>
      <c r="C49" s="136">
        <v>10</v>
      </c>
      <c r="D49" s="83"/>
      <c r="E49" s="133" t="s">
        <v>226</v>
      </c>
      <c r="F49" s="175" t="s">
        <v>306</v>
      </c>
      <c r="G49" s="13"/>
      <c r="H49" s="13"/>
      <c r="I49" s="13"/>
      <c r="J49" s="13"/>
      <c r="K49" s="165"/>
      <c r="L49" s="263" t="s">
        <v>218</v>
      </c>
      <c r="M49" s="83"/>
      <c r="N49" s="84"/>
    </row>
    <row r="50" spans="2:14" ht="12.75">
      <c r="B50" s="82"/>
      <c r="C50" s="136"/>
      <c r="D50" s="83"/>
      <c r="E50" s="83"/>
      <c r="F50" s="137"/>
      <c r="G50" s="137"/>
      <c r="H50" s="137"/>
      <c r="I50" s="137"/>
      <c r="J50" s="137"/>
      <c r="K50" s="136"/>
      <c r="L50" s="264"/>
      <c r="M50" s="83"/>
      <c r="N50" s="84"/>
    </row>
    <row r="51" spans="2:14" ht="12.75">
      <c r="B51" s="82"/>
      <c r="C51" s="131">
        <v>11</v>
      </c>
      <c r="D51" s="138"/>
      <c r="E51" s="133" t="s">
        <v>226</v>
      </c>
      <c r="F51" s="134" t="s">
        <v>232</v>
      </c>
      <c r="G51" s="116"/>
      <c r="H51" s="117"/>
      <c r="I51" s="5"/>
      <c r="K51" s="10">
        <v>0</v>
      </c>
      <c r="L51" s="263" t="s">
        <v>218</v>
      </c>
      <c r="M51" s="83"/>
      <c r="N51" s="84"/>
    </row>
    <row r="52" spans="2:14" ht="12.75">
      <c r="B52" s="82"/>
      <c r="C52" s="118"/>
      <c r="D52" s="109"/>
      <c r="F52" s="134"/>
      <c r="G52" s="121"/>
      <c r="H52" s="5"/>
      <c r="I52" s="5"/>
      <c r="K52" s="10"/>
      <c r="L52" s="5"/>
      <c r="M52" s="83"/>
      <c r="N52" s="84"/>
    </row>
    <row r="53" spans="2:14" ht="12.75">
      <c r="B53" s="82"/>
      <c r="C53" s="10">
        <v>12</v>
      </c>
      <c r="D53" s="5"/>
      <c r="E53" s="133" t="s">
        <v>226</v>
      </c>
      <c r="F53" s="134"/>
      <c r="G53" s="114"/>
      <c r="H53" s="114"/>
      <c r="I53" s="114"/>
      <c r="K53" s="10" t="s">
        <v>233</v>
      </c>
      <c r="L53" s="114"/>
      <c r="M53" s="83"/>
      <c r="N53" s="84"/>
    </row>
    <row r="54" spans="2:14" ht="12.75">
      <c r="B54" s="82"/>
      <c r="C54" s="10"/>
      <c r="D54" s="5"/>
      <c r="F54" s="41"/>
      <c r="G54" s="41"/>
      <c r="H54" s="41"/>
      <c r="I54" s="41"/>
      <c r="K54" s="10"/>
      <c r="L54" s="10"/>
      <c r="M54" s="83"/>
      <c r="N54" s="84"/>
    </row>
    <row r="55" spans="2:14" ht="12.75">
      <c r="B55" s="82"/>
      <c r="C55" s="10">
        <v>13</v>
      </c>
      <c r="D55" s="5"/>
      <c r="E55" s="133" t="s">
        <v>226</v>
      </c>
      <c r="F55" s="41"/>
      <c r="G55" s="41"/>
      <c r="H55" s="41"/>
      <c r="I55" s="41"/>
      <c r="K55" s="10" t="s">
        <v>233</v>
      </c>
      <c r="L55" s="10"/>
      <c r="M55" s="83"/>
      <c r="N55" s="84"/>
    </row>
    <row r="56" spans="2:14" ht="12.75">
      <c r="B56" s="82"/>
      <c r="C56" s="10"/>
      <c r="D56" s="5"/>
      <c r="F56" s="139"/>
      <c r="G56" s="139"/>
      <c r="H56" s="114"/>
      <c r="I56" s="114"/>
      <c r="K56" s="10"/>
      <c r="L56" s="114"/>
      <c r="M56" s="83"/>
      <c r="N56" s="84"/>
    </row>
    <row r="57" spans="2:14" ht="12.75">
      <c r="B57" s="82"/>
      <c r="C57" s="10">
        <v>14</v>
      </c>
      <c r="D57" s="5"/>
      <c r="E57" s="115">
        <v>4</v>
      </c>
      <c r="F57" s="140" t="s">
        <v>34</v>
      </c>
      <c r="G57" s="139"/>
      <c r="H57" s="114"/>
      <c r="I57" s="114"/>
      <c r="K57" s="176">
        <f>SUM(K59:K71)</f>
        <v>92109794</v>
      </c>
      <c r="L57" s="263" t="s">
        <v>218</v>
      </c>
      <c r="M57" s="83"/>
      <c r="N57" s="84"/>
    </row>
    <row r="58" spans="2:14" ht="12.75">
      <c r="B58" s="82"/>
      <c r="C58" s="10"/>
      <c r="D58" s="5"/>
      <c r="E58" s="5"/>
      <c r="F58" s="139"/>
      <c r="G58" s="139"/>
      <c r="H58" s="114"/>
      <c r="I58" s="114"/>
      <c r="K58" s="10"/>
      <c r="L58" s="5"/>
      <c r="M58" s="83"/>
      <c r="N58" s="84"/>
    </row>
    <row r="59" spans="2:14" ht="12.75">
      <c r="B59" s="82"/>
      <c r="C59" s="10">
        <v>15</v>
      </c>
      <c r="D59" s="5"/>
      <c r="E59" s="109" t="s">
        <v>226</v>
      </c>
      <c r="F59" s="141" t="s">
        <v>35</v>
      </c>
      <c r="G59" s="139"/>
      <c r="H59" s="114"/>
      <c r="I59" s="114"/>
      <c r="K59" s="164">
        <f>Aktivet!G21-510745</f>
        <v>45283818</v>
      </c>
      <c r="L59" s="83" t="s">
        <v>218</v>
      </c>
      <c r="M59" s="83"/>
      <c r="N59" s="84"/>
    </row>
    <row r="60" spans="2:14" ht="12.75">
      <c r="B60" s="82"/>
      <c r="D60" s="5"/>
      <c r="E60" s="108"/>
      <c r="F60" s="142"/>
      <c r="G60" s="139"/>
      <c r="H60" s="114"/>
      <c r="I60" s="114"/>
      <c r="K60" s="10"/>
      <c r="L60" s="143"/>
      <c r="M60" s="83"/>
      <c r="N60" s="84"/>
    </row>
    <row r="61" spans="2:14" ht="12.75">
      <c r="B61" s="82"/>
      <c r="C61" s="10">
        <v>16</v>
      </c>
      <c r="D61" s="41"/>
      <c r="E61" s="109" t="s">
        <v>226</v>
      </c>
      <c r="F61" s="166" t="s">
        <v>749</v>
      </c>
      <c r="G61" s="144"/>
      <c r="H61" s="144"/>
      <c r="I61" s="144"/>
      <c r="K61" s="164"/>
      <c r="L61" s="167" t="s">
        <v>218</v>
      </c>
      <c r="M61" s="83"/>
      <c r="N61" s="84"/>
    </row>
    <row r="62" spans="2:14" ht="12.75">
      <c r="B62" s="82"/>
      <c r="D62" s="5"/>
      <c r="E62" s="108"/>
      <c r="F62" s="142"/>
      <c r="G62" s="127"/>
      <c r="H62" s="127"/>
      <c r="I62" s="127"/>
      <c r="K62" s="10"/>
      <c r="L62" s="127"/>
      <c r="M62" s="83"/>
      <c r="N62" s="84"/>
    </row>
    <row r="63" spans="2:14" ht="12.75">
      <c r="B63" s="82"/>
      <c r="C63" s="40">
        <v>17</v>
      </c>
      <c r="D63" s="5"/>
      <c r="E63" s="121" t="s">
        <v>226</v>
      </c>
      <c r="F63" s="145" t="s">
        <v>36</v>
      </c>
      <c r="G63" s="127"/>
      <c r="H63" s="127"/>
      <c r="I63" s="127"/>
      <c r="L63" s="209" t="s">
        <v>233</v>
      </c>
      <c r="M63" s="83"/>
      <c r="N63" s="84"/>
    </row>
    <row r="64" spans="2:14" ht="12.75">
      <c r="B64" s="82"/>
      <c r="C64" s="10"/>
      <c r="D64" s="5"/>
      <c r="E64" s="108"/>
      <c r="F64" s="142"/>
      <c r="G64" s="41"/>
      <c r="H64" s="41"/>
      <c r="I64" s="41"/>
      <c r="K64" s="10"/>
      <c r="L64" s="10"/>
      <c r="M64" s="83"/>
      <c r="N64" s="84"/>
    </row>
    <row r="65" spans="2:14" ht="12.75">
      <c r="B65" s="82"/>
      <c r="C65" s="10">
        <v>18</v>
      </c>
      <c r="D65" s="5"/>
      <c r="E65" s="109" t="s">
        <v>226</v>
      </c>
      <c r="F65" s="146" t="s">
        <v>234</v>
      </c>
      <c r="G65" s="41"/>
      <c r="H65" s="41"/>
      <c r="I65" s="41"/>
      <c r="K65" s="164">
        <f>Aktivet!G23</f>
        <v>21504241</v>
      </c>
      <c r="L65" s="224" t="s">
        <v>218</v>
      </c>
      <c r="M65" s="83"/>
      <c r="N65" s="84"/>
    </row>
    <row r="66" spans="2:14" ht="12.75">
      <c r="B66" s="82"/>
      <c r="C66" s="10"/>
      <c r="D66" s="5"/>
      <c r="E66" s="108"/>
      <c r="F66" s="142"/>
      <c r="G66" s="139"/>
      <c r="H66" s="139"/>
      <c r="I66" s="139"/>
      <c r="K66" s="10"/>
      <c r="L66" s="114"/>
      <c r="M66" s="83"/>
      <c r="N66" s="84"/>
    </row>
    <row r="67" spans="2:14" ht="12.75">
      <c r="B67" s="82"/>
      <c r="C67" s="10">
        <v>19</v>
      </c>
      <c r="D67" s="5"/>
      <c r="E67" s="109" t="s">
        <v>226</v>
      </c>
      <c r="F67" s="147" t="s">
        <v>38</v>
      </c>
      <c r="G67" s="139"/>
      <c r="H67" s="139"/>
      <c r="I67" s="139"/>
      <c r="K67" s="164">
        <f>Aktivet!G24</f>
        <v>24810990</v>
      </c>
      <c r="L67" s="5" t="s">
        <v>218</v>
      </c>
      <c r="M67" s="83"/>
      <c r="N67" s="84"/>
    </row>
    <row r="68" spans="2:14" ht="12.75">
      <c r="B68" s="82"/>
      <c r="C68" s="10"/>
      <c r="D68" s="5"/>
      <c r="E68" s="108"/>
      <c r="F68" s="142"/>
      <c r="G68" s="139"/>
      <c r="H68" s="139"/>
      <c r="I68" s="139"/>
      <c r="K68" s="10"/>
      <c r="L68" s="5"/>
      <c r="M68" s="83"/>
      <c r="N68" s="84"/>
    </row>
    <row r="69" spans="2:14" ht="12.75">
      <c r="B69" s="82"/>
      <c r="C69" s="10">
        <v>20</v>
      </c>
      <c r="D69" s="5"/>
      <c r="E69" s="121" t="s">
        <v>226</v>
      </c>
      <c r="F69" s="175" t="s">
        <v>39</v>
      </c>
      <c r="G69" s="177"/>
      <c r="H69" s="139"/>
      <c r="I69" s="139"/>
      <c r="L69" s="209" t="s">
        <v>233</v>
      </c>
      <c r="M69" s="83"/>
      <c r="N69" s="84"/>
    </row>
    <row r="70" spans="2:14" ht="12.75">
      <c r="B70" s="82"/>
      <c r="C70" s="10"/>
      <c r="D70" s="5"/>
      <c r="E70" s="108"/>
      <c r="F70" s="142"/>
      <c r="G70" s="144"/>
      <c r="H70" s="144"/>
      <c r="I70" s="144"/>
      <c r="K70" s="10"/>
      <c r="L70" s="144"/>
      <c r="M70" s="83"/>
      <c r="N70" s="84"/>
    </row>
    <row r="71" spans="2:14" ht="12.75">
      <c r="B71" s="82"/>
      <c r="C71" s="10">
        <v>21</v>
      </c>
      <c r="D71" s="5"/>
      <c r="E71" s="121" t="s">
        <v>226</v>
      </c>
      <c r="F71" s="134" t="s">
        <v>311</v>
      </c>
      <c r="G71" s="5"/>
      <c r="H71" s="5"/>
      <c r="I71" s="5"/>
      <c r="K71" s="164">
        <v>510745</v>
      </c>
      <c r="L71" s="5" t="s">
        <v>218</v>
      </c>
      <c r="M71" s="83"/>
      <c r="N71" s="84"/>
    </row>
    <row r="72" spans="2:14" ht="12.75">
      <c r="B72" s="82"/>
      <c r="C72" s="10"/>
      <c r="D72" s="5"/>
      <c r="E72" s="131"/>
      <c r="F72" s="132"/>
      <c r="G72" s="130"/>
      <c r="H72" s="5"/>
      <c r="I72" s="5"/>
      <c r="K72" s="10"/>
      <c r="L72" s="5"/>
      <c r="M72" s="83"/>
      <c r="N72" s="84"/>
    </row>
    <row r="73" spans="2:14" ht="12.75">
      <c r="B73" s="82"/>
      <c r="C73" s="10">
        <v>22</v>
      </c>
      <c r="D73" s="5"/>
      <c r="E73" s="115">
        <v>5</v>
      </c>
      <c r="F73" s="140" t="s">
        <v>235</v>
      </c>
      <c r="G73" s="121"/>
      <c r="H73" s="5"/>
      <c r="I73" s="5"/>
      <c r="L73" s="10" t="s">
        <v>233</v>
      </c>
      <c r="M73" s="83"/>
      <c r="N73" s="84"/>
    </row>
    <row r="74" spans="2:14" ht="12.75">
      <c r="B74" s="82"/>
      <c r="C74" s="10"/>
      <c r="D74" s="5"/>
      <c r="E74" s="5"/>
      <c r="F74" s="5"/>
      <c r="G74" s="5"/>
      <c r="H74" s="5"/>
      <c r="I74" s="5"/>
      <c r="L74" s="10"/>
      <c r="M74" s="83"/>
      <c r="N74" s="84"/>
    </row>
    <row r="75" spans="2:14" ht="12.75">
      <c r="B75" s="82"/>
      <c r="C75" s="10">
        <v>23</v>
      </c>
      <c r="D75" s="5"/>
      <c r="E75" s="115">
        <v>6</v>
      </c>
      <c r="F75" s="140" t="s">
        <v>236</v>
      </c>
      <c r="G75" s="121"/>
      <c r="H75" s="5"/>
      <c r="I75" s="5"/>
      <c r="L75" s="10" t="s">
        <v>233</v>
      </c>
      <c r="M75" s="83"/>
      <c r="N75" s="84"/>
    </row>
    <row r="76" spans="2:14" ht="12.75">
      <c r="B76" s="82"/>
      <c r="C76" s="10"/>
      <c r="D76" s="5"/>
      <c r="H76" s="5"/>
      <c r="I76" s="5"/>
      <c r="L76" s="10"/>
      <c r="M76" s="83"/>
      <c r="N76" s="84"/>
    </row>
    <row r="77" spans="2:14" ht="12.75">
      <c r="B77" s="82"/>
      <c r="C77" s="10">
        <v>24</v>
      </c>
      <c r="D77" s="5"/>
      <c r="E77" s="115">
        <v>7</v>
      </c>
      <c r="F77" s="140" t="s">
        <v>42</v>
      </c>
      <c r="G77" s="121"/>
      <c r="H77" s="5"/>
      <c r="I77" s="5"/>
      <c r="L77" s="10" t="s">
        <v>233</v>
      </c>
      <c r="M77" s="83"/>
      <c r="N77" s="84"/>
    </row>
    <row r="78" spans="2:14" ht="12.75">
      <c r="B78" s="82"/>
      <c r="C78" s="10"/>
      <c r="H78" s="5"/>
      <c r="I78" s="10"/>
      <c r="L78" s="10"/>
      <c r="M78" s="83"/>
      <c r="N78" s="84"/>
    </row>
    <row r="79" spans="2:14" ht="12.75">
      <c r="B79" s="82"/>
      <c r="C79" s="10">
        <v>25</v>
      </c>
      <c r="D79" s="5"/>
      <c r="E79" s="133" t="s">
        <v>226</v>
      </c>
      <c r="F79" s="121" t="s">
        <v>237</v>
      </c>
      <c r="H79" s="5"/>
      <c r="I79" s="10"/>
      <c r="L79" s="10" t="s">
        <v>233</v>
      </c>
      <c r="M79" s="83"/>
      <c r="N79" s="84"/>
    </row>
    <row r="80" spans="2:14" ht="12.75">
      <c r="B80" s="82"/>
      <c r="D80" s="5"/>
      <c r="E80" s="5"/>
      <c r="F80" s="5"/>
      <c r="G80" s="5"/>
      <c r="H80" s="5"/>
      <c r="I80" s="10"/>
      <c r="L80" s="10"/>
      <c r="M80" s="83"/>
      <c r="N80" s="84"/>
    </row>
    <row r="81" spans="2:14" ht="12.75">
      <c r="B81" s="82"/>
      <c r="C81" s="19">
        <v>26</v>
      </c>
      <c r="D81" s="5"/>
      <c r="E81" s="133" t="s">
        <v>226</v>
      </c>
      <c r="F81" s="5"/>
      <c r="G81" s="5"/>
      <c r="H81" s="5"/>
      <c r="I81" s="10"/>
      <c r="L81" s="10" t="s">
        <v>233</v>
      </c>
      <c r="M81" s="83"/>
      <c r="N81" s="84"/>
    </row>
    <row r="82" spans="2:14" ht="12.75">
      <c r="B82" s="82"/>
      <c r="C82" s="10"/>
      <c r="D82" s="5"/>
      <c r="F82" s="121"/>
      <c r="G82" s="5"/>
      <c r="H82" s="5"/>
      <c r="I82" s="10"/>
      <c r="K82" s="10"/>
      <c r="L82" s="5"/>
      <c r="M82" s="83"/>
      <c r="N82" s="84"/>
    </row>
    <row r="83" spans="2:14" ht="12.75">
      <c r="B83" s="82"/>
      <c r="C83" s="10">
        <v>27</v>
      </c>
      <c r="D83" s="5"/>
      <c r="E83" s="137" t="s">
        <v>7</v>
      </c>
      <c r="F83" s="137" t="s">
        <v>238</v>
      </c>
      <c r="G83" s="5"/>
      <c r="H83" s="5"/>
      <c r="I83" s="10"/>
      <c r="K83" s="10"/>
      <c r="L83" s="5"/>
      <c r="M83" s="83"/>
      <c r="N83" s="84"/>
    </row>
    <row r="84" spans="2:14" ht="12.75">
      <c r="B84" s="82"/>
      <c r="C84" s="10"/>
      <c r="D84" s="5"/>
      <c r="E84" s="5"/>
      <c r="F84" s="139"/>
      <c r="G84" s="139"/>
      <c r="H84" s="5"/>
      <c r="I84" s="10"/>
      <c r="K84" s="10"/>
      <c r="L84" s="5"/>
      <c r="M84" s="83"/>
      <c r="N84" s="84"/>
    </row>
    <row r="85" spans="2:14" ht="12.75">
      <c r="B85" s="82"/>
      <c r="C85" s="10">
        <v>28</v>
      </c>
      <c r="D85" s="5"/>
      <c r="E85" s="137">
        <v>1</v>
      </c>
      <c r="F85" s="148" t="s">
        <v>44</v>
      </c>
      <c r="G85" s="5"/>
      <c r="H85" s="5"/>
      <c r="I85" s="10"/>
      <c r="K85" s="10" t="s">
        <v>233</v>
      </c>
      <c r="L85" s="5"/>
      <c r="M85" s="83"/>
      <c r="N85" s="84"/>
    </row>
    <row r="86" spans="2:14" s="391" customFormat="1" ht="12.75">
      <c r="B86" s="389"/>
      <c r="C86" s="390"/>
      <c r="D86" s="135"/>
      <c r="E86" s="148"/>
      <c r="F86" s="148"/>
      <c r="G86" s="135"/>
      <c r="H86" s="135"/>
      <c r="I86" s="390"/>
      <c r="K86" s="390"/>
      <c r="L86" s="135"/>
      <c r="M86" s="168"/>
      <c r="N86" s="392"/>
    </row>
    <row r="87" spans="2:14" ht="12.75">
      <c r="B87" s="82"/>
      <c r="C87" s="10">
        <v>29</v>
      </c>
      <c r="D87" s="5"/>
      <c r="E87" s="137">
        <v>2</v>
      </c>
      <c r="F87" s="137" t="s">
        <v>46</v>
      </c>
      <c r="G87" s="5"/>
      <c r="H87" s="5"/>
      <c r="I87" s="5"/>
      <c r="K87" s="10">
        <v>41830679</v>
      </c>
      <c r="L87" s="5"/>
      <c r="M87" s="83"/>
      <c r="N87" s="84"/>
    </row>
    <row r="88" spans="2:14" ht="12.75">
      <c r="B88" s="82"/>
      <c r="C88" s="10"/>
      <c r="D88" s="5"/>
      <c r="E88" s="5"/>
      <c r="F88" s="5"/>
      <c r="G88" s="5"/>
      <c r="H88" s="5"/>
      <c r="I88" s="5"/>
      <c r="J88" s="5"/>
      <c r="K88" s="5"/>
      <c r="L88" s="5"/>
      <c r="M88" s="83"/>
      <c r="N88" s="84"/>
    </row>
    <row r="89" spans="2:16" ht="12.75">
      <c r="B89" s="82"/>
      <c r="C89" s="136"/>
      <c r="D89" s="83"/>
      <c r="E89" s="83"/>
      <c r="F89" s="137"/>
      <c r="G89" s="137"/>
      <c r="H89" s="137"/>
      <c r="I89" s="137"/>
      <c r="J89" s="137"/>
      <c r="K89" s="136"/>
      <c r="L89" s="137"/>
      <c r="M89" s="168"/>
      <c r="N89" s="84"/>
      <c r="P89" s="5"/>
    </row>
    <row r="90" spans="2:14" ht="12.75">
      <c r="B90" s="82"/>
      <c r="C90" s="136"/>
      <c r="D90" s="83"/>
      <c r="E90" s="83"/>
      <c r="F90" s="137"/>
      <c r="G90" s="137"/>
      <c r="H90" s="137"/>
      <c r="I90" s="137"/>
      <c r="J90" s="137"/>
      <c r="K90" s="136"/>
      <c r="L90" s="137"/>
      <c r="M90" s="83"/>
      <c r="N90" s="84"/>
    </row>
    <row r="91" spans="2:14" ht="12.75">
      <c r="B91" s="82"/>
      <c r="C91" s="136">
        <v>34</v>
      </c>
      <c r="D91" s="83"/>
      <c r="E91" s="137">
        <v>3</v>
      </c>
      <c r="F91" s="137" t="s">
        <v>47</v>
      </c>
      <c r="G91" s="83"/>
      <c r="H91" s="83"/>
      <c r="I91" s="83"/>
      <c r="J91" s="85"/>
      <c r="K91" s="83" t="s">
        <v>233</v>
      </c>
      <c r="L91" s="137"/>
      <c r="M91" s="83"/>
      <c r="N91" s="84"/>
    </row>
    <row r="92" spans="2:14" ht="12.75">
      <c r="B92" s="82"/>
      <c r="C92" s="136"/>
      <c r="D92" s="83"/>
      <c r="E92" s="137"/>
      <c r="F92" s="137"/>
      <c r="G92" s="83"/>
      <c r="H92" s="83"/>
      <c r="I92" s="83"/>
      <c r="J92" s="85"/>
      <c r="K92" s="83"/>
      <c r="L92" s="137"/>
      <c r="M92" s="83"/>
      <c r="N92" s="84"/>
    </row>
    <row r="93" spans="2:14" ht="12.75">
      <c r="B93" s="82"/>
      <c r="C93" s="136">
        <v>35</v>
      </c>
      <c r="D93" s="83"/>
      <c r="E93" s="137">
        <v>4</v>
      </c>
      <c r="F93" s="137" t="s">
        <v>48</v>
      </c>
      <c r="G93" s="83"/>
      <c r="H93" s="83"/>
      <c r="I93" s="83"/>
      <c r="J93" s="85"/>
      <c r="K93" s="83">
        <v>140619</v>
      </c>
      <c r="L93" s="137"/>
      <c r="M93" s="83"/>
      <c r="N93" s="84"/>
    </row>
    <row r="94" spans="2:14" s="221" customFormat="1" ht="15">
      <c r="B94" s="217"/>
      <c r="C94" s="136">
        <v>36</v>
      </c>
      <c r="D94" s="83"/>
      <c r="E94" s="137">
        <v>5</v>
      </c>
      <c r="F94" s="137" t="s">
        <v>49</v>
      </c>
      <c r="G94" s="83"/>
      <c r="H94" s="13"/>
      <c r="I94" s="13"/>
      <c r="J94" s="85"/>
      <c r="L94" s="83" t="s">
        <v>233</v>
      </c>
      <c r="M94" s="219"/>
      <c r="N94" s="220"/>
    </row>
    <row r="95" spans="2:14" ht="15">
      <c r="B95" s="82"/>
      <c r="C95" s="10"/>
      <c r="D95" s="83"/>
      <c r="E95" s="137"/>
      <c r="F95" s="137"/>
      <c r="G95" s="83"/>
      <c r="H95" s="13"/>
      <c r="I95" s="13"/>
      <c r="L95" s="83"/>
      <c r="M95" s="83"/>
      <c r="N95" s="84"/>
    </row>
    <row r="96" spans="2:14" s="221" customFormat="1" ht="15">
      <c r="B96" s="217"/>
      <c r="C96" s="136">
        <v>37</v>
      </c>
      <c r="D96" s="83"/>
      <c r="E96" s="137">
        <v>6</v>
      </c>
      <c r="F96" s="137" t="s">
        <v>50</v>
      </c>
      <c r="G96" s="13"/>
      <c r="H96" s="13"/>
      <c r="I96" s="225"/>
      <c r="L96" s="83" t="s">
        <v>233</v>
      </c>
      <c r="M96" s="219"/>
      <c r="N96" s="220"/>
    </row>
    <row r="97" spans="2:14" ht="15">
      <c r="B97" s="82"/>
      <c r="C97" s="136"/>
      <c r="D97" s="83"/>
      <c r="E97" s="137"/>
      <c r="F97" s="137"/>
      <c r="G97" s="13"/>
      <c r="H97" s="13"/>
      <c r="I97" s="13"/>
      <c r="J97" s="83"/>
      <c r="K97" s="136"/>
      <c r="L97" s="137"/>
      <c r="M97" s="83"/>
      <c r="N97" s="84"/>
    </row>
    <row r="98" spans="2:14" ht="12.75">
      <c r="B98" s="82"/>
      <c r="C98" s="136"/>
      <c r="D98" s="109"/>
      <c r="E98" s="150" t="s">
        <v>6</v>
      </c>
      <c r="F98" s="116" t="s">
        <v>242</v>
      </c>
      <c r="G98" s="116"/>
      <c r="H98" s="151"/>
      <c r="I98" s="151"/>
      <c r="J98" s="83"/>
      <c r="K98" s="136"/>
      <c r="L98" s="137"/>
      <c r="M98" s="83"/>
      <c r="N98" s="84"/>
    </row>
    <row r="99" spans="2:14" ht="12.75">
      <c r="B99" s="82"/>
      <c r="C99" s="136"/>
      <c r="D99" s="109"/>
      <c r="E99" s="150"/>
      <c r="F99" s="116"/>
      <c r="G99" s="116"/>
      <c r="H99" s="151"/>
      <c r="I99" s="151"/>
      <c r="J99" s="83"/>
      <c r="K99" s="136"/>
      <c r="L99" s="137"/>
      <c r="M99" s="83"/>
      <c r="N99" s="84"/>
    </row>
    <row r="100" spans="2:14" ht="12.75">
      <c r="B100" s="82"/>
      <c r="C100" s="136">
        <v>40</v>
      </c>
      <c r="D100" s="109"/>
      <c r="E100" s="115">
        <v>1</v>
      </c>
      <c r="F100" s="140" t="s">
        <v>61</v>
      </c>
      <c r="G100" s="121"/>
      <c r="H100" s="152"/>
      <c r="I100" s="152"/>
      <c r="J100" s="5"/>
      <c r="L100" s="83" t="s">
        <v>233</v>
      </c>
      <c r="M100" s="83"/>
      <c r="N100" s="84"/>
    </row>
    <row r="101" spans="2:14" ht="12.75">
      <c r="B101" s="82"/>
      <c r="C101" s="136"/>
      <c r="D101" s="109"/>
      <c r="E101" s="115"/>
      <c r="F101" s="140"/>
      <c r="G101" s="121"/>
      <c r="H101" s="152"/>
      <c r="I101" s="152"/>
      <c r="J101" s="5"/>
      <c r="L101" s="83"/>
      <c r="M101" s="83"/>
      <c r="N101" s="84"/>
    </row>
    <row r="102" spans="2:14" ht="12.75">
      <c r="B102" s="4"/>
      <c r="C102" s="136">
        <v>41</v>
      </c>
      <c r="D102" s="109"/>
      <c r="E102" s="115">
        <v>2</v>
      </c>
      <c r="F102" s="140" t="s">
        <v>62</v>
      </c>
      <c r="G102" s="121"/>
      <c r="H102" s="109"/>
      <c r="I102" s="109"/>
      <c r="J102" s="5"/>
      <c r="L102" s="83" t="s">
        <v>233</v>
      </c>
      <c r="M102" s="5"/>
      <c r="N102" s="6"/>
    </row>
    <row r="103" spans="2:14" ht="12.75">
      <c r="B103" s="4"/>
      <c r="C103" s="136"/>
      <c r="D103" s="109"/>
      <c r="E103" s="115"/>
      <c r="F103" s="140"/>
      <c r="G103" s="121"/>
      <c r="H103" s="109"/>
      <c r="I103" s="109"/>
      <c r="J103" s="5"/>
      <c r="L103" s="83"/>
      <c r="M103" s="5"/>
      <c r="N103" s="6"/>
    </row>
    <row r="104" spans="2:14" ht="12.75">
      <c r="B104" s="4"/>
      <c r="C104" s="136">
        <v>42</v>
      </c>
      <c r="D104" s="109"/>
      <c r="E104" s="133" t="s">
        <v>226</v>
      </c>
      <c r="F104" s="134" t="s">
        <v>243</v>
      </c>
      <c r="G104" s="109"/>
      <c r="H104" s="109"/>
      <c r="I104" s="109"/>
      <c r="J104" s="5"/>
      <c r="L104" s="83" t="s">
        <v>233</v>
      </c>
      <c r="M104" s="5"/>
      <c r="N104" s="6"/>
    </row>
    <row r="105" spans="2:14" ht="12.75">
      <c r="B105" s="4"/>
      <c r="C105" s="136"/>
      <c r="D105" s="109"/>
      <c r="E105" s="133"/>
      <c r="F105" s="134"/>
      <c r="G105" s="109"/>
      <c r="H105" s="109"/>
      <c r="I105" s="109"/>
      <c r="J105" s="5"/>
      <c r="L105" s="83"/>
      <c r="M105" s="5"/>
      <c r="N105" s="6"/>
    </row>
    <row r="106" spans="2:14" ht="12.75">
      <c r="B106" s="4"/>
      <c r="C106" s="136">
        <v>43</v>
      </c>
      <c r="D106" s="109"/>
      <c r="E106" s="133" t="s">
        <v>226</v>
      </c>
      <c r="F106" s="134" t="s">
        <v>244</v>
      </c>
      <c r="G106" s="109"/>
      <c r="H106" s="109"/>
      <c r="I106" s="109"/>
      <c r="J106" s="5"/>
      <c r="L106" s="83" t="s">
        <v>233</v>
      </c>
      <c r="M106" s="5"/>
      <c r="N106" s="6"/>
    </row>
    <row r="107" spans="2:14" ht="12.75">
      <c r="B107" s="4"/>
      <c r="C107" s="136"/>
      <c r="D107" s="109"/>
      <c r="E107" s="133"/>
      <c r="F107" s="134"/>
      <c r="G107" s="109"/>
      <c r="H107" s="109"/>
      <c r="I107" s="109"/>
      <c r="J107" s="5"/>
      <c r="L107" s="83"/>
      <c r="M107" s="5"/>
      <c r="N107" s="6"/>
    </row>
    <row r="108" spans="2:14" ht="12.75">
      <c r="B108" s="4"/>
      <c r="C108" s="136">
        <v>44</v>
      </c>
      <c r="D108" s="109"/>
      <c r="E108" s="115">
        <v>3</v>
      </c>
      <c r="F108" s="140" t="s">
        <v>63</v>
      </c>
      <c r="G108" s="121"/>
      <c r="H108" s="109"/>
      <c r="I108" s="109"/>
      <c r="J108" s="5"/>
      <c r="L108" s="83" t="s">
        <v>233</v>
      </c>
      <c r="M108" s="5"/>
      <c r="N108" s="6"/>
    </row>
    <row r="109" spans="2:14" ht="12.75">
      <c r="B109" s="4"/>
      <c r="C109" s="136"/>
      <c r="D109" s="109"/>
      <c r="E109" s="115"/>
      <c r="F109" s="140"/>
      <c r="G109" s="121"/>
      <c r="H109" s="109"/>
      <c r="I109" s="109"/>
      <c r="J109" s="135"/>
      <c r="K109" s="83"/>
      <c r="L109" s="5"/>
      <c r="M109" s="5"/>
      <c r="N109" s="6"/>
    </row>
    <row r="110" spans="2:14" s="85" customFormat="1" ht="12.75">
      <c r="B110" s="82"/>
      <c r="C110" s="136">
        <v>45</v>
      </c>
      <c r="D110" s="83"/>
      <c r="E110" s="235" t="s">
        <v>226</v>
      </c>
      <c r="F110" s="174" t="s">
        <v>245</v>
      </c>
      <c r="G110" s="137"/>
      <c r="H110" s="83"/>
      <c r="I110" s="83"/>
      <c r="J110" s="168"/>
      <c r="K110" s="83"/>
      <c r="L110" s="83"/>
      <c r="M110" s="83"/>
      <c r="N110" s="84"/>
    </row>
    <row r="111" spans="2:14" s="85" customFormat="1" ht="12.75">
      <c r="B111" s="82"/>
      <c r="C111" s="136"/>
      <c r="D111" s="83"/>
      <c r="E111" s="131"/>
      <c r="F111" s="481" t="s">
        <v>228</v>
      </c>
      <c r="G111" s="481"/>
      <c r="H111" s="83"/>
      <c r="I111" s="136"/>
      <c r="J111" s="168"/>
      <c r="K111" s="136" t="s">
        <v>229</v>
      </c>
      <c r="L111" s="260">
        <f>Pasivet!G15</f>
        <v>72063780</v>
      </c>
      <c r="M111" s="83"/>
      <c r="N111" s="84"/>
    </row>
    <row r="112" spans="2:14" ht="13.5" customHeight="1">
      <c r="B112" s="4"/>
      <c r="C112" s="136"/>
      <c r="D112" s="109"/>
      <c r="E112" s="133"/>
      <c r="F112" s="175"/>
      <c r="G112" s="109"/>
      <c r="H112" s="109"/>
      <c r="I112" s="109"/>
      <c r="J112" s="5"/>
      <c r="K112" s="83"/>
      <c r="L112" s="256"/>
      <c r="M112" s="5"/>
      <c r="N112" s="6"/>
    </row>
    <row r="113" spans="2:14" ht="12.75">
      <c r="B113" s="4"/>
      <c r="C113" s="136">
        <v>46</v>
      </c>
      <c r="D113" s="109"/>
      <c r="E113" s="133" t="s">
        <v>226</v>
      </c>
      <c r="F113" s="134" t="s">
        <v>246</v>
      </c>
      <c r="G113" s="109"/>
      <c r="H113" s="109"/>
      <c r="I113" s="109"/>
      <c r="J113" s="5"/>
      <c r="K113" s="179" t="s">
        <v>229</v>
      </c>
      <c r="L113" s="258">
        <f>Pasivet!G16</f>
        <v>1911645</v>
      </c>
      <c r="M113" s="20"/>
      <c r="N113" s="6"/>
    </row>
    <row r="114" spans="2:14" ht="12.75">
      <c r="B114" s="4"/>
      <c r="C114" s="136"/>
      <c r="D114" s="109"/>
      <c r="E114" s="133"/>
      <c r="F114" s="134"/>
      <c r="G114" s="109"/>
      <c r="H114" s="109"/>
      <c r="I114" s="109"/>
      <c r="J114" s="5"/>
      <c r="K114" s="83"/>
      <c r="L114" s="259"/>
      <c r="M114" s="5"/>
      <c r="N114" s="6"/>
    </row>
    <row r="115" spans="2:14" ht="12.75">
      <c r="B115" s="4"/>
      <c r="C115" s="136">
        <v>47</v>
      </c>
      <c r="D115" s="109"/>
      <c r="E115" s="133" t="s">
        <v>226</v>
      </c>
      <c r="F115" s="134" t="s">
        <v>247</v>
      </c>
      <c r="G115" s="109"/>
      <c r="H115" s="109"/>
      <c r="I115" s="109"/>
      <c r="J115" s="5"/>
      <c r="K115" s="83" t="s">
        <v>229</v>
      </c>
      <c r="L115" s="259">
        <v>118409</v>
      </c>
      <c r="M115" s="5"/>
      <c r="N115" s="6"/>
    </row>
    <row r="116" spans="2:14" ht="12.75">
      <c r="B116" s="4"/>
      <c r="C116" s="136"/>
      <c r="D116" s="109"/>
      <c r="E116" s="133"/>
      <c r="F116" s="134"/>
      <c r="G116" s="109"/>
      <c r="H116" s="109"/>
      <c r="I116" s="109"/>
      <c r="J116" s="5"/>
      <c r="K116" s="83"/>
      <c r="L116" s="259"/>
      <c r="M116" s="5"/>
      <c r="N116" s="6"/>
    </row>
    <row r="117" spans="2:14" ht="12.75">
      <c r="B117" s="4"/>
      <c r="C117" s="136">
        <v>48</v>
      </c>
      <c r="D117" s="109"/>
      <c r="E117" s="133" t="s">
        <v>226</v>
      </c>
      <c r="F117" s="134" t="s">
        <v>248</v>
      </c>
      <c r="G117" s="109"/>
      <c r="H117" s="109"/>
      <c r="I117" s="109"/>
      <c r="J117" s="5"/>
      <c r="K117" s="83" t="s">
        <v>229</v>
      </c>
      <c r="L117" s="259">
        <v>26550</v>
      </c>
      <c r="M117" s="5"/>
      <c r="N117" s="6"/>
    </row>
    <row r="118" spans="2:14" ht="12.75">
      <c r="B118" s="4"/>
      <c r="C118" s="136"/>
      <c r="D118" s="109"/>
      <c r="E118" s="133"/>
      <c r="F118" s="134"/>
      <c r="G118" s="109"/>
      <c r="H118" s="109"/>
      <c r="I118" s="109"/>
      <c r="J118" s="5"/>
      <c r="K118" s="83"/>
      <c r="L118" s="5"/>
      <c r="M118" s="5"/>
      <c r="N118" s="6"/>
    </row>
    <row r="119" spans="2:14" ht="12.75">
      <c r="B119" s="4"/>
      <c r="C119" s="136">
        <v>49</v>
      </c>
      <c r="D119" s="109"/>
      <c r="E119" s="133" t="s">
        <v>226</v>
      </c>
      <c r="F119" s="134" t="s">
        <v>249</v>
      </c>
      <c r="G119" s="109"/>
      <c r="H119" s="109"/>
      <c r="I119" s="109"/>
      <c r="J119" s="5"/>
      <c r="K119" s="83" t="s">
        <v>229</v>
      </c>
      <c r="L119" s="259">
        <v>0</v>
      </c>
      <c r="M119" s="5"/>
      <c r="N119" s="6"/>
    </row>
    <row r="120" spans="2:14" ht="12.75">
      <c r="B120" s="4"/>
      <c r="C120" s="136"/>
      <c r="D120" s="109"/>
      <c r="E120" s="133"/>
      <c r="F120" s="134"/>
      <c r="G120" s="109"/>
      <c r="H120" s="109"/>
      <c r="I120" s="109"/>
      <c r="J120" s="5"/>
      <c r="K120" s="83"/>
      <c r="L120" s="5"/>
      <c r="M120" s="5"/>
      <c r="N120" s="6"/>
    </row>
    <row r="121" spans="2:14" ht="12.75">
      <c r="B121" s="4"/>
      <c r="C121" s="136">
        <v>50</v>
      </c>
      <c r="D121" s="109"/>
      <c r="E121" s="133" t="s">
        <v>226</v>
      </c>
      <c r="F121" s="134" t="s">
        <v>250</v>
      </c>
      <c r="G121" s="109"/>
      <c r="H121" s="109"/>
      <c r="I121" s="109"/>
      <c r="J121" s="5"/>
      <c r="K121" s="83" t="s">
        <v>287</v>
      </c>
      <c r="L121" s="5"/>
      <c r="M121" s="5"/>
      <c r="N121" s="6"/>
    </row>
    <row r="122" spans="2:14" ht="12.75">
      <c r="B122" s="4"/>
      <c r="C122" s="136"/>
      <c r="D122" s="109"/>
      <c r="E122" s="133"/>
      <c r="F122" s="134"/>
      <c r="G122" s="109"/>
      <c r="H122" s="109"/>
      <c r="I122" s="109"/>
      <c r="J122" s="5"/>
      <c r="K122" s="83"/>
      <c r="L122" s="5"/>
      <c r="M122" s="5"/>
      <c r="N122" s="6"/>
    </row>
    <row r="123" spans="2:14" ht="12.75">
      <c r="B123" s="4"/>
      <c r="C123" s="136">
        <v>51</v>
      </c>
      <c r="D123" s="109"/>
      <c r="E123" s="133" t="s">
        <v>226</v>
      </c>
      <c r="F123" s="134" t="s">
        <v>251</v>
      </c>
      <c r="G123" s="109"/>
      <c r="H123" s="109"/>
      <c r="I123" s="109"/>
      <c r="J123" s="5"/>
      <c r="K123" s="83" t="s">
        <v>233</v>
      </c>
      <c r="L123" s="5"/>
      <c r="M123" s="5"/>
      <c r="N123" s="6"/>
    </row>
    <row r="124" spans="2:14" ht="12.75">
      <c r="B124" s="4"/>
      <c r="C124" s="136"/>
      <c r="D124" s="109"/>
      <c r="E124" s="133"/>
      <c r="F124" s="134"/>
      <c r="G124" s="109"/>
      <c r="H124" s="109"/>
      <c r="I124" s="109"/>
      <c r="J124" s="5"/>
      <c r="K124" s="83"/>
      <c r="L124" s="5"/>
      <c r="M124" s="5"/>
      <c r="N124" s="6"/>
    </row>
    <row r="125" spans="2:14" ht="12.75">
      <c r="B125" s="4"/>
      <c r="C125" s="136">
        <v>52</v>
      </c>
      <c r="D125" s="109"/>
      <c r="E125" s="133" t="s">
        <v>226</v>
      </c>
      <c r="F125" s="175" t="s">
        <v>750</v>
      </c>
      <c r="G125" s="109"/>
      <c r="H125" s="109"/>
      <c r="I125" s="109"/>
      <c r="J125" s="5"/>
      <c r="K125" s="83" t="s">
        <v>229</v>
      </c>
      <c r="L125" s="258">
        <f>Pasivet!G18</f>
        <v>11511964</v>
      </c>
      <c r="M125" s="5"/>
      <c r="N125" s="6"/>
    </row>
    <row r="126" spans="2:14" ht="12.75">
      <c r="B126" s="4"/>
      <c r="C126" s="136"/>
      <c r="D126" s="109"/>
      <c r="E126" s="133"/>
      <c r="F126" s="134"/>
      <c r="G126" s="109"/>
      <c r="H126" s="109"/>
      <c r="I126" s="109"/>
      <c r="J126" s="5"/>
      <c r="K126" s="83"/>
      <c r="L126" s="259"/>
      <c r="M126" s="5"/>
      <c r="N126" s="6"/>
    </row>
    <row r="127" spans="2:14" ht="12.75">
      <c r="B127" s="4"/>
      <c r="C127" s="136"/>
      <c r="D127" s="109"/>
      <c r="E127" s="133" t="s">
        <v>226</v>
      </c>
      <c r="F127" s="175" t="s">
        <v>984</v>
      </c>
      <c r="G127" s="109"/>
      <c r="H127" s="109"/>
      <c r="I127" s="109"/>
      <c r="J127" s="5"/>
      <c r="K127" s="83"/>
      <c r="L127" s="259">
        <v>416667</v>
      </c>
      <c r="M127" s="5"/>
      <c r="N127" s="6"/>
    </row>
    <row r="128" spans="2:14" ht="12.75">
      <c r="B128" s="4"/>
      <c r="C128" s="136"/>
      <c r="D128" s="109"/>
      <c r="E128" s="133"/>
      <c r="F128" s="134"/>
      <c r="G128" s="109"/>
      <c r="H128" s="109"/>
      <c r="I128" s="109"/>
      <c r="J128" s="5"/>
      <c r="K128" s="83"/>
      <c r="L128" s="259"/>
      <c r="M128" s="5"/>
      <c r="N128" s="6"/>
    </row>
    <row r="129" spans="2:14" ht="12.75">
      <c r="B129" s="4"/>
      <c r="C129" s="136"/>
      <c r="D129" s="109"/>
      <c r="E129" s="133"/>
      <c r="F129" s="134"/>
      <c r="G129" s="109"/>
      <c r="H129" s="109"/>
      <c r="I129" s="109"/>
      <c r="J129" s="5"/>
      <c r="K129" s="83"/>
      <c r="L129" s="259"/>
      <c r="M129" s="5"/>
      <c r="N129" s="6"/>
    </row>
    <row r="130" spans="2:14" ht="12.75">
      <c r="B130" s="4"/>
      <c r="C130" s="136">
        <v>53</v>
      </c>
      <c r="D130" s="109"/>
      <c r="E130" s="133" t="s">
        <v>226</v>
      </c>
      <c r="F130" s="134" t="s">
        <v>252</v>
      </c>
      <c r="G130" s="109"/>
      <c r="H130" s="109"/>
      <c r="I130" s="109"/>
      <c r="J130" s="5"/>
      <c r="K130" s="83" t="s">
        <v>233</v>
      </c>
      <c r="L130" s="259"/>
      <c r="M130" s="5"/>
      <c r="N130" s="6"/>
    </row>
    <row r="131" spans="2:14" ht="12.75">
      <c r="B131" s="4"/>
      <c r="C131" s="136"/>
      <c r="D131" s="109"/>
      <c r="E131" s="133"/>
      <c r="F131" s="134"/>
      <c r="G131" s="109"/>
      <c r="H131" s="109"/>
      <c r="I131" s="109"/>
      <c r="J131" s="5"/>
      <c r="K131" s="83"/>
      <c r="L131" s="259"/>
      <c r="M131" s="5"/>
      <c r="N131" s="6"/>
    </row>
    <row r="132" spans="2:14" ht="12.75">
      <c r="B132" s="4"/>
      <c r="C132" s="136">
        <v>54</v>
      </c>
      <c r="D132" s="109"/>
      <c r="E132" s="133" t="s">
        <v>226</v>
      </c>
      <c r="F132" s="175" t="s">
        <v>751</v>
      </c>
      <c r="G132" s="109"/>
      <c r="H132" s="109"/>
      <c r="I132" s="109"/>
      <c r="J132" s="5"/>
      <c r="K132" s="83" t="s">
        <v>233</v>
      </c>
      <c r="L132" s="259">
        <v>1004175</v>
      </c>
      <c r="M132" s="5"/>
      <c r="N132" s="6"/>
    </row>
    <row r="133" spans="2:14" ht="12.75">
      <c r="B133" s="4"/>
      <c r="C133" s="136"/>
      <c r="D133" s="109"/>
      <c r="E133" s="133"/>
      <c r="F133" s="134"/>
      <c r="G133" s="109"/>
      <c r="H133" s="109"/>
      <c r="I133" s="109"/>
      <c r="J133" s="5"/>
      <c r="K133" s="83"/>
      <c r="L133" s="259"/>
      <c r="M133" s="5"/>
      <c r="N133" s="6"/>
    </row>
    <row r="134" spans="2:14" ht="12.75">
      <c r="B134" s="4"/>
      <c r="C134" s="136">
        <v>55</v>
      </c>
      <c r="D134" s="109"/>
      <c r="E134" s="115">
        <v>4</v>
      </c>
      <c r="F134" s="140" t="s">
        <v>64</v>
      </c>
      <c r="G134" s="121"/>
      <c r="H134" s="109"/>
      <c r="I134" s="109"/>
      <c r="J134" s="5"/>
      <c r="K134" s="83" t="s">
        <v>233</v>
      </c>
      <c r="L134" s="259"/>
      <c r="M134" s="5"/>
      <c r="N134" s="6"/>
    </row>
    <row r="135" spans="2:14" ht="12.75">
      <c r="B135" s="4"/>
      <c r="C135" s="136"/>
      <c r="D135" s="109"/>
      <c r="E135" s="115"/>
      <c r="F135" s="140"/>
      <c r="G135" s="121"/>
      <c r="H135" s="109"/>
      <c r="I135" s="109"/>
      <c r="J135" s="5"/>
      <c r="K135" s="83"/>
      <c r="L135" s="259"/>
      <c r="M135" s="5"/>
      <c r="N135" s="6"/>
    </row>
    <row r="136" spans="2:14" ht="12.75">
      <c r="B136" s="4"/>
      <c r="C136" s="136">
        <v>56</v>
      </c>
      <c r="D136" s="109"/>
      <c r="E136" s="115">
        <v>5</v>
      </c>
      <c r="F136" s="140" t="s">
        <v>253</v>
      </c>
      <c r="G136" s="121"/>
      <c r="H136" s="109"/>
      <c r="I136" s="109"/>
      <c r="J136" s="5"/>
      <c r="K136" s="83" t="s">
        <v>233</v>
      </c>
      <c r="L136" s="259"/>
      <c r="M136" s="5"/>
      <c r="N136" s="6"/>
    </row>
    <row r="137" spans="2:14" ht="12.75">
      <c r="B137" s="4"/>
      <c r="C137" s="136"/>
      <c r="D137" s="109"/>
      <c r="E137" s="115"/>
      <c r="F137" s="140"/>
      <c r="G137" s="121"/>
      <c r="H137" s="109"/>
      <c r="I137" s="109"/>
      <c r="J137" s="5"/>
      <c r="K137" s="83"/>
      <c r="L137" s="259"/>
      <c r="M137" s="5"/>
      <c r="N137" s="6"/>
    </row>
    <row r="138" spans="2:14" ht="12.75">
      <c r="B138" s="4"/>
      <c r="C138" s="136"/>
      <c r="D138" s="109"/>
      <c r="E138" s="152" t="s">
        <v>7</v>
      </c>
      <c r="F138" s="116" t="s">
        <v>254</v>
      </c>
      <c r="G138" s="116"/>
      <c r="H138" s="109"/>
      <c r="I138" s="109"/>
      <c r="J138" s="5"/>
      <c r="K138" s="83" t="s">
        <v>233</v>
      </c>
      <c r="L138" s="259"/>
      <c r="M138" s="5"/>
      <c r="N138" s="6"/>
    </row>
    <row r="139" spans="2:14" ht="12.75">
      <c r="B139" s="4"/>
      <c r="C139" s="136"/>
      <c r="D139" s="109"/>
      <c r="E139" s="152"/>
      <c r="F139" s="116"/>
      <c r="G139" s="116"/>
      <c r="H139" s="109"/>
      <c r="I139" s="109"/>
      <c r="J139" s="5"/>
      <c r="K139" s="83"/>
      <c r="L139" s="259"/>
      <c r="M139" s="5"/>
      <c r="N139" s="6"/>
    </row>
    <row r="140" spans="2:14" ht="12.75">
      <c r="B140" s="4"/>
      <c r="C140" s="136">
        <v>58</v>
      </c>
      <c r="D140" s="109"/>
      <c r="E140" s="115">
        <v>1</v>
      </c>
      <c r="F140" s="140" t="s">
        <v>74</v>
      </c>
      <c r="G140" s="116"/>
      <c r="H140" s="109"/>
      <c r="I140" s="109"/>
      <c r="J140" s="5"/>
      <c r="K140" s="83" t="s">
        <v>233</v>
      </c>
      <c r="L140" s="259"/>
      <c r="M140" s="5"/>
      <c r="N140" s="6"/>
    </row>
    <row r="141" spans="2:14" ht="12.75">
      <c r="B141" s="4"/>
      <c r="C141" s="136"/>
      <c r="D141" s="109"/>
      <c r="E141" s="115"/>
      <c r="F141" s="140"/>
      <c r="G141" s="116"/>
      <c r="H141" s="109"/>
      <c r="I141" s="109"/>
      <c r="J141" s="5"/>
      <c r="K141" s="83"/>
      <c r="L141" s="259"/>
      <c r="M141" s="5"/>
      <c r="N141" s="6"/>
    </row>
    <row r="142" spans="2:14" ht="12.75">
      <c r="B142" s="4"/>
      <c r="C142" s="136">
        <v>59</v>
      </c>
      <c r="D142" s="109"/>
      <c r="E142" s="133" t="s">
        <v>226</v>
      </c>
      <c r="F142" s="175" t="s">
        <v>769</v>
      </c>
      <c r="G142" s="109"/>
      <c r="H142" s="109"/>
      <c r="I142" s="109"/>
      <c r="J142" s="5"/>
      <c r="K142" s="83" t="s">
        <v>233</v>
      </c>
      <c r="L142" s="259">
        <v>53185117</v>
      </c>
      <c r="M142" s="5"/>
      <c r="N142" s="6"/>
    </row>
    <row r="143" spans="2:14" ht="12.75">
      <c r="B143" s="4"/>
      <c r="C143" s="136"/>
      <c r="D143" s="109"/>
      <c r="E143" s="133"/>
      <c r="F143" s="134"/>
      <c r="G143" s="109"/>
      <c r="H143" s="109"/>
      <c r="I143" s="109"/>
      <c r="J143" s="5"/>
      <c r="K143" s="83"/>
      <c r="L143" s="259"/>
      <c r="M143" s="5"/>
      <c r="N143" s="6"/>
    </row>
    <row r="144" spans="2:14" ht="12.75">
      <c r="B144" s="4"/>
      <c r="C144" s="136">
        <v>60</v>
      </c>
      <c r="D144" s="109"/>
      <c r="E144" s="133" t="s">
        <v>226</v>
      </c>
      <c r="F144" s="134" t="s">
        <v>69</v>
      </c>
      <c r="G144" s="109"/>
      <c r="H144" s="109"/>
      <c r="I144" s="109"/>
      <c r="J144" s="5"/>
      <c r="K144" s="83" t="s">
        <v>233</v>
      </c>
      <c r="L144" s="259"/>
      <c r="M144" s="5"/>
      <c r="N144" s="6"/>
    </row>
    <row r="145" spans="2:14" ht="12.75">
      <c r="B145" s="4"/>
      <c r="C145" s="136"/>
      <c r="D145" s="109"/>
      <c r="E145" s="133"/>
      <c r="F145" s="134"/>
      <c r="G145" s="109"/>
      <c r="H145" s="109"/>
      <c r="I145" s="109"/>
      <c r="J145" s="5"/>
      <c r="K145" s="83"/>
      <c r="L145" s="259"/>
      <c r="M145" s="5"/>
      <c r="N145" s="6"/>
    </row>
    <row r="146" spans="2:14" ht="12.75">
      <c r="B146" s="4"/>
      <c r="C146" s="136">
        <v>61</v>
      </c>
      <c r="D146" s="109"/>
      <c r="E146" s="115">
        <v>2</v>
      </c>
      <c r="F146" s="140" t="s">
        <v>76</v>
      </c>
      <c r="G146" s="121"/>
      <c r="H146" s="109"/>
      <c r="I146" s="109"/>
      <c r="J146" s="5"/>
      <c r="K146" s="83" t="s">
        <v>233</v>
      </c>
      <c r="L146" s="259"/>
      <c r="M146" s="5"/>
      <c r="N146" s="6"/>
    </row>
    <row r="147" spans="2:14" ht="12.75">
      <c r="B147" s="4"/>
      <c r="C147" s="136"/>
      <c r="D147" s="109"/>
      <c r="E147" s="115"/>
      <c r="F147" s="140"/>
      <c r="G147" s="121"/>
      <c r="H147" s="109"/>
      <c r="I147" s="109"/>
      <c r="J147" s="5"/>
      <c r="K147" s="83"/>
      <c r="L147" s="259"/>
      <c r="M147" s="5"/>
      <c r="N147" s="6"/>
    </row>
    <row r="148" spans="2:14" ht="12.75">
      <c r="B148" s="4"/>
      <c r="C148" s="136">
        <v>62</v>
      </c>
      <c r="D148" s="109"/>
      <c r="E148" s="115">
        <v>3</v>
      </c>
      <c r="F148" s="140" t="s">
        <v>64</v>
      </c>
      <c r="G148" s="121"/>
      <c r="H148" s="109"/>
      <c r="I148" s="109"/>
      <c r="J148" s="5"/>
      <c r="K148" s="83" t="s">
        <v>233</v>
      </c>
      <c r="L148" s="259"/>
      <c r="M148" s="5"/>
      <c r="N148" s="6"/>
    </row>
    <row r="149" spans="2:14" ht="12.75">
      <c r="B149" s="4"/>
      <c r="C149" s="136"/>
      <c r="D149" s="109"/>
      <c r="E149" s="115"/>
      <c r="F149" s="140"/>
      <c r="G149" s="121"/>
      <c r="H149" s="109"/>
      <c r="I149" s="109"/>
      <c r="J149" s="5"/>
      <c r="K149" s="83"/>
      <c r="L149" s="259"/>
      <c r="M149" s="5"/>
      <c r="N149" s="6"/>
    </row>
    <row r="150" spans="2:14" ht="12.75">
      <c r="B150" s="4"/>
      <c r="C150" s="136">
        <v>63</v>
      </c>
      <c r="D150" s="109"/>
      <c r="E150" s="115">
        <v>4</v>
      </c>
      <c r="F150" s="140" t="s">
        <v>77</v>
      </c>
      <c r="G150" s="121"/>
      <c r="H150" s="109"/>
      <c r="I150" s="109"/>
      <c r="J150" s="5"/>
      <c r="K150" s="83" t="s">
        <v>233</v>
      </c>
      <c r="L150" s="259"/>
      <c r="M150" s="5"/>
      <c r="N150" s="6"/>
    </row>
    <row r="151" spans="2:14" ht="12.75">
      <c r="B151" s="4"/>
      <c r="C151" s="136"/>
      <c r="D151" s="109"/>
      <c r="E151" s="115"/>
      <c r="F151" s="140"/>
      <c r="G151" s="121"/>
      <c r="H151" s="109"/>
      <c r="I151" s="109"/>
      <c r="J151" s="5"/>
      <c r="K151" s="83"/>
      <c r="L151" s="259"/>
      <c r="M151" s="5"/>
      <c r="N151" s="6"/>
    </row>
    <row r="152" spans="2:14" ht="12.75">
      <c r="B152" s="4"/>
      <c r="C152" s="136"/>
      <c r="D152" s="109"/>
      <c r="E152" s="152" t="s">
        <v>78</v>
      </c>
      <c r="F152" s="116" t="s">
        <v>255</v>
      </c>
      <c r="G152" s="116"/>
      <c r="H152" s="109"/>
      <c r="I152" s="109"/>
      <c r="J152" s="5"/>
      <c r="K152" s="83" t="s">
        <v>233</v>
      </c>
      <c r="L152" s="259"/>
      <c r="M152" s="5"/>
      <c r="N152" s="6"/>
    </row>
    <row r="153" spans="2:14" ht="12.75">
      <c r="B153" s="4"/>
      <c r="C153" s="136"/>
      <c r="D153" s="109"/>
      <c r="E153" s="152"/>
      <c r="F153" s="116"/>
      <c r="G153" s="116"/>
      <c r="H153" s="109"/>
      <c r="I153" s="109"/>
      <c r="J153" s="5"/>
      <c r="K153" s="83"/>
      <c r="L153" s="259"/>
      <c r="M153" s="5"/>
      <c r="N153" s="6"/>
    </row>
    <row r="154" spans="2:14" ht="12.75">
      <c r="B154" s="4"/>
      <c r="C154" s="136">
        <v>66</v>
      </c>
      <c r="D154" s="109"/>
      <c r="E154" s="115">
        <v>1</v>
      </c>
      <c r="F154" s="140" t="s">
        <v>80</v>
      </c>
      <c r="G154" s="121"/>
      <c r="H154" s="109"/>
      <c r="I154" s="109"/>
      <c r="J154" s="5"/>
      <c r="K154" s="83" t="s">
        <v>233</v>
      </c>
      <c r="L154" s="259"/>
      <c r="M154" s="5"/>
      <c r="N154" s="6"/>
    </row>
    <row r="155" spans="2:14" ht="12.75">
      <c r="B155" s="4"/>
      <c r="C155" s="136"/>
      <c r="D155" s="109"/>
      <c r="E155" s="115"/>
      <c r="F155" s="140"/>
      <c r="G155" s="121"/>
      <c r="H155" s="109"/>
      <c r="I155" s="109"/>
      <c r="J155" s="5"/>
      <c r="K155" s="83"/>
      <c r="L155" s="259"/>
      <c r="M155" s="5"/>
      <c r="N155" s="6"/>
    </row>
    <row r="156" spans="2:14" ht="12.75">
      <c r="B156" s="4"/>
      <c r="C156" s="136">
        <v>67</v>
      </c>
      <c r="D156" s="109"/>
      <c r="E156" s="115">
        <v>2</v>
      </c>
      <c r="F156" s="140" t="s">
        <v>81</v>
      </c>
      <c r="G156" s="121"/>
      <c r="H156" s="109"/>
      <c r="I156" s="109"/>
      <c r="J156" s="5"/>
      <c r="K156" s="83" t="s">
        <v>233</v>
      </c>
      <c r="L156" s="259"/>
      <c r="M156" s="5"/>
      <c r="N156" s="6"/>
    </row>
    <row r="157" spans="2:14" ht="12.75">
      <c r="B157" s="4"/>
      <c r="C157" s="136"/>
      <c r="D157" s="109"/>
      <c r="E157" s="115"/>
      <c r="F157" s="140"/>
      <c r="G157" s="121"/>
      <c r="H157" s="109"/>
      <c r="I157" s="109"/>
      <c r="J157" s="5"/>
      <c r="K157" s="83"/>
      <c r="L157" s="259"/>
      <c r="M157" s="5"/>
      <c r="N157" s="6"/>
    </row>
    <row r="158" spans="2:14" ht="12.75">
      <c r="B158" s="4"/>
      <c r="C158" s="136">
        <v>68</v>
      </c>
      <c r="D158" s="109"/>
      <c r="E158" s="115">
        <v>3</v>
      </c>
      <c r="F158" s="140" t="s">
        <v>82</v>
      </c>
      <c r="G158" s="121"/>
      <c r="H158" s="109"/>
      <c r="I158" s="109"/>
      <c r="J158" s="5"/>
      <c r="K158" s="83" t="s">
        <v>229</v>
      </c>
      <c r="L158" s="258">
        <f>Pasivet!G33</f>
        <v>17678009</v>
      </c>
      <c r="M158" s="5"/>
      <c r="N158" s="6"/>
    </row>
    <row r="159" spans="2:14" ht="12.75">
      <c r="B159" s="4"/>
      <c r="C159" s="136"/>
      <c r="D159" s="109"/>
      <c r="E159" s="115"/>
      <c r="F159" s="140"/>
      <c r="G159" s="121"/>
      <c r="H159" s="109"/>
      <c r="I159" s="109"/>
      <c r="J159" s="5"/>
      <c r="K159" s="83"/>
      <c r="L159" s="259"/>
      <c r="M159" s="5"/>
      <c r="N159" s="6"/>
    </row>
    <row r="160" spans="2:14" ht="12.75">
      <c r="B160" s="4"/>
      <c r="C160" s="136">
        <v>69</v>
      </c>
      <c r="D160" s="109"/>
      <c r="E160" s="115">
        <v>4</v>
      </c>
      <c r="F160" s="140" t="s">
        <v>83</v>
      </c>
      <c r="G160" s="121"/>
      <c r="H160" s="109"/>
      <c r="I160" s="109"/>
      <c r="J160" s="5"/>
      <c r="K160" s="83" t="s">
        <v>233</v>
      </c>
      <c r="L160" s="259"/>
      <c r="M160" s="5"/>
      <c r="N160" s="6"/>
    </row>
    <row r="161" spans="2:14" ht="12.75">
      <c r="B161" s="4"/>
      <c r="C161" s="136"/>
      <c r="D161" s="109"/>
      <c r="E161" s="115"/>
      <c r="F161" s="140"/>
      <c r="G161" s="121"/>
      <c r="H161" s="109"/>
      <c r="I161" s="109"/>
      <c r="J161" s="5"/>
      <c r="K161" s="83"/>
      <c r="L161" s="259"/>
      <c r="M161" s="5"/>
      <c r="N161" s="6"/>
    </row>
    <row r="162" spans="2:14" ht="12.75">
      <c r="B162" s="4"/>
      <c r="C162" s="136">
        <v>70</v>
      </c>
      <c r="D162" s="109"/>
      <c r="E162" s="115">
        <v>5</v>
      </c>
      <c r="F162" s="140" t="s">
        <v>256</v>
      </c>
      <c r="G162" s="121"/>
      <c r="H162" s="109"/>
      <c r="I162" s="109"/>
      <c r="J162" s="5"/>
      <c r="K162" s="83" t="s">
        <v>233</v>
      </c>
      <c r="L162" s="259"/>
      <c r="M162" s="5"/>
      <c r="N162" s="6"/>
    </row>
    <row r="163" spans="2:14" ht="12.75">
      <c r="B163" s="4"/>
      <c r="C163" s="136"/>
      <c r="D163" s="109"/>
      <c r="E163" s="115"/>
      <c r="F163" s="140"/>
      <c r="G163" s="121"/>
      <c r="H163" s="109"/>
      <c r="I163" s="109"/>
      <c r="J163" s="5"/>
      <c r="K163" s="83"/>
      <c r="L163" s="259"/>
      <c r="M163" s="5"/>
      <c r="N163" s="6"/>
    </row>
    <row r="164" spans="2:14" ht="12.75">
      <c r="B164" s="4"/>
      <c r="C164" s="136">
        <v>71</v>
      </c>
      <c r="D164" s="109"/>
      <c r="E164" s="115">
        <v>6</v>
      </c>
      <c r="F164" s="140" t="s">
        <v>85</v>
      </c>
      <c r="G164" s="121"/>
      <c r="H164" s="109"/>
      <c r="I164" s="109"/>
      <c r="J164" s="5"/>
      <c r="K164" s="83" t="s">
        <v>233</v>
      </c>
      <c r="L164" s="259"/>
      <c r="M164" s="5"/>
      <c r="N164" s="6"/>
    </row>
    <row r="165" spans="2:14" ht="12.75">
      <c r="B165" s="4"/>
      <c r="C165" s="136"/>
      <c r="D165" s="109"/>
      <c r="E165" s="115"/>
      <c r="F165" s="140"/>
      <c r="G165" s="121"/>
      <c r="H165" s="109"/>
      <c r="I165" s="109"/>
      <c r="J165" s="5"/>
      <c r="K165" s="83"/>
      <c r="L165" s="259"/>
      <c r="M165" s="5"/>
      <c r="N165" s="6"/>
    </row>
    <row r="166" spans="2:14" ht="12.75">
      <c r="B166" s="4"/>
      <c r="C166" s="136">
        <v>72</v>
      </c>
      <c r="D166" s="109"/>
      <c r="E166" s="115">
        <v>7</v>
      </c>
      <c r="F166" s="140" t="s">
        <v>86</v>
      </c>
      <c r="G166" s="121"/>
      <c r="H166" s="109"/>
      <c r="I166" s="109"/>
      <c r="J166" s="5"/>
      <c r="K166" s="83" t="s">
        <v>229</v>
      </c>
      <c r="L166" s="258">
        <f>Pasivet!G37</f>
        <v>802595</v>
      </c>
      <c r="M166" s="5"/>
      <c r="N166" s="6"/>
    </row>
    <row r="167" spans="2:14" ht="12.75">
      <c r="B167" s="4"/>
      <c r="C167" s="136"/>
      <c r="D167" s="109"/>
      <c r="E167" s="115"/>
      <c r="F167" s="140"/>
      <c r="G167" s="121"/>
      <c r="H167" s="109"/>
      <c r="I167" s="109"/>
      <c r="J167" s="5"/>
      <c r="K167" s="83"/>
      <c r="L167" s="259"/>
      <c r="M167" s="5"/>
      <c r="N167" s="6"/>
    </row>
    <row r="168" spans="2:14" ht="12.75">
      <c r="B168" s="4"/>
      <c r="C168" s="136">
        <v>73</v>
      </c>
      <c r="D168" s="109"/>
      <c r="E168" s="115">
        <v>8</v>
      </c>
      <c r="F168" s="140" t="s">
        <v>87</v>
      </c>
      <c r="G168" s="121"/>
      <c r="H168" s="109"/>
      <c r="I168" s="109"/>
      <c r="J168" s="5"/>
      <c r="K168" s="83" t="s">
        <v>233</v>
      </c>
      <c r="L168" s="259"/>
      <c r="M168" s="5"/>
      <c r="N168" s="6"/>
    </row>
    <row r="169" spans="2:14" ht="12.75">
      <c r="B169" s="4"/>
      <c r="C169" s="136"/>
      <c r="D169" s="109"/>
      <c r="E169" s="115"/>
      <c r="F169" s="140"/>
      <c r="G169" s="121"/>
      <c r="H169" s="109"/>
      <c r="I169" s="109"/>
      <c r="J169" s="5"/>
      <c r="K169" s="83"/>
      <c r="L169" s="259"/>
      <c r="M169" s="5"/>
      <c r="N169" s="6"/>
    </row>
    <row r="170" spans="2:14" ht="12.75">
      <c r="B170" s="4"/>
      <c r="C170" s="136">
        <v>74</v>
      </c>
      <c r="D170" s="109"/>
      <c r="E170" s="115">
        <v>9</v>
      </c>
      <c r="F170" s="230" t="s">
        <v>903</v>
      </c>
      <c r="G170" s="121"/>
      <c r="H170" s="109"/>
      <c r="I170" s="109"/>
      <c r="J170" s="5"/>
      <c r="K170" s="83" t="s">
        <v>218</v>
      </c>
      <c r="L170" s="258">
        <f>Pasivet!G39</f>
        <v>27237219</v>
      </c>
      <c r="M170" s="5"/>
      <c r="N170" s="6"/>
    </row>
    <row r="171" spans="2:14" ht="12.75">
      <c r="B171" s="4"/>
      <c r="C171" s="136"/>
      <c r="D171" s="109"/>
      <c r="E171" s="115"/>
      <c r="F171" s="140"/>
      <c r="G171" s="121"/>
      <c r="H171" s="109"/>
      <c r="I171" s="109"/>
      <c r="J171" s="5"/>
      <c r="K171" s="83"/>
      <c r="L171" s="259"/>
      <c r="M171" s="5"/>
      <c r="N171" s="6"/>
    </row>
    <row r="172" spans="2:14" ht="12.75">
      <c r="B172" s="4"/>
      <c r="C172" s="136">
        <v>75</v>
      </c>
      <c r="D172" s="109"/>
      <c r="E172" s="115">
        <v>10</v>
      </c>
      <c r="F172" s="140" t="s">
        <v>89</v>
      </c>
      <c r="G172" s="121"/>
      <c r="H172" s="109"/>
      <c r="I172" s="109"/>
      <c r="J172" s="5"/>
      <c r="K172" s="83"/>
      <c r="L172" s="258">
        <f>Pasivet!G40</f>
        <v>6233873</v>
      </c>
      <c r="M172" s="5"/>
      <c r="N172" s="6"/>
    </row>
    <row r="173" spans="2:14" ht="12.75">
      <c r="B173" s="4"/>
      <c r="C173" s="10"/>
      <c r="D173" s="5"/>
      <c r="E173" s="5"/>
      <c r="F173" s="5"/>
      <c r="G173" s="5"/>
      <c r="H173" s="5"/>
      <c r="I173" s="5"/>
      <c r="J173" s="5"/>
      <c r="K173" s="5"/>
      <c r="L173" s="259"/>
      <c r="M173" s="5"/>
      <c r="N173" s="6"/>
    </row>
    <row r="174" spans="2:14" ht="12.75">
      <c r="B174" s="4"/>
      <c r="C174" s="10"/>
      <c r="D174" s="5"/>
      <c r="E174" s="153" t="s">
        <v>257</v>
      </c>
      <c r="F174" s="114" t="s">
        <v>258</v>
      </c>
      <c r="G174" s="5"/>
      <c r="H174" s="5"/>
      <c r="I174" s="5"/>
      <c r="K174" s="10" t="s">
        <v>229</v>
      </c>
      <c r="L174" s="261">
        <v>7427293</v>
      </c>
      <c r="M174" s="5"/>
      <c r="N174" s="6"/>
    </row>
    <row r="175" spans="2:14" ht="12.75">
      <c r="B175" s="4"/>
      <c r="C175" s="10"/>
      <c r="D175" s="5"/>
      <c r="E175" s="153" t="s">
        <v>257</v>
      </c>
      <c r="F175" s="83" t="s">
        <v>752</v>
      </c>
      <c r="G175" s="5"/>
      <c r="H175" s="5"/>
      <c r="I175" s="5"/>
      <c r="K175" s="10" t="s">
        <v>229</v>
      </c>
      <c r="L175" s="257">
        <v>450691</v>
      </c>
      <c r="M175" s="5"/>
      <c r="N175" s="6"/>
    </row>
    <row r="176" spans="2:14" ht="12.75">
      <c r="B176" s="4"/>
      <c r="C176" s="10"/>
      <c r="D176" s="5"/>
      <c r="E176" s="153" t="s">
        <v>257</v>
      </c>
      <c r="F176" s="5" t="s">
        <v>259</v>
      </c>
      <c r="G176" s="5"/>
      <c r="H176" s="5"/>
      <c r="I176" s="5"/>
      <c r="K176" s="10" t="s">
        <v>229</v>
      </c>
      <c r="L176" s="262">
        <f>L174+L175</f>
        <v>7877984</v>
      </c>
      <c r="M176" s="5"/>
      <c r="N176" s="6"/>
    </row>
    <row r="177" spans="2:16" ht="12.75">
      <c r="B177" s="4"/>
      <c r="C177" s="10"/>
      <c r="D177" s="5"/>
      <c r="E177" s="153" t="s">
        <v>257</v>
      </c>
      <c r="F177" s="135" t="s">
        <v>260</v>
      </c>
      <c r="G177" s="5"/>
      <c r="H177" s="5"/>
      <c r="I177" s="5"/>
      <c r="K177" s="10" t="s">
        <v>229</v>
      </c>
      <c r="L177" s="257">
        <f>L176*10%</f>
        <v>787798.4</v>
      </c>
      <c r="M177" s="5"/>
      <c r="N177" s="6"/>
      <c r="P177" s="226"/>
    </row>
    <row r="178" spans="2:16" ht="12.75">
      <c r="B178" s="4"/>
      <c r="C178" s="10"/>
      <c r="D178" s="5"/>
      <c r="E178" s="5"/>
      <c r="F178" s="5"/>
      <c r="G178" s="5"/>
      <c r="H178" s="5"/>
      <c r="I178" s="5"/>
      <c r="J178" s="5"/>
      <c r="K178" s="5"/>
      <c r="L178" s="259"/>
      <c r="M178" s="5"/>
      <c r="N178" s="6"/>
      <c r="P178" s="221"/>
    </row>
    <row r="179" spans="2:14" ht="12.75">
      <c r="B179" s="4"/>
      <c r="C179" s="10"/>
      <c r="D179" s="5"/>
      <c r="E179" s="5"/>
      <c r="F179" s="5"/>
      <c r="G179" s="5"/>
      <c r="H179" s="5"/>
      <c r="I179" s="5"/>
      <c r="J179" s="5"/>
      <c r="K179" s="5"/>
      <c r="L179" s="259"/>
      <c r="M179" s="5"/>
      <c r="N179" s="6"/>
    </row>
    <row r="180" spans="1:15" ht="12.75">
      <c r="A180" s="108"/>
      <c r="B180" s="110"/>
      <c r="C180" s="118"/>
      <c r="D180" s="109"/>
      <c r="E180" s="152" t="s">
        <v>261</v>
      </c>
      <c r="F180" s="116" t="s">
        <v>262</v>
      </c>
      <c r="G180" s="109"/>
      <c r="H180" s="109"/>
      <c r="I180" s="109"/>
      <c r="J180" s="109"/>
      <c r="K180" s="109"/>
      <c r="L180" s="259"/>
      <c r="M180" s="109"/>
      <c r="N180" s="111"/>
      <c r="O180" s="111"/>
    </row>
    <row r="181" spans="1:15" ht="12.75">
      <c r="A181" s="108"/>
      <c r="B181" s="110"/>
      <c r="C181" s="118"/>
      <c r="D181" s="109"/>
      <c r="E181" s="109"/>
      <c r="F181" s="109"/>
      <c r="G181" s="109"/>
      <c r="H181" s="109"/>
      <c r="I181" s="109"/>
      <c r="J181" s="109"/>
      <c r="K181" s="109"/>
      <c r="L181" s="259"/>
      <c r="M181" s="109"/>
      <c r="N181" s="111"/>
      <c r="O181" s="111"/>
    </row>
    <row r="182" spans="1:15" ht="12.75">
      <c r="A182" s="108"/>
      <c r="B182" s="110"/>
      <c r="C182" s="118">
        <v>1</v>
      </c>
      <c r="D182" s="109"/>
      <c r="E182" s="109"/>
      <c r="F182" s="230" t="s">
        <v>985</v>
      </c>
      <c r="G182" s="109"/>
      <c r="H182" s="109"/>
      <c r="I182" s="109"/>
      <c r="J182" s="109"/>
      <c r="K182" s="5" t="s">
        <v>229</v>
      </c>
      <c r="L182" s="258">
        <v>109337686</v>
      </c>
      <c r="M182" s="109"/>
      <c r="N182" s="111"/>
      <c r="O182" s="111"/>
    </row>
    <row r="183" spans="1:15" ht="12.75">
      <c r="A183" s="108"/>
      <c r="B183" s="110"/>
      <c r="C183" s="118"/>
      <c r="D183" s="109"/>
      <c r="E183" s="109"/>
      <c r="F183" s="230"/>
      <c r="G183" s="109"/>
      <c r="H183" s="109"/>
      <c r="I183" s="109"/>
      <c r="J183" s="109"/>
      <c r="K183" s="5"/>
      <c r="L183" s="258"/>
      <c r="M183" s="109"/>
      <c r="N183" s="111"/>
      <c r="O183" s="111"/>
    </row>
    <row r="184" spans="1:15" ht="12.75">
      <c r="A184" s="108"/>
      <c r="B184" s="110"/>
      <c r="C184" s="118">
        <v>2</v>
      </c>
      <c r="D184" s="109"/>
      <c r="E184" s="109"/>
      <c r="F184" s="230" t="s">
        <v>986</v>
      </c>
      <c r="G184" s="109"/>
      <c r="H184" s="109"/>
      <c r="I184" s="109"/>
      <c r="J184" s="109"/>
      <c r="K184" s="5" t="s">
        <v>229</v>
      </c>
      <c r="L184" s="259">
        <v>3507675</v>
      </c>
      <c r="M184" s="109"/>
      <c r="N184" s="111"/>
      <c r="O184" s="111"/>
    </row>
    <row r="185" spans="1:15" ht="12.75">
      <c r="A185" s="108"/>
      <c r="B185" s="110"/>
      <c r="C185" s="118"/>
      <c r="D185" s="109"/>
      <c r="E185" s="109"/>
      <c r="F185" s="230"/>
      <c r="G185" s="109"/>
      <c r="H185" s="109"/>
      <c r="I185" s="109"/>
      <c r="J185" s="109"/>
      <c r="K185" s="109"/>
      <c r="L185" s="259"/>
      <c r="M185" s="109"/>
      <c r="N185" s="111"/>
      <c r="O185" s="111"/>
    </row>
    <row r="186" spans="1:15" ht="12.75">
      <c r="A186" s="108"/>
      <c r="B186" s="110"/>
      <c r="C186" s="118">
        <v>3</v>
      </c>
      <c r="D186" s="109"/>
      <c r="E186" s="109"/>
      <c r="F186" s="230" t="s">
        <v>987</v>
      </c>
      <c r="G186" s="109"/>
      <c r="H186" s="109"/>
      <c r="I186" s="109"/>
      <c r="J186" s="109"/>
      <c r="K186" s="5" t="s">
        <v>229</v>
      </c>
      <c r="L186" s="259">
        <v>4857292</v>
      </c>
      <c r="M186" s="109"/>
      <c r="N186" s="111"/>
      <c r="O186" s="111"/>
    </row>
    <row r="187" spans="1:15" ht="12.75">
      <c r="A187" s="108"/>
      <c r="B187" s="110"/>
      <c r="C187" s="118"/>
      <c r="D187" s="109"/>
      <c r="E187" s="109"/>
      <c r="F187" s="230"/>
      <c r="G187" s="109"/>
      <c r="H187" s="109"/>
      <c r="I187" s="109"/>
      <c r="J187" s="109"/>
      <c r="K187" s="109"/>
      <c r="L187" s="259"/>
      <c r="M187" s="109"/>
      <c r="N187" s="111"/>
      <c r="O187" s="111"/>
    </row>
    <row r="188" spans="1:15" ht="12.75">
      <c r="A188" s="108"/>
      <c r="B188" s="110"/>
      <c r="C188" s="118">
        <v>4</v>
      </c>
      <c r="D188" s="109"/>
      <c r="E188" s="109"/>
      <c r="F188" s="137" t="s">
        <v>753</v>
      </c>
      <c r="G188" s="109"/>
      <c r="H188" s="109"/>
      <c r="I188" s="109"/>
      <c r="J188" s="109"/>
      <c r="K188" s="5" t="s">
        <v>229</v>
      </c>
      <c r="L188" s="258">
        <f>894054+400000</f>
        <v>1294054</v>
      </c>
      <c r="M188" s="109"/>
      <c r="N188" s="111"/>
      <c r="O188" s="111"/>
    </row>
    <row r="189" spans="1:15" ht="12.75">
      <c r="A189" s="108"/>
      <c r="B189" s="110"/>
      <c r="C189" s="118"/>
      <c r="D189" s="109"/>
      <c r="E189" s="109"/>
      <c r="F189" s="137"/>
      <c r="G189" s="109"/>
      <c r="H189" s="109"/>
      <c r="I189" s="109"/>
      <c r="J189" s="109"/>
      <c r="K189" s="109"/>
      <c r="L189" s="259"/>
      <c r="M189" s="109"/>
      <c r="N189" s="111"/>
      <c r="O189" s="111"/>
    </row>
    <row r="190" spans="2:15" s="85" customFormat="1" ht="12.75">
      <c r="B190" s="82"/>
      <c r="C190" s="136">
        <v>5</v>
      </c>
      <c r="D190" s="83"/>
      <c r="E190" s="83"/>
      <c r="F190" s="137" t="s">
        <v>754</v>
      </c>
      <c r="G190" s="83"/>
      <c r="H190" s="83"/>
      <c r="I190" s="83"/>
      <c r="J190" s="83"/>
      <c r="K190" s="83" t="s">
        <v>229</v>
      </c>
      <c r="L190" s="260">
        <f>-'Ardh.Shpenz.1'!F17</f>
        <v>79893601</v>
      </c>
      <c r="M190" s="83"/>
      <c r="N190" s="84"/>
      <c r="O190" s="84"/>
    </row>
    <row r="191" spans="1:15" ht="12.75">
      <c r="A191" s="108"/>
      <c r="B191" s="110"/>
      <c r="C191" s="118"/>
      <c r="D191" s="109"/>
      <c r="E191" s="109"/>
      <c r="F191" s="137"/>
      <c r="G191" s="109"/>
      <c r="H191" s="109"/>
      <c r="I191" s="109"/>
      <c r="J191" s="109"/>
      <c r="K191" s="109"/>
      <c r="L191" s="258"/>
      <c r="M191" s="109"/>
      <c r="N191" s="111"/>
      <c r="O191" s="111"/>
    </row>
    <row r="192" spans="1:15" ht="12.75">
      <c r="A192" s="108"/>
      <c r="B192" s="110"/>
      <c r="C192" s="118"/>
      <c r="D192" s="109"/>
      <c r="E192" s="109"/>
      <c r="F192" s="137"/>
      <c r="G192" s="109"/>
      <c r="H192" s="109"/>
      <c r="I192" s="109"/>
      <c r="J192" s="109"/>
      <c r="K192" s="109"/>
      <c r="L192" s="258"/>
      <c r="M192" s="109"/>
      <c r="N192" s="111"/>
      <c r="O192" s="111"/>
    </row>
    <row r="193" spans="1:15" ht="12.75">
      <c r="A193" s="108"/>
      <c r="B193" s="110"/>
      <c r="C193" s="118"/>
      <c r="D193" s="109"/>
      <c r="E193" s="5"/>
      <c r="J193" s="109"/>
      <c r="K193" s="109"/>
      <c r="L193" s="258"/>
      <c r="M193" s="109"/>
      <c r="N193" s="111"/>
      <c r="O193" s="111"/>
    </row>
    <row r="194" spans="2:15" s="85" customFormat="1" ht="12.75">
      <c r="B194" s="82"/>
      <c r="C194" s="136">
        <v>4</v>
      </c>
      <c r="D194" s="83"/>
      <c r="E194" s="83"/>
      <c r="F194" s="137" t="s">
        <v>102</v>
      </c>
      <c r="G194" s="83"/>
      <c r="H194" s="83"/>
      <c r="I194" s="83"/>
      <c r="J194" s="83"/>
      <c r="K194" s="83" t="s">
        <v>229</v>
      </c>
      <c r="L194" s="368">
        <f>L196+L198+L200+L202+L204+L206</f>
        <v>16457680</v>
      </c>
      <c r="M194" s="83"/>
      <c r="N194" s="84"/>
      <c r="O194" s="84"/>
    </row>
    <row r="195" spans="1:15" ht="12.75">
      <c r="A195" s="108"/>
      <c r="B195" s="110"/>
      <c r="C195" s="118"/>
      <c r="D195" s="109"/>
      <c r="E195" s="5"/>
      <c r="F195" s="137"/>
      <c r="G195" s="109"/>
      <c r="H195" s="109"/>
      <c r="I195" s="109"/>
      <c r="J195" s="109"/>
      <c r="K195" s="109"/>
      <c r="L195" s="258"/>
      <c r="M195" s="109"/>
      <c r="N195" s="111"/>
      <c r="O195" s="111"/>
    </row>
    <row r="196" spans="1:15" ht="12.75">
      <c r="A196" s="108"/>
      <c r="B196" s="110"/>
      <c r="C196" s="118"/>
      <c r="D196" s="109"/>
      <c r="E196" s="83" t="s">
        <v>755</v>
      </c>
      <c r="F196" s="137" t="s">
        <v>758</v>
      </c>
      <c r="G196" s="109"/>
      <c r="J196" s="109"/>
      <c r="K196" s="83" t="s">
        <v>229</v>
      </c>
      <c r="L196" s="258">
        <v>388501</v>
      </c>
      <c r="M196" s="109"/>
      <c r="N196" s="111"/>
      <c r="O196" s="111"/>
    </row>
    <row r="197" spans="1:15" ht="12.75">
      <c r="A197" s="108"/>
      <c r="B197" s="110"/>
      <c r="C197" s="118"/>
      <c r="D197" s="109"/>
      <c r="E197" s="5"/>
      <c r="F197" s="137"/>
      <c r="G197" s="109"/>
      <c r="H197" s="109"/>
      <c r="I197" s="109"/>
      <c r="J197" s="109"/>
      <c r="K197" s="109"/>
      <c r="L197" s="258"/>
      <c r="M197" s="109"/>
      <c r="N197" s="111"/>
      <c r="O197" s="111"/>
    </row>
    <row r="198" spans="1:15" ht="12.75">
      <c r="A198" s="108"/>
      <c r="B198" s="110"/>
      <c r="C198" s="118"/>
      <c r="D198" s="109"/>
      <c r="E198" s="83" t="s">
        <v>756</v>
      </c>
      <c r="F198" s="137" t="s">
        <v>760</v>
      </c>
      <c r="G198" s="109"/>
      <c r="H198" s="109"/>
      <c r="I198" s="109"/>
      <c r="J198" s="109"/>
      <c r="K198" s="83" t="s">
        <v>229</v>
      </c>
      <c r="L198" s="258"/>
      <c r="M198" s="109"/>
      <c r="N198" s="111"/>
      <c r="O198" s="111"/>
    </row>
    <row r="199" spans="1:15" ht="12.75">
      <c r="A199" s="108"/>
      <c r="B199" s="110"/>
      <c r="C199" s="118"/>
      <c r="D199" s="109"/>
      <c r="E199" s="109"/>
      <c r="F199" s="137"/>
      <c r="G199" s="109"/>
      <c r="H199" s="109"/>
      <c r="I199" s="109"/>
      <c r="J199" s="109"/>
      <c r="K199" s="109"/>
      <c r="L199" s="258"/>
      <c r="M199" s="109"/>
      <c r="N199" s="111"/>
      <c r="O199" s="111"/>
    </row>
    <row r="200" spans="1:16" ht="12.75">
      <c r="A200" s="108"/>
      <c r="B200" s="110"/>
      <c r="C200" s="118"/>
      <c r="D200" s="109"/>
      <c r="E200" s="83" t="s">
        <v>757</v>
      </c>
      <c r="F200" s="137" t="s">
        <v>762</v>
      </c>
      <c r="G200" s="109"/>
      <c r="H200" s="109"/>
      <c r="I200" s="109"/>
      <c r="J200" s="109"/>
      <c r="K200" s="83" t="s">
        <v>229</v>
      </c>
      <c r="L200" s="258">
        <v>2257345</v>
      </c>
      <c r="M200" s="109"/>
      <c r="N200" s="111"/>
      <c r="O200" s="111"/>
      <c r="P200" s="18"/>
    </row>
    <row r="201" spans="1:15" ht="12.75">
      <c r="A201" s="108"/>
      <c r="B201" s="110"/>
      <c r="C201" s="118"/>
      <c r="D201" s="109"/>
      <c r="E201" s="109"/>
      <c r="F201" s="137"/>
      <c r="G201" s="109"/>
      <c r="H201" s="109"/>
      <c r="I201" s="109"/>
      <c r="J201" s="109"/>
      <c r="K201" s="109"/>
      <c r="L201" s="258"/>
      <c r="M201" s="109"/>
      <c r="N201" s="111"/>
      <c r="O201" s="111"/>
    </row>
    <row r="202" spans="1:15" ht="12.75">
      <c r="A202" s="108"/>
      <c r="B202" s="110"/>
      <c r="C202" s="118"/>
      <c r="D202" s="109"/>
      <c r="E202" s="83" t="s">
        <v>759</v>
      </c>
      <c r="F202" s="137" t="s">
        <v>763</v>
      </c>
      <c r="G202" s="109"/>
      <c r="H202" s="109"/>
      <c r="I202" s="109"/>
      <c r="J202" s="109"/>
      <c r="K202" s="83" t="s">
        <v>229</v>
      </c>
      <c r="L202" s="258">
        <f>8400+330000+1447322+3710833+3769163+178500+354376</f>
        <v>9798594</v>
      </c>
      <c r="M202" s="109"/>
      <c r="N202" s="111"/>
      <c r="O202" s="111"/>
    </row>
    <row r="203" spans="1:15" ht="12.75">
      <c r="A203" s="108"/>
      <c r="B203" s="110"/>
      <c r="C203" s="118"/>
      <c r="D203" s="109"/>
      <c r="E203" s="109"/>
      <c r="F203" s="137"/>
      <c r="G203" s="109"/>
      <c r="H203" s="109"/>
      <c r="I203" s="109"/>
      <c r="J203" s="109"/>
      <c r="K203" s="109"/>
      <c r="L203" s="258"/>
      <c r="M203" s="109"/>
      <c r="N203" s="111"/>
      <c r="O203" s="111"/>
    </row>
    <row r="204" spans="1:15" ht="12.75">
      <c r="A204" s="108"/>
      <c r="B204" s="110"/>
      <c r="C204" s="118"/>
      <c r="D204" s="109"/>
      <c r="E204" s="83" t="s">
        <v>764</v>
      </c>
      <c r="F204" s="137" t="s">
        <v>765</v>
      </c>
      <c r="G204" s="109"/>
      <c r="H204" s="109"/>
      <c r="I204" s="109"/>
      <c r="J204" s="109"/>
      <c r="K204" s="83" t="s">
        <v>229</v>
      </c>
      <c r="L204" s="258">
        <f>37000+137746+86000+200</f>
        <v>260946</v>
      </c>
      <c r="M204" s="109"/>
      <c r="N204" s="111"/>
      <c r="O204" s="111"/>
    </row>
    <row r="205" spans="1:15" ht="12.75">
      <c r="A205" s="108"/>
      <c r="B205" s="110"/>
      <c r="C205" s="118"/>
      <c r="D205" s="109"/>
      <c r="E205" s="109"/>
      <c r="F205" s="137"/>
      <c r="G205" s="109"/>
      <c r="H205" s="109"/>
      <c r="I205" s="109"/>
      <c r="J205" s="109"/>
      <c r="K205" s="109"/>
      <c r="L205" s="258"/>
      <c r="M205" s="109"/>
      <c r="N205" s="111"/>
      <c r="O205" s="111"/>
    </row>
    <row r="206" spans="1:15" ht="12.75">
      <c r="A206" s="108"/>
      <c r="B206" s="110"/>
      <c r="C206" s="118"/>
      <c r="D206" s="109"/>
      <c r="E206" s="83" t="s">
        <v>766</v>
      </c>
      <c r="F206" s="137" t="s">
        <v>904</v>
      </c>
      <c r="G206" s="109"/>
      <c r="H206" s="109"/>
      <c r="I206" s="109"/>
      <c r="J206" s="109"/>
      <c r="K206" s="83" t="s">
        <v>229</v>
      </c>
      <c r="L206" s="258">
        <v>3752294</v>
      </c>
      <c r="M206" s="156"/>
      <c r="N206" s="111"/>
      <c r="O206" s="111"/>
    </row>
    <row r="207" spans="1:15" ht="12.75">
      <c r="A207" s="108"/>
      <c r="B207" s="110"/>
      <c r="C207" s="118"/>
      <c r="D207" s="109"/>
      <c r="E207" s="109"/>
      <c r="F207" s="137"/>
      <c r="G207" s="109"/>
      <c r="H207" s="109"/>
      <c r="I207" s="109"/>
      <c r="J207" s="109"/>
      <c r="K207" s="109"/>
      <c r="L207" s="258"/>
      <c r="M207" s="109"/>
      <c r="N207" s="111"/>
      <c r="O207" s="111"/>
    </row>
    <row r="208" spans="2:15" s="163" customFormat="1" ht="12.75">
      <c r="B208" s="231"/>
      <c r="C208" s="173">
        <v>5</v>
      </c>
      <c r="D208" s="137"/>
      <c r="E208" s="137"/>
      <c r="F208" s="157" t="s">
        <v>307</v>
      </c>
      <c r="G208" s="137"/>
      <c r="H208" s="137"/>
      <c r="I208" s="137"/>
      <c r="J208" s="137"/>
      <c r="K208" s="148" t="s">
        <v>229</v>
      </c>
      <c r="L208" s="260">
        <f>4830087+790029</f>
        <v>5620116</v>
      </c>
      <c r="M208" s="137"/>
      <c r="N208" s="232"/>
      <c r="O208" s="232"/>
    </row>
    <row r="209" spans="1:15" ht="12.75">
      <c r="A209" s="108"/>
      <c r="B209" s="110"/>
      <c r="C209" s="118"/>
      <c r="D209" s="109"/>
      <c r="E209" s="109"/>
      <c r="F209" s="153"/>
      <c r="G209" s="109"/>
      <c r="H209" s="109"/>
      <c r="I209" s="109"/>
      <c r="J209" s="109"/>
      <c r="K209" s="107"/>
      <c r="L209" s="258"/>
      <c r="M209" s="109"/>
      <c r="N209" s="111"/>
      <c r="O209" s="111"/>
    </row>
    <row r="210" spans="1:15" ht="15.75">
      <c r="A210" s="108"/>
      <c r="B210" s="110"/>
      <c r="C210" s="118">
        <v>6</v>
      </c>
      <c r="D210" s="109"/>
      <c r="F210" s="233" t="s">
        <v>313</v>
      </c>
      <c r="G210" s="234"/>
      <c r="H210" s="13"/>
      <c r="I210" s="109"/>
      <c r="J210" s="109"/>
      <c r="K210" s="135" t="s">
        <v>218</v>
      </c>
      <c r="L210" s="258">
        <f>4587472</f>
        <v>4587472</v>
      </c>
      <c r="M210" s="109"/>
      <c r="N210" s="111"/>
      <c r="O210" s="111"/>
    </row>
    <row r="211" spans="1:15" ht="12.75">
      <c r="A211" s="108"/>
      <c r="B211" s="110"/>
      <c r="C211" s="118"/>
      <c r="D211" s="109"/>
      <c r="E211" s="109"/>
      <c r="F211" s="153"/>
      <c r="G211" s="109"/>
      <c r="H211" s="109"/>
      <c r="I211" s="109"/>
      <c r="J211" s="109"/>
      <c r="K211" s="107"/>
      <c r="L211" s="258"/>
      <c r="M211" s="109"/>
      <c r="N211" s="111"/>
      <c r="O211" s="111"/>
    </row>
    <row r="212" spans="1:15" ht="12.75">
      <c r="A212" s="108"/>
      <c r="B212" s="110"/>
      <c r="C212" s="118">
        <v>7</v>
      </c>
      <c r="F212" s="224" t="s">
        <v>767</v>
      </c>
      <c r="G212" s="106"/>
      <c r="H212" s="153"/>
      <c r="J212" s="109"/>
      <c r="K212" s="135" t="s">
        <v>218</v>
      </c>
      <c r="L212" s="258">
        <v>5278997</v>
      </c>
      <c r="M212" s="109"/>
      <c r="N212" s="111"/>
      <c r="O212" s="111"/>
    </row>
    <row r="213" spans="1:15" ht="12.75">
      <c r="A213" s="108"/>
      <c r="B213" s="110"/>
      <c r="C213" s="118"/>
      <c r="D213" s="109"/>
      <c r="E213" s="109"/>
      <c r="F213" s="153"/>
      <c r="G213" s="109"/>
      <c r="H213" s="109"/>
      <c r="I213" s="109"/>
      <c r="J213" s="109"/>
      <c r="K213" s="107"/>
      <c r="L213" s="258"/>
      <c r="M213" s="109"/>
      <c r="N213" s="111"/>
      <c r="O213" s="111"/>
    </row>
    <row r="214" spans="1:15" ht="12.75">
      <c r="A214" s="108"/>
      <c r="B214" s="110"/>
      <c r="C214" s="118">
        <v>8</v>
      </c>
      <c r="D214" s="109"/>
      <c r="E214" s="109"/>
      <c r="F214" s="157" t="s">
        <v>768</v>
      </c>
      <c r="G214" s="109"/>
      <c r="H214" s="109"/>
      <c r="I214" s="109"/>
      <c r="J214" s="109"/>
      <c r="K214" s="135" t="s">
        <v>218</v>
      </c>
      <c r="L214" s="258">
        <v>121693</v>
      </c>
      <c r="M214" s="109"/>
      <c r="N214" s="111"/>
      <c r="O214" s="111"/>
    </row>
    <row r="215" spans="1:15" ht="12.75">
      <c r="A215" s="108"/>
      <c r="B215" s="110"/>
      <c r="C215" s="118"/>
      <c r="D215" s="109"/>
      <c r="E215" s="109"/>
      <c r="F215" s="153"/>
      <c r="G215" s="109"/>
      <c r="H215" s="109"/>
      <c r="I215" s="109"/>
      <c r="J215" s="109"/>
      <c r="K215" s="107"/>
      <c r="L215" s="258"/>
      <c r="M215" s="109"/>
      <c r="N215" s="111"/>
      <c r="O215" s="111"/>
    </row>
    <row r="216" spans="1:15" ht="12.75">
      <c r="A216" s="108"/>
      <c r="B216" s="110"/>
      <c r="C216" s="118">
        <v>9</v>
      </c>
      <c r="D216" s="109"/>
      <c r="E216" s="109"/>
      <c r="F216" s="157" t="s">
        <v>905</v>
      </c>
      <c r="G216" s="109"/>
      <c r="H216" s="109"/>
      <c r="I216" s="109"/>
      <c r="J216" s="109"/>
      <c r="K216" s="135" t="s">
        <v>218</v>
      </c>
      <c r="L216" s="258">
        <v>202457</v>
      </c>
      <c r="M216" s="109"/>
      <c r="N216" s="111"/>
      <c r="O216" s="111"/>
    </row>
    <row r="217" spans="1:15" ht="12.75">
      <c r="A217" s="108"/>
      <c r="B217" s="110"/>
      <c r="C217" s="118"/>
      <c r="D217" s="109"/>
      <c r="E217" s="109"/>
      <c r="F217" s="153"/>
      <c r="G217" s="109"/>
      <c r="H217" s="109"/>
      <c r="I217" s="109"/>
      <c r="J217" s="109"/>
      <c r="K217" s="107"/>
      <c r="L217" s="258"/>
      <c r="M217" s="109"/>
      <c r="N217" s="111"/>
      <c r="O217" s="111"/>
    </row>
    <row r="218" spans="1:15" ht="12.75">
      <c r="A218" s="108"/>
      <c r="B218" s="110"/>
      <c r="C218" s="118">
        <v>10</v>
      </c>
      <c r="D218" s="109"/>
      <c r="E218" s="137" t="s">
        <v>906</v>
      </c>
      <c r="F218" s="153"/>
      <c r="G218" s="109"/>
      <c r="H218" s="109"/>
      <c r="I218" s="109"/>
      <c r="J218" s="109"/>
      <c r="K218" s="135" t="s">
        <v>218</v>
      </c>
      <c r="L218" s="258">
        <v>450691</v>
      </c>
      <c r="M218" s="109"/>
      <c r="N218" s="111"/>
      <c r="O218" s="111"/>
    </row>
    <row r="219" spans="1:15" ht="12.75">
      <c r="A219" s="108"/>
      <c r="B219" s="110"/>
      <c r="D219" s="118"/>
      <c r="E219" s="109"/>
      <c r="F219" s="137"/>
      <c r="G219" s="153" t="s">
        <v>761</v>
      </c>
      <c r="H219" s="109"/>
      <c r="I219" s="109"/>
      <c r="J219" s="109"/>
      <c r="K219" s="107"/>
      <c r="L219" s="258"/>
      <c r="M219" s="109"/>
      <c r="N219" s="111"/>
      <c r="O219" s="111"/>
    </row>
    <row r="220" spans="1:15" ht="12.75">
      <c r="A220" s="108"/>
      <c r="B220" s="110"/>
      <c r="C220" s="118"/>
      <c r="D220" s="109"/>
      <c r="E220" s="109"/>
      <c r="F220" s="153"/>
      <c r="G220" s="109"/>
      <c r="H220" s="109"/>
      <c r="I220" s="109"/>
      <c r="J220" s="109"/>
      <c r="K220" s="107"/>
      <c r="L220" s="258"/>
      <c r="M220" s="109"/>
      <c r="N220" s="111"/>
      <c r="O220" s="111"/>
    </row>
    <row r="221" spans="1:15" ht="12.75">
      <c r="A221" s="108"/>
      <c r="B221" s="110"/>
      <c r="C221" s="118"/>
      <c r="D221" s="109"/>
      <c r="E221" s="137" t="s">
        <v>278</v>
      </c>
      <c r="F221" s="157" t="s">
        <v>279</v>
      </c>
      <c r="G221" s="109"/>
      <c r="H221" s="109"/>
      <c r="I221" s="109"/>
      <c r="J221" s="109"/>
      <c r="K221" s="107"/>
      <c r="L221" s="258"/>
      <c r="M221" s="109"/>
      <c r="N221" s="111"/>
      <c r="O221" s="111"/>
    </row>
    <row r="222" spans="1:15" ht="12.75">
      <c r="A222" s="108"/>
      <c r="B222" s="110"/>
      <c r="C222" s="118"/>
      <c r="D222" s="109"/>
      <c r="E222" s="109"/>
      <c r="F222" s="153"/>
      <c r="G222" s="109"/>
      <c r="H222" s="109"/>
      <c r="I222" s="109"/>
      <c r="J222" s="109"/>
      <c r="K222" s="107"/>
      <c r="L222" s="258"/>
      <c r="M222" s="109"/>
      <c r="N222" s="111"/>
      <c r="O222" s="111"/>
    </row>
    <row r="223" spans="2:15" s="163" customFormat="1" ht="12.75">
      <c r="B223" s="231"/>
      <c r="C223" s="173" t="str">
        <f>'Fluksi M.direkte'!B10</f>
        <v>ii</v>
      </c>
      <c r="D223" s="137"/>
      <c r="E223" s="137" t="s">
        <v>280</v>
      </c>
      <c r="F223" s="153"/>
      <c r="G223" s="137"/>
      <c r="H223" s="137"/>
      <c r="I223" s="137"/>
      <c r="J223" s="137"/>
      <c r="K223" s="148" t="s">
        <v>229</v>
      </c>
      <c r="L223" s="260">
        <f>'Fluksi M.direkte'!F10</f>
        <v>130692150</v>
      </c>
      <c r="M223" s="137"/>
      <c r="N223" s="232"/>
      <c r="O223" s="232"/>
    </row>
    <row r="224" spans="1:15" ht="12.75">
      <c r="A224" s="108"/>
      <c r="B224" s="110"/>
      <c r="C224" s="118"/>
      <c r="D224" s="109"/>
      <c r="E224" s="83" t="s">
        <v>988</v>
      </c>
      <c r="F224" s="153"/>
      <c r="G224" s="109"/>
      <c r="H224" s="109"/>
      <c r="I224" s="109"/>
      <c r="J224" s="109"/>
      <c r="K224" s="107"/>
      <c r="L224" s="258">
        <f>125695294-L227-L228-L229</f>
        <v>120479522</v>
      </c>
      <c r="M224" s="109"/>
      <c r="N224" s="111"/>
      <c r="O224" s="111"/>
    </row>
    <row r="225" spans="1:15" ht="12.75">
      <c r="A225" s="108"/>
      <c r="B225" s="110"/>
      <c r="C225" s="118"/>
      <c r="D225" s="109"/>
      <c r="E225" s="109"/>
      <c r="F225" s="153"/>
      <c r="G225" s="109"/>
      <c r="H225" s="109"/>
      <c r="I225" s="109"/>
      <c r="J225" s="109"/>
      <c r="K225" s="107"/>
      <c r="L225" s="258"/>
      <c r="M225" s="109"/>
      <c r="N225" s="111"/>
      <c r="O225" s="111"/>
    </row>
    <row r="226" spans="1:15" ht="12.75">
      <c r="A226" s="108"/>
      <c r="B226" s="110"/>
      <c r="C226" s="118"/>
      <c r="D226" s="109"/>
      <c r="E226" s="109"/>
      <c r="F226" s="153"/>
      <c r="G226" s="109"/>
      <c r="H226" s="109"/>
      <c r="I226" s="109"/>
      <c r="J226" s="109"/>
      <c r="K226" s="107"/>
      <c r="L226" s="258"/>
      <c r="M226" s="109"/>
      <c r="N226" s="111"/>
      <c r="O226" s="111"/>
    </row>
    <row r="227" spans="2:15" s="85" customFormat="1" ht="12.75">
      <c r="B227" s="82"/>
      <c r="C227" s="136" t="str">
        <f>'Fluksi M.direkte'!B11</f>
        <v>iii</v>
      </c>
      <c r="D227" s="83"/>
      <c r="E227" s="83" t="s">
        <v>281</v>
      </c>
      <c r="F227" s="153"/>
      <c r="G227" s="83"/>
      <c r="H227" s="83"/>
      <c r="I227" s="83"/>
      <c r="J227" s="83"/>
      <c r="K227" s="168" t="s">
        <v>277</v>
      </c>
      <c r="L227" s="258">
        <v>3574374</v>
      </c>
      <c r="M227" s="83"/>
      <c r="N227" s="84"/>
      <c r="O227" s="84"/>
    </row>
    <row r="228" spans="2:15" s="85" customFormat="1" ht="12.75">
      <c r="B228" s="82"/>
      <c r="C228" s="136"/>
      <c r="D228" s="83"/>
      <c r="E228" s="83" t="s">
        <v>282</v>
      </c>
      <c r="F228" s="153"/>
      <c r="G228" s="83"/>
      <c r="H228" s="83"/>
      <c r="I228" s="83"/>
      <c r="J228" s="83"/>
      <c r="K228" s="168" t="s">
        <v>277</v>
      </c>
      <c r="L228" s="258">
        <v>1313127</v>
      </c>
      <c r="M228" s="83"/>
      <c r="N228" s="84"/>
      <c r="O228" s="84"/>
    </row>
    <row r="229" spans="2:15" s="85" customFormat="1" ht="12.75">
      <c r="B229" s="82"/>
      <c r="C229" s="136"/>
      <c r="D229" s="83"/>
      <c r="E229" s="83" t="s">
        <v>283</v>
      </c>
      <c r="F229" s="153"/>
      <c r="G229" s="83"/>
      <c r="H229" s="83"/>
      <c r="I229" s="83"/>
      <c r="J229" s="83"/>
      <c r="K229" s="168" t="s">
        <v>277</v>
      </c>
      <c r="L229" s="258">
        <v>328271</v>
      </c>
      <c r="M229" s="83"/>
      <c r="N229" s="84"/>
      <c r="O229" s="84"/>
    </row>
    <row r="230" spans="2:15" s="85" customFormat="1" ht="12.75">
      <c r="B230" s="82"/>
      <c r="C230" s="136"/>
      <c r="D230" s="83"/>
      <c r="E230" s="168"/>
      <c r="F230" s="153"/>
      <c r="G230" s="83"/>
      <c r="H230" s="83"/>
      <c r="I230" s="83"/>
      <c r="J230" s="83"/>
      <c r="K230" s="168"/>
      <c r="L230" s="258"/>
      <c r="M230" s="83"/>
      <c r="N230" s="84"/>
      <c r="O230" s="84"/>
    </row>
    <row r="231" spans="2:15" s="85" customFormat="1" ht="12.75">
      <c r="B231" s="82"/>
      <c r="C231" s="136"/>
      <c r="D231" s="83"/>
      <c r="E231" s="168"/>
      <c r="F231" s="153"/>
      <c r="G231" s="83"/>
      <c r="H231" s="83"/>
      <c r="I231" s="83"/>
      <c r="J231" s="83"/>
      <c r="K231" s="168"/>
      <c r="L231" s="258"/>
      <c r="M231" s="83"/>
      <c r="N231" s="84"/>
      <c r="O231" s="84"/>
    </row>
    <row r="232" spans="2:15" s="85" customFormat="1" ht="12.75">
      <c r="B232" s="82"/>
      <c r="C232" s="136" t="str">
        <f>'Fluksi M.direkte'!B26</f>
        <v>xii</v>
      </c>
      <c r="D232" s="83"/>
      <c r="E232" s="168" t="str">
        <f>'Fluksi M.direkte'!D26</f>
        <v>Të ardhura nga emetimi i kapitalit aksionar</v>
      </c>
      <c r="F232" s="365"/>
      <c r="G232" s="83"/>
      <c r="H232" s="83"/>
      <c r="I232" s="83"/>
      <c r="J232" s="83"/>
      <c r="K232" s="168" t="s">
        <v>277</v>
      </c>
      <c r="L232" s="258"/>
      <c r="M232" s="83"/>
      <c r="N232" s="84"/>
      <c r="O232" s="84"/>
    </row>
    <row r="233" spans="2:15" s="85" customFormat="1" ht="12.75">
      <c r="B233" s="82"/>
      <c r="C233" s="136"/>
      <c r="D233" s="83"/>
      <c r="E233" s="168"/>
      <c r="F233" s="365"/>
      <c r="G233" s="83"/>
      <c r="H233" s="83"/>
      <c r="I233" s="83"/>
      <c r="J233" s="83"/>
      <c r="K233" s="168"/>
      <c r="L233" s="258"/>
      <c r="M233" s="83"/>
      <c r="N233" s="84"/>
      <c r="O233" s="84"/>
    </row>
    <row r="234" spans="2:15" s="85" customFormat="1" ht="12.75">
      <c r="B234" s="82"/>
      <c r="C234" s="136" t="str">
        <f>'Fluksi M.direkte'!B27</f>
        <v>xiii</v>
      </c>
      <c r="D234" s="83"/>
      <c r="E234" s="168" t="str">
        <f>'Fluksi M.direkte'!D27</f>
        <v>Te ardhura nga huamarje afatgjata</v>
      </c>
      <c r="F234" s="365"/>
      <c r="G234" s="83"/>
      <c r="H234" s="83"/>
      <c r="I234" s="83"/>
      <c r="J234" s="83"/>
      <c r="K234" s="168" t="s">
        <v>277</v>
      </c>
      <c r="L234" s="258">
        <f>'Fluksi M.direkte'!F27</f>
        <v>4916602</v>
      </c>
      <c r="M234" s="83"/>
      <c r="N234" s="84"/>
      <c r="O234" s="84"/>
    </row>
    <row r="235" spans="2:15" s="85" customFormat="1" ht="12.75">
      <c r="B235" s="82"/>
      <c r="C235" s="136"/>
      <c r="D235" s="83"/>
      <c r="E235" s="168" t="s">
        <v>285</v>
      </c>
      <c r="F235" s="366" t="s">
        <v>286</v>
      </c>
      <c r="G235" s="83"/>
      <c r="H235" s="83"/>
      <c r="I235" s="83"/>
      <c r="J235" s="83"/>
      <c r="K235" s="168"/>
      <c r="L235" s="258"/>
      <c r="M235" s="83"/>
      <c r="N235" s="84"/>
      <c r="O235" s="84"/>
    </row>
    <row r="236" spans="2:15" s="85" customFormat="1" ht="12.75">
      <c r="B236" s="82"/>
      <c r="C236" s="136"/>
      <c r="D236" s="83"/>
      <c r="E236" s="168" t="s">
        <v>297</v>
      </c>
      <c r="F236" s="365"/>
      <c r="G236" s="83"/>
      <c r="H236" s="83"/>
      <c r="I236" s="83"/>
      <c r="J236" s="83"/>
      <c r="K236" s="367" t="s">
        <v>298</v>
      </c>
      <c r="L236" s="258"/>
      <c r="M236" s="83"/>
      <c r="N236" s="84"/>
      <c r="O236" s="84"/>
    </row>
    <row r="237" spans="2:15" s="85" customFormat="1" ht="12.75">
      <c r="B237" s="82"/>
      <c r="C237" s="136"/>
      <c r="D237" s="83"/>
      <c r="E237" s="168" t="s">
        <v>299</v>
      </c>
      <c r="F237" s="365"/>
      <c r="G237" s="83"/>
      <c r="H237" s="83"/>
      <c r="I237" s="83"/>
      <c r="J237" s="83"/>
      <c r="K237" s="168" t="s">
        <v>298</v>
      </c>
      <c r="L237" s="258"/>
      <c r="M237" s="83"/>
      <c r="N237" s="84"/>
      <c r="O237" s="84"/>
    </row>
    <row r="238" spans="2:15" s="85" customFormat="1" ht="12.75">
      <c r="B238" s="82"/>
      <c r="C238" s="136"/>
      <c r="D238" s="83"/>
      <c r="E238" s="168" t="s">
        <v>302</v>
      </c>
      <c r="F238" s="365"/>
      <c r="G238" s="83"/>
      <c r="H238" s="83"/>
      <c r="I238" s="83"/>
      <c r="J238" s="83"/>
      <c r="K238" s="168" t="s">
        <v>298</v>
      </c>
      <c r="L238" s="258">
        <f>'Ardh.Shpenz.1'!F37</f>
        <v>6233873.6</v>
      </c>
      <c r="M238" s="83"/>
      <c r="N238" s="84"/>
      <c r="O238" s="84"/>
    </row>
    <row r="239" spans="1:15" ht="12.75">
      <c r="A239" s="108"/>
      <c r="B239" s="158"/>
      <c r="C239" s="159"/>
      <c r="D239" s="160"/>
      <c r="E239" s="160"/>
      <c r="F239" s="160"/>
      <c r="G239" s="160"/>
      <c r="H239" s="160"/>
      <c r="I239" s="161"/>
      <c r="J239" s="161"/>
      <c r="K239" s="161"/>
      <c r="L239" s="161"/>
      <c r="M239" s="161"/>
      <c r="N239" s="162"/>
      <c r="O239" s="162"/>
    </row>
    <row r="244" ht="12.75">
      <c r="K244" s="393" t="s">
        <v>896</v>
      </c>
    </row>
    <row r="245" ht="12.75">
      <c r="K245" s="393" t="s">
        <v>897</v>
      </c>
    </row>
  </sheetData>
  <sheetProtection/>
  <mergeCells count="34">
    <mergeCell ref="F15:G15"/>
    <mergeCell ref="I15:J15"/>
    <mergeCell ref="F22:L22"/>
    <mergeCell ref="F24:J25"/>
    <mergeCell ref="F14:G14"/>
    <mergeCell ref="F16:G16"/>
    <mergeCell ref="I16:J16"/>
    <mergeCell ref="F17:G17"/>
    <mergeCell ref="F18:G18"/>
    <mergeCell ref="I18:J18"/>
    <mergeCell ref="F111:G111"/>
    <mergeCell ref="H47:I47"/>
    <mergeCell ref="B4:N4"/>
    <mergeCell ref="D6:E6"/>
    <mergeCell ref="E12:E13"/>
    <mergeCell ref="F12:G13"/>
    <mergeCell ref="H12:H13"/>
    <mergeCell ref="I12:J13"/>
    <mergeCell ref="I17:J17"/>
    <mergeCell ref="I14:J14"/>
    <mergeCell ref="F39:G39"/>
    <mergeCell ref="F40:G40"/>
    <mergeCell ref="E24:E25"/>
    <mergeCell ref="F26:J26"/>
    <mergeCell ref="F27:J27"/>
    <mergeCell ref="F28:J28"/>
    <mergeCell ref="F29:J29"/>
    <mergeCell ref="F30:L30"/>
    <mergeCell ref="F19:G19"/>
    <mergeCell ref="F20:G20"/>
    <mergeCell ref="I19:J19"/>
    <mergeCell ref="I20:J20"/>
    <mergeCell ref="F21:G21"/>
    <mergeCell ref="I21:J21"/>
  </mergeCells>
  <printOptions/>
  <pageMargins left="0.25" right="0.16" top="0.41" bottom="0.54" header="0.25" footer="0.34"/>
  <pageSetup horizontalDpi="600" verticalDpi="600" orientation="portrait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58"/>
  <sheetViews>
    <sheetView zoomScalePageLayoutView="0" workbookViewId="0" topLeftCell="A16">
      <selection activeCell="P36" sqref="P36"/>
    </sheetView>
  </sheetViews>
  <sheetFormatPr defaultColWidth="9.140625" defaultRowHeight="12.75"/>
  <cols>
    <col min="1" max="1" width="14.421875" style="0" customWidth="1"/>
    <col min="2" max="2" width="3.7109375" style="0" customWidth="1"/>
    <col min="3" max="3" width="3.421875" style="19" customWidth="1"/>
    <col min="4" max="4" width="2.00390625" style="0" customWidth="1"/>
    <col min="5" max="5" width="3.421875" style="0" customWidth="1"/>
    <col min="6" max="6" width="13.7109375" style="0" customWidth="1"/>
    <col min="7" max="9" width="8.7109375" style="0" customWidth="1"/>
    <col min="10" max="10" width="7.28125" style="0" customWidth="1"/>
    <col min="11" max="11" width="7.57421875" style="0" customWidth="1"/>
    <col min="12" max="12" width="6.28125" style="0" customWidth="1"/>
    <col min="13" max="13" width="10.421875" style="0" customWidth="1"/>
    <col min="14" max="14" width="5.140625" style="0" customWidth="1"/>
    <col min="15" max="15" width="2.140625" style="0" customWidth="1"/>
  </cols>
  <sheetData>
    <row r="2" spans="2:14" ht="12.75">
      <c r="B2" s="1"/>
      <c r="C2" s="11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2.75">
      <c r="B3" s="4"/>
      <c r="C3" s="10" t="s">
        <v>207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29" customFormat="1" ht="33" customHeight="1">
      <c r="B4" s="459" t="s">
        <v>267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1"/>
    </row>
    <row r="5" spans="2:14" s="29" customFormat="1" ht="12.75" customHeight="1">
      <c r="B5" s="89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2:14" ht="15.75">
      <c r="B6" s="4"/>
      <c r="C6" s="10"/>
      <c r="D6" s="492" t="s">
        <v>263</v>
      </c>
      <c r="E6" s="492"/>
      <c r="F6" s="104" t="s">
        <v>356</v>
      </c>
      <c r="G6" s="5"/>
      <c r="H6" s="5"/>
      <c r="I6" s="5"/>
      <c r="J6" s="5"/>
      <c r="K6" s="5"/>
      <c r="L6" s="5"/>
      <c r="M6" s="5"/>
      <c r="N6" s="6"/>
    </row>
    <row r="7" spans="2:14" ht="12.75">
      <c r="B7" s="4"/>
      <c r="C7" s="10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2:14" ht="12.75">
      <c r="B8" s="4"/>
      <c r="C8" s="10"/>
      <c r="D8" s="5"/>
      <c r="E8" s="107"/>
      <c r="F8" s="109" t="s">
        <v>264</v>
      </c>
      <c r="G8" s="5"/>
      <c r="H8" s="5"/>
      <c r="I8" s="5"/>
      <c r="J8" s="5"/>
      <c r="K8" s="5"/>
      <c r="L8" s="5"/>
      <c r="M8" s="5"/>
      <c r="N8" s="6"/>
    </row>
    <row r="9" spans="2:14" ht="12.75">
      <c r="B9" s="4"/>
      <c r="C9" s="10"/>
      <c r="D9" s="5"/>
      <c r="E9" s="109" t="s">
        <v>265</v>
      </c>
      <c r="F9" s="109"/>
      <c r="G9" s="5"/>
      <c r="H9" s="5"/>
      <c r="I9" s="5"/>
      <c r="J9" s="5"/>
      <c r="K9" s="5"/>
      <c r="L9" s="5"/>
      <c r="M9" s="5"/>
      <c r="N9" s="6"/>
    </row>
    <row r="10" spans="2:14" ht="12.75">
      <c r="B10" s="4"/>
      <c r="C10" s="10"/>
      <c r="D10" s="5"/>
      <c r="E10" s="109"/>
      <c r="F10" s="109" t="s">
        <v>266</v>
      </c>
      <c r="G10" s="5"/>
      <c r="H10" s="5"/>
      <c r="I10" s="5"/>
      <c r="J10" s="5"/>
      <c r="K10" s="5"/>
      <c r="L10" s="5"/>
      <c r="M10" s="5"/>
      <c r="N10" s="6"/>
    </row>
    <row r="11" spans="2:14" ht="12.75">
      <c r="B11" s="4"/>
      <c r="C11" s="10"/>
      <c r="D11" s="5"/>
      <c r="E11" s="5" t="s">
        <v>789</v>
      </c>
      <c r="F11" s="109"/>
      <c r="G11" s="5"/>
      <c r="H11" s="5"/>
      <c r="I11" s="5"/>
      <c r="J11" s="5"/>
      <c r="K11" s="5"/>
      <c r="L11" s="5"/>
      <c r="M11" s="5"/>
      <c r="N11" s="6"/>
    </row>
    <row r="12" spans="2:14" ht="12.75">
      <c r="B12" s="4"/>
      <c r="C12" s="10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2:14" ht="12.75">
      <c r="B13" s="4"/>
      <c r="C13" s="10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2:14" ht="12.75">
      <c r="B14" s="4"/>
      <c r="C14" s="10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2:14" ht="12.75">
      <c r="B15" s="4"/>
      <c r="C15" s="10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2:14" ht="12.75">
      <c r="B16" s="4"/>
      <c r="C16" s="10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2:14" ht="12.75">
      <c r="B17" s="4"/>
      <c r="C17" s="10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2:14" ht="12.75">
      <c r="B18" s="4"/>
      <c r="C18" s="10"/>
      <c r="D18" s="5"/>
      <c r="E18" s="135"/>
      <c r="F18" s="5"/>
      <c r="G18" s="5"/>
      <c r="H18" s="5"/>
      <c r="I18" s="5"/>
      <c r="J18" s="5"/>
      <c r="K18" s="5"/>
      <c r="L18" s="5"/>
      <c r="M18" s="5"/>
      <c r="N18" s="6"/>
    </row>
    <row r="19" spans="2:14" ht="12.75">
      <c r="B19" s="4"/>
      <c r="C19" s="10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2:14" ht="12.75">
      <c r="B20" s="4"/>
      <c r="C20" s="10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2:14" ht="12.75">
      <c r="B21" s="4"/>
      <c r="C21" s="10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2:14" ht="12.75">
      <c r="B22" s="4"/>
      <c r="C22" s="10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2:14" ht="12.75">
      <c r="B23" s="4"/>
      <c r="C23" s="10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2:14" ht="12.75">
      <c r="B24" s="4"/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2:14" ht="12.75">
      <c r="B25" s="4"/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2:14" ht="12.75">
      <c r="B26" s="4"/>
      <c r="C26" s="10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2:14" ht="12.75">
      <c r="B27" s="4"/>
      <c r="C27" s="10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2:14" ht="12.75">
      <c r="B28" s="4"/>
      <c r="C28" s="10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4" ht="12.75">
      <c r="B29" s="4"/>
      <c r="C29" s="10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 ht="12.75">
      <c r="B30" s="4"/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2:14" ht="12.75">
      <c r="B31" s="4"/>
      <c r="C31" s="10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2:14" ht="12.75">
      <c r="B32" s="4"/>
      <c r="C32" s="10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 ht="12.75">
      <c r="B33" s="4"/>
      <c r="C33" s="10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2:14" ht="12.75">
      <c r="B34" s="4"/>
      <c r="C34" s="10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</row>
    <row r="35" spans="2:14" ht="12.75">
      <c r="B35" s="4"/>
      <c r="C35" s="10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2:14" ht="12.75">
      <c r="B36" s="4"/>
      <c r="C36" s="10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2:14" ht="12.75">
      <c r="B37" s="4"/>
      <c r="C37" s="10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2:14" ht="12.75">
      <c r="B38" s="4"/>
      <c r="C38" s="10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2:14" ht="12.75">
      <c r="B39" s="4"/>
      <c r="C39" s="10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2:14" ht="12.75">
      <c r="B40" s="4"/>
      <c r="C40" s="10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2:14" ht="12.75">
      <c r="B41" s="4"/>
      <c r="C41" s="10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2:14" ht="12.75">
      <c r="B42" s="4"/>
      <c r="C42" s="10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</row>
    <row r="43" spans="2:14" ht="12.75">
      <c r="B43" s="4"/>
      <c r="C43" s="10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2:14" ht="12.75">
      <c r="B44" s="4"/>
      <c r="C44" s="10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2:14" ht="12.75">
      <c r="B45" s="4"/>
      <c r="C45" s="10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2:14" ht="12.75">
      <c r="B46" s="4"/>
      <c r="C46" s="10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2:14" ht="12.75">
      <c r="B47" s="4"/>
      <c r="C47" s="10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2:14" ht="15">
      <c r="B48" s="4"/>
      <c r="C48" s="10"/>
      <c r="D48" s="5"/>
      <c r="E48" s="5"/>
      <c r="F48" s="5" t="s">
        <v>351</v>
      </c>
      <c r="G48" s="5"/>
      <c r="H48" s="5"/>
      <c r="I48" s="493" t="s">
        <v>136</v>
      </c>
      <c r="J48" s="493"/>
      <c r="K48" s="493"/>
      <c r="L48" s="493"/>
      <c r="M48" s="493"/>
      <c r="N48" s="6"/>
    </row>
    <row r="49" spans="2:14" ht="15">
      <c r="B49" s="4"/>
      <c r="C49" s="10"/>
      <c r="D49" s="5"/>
      <c r="E49" s="5" t="s">
        <v>355</v>
      </c>
      <c r="F49" s="5"/>
      <c r="G49" s="5"/>
      <c r="H49" s="5"/>
      <c r="I49" s="491" t="s">
        <v>353</v>
      </c>
      <c r="J49" s="491"/>
      <c r="K49" s="491"/>
      <c r="L49" s="491"/>
      <c r="M49" s="491"/>
      <c r="N49" s="6"/>
    </row>
    <row r="50" spans="2:14" ht="12.75">
      <c r="B50" s="4"/>
      <c r="C50" s="10"/>
      <c r="D50" s="5"/>
      <c r="E50" s="5" t="s">
        <v>352</v>
      </c>
      <c r="G50" s="5"/>
      <c r="H50" s="5"/>
      <c r="I50" s="5"/>
      <c r="J50" s="5" t="s">
        <v>354</v>
      </c>
      <c r="K50" s="5"/>
      <c r="L50" s="5"/>
      <c r="M50" s="5"/>
      <c r="N50" s="6"/>
    </row>
    <row r="51" spans="2:14" ht="12.75">
      <c r="B51" s="4"/>
      <c r="C51" s="10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</row>
    <row r="52" spans="2:14" ht="12.75">
      <c r="B52" s="4"/>
      <c r="C52" s="10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</row>
    <row r="53" spans="2:14" ht="12.75">
      <c r="B53" s="4"/>
      <c r="C53" s="10"/>
      <c r="D53" s="5"/>
      <c r="E53" s="5"/>
      <c r="F53" s="5"/>
      <c r="G53" s="5"/>
      <c r="H53" s="5"/>
      <c r="N53" s="6"/>
    </row>
    <row r="54" spans="2:14" ht="15">
      <c r="B54" s="4"/>
      <c r="C54" s="10"/>
      <c r="D54" s="5"/>
      <c r="E54" s="5"/>
      <c r="F54" s="13"/>
      <c r="G54" s="5"/>
      <c r="H54" s="5"/>
      <c r="N54" s="6"/>
    </row>
    <row r="55" spans="2:14" ht="12.75">
      <c r="B55" s="4"/>
      <c r="C55" s="10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</row>
    <row r="56" spans="2:14" ht="12.75">
      <c r="B56" s="4"/>
      <c r="C56" s="10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</row>
    <row r="57" spans="2:14" ht="12.75">
      <c r="B57" s="4"/>
      <c r="C57" s="10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</row>
    <row r="58" spans="2:14" ht="12.75">
      <c r="B58" s="7"/>
      <c r="C58" s="23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</row>
  </sheetData>
  <sheetProtection/>
  <mergeCells count="4">
    <mergeCell ref="I49:M49"/>
    <mergeCell ref="B4:N4"/>
    <mergeCell ref="D6:E6"/>
    <mergeCell ref="I48:M4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2013-04-26T12:14:27Z</cp:lastPrinted>
  <dcterms:created xsi:type="dcterms:W3CDTF">2002-02-16T18:16:52Z</dcterms:created>
  <dcterms:modified xsi:type="dcterms:W3CDTF">2013-07-24T09:08:06Z</dcterms:modified>
  <cp:category/>
  <cp:version/>
  <cp:contentType/>
  <cp:contentStatus/>
</cp:coreProperties>
</file>