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63" activeTab="3"/>
  </bookViews>
  <sheets>
    <sheet name="kopert" sheetId="1" r:id="rId1"/>
    <sheet name=" Aktiv " sheetId="2" r:id="rId2"/>
    <sheet name="pasive" sheetId="3" r:id="rId3"/>
    <sheet name="ardh&amp;shpenz" sheetId="4" r:id="rId4"/>
    <sheet name="Cash flow" sheetId="5" r:id="rId5"/>
    <sheet name="ndrysh.kap" sheetId="6" r:id="rId6"/>
    <sheet name="Dorezimi i p.f" sheetId="7" r:id="rId7"/>
    <sheet name="Deklarata" sheetId="8" r:id="rId8"/>
    <sheet name="Aneks stat.pasq.1" sheetId="9" r:id="rId9"/>
    <sheet name="Pasq.ardh.nr.3" sheetId="10" r:id="rId10"/>
    <sheet name="Aktive AM" sheetId="11" r:id="rId11"/>
    <sheet name="Sheet1" sheetId="12" r:id="rId12"/>
    <sheet name="Sheet2" sheetId="13" r:id="rId13"/>
  </sheets>
  <externalReferences>
    <externalReference r:id="rId16"/>
  </externalReferences>
  <definedNames>
    <definedName name="cash_2012">'[1]bilanci kontabel'!$C$8</definedName>
    <definedName name="fit_2012">'[1]bilanci kontabel'!$C$38</definedName>
    <definedName name="gjendje_cash">'[1]bilanci kontabel'!$E$8</definedName>
    <definedName name="mm_2011">'[1]bilanci kontabel'!$D$8</definedName>
    <definedName name="nd_fur_2012">'[1]bilanci kontabel'!$I$24</definedName>
    <definedName name="nd_hua_tjera">'[1]bilanci kontabel'!$I$30</definedName>
    <definedName name="nd_klient_2012">'[1]bilanci kontabel'!$I$13</definedName>
    <definedName name="nd_mall_2012">'[1]bilanci kontabel'!$I$15</definedName>
    <definedName name="nd_pag_2012">'[1]bilanci kontabel'!$I$25</definedName>
    <definedName name="nd_sig_2012">'[1]bilanci kontabel'!$I$26</definedName>
    <definedName name="nd_tap_2012">'[1]bilanci kontabel'!$I$27</definedName>
    <definedName name="nd_tat_fit_2012">'[1]bilanci kontabel'!$I$28</definedName>
    <definedName name="nd_tvsh_2012">'[1]bilanci kontabel'!$I$29</definedName>
  </definedNames>
  <calcPr fullCalcOnLoad="1"/>
</workbook>
</file>

<file path=xl/sharedStrings.xml><?xml version="1.0" encoding="utf-8"?>
<sst xmlns="http://schemas.openxmlformats.org/spreadsheetml/2006/main" count="798" uniqueCount="571">
  <si>
    <t>AKTIVET</t>
  </si>
  <si>
    <t>AKTIVET AFATSHKURTRA</t>
  </si>
  <si>
    <t>Nr</t>
  </si>
  <si>
    <t>I</t>
  </si>
  <si>
    <t>II</t>
  </si>
  <si>
    <t>AKTIVET AFATGJATA</t>
  </si>
  <si>
    <t>TOTALI I AKTIVEVE</t>
  </si>
  <si>
    <t>Shenime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</si>
  <si>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</si>
  <si>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</si>
  <si>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</si>
  <si>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</si>
  <si>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</si>
  <si>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</si>
  <si>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</si>
  <si>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</si>
  <si>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</si>
  <si>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</si>
  <si>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</si>
  <si>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-Prodhim ne proces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</si>
  <si>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</si>
  <si>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</si>
  <si>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</si>
  <si>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</si>
  <si>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</si>
  <si>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</si>
  <si>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4  Aktive afatgjata jomateriale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</si>
  <si>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</si>
  <si>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</si>
  <si>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</si>
  <si>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</si>
  <si>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</si>
  <si>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</si>
  <si>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</si>
  <si>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</si>
  <si>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</si>
  <si>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</si>
  <si>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</si>
  <si>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</si>
  <si>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</si>
  <si>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</si>
  <si>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</si>
  <si>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</si>
  <si>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</si>
  <si>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</si>
  <si>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</si>
  <si>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</si>
  <si>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</si>
  <si>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</si>
  <si>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</si>
  <si>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</si>
  <si>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</si>
  <si>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-Dividente per tu paguar</t>
  </si>
  <si>
    <t xml:space="preserve">    -Debitore dhe kreditore te tjere</t>
  </si>
  <si>
    <t>4  Grantet dhe te ardhurat e shtyra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</si>
  <si>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</si>
  <si>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</si>
  <si>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</si>
  <si>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</si>
  <si>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</si>
  <si>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</si>
  <si>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</si>
  <si>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</si>
  <si>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</si>
  <si>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</si>
  <si>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</si>
  <si>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</si>
  <si>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</si>
  <si>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</si>
  <si>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</si>
  <si>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</si>
  <si>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</si>
  <si>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</si>
  <si>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</si>
  <si>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9  Fitimet e pashperndara</t>
  </si>
  <si>
    <t>10  Fitimi(humbja) e vitit financiar</t>
  </si>
  <si>
    <t>Materialet e konsumuara</t>
  </si>
  <si>
    <t>Fitimi (humbja) para tatimit (9+/-13)</t>
  </si>
  <si>
    <t>Emertimi</t>
  </si>
  <si>
    <t>Primi aksionit</t>
  </si>
  <si>
    <t>Aksionet e thesarit</t>
  </si>
  <si>
    <t>Rezerva te konvertimit te monedh.te huaja</t>
  </si>
  <si>
    <t>TOTALI</t>
  </si>
  <si>
    <t xml:space="preserve">Kapitali akionar </t>
  </si>
  <si>
    <t>Rezervat  statutore dhe ligjore</t>
  </si>
  <si>
    <t>Kapitali akionar qe i perket aksioneve te shoqerise meme</t>
  </si>
  <si>
    <t>Fitimi i pa    shperndare</t>
  </si>
  <si>
    <t>Zoterimet e aksioneve             te pakices</t>
  </si>
  <si>
    <t>Efekti i ndryshimit te kurseve te kembimit gjate konsolidimit</t>
  </si>
  <si>
    <t>Totali i te ardh.&amp;shpenz. qe nuk jane njohur ne pasqyren e te ardh&amp;shpenz.</t>
  </si>
  <si>
    <t>Dividentet e paguar</t>
  </si>
  <si>
    <t>Transferime ne rezerven e detyrueshme statutore</t>
  </si>
  <si>
    <t>Fitimi neto per periudhen kontabel</t>
  </si>
  <si>
    <t>Emetimi i kapitalit aksionar</t>
  </si>
  <si>
    <t>Aksione thesari te riblera</t>
  </si>
  <si>
    <t>Deri</t>
  </si>
  <si>
    <t>Leke</t>
  </si>
  <si>
    <t>5  Kapitali aksioner i papaguar</t>
  </si>
  <si>
    <t>TOTALI I PASIVEVE DHE KAPITALIT (I+II+III)</t>
  </si>
  <si>
    <t>Nr.</t>
  </si>
  <si>
    <t>Sasia</t>
  </si>
  <si>
    <t>Totali</t>
  </si>
  <si>
    <t>Mjete transporti</t>
  </si>
  <si>
    <t>Makineri dhe pajisje</t>
  </si>
  <si>
    <t xml:space="preserve">    -Mjete transporti</t>
  </si>
  <si>
    <t>PASQYRA E TË ARDHURAVE DHE SHPENZIMEVE
(Bazuar në klasifikimin e Shpenzimeve sipas Natyrës)</t>
  </si>
  <si>
    <t>Përshkrimi i Elementëve</t>
  </si>
  <si>
    <t>Referencat Nr llog,</t>
  </si>
  <si>
    <t>Viti Ushtrimor</t>
  </si>
  <si>
    <t>Viti Paraardhës</t>
  </si>
  <si>
    <t>1.</t>
  </si>
  <si>
    <t>Shitjet neto</t>
  </si>
  <si>
    <t>701, 705</t>
  </si>
  <si>
    <t>2.</t>
  </si>
  <si>
    <t>Të ardhura të tjera nga veprimtaritë e shfrytëzimit</t>
  </si>
  <si>
    <t>702-704X,706-708X</t>
  </si>
  <si>
    <t>3.</t>
  </si>
  <si>
    <t>Ndryshimet në inventarin e produkteve të gatshme dhe prodhimit në proçes</t>
  </si>
  <si>
    <t>71</t>
  </si>
  <si>
    <t>4.</t>
  </si>
  <si>
    <t>601-608X</t>
  </si>
  <si>
    <t>5.</t>
  </si>
  <si>
    <t>Kosto e punës</t>
  </si>
  <si>
    <t>641- 648</t>
  </si>
  <si>
    <t>6.</t>
  </si>
  <si>
    <t>Amortizimet dhe zhvlerësimet</t>
  </si>
  <si>
    <t>68X</t>
  </si>
  <si>
    <t>7.</t>
  </si>
  <si>
    <t>Shpenzime të tjera</t>
  </si>
  <si>
    <t>61-63</t>
  </si>
  <si>
    <t>8.</t>
  </si>
  <si>
    <t>Totali i shpenzimeve (shuma 4 - 7)</t>
  </si>
  <si>
    <t/>
  </si>
  <si>
    <t>9.</t>
  </si>
  <si>
    <t>Fitimi apo humbja nga veprimtaria kryesore (1+2+/-3-8)</t>
  </si>
  <si>
    <t>10.</t>
  </si>
  <si>
    <t>Të ardhurat dhe shpenzimet financiare nga njësitë e kontrolluara</t>
  </si>
  <si>
    <t>761, 661</t>
  </si>
  <si>
    <t>11.</t>
  </si>
  <si>
    <t>Të ardhurat dhe shpenzimet financiare nga pjesëmarrjet</t>
  </si>
  <si>
    <t>762, 662</t>
  </si>
  <si>
    <t>12.</t>
  </si>
  <si>
    <t>Të ardhurat dhe shpenzimet financiare</t>
  </si>
  <si>
    <t>12.1.</t>
  </si>
  <si>
    <t>Të ardhurat dhe shpenzimet financiare nga investime të tjera financiare afatgjata</t>
  </si>
  <si>
    <t>763,764, 765, 664, 665</t>
  </si>
  <si>
    <t>12.2.</t>
  </si>
  <si>
    <t>Të ardhurat dhe shpenzimet nga interesat</t>
  </si>
  <si>
    <t>767, 667</t>
  </si>
  <si>
    <t>12.3.</t>
  </si>
  <si>
    <t>Fitimet (humbjet) nga kursi i këmbimi</t>
  </si>
  <si>
    <t>769, 669</t>
  </si>
  <si>
    <t>12.4.</t>
  </si>
  <si>
    <t>Të ardhura dhe shpenzime të tjera financiare</t>
  </si>
  <si>
    <t>13.</t>
  </si>
  <si>
    <t>Totali i të ardhurave dhe shpenzimeve financiare (10+11+12.1+12.2+12.3+12.4)</t>
  </si>
  <si>
    <t>14.</t>
  </si>
  <si>
    <t>15.</t>
  </si>
  <si>
    <t>Shpenzimet e tatimit mbi fitimin</t>
  </si>
  <si>
    <t>69</t>
  </si>
  <si>
    <t>16.</t>
  </si>
  <si>
    <t>17.</t>
  </si>
  <si>
    <t>Elementët e pasqyrave të konsoliduara</t>
  </si>
  <si>
    <t>Adresa:TIRANE /ALBANIA</t>
  </si>
  <si>
    <t xml:space="preserve">Nr_____Prot.                                                                                                                                  </t>
  </si>
  <si>
    <t xml:space="preserve">    </t>
  </si>
  <si>
    <r>
      <t xml:space="preserve">   </t>
    </r>
    <r>
      <rPr>
        <sz val="14"/>
        <rFont val="Times New Roman"/>
        <family val="1"/>
      </rPr>
      <t xml:space="preserve">Per :      DREJTORIA RAJONALE TATIMORE </t>
    </r>
  </si>
  <si>
    <t xml:space="preserve">               (Drejtorie e Perpunimit e Menaxhimit te Ardhurave)</t>
  </si>
  <si>
    <t xml:space="preserve">                                        </t>
  </si>
  <si>
    <t xml:space="preserve">                                                                                                TIRANE</t>
  </si>
  <si>
    <t xml:space="preserve">                 sipas Udhezues Nr 1  date 11.03.2011</t>
  </si>
  <si>
    <t xml:space="preserve">kopje         </t>
  </si>
  <si>
    <t xml:space="preserve">2   ( dy )  </t>
  </si>
  <si>
    <t xml:space="preserve"> 1   (nje )</t>
  </si>
  <si>
    <t>flete</t>
  </si>
  <si>
    <t xml:space="preserve">                                                                                        ADMINISTRATORI</t>
  </si>
  <si>
    <t>DEKLARATE</t>
  </si>
  <si>
    <t>Hartuesi i pasqyrave financiare eshte:</t>
  </si>
  <si>
    <r>
      <t>Shoqeria_______________</t>
    </r>
    <r>
      <rPr>
        <b/>
        <sz val="12"/>
        <rFont val="Times New Roman"/>
        <family val="1"/>
      </rPr>
      <t xml:space="preserve">(studio kontabiliteti) </t>
    </r>
    <r>
      <rPr>
        <sz val="12"/>
        <rFont val="Times New Roman"/>
        <family val="1"/>
      </rPr>
      <t>me NIPT ______________.</t>
    </r>
  </si>
  <si>
    <t>Administratori i Shoqërisë</t>
  </si>
  <si>
    <t>T.A.M.A.-CO SHPK</t>
  </si>
  <si>
    <t>NIPTI : L 02311005 E</t>
  </si>
  <si>
    <t>Pasqyre Nr.3</t>
  </si>
  <si>
    <t>Tregti karburanti</t>
  </si>
  <si>
    <t>Aktiviteti</t>
  </si>
  <si>
    <t>Te ardhurat nga aktiviteti</t>
  </si>
  <si>
    <t>Tregti ushqimore</t>
  </si>
  <si>
    <t>Tregti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</si>
  <si>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</si>
  <si>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</si>
  <si>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</si>
  <si>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</si>
  <si>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</si>
  <si>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</si>
  <si>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</si>
  <si>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</si>
  <si>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</si>
  <si>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</si>
  <si>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</si>
  <si>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</si>
  <si>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</si>
  <si>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</si>
  <si>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</si>
  <si>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</si>
  <si>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</si>
  <si>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</si>
  <si>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</si>
  <si>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</si>
  <si>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</si>
  <si>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</si>
  <si>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</si>
  <si>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</si>
  <si>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</si>
  <si>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</si>
  <si>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</si>
  <si>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</si>
  <si>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</si>
  <si>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</si>
  <si>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</si>
  <si>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</si>
  <si>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</si>
  <si>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</si>
  <si>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</si>
  <si>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</si>
  <si>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</si>
  <si>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</si>
  <si>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</si>
  <si>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</si>
  <si>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</si>
  <si>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</si>
  <si>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</si>
  <si>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</si>
  <si>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</si>
  <si>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</si>
  <si>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</si>
  <si>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</si>
  <si>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</si>
  <si>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</si>
  <si>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</si>
  <si>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</si>
  <si>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</si>
  <si>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</si>
  <si>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</si>
  <si>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</si>
  <si>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</si>
  <si>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</si>
  <si>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</si>
  <si>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</si>
  <si>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</si>
  <si>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</si>
  <si>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</si>
  <si>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</si>
  <si>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</si>
  <si>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</si>
  <si>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</si>
  <si>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</si>
  <si>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</si>
  <si>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</si>
  <si>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</si>
  <si>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</si>
  <si>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</si>
  <si>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</si>
  <si>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</si>
  <si>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</si>
  <si>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</si>
  <si>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</si>
  <si>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</si>
  <si>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</si>
  <si>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</si>
  <si>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</si>
  <si>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</si>
  <si>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</si>
  <si>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</si>
  <si>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</si>
  <si>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</si>
  <si>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</si>
  <si>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</si>
  <si>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</si>
  <si>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</si>
  <si>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</si>
  <si>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</si>
  <si>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</si>
  <si>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</si>
  <si>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</si>
  <si>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</si>
  <si>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</si>
  <si>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</si>
  <si>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</si>
  <si>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</si>
  <si>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</si>
  <si>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</si>
  <si>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</si>
  <si>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</si>
  <si>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</si>
  <si>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</si>
  <si>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</si>
  <si>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</si>
  <si>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</si>
  <si>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</si>
  <si>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</si>
  <si>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</si>
  <si>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</si>
  <si>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</si>
  <si>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</si>
  <si>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</si>
  <si>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</si>
  <si>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</si>
  <si>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</si>
  <si>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</si>
  <si>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</si>
  <si>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</si>
  <si>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</si>
  <si>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</si>
  <si>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</si>
  <si>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</si>
  <si>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</si>
  <si>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</si>
  <si>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</si>
  <si>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</si>
  <si>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</si>
  <si>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</si>
  <si>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</si>
  <si>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</si>
  <si>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</si>
  <si>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</si>
  <si>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</si>
  <si>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</si>
  <si>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</si>
  <si>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</si>
  <si>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</si>
  <si>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</si>
  <si>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</si>
  <si>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</si>
  <si>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</si>
  <si>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</si>
  <si>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</si>
  <si>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</si>
  <si>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</si>
  <si>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Gjendje</t>
  </si>
  <si>
    <t>Shtesa</t>
  </si>
  <si>
    <t>Pakesime</t>
  </si>
  <si>
    <t>Toka</t>
  </si>
  <si>
    <t>Ndertime</t>
  </si>
  <si>
    <t xml:space="preserve">             TOTALI</t>
  </si>
  <si>
    <t>Instalime teknike</t>
  </si>
  <si>
    <t>Instrumenta dhe vegla</t>
  </si>
  <si>
    <t xml:space="preserve">    -Te tjera tatime per tu marre</t>
  </si>
  <si>
    <t xml:space="preserve"> </t>
  </si>
  <si>
    <t>Sherbime te tjera(Nga kombimet valutore)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</si>
  <si>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Shoqeria _________ me NIPT_______________ perqindja e pjesemarrjes________%.......................................</t>
    </r>
  </si>
  <si>
    <t>Nr. i te punesuarve</t>
  </si>
  <si>
    <t>VI</t>
  </si>
  <si>
    <t>Pajisje informative</t>
  </si>
  <si>
    <t>Mobile Zyre</t>
  </si>
  <si>
    <t>VII</t>
  </si>
  <si>
    <t xml:space="preserve">    -Te tjera 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</si>
  <si>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Pasqyra  Nr 1 ( Ardhurat  )                                              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</si>
  <si>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Pasqyra  Nr 2 ( Shpenzimet )                                          flete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</si>
  <si>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Pasqyra  Nr 3 ( Ndarja te ardhurave sipas aktivitetit)     flete</t>
    </r>
  </si>
  <si>
    <r>
      <t xml:space="preserve">            7.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Pasqyra e aktiveve afatgjata materiale                           flete</t>
    </r>
  </si>
  <si>
    <r>
      <t xml:space="preserve">            8.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Deklarate e hartusit te pasqyrave financiare                   flete</t>
    </r>
  </si>
  <si>
    <t>Viti 2013</t>
  </si>
  <si>
    <t>31.12.2013</t>
  </si>
  <si>
    <t>Paga dhe shperblime personeli</t>
  </si>
  <si>
    <t>Sigurime shoqeore she shendetesore</t>
  </si>
  <si>
    <t>Te punesuar mesatarisht per vitin 2013: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</si>
  <si>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Gjendjen e inventarit te materialeve nuk ka.</t>
    </r>
  </si>
  <si>
    <t>0   (zero )</t>
  </si>
  <si>
    <t>Pozicioni me 31 Dhjetor 2013</t>
  </si>
  <si>
    <t>72,73,75,768,77,
65,666,668</t>
  </si>
  <si>
    <t>PASQYRA FINANCIARE TE VITIT 2014</t>
  </si>
  <si>
    <t>Emertimi dhe Forma ligjore</t>
  </si>
  <si>
    <t>AYEN ENERGY TRADING SH.A</t>
  </si>
  <si>
    <t>NIPT -i</t>
  </si>
  <si>
    <t>L 3213008 F</t>
  </si>
  <si>
    <t>Adresa e Selise</t>
  </si>
  <si>
    <t>Bulevardi Deshmoret e Kombit Twin Tower 2 Kat 10</t>
  </si>
  <si>
    <t>TIRANE</t>
  </si>
  <si>
    <t>Data e krijimit</t>
  </si>
  <si>
    <t>25.09.2013</t>
  </si>
  <si>
    <t>Nr. i  Regjistrit  Tregetar</t>
  </si>
  <si>
    <t>Veprimtaria  Kryesore</t>
  </si>
  <si>
    <t>TREGTI ENERGJIE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</si>
  <si>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</si>
  <si>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</si>
  <si>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</si>
  <si>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2014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</si>
  <si>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</si>
  <si>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</si>
  <si>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</si>
  <si>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</si>
  <si>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</si>
  <si>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</si>
  <si>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</si>
  <si>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</si>
  <si>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01.01.2014</t>
  </si>
  <si>
    <t>31.12.2014</t>
  </si>
  <si>
    <t xml:space="preserve">  Data  e  mbylljes se Pasqyrave Financiare</t>
  </si>
  <si>
    <t>06.02.2015</t>
  </si>
  <si>
    <t>Cash flow nga aktivitetet operative</t>
  </si>
  <si>
    <t>   Fitimi neto</t>
  </si>
  <si>
    <t>Amortizimi i aktiveve afatgjata</t>
  </si>
  <si>
    <t>Rregullime te fitimit neto</t>
  </si>
  <si>
    <t>Rritje/pakesim ne aktivet afatshkurtera</t>
  </si>
  <si>
    <t>Parapagime të dhena</t>
  </si>
  <si>
    <t>Klientë për mallra, produkte e shërbime</t>
  </si>
  <si>
    <t>Mallra</t>
  </si>
  <si>
    <t>Rritje/pakesim ne pasivet afatshkurtera</t>
  </si>
  <si>
    <t>Furnitorë për mallra, produkte e shërbime</t>
  </si>
  <si>
    <t>Paga dhe shpërblime</t>
  </si>
  <si>
    <t>Sigurime shoqërore dhe shëndetsore</t>
  </si>
  <si>
    <t>Tatim mbi të ardhurat personale</t>
  </si>
  <si>
    <t xml:space="preserve">Detyrime per Tatim Fitimin </t>
  </si>
  <si>
    <t>Detyrime per TVSH</t>
  </si>
  <si>
    <t>Totali i rregullimeve</t>
  </si>
  <si>
    <t>Perdorur per:</t>
  </si>
  <si>
    <t>Blerje aktive afatgjata</t>
  </si>
  <si>
    <t>   Te hyra nga:</t>
  </si>
  <si>
    <t xml:space="preserve">Hua te tjera </t>
  </si>
  <si>
    <t>Rritja/ pakesimi neto ne cash</t>
  </si>
  <si>
    <t>Permbledhje</t>
  </si>
  <si>
    <t>Mjete monetare ne fillim</t>
  </si>
  <si>
    <t>Mjete monetare ne fund</t>
  </si>
  <si>
    <t>Rritja/pakesimi neto ne cash</t>
  </si>
  <si>
    <t>Fitimi (humbja) neto e vitit financiar (14-15)</t>
  </si>
  <si>
    <t>Te ardhura nga emetimi i kapitalit aksionar</t>
  </si>
  <si>
    <t>MM neto nga aktivitetet financiare</t>
  </si>
  <si>
    <t>Mjete monetare nga aktivitetet financiare</t>
  </si>
  <si>
    <t>MM neto nga aktivitete investuese</t>
  </si>
  <si>
    <t>Mjete monetare nga aktivitetet investuese</t>
  </si>
  <si>
    <t>MM neto nga aktivitet operative</t>
  </si>
  <si>
    <t>Detyrime per tatim ne burim</t>
  </si>
  <si>
    <t>Detyrime ndaj ortakut</t>
  </si>
  <si>
    <t>Detyrime te tjera ndaj tatim-taksave</t>
  </si>
  <si>
    <t>Debitore/kreditore</t>
  </si>
  <si>
    <t>PASQYRAT E NDRYSHIMEVE NE KAPITAL TE VITIT 2014</t>
  </si>
  <si>
    <t>AYEN ENERGY  TRADING SH.A</t>
  </si>
  <si>
    <t>Pozicioni me 31 Dhjetor 2014</t>
  </si>
  <si>
    <t>Viti 2014</t>
  </si>
  <si>
    <t>Cash flow nga 01.01.2014 deri 31.12.2014</t>
  </si>
  <si>
    <t>Aktivet Afatgjata Materiale  me vlere fillestare   2014</t>
  </si>
  <si>
    <t>Amortizimi A.A.Materiale   2014</t>
  </si>
  <si>
    <t>Vlera Kontabel Neto e A.A.Materiale  2014</t>
  </si>
  <si>
    <t>NIPTI : L 3213008 A</t>
  </si>
  <si>
    <t>Fahrettin Amir Arman</t>
  </si>
  <si>
    <t>Ayen Energy Trading sh.a</t>
  </si>
  <si>
    <t>NIPTI : L3213008F</t>
  </si>
  <si>
    <r>
      <t xml:space="preserve">Deklaroj se </t>
    </r>
    <r>
      <rPr>
        <b/>
        <sz val="12"/>
        <rFont val="Times New Roman"/>
        <family val="1"/>
      </rPr>
      <t>Shoqëria Ayen Energy Trading sh.a</t>
    </r>
    <r>
      <rPr>
        <sz val="12"/>
        <rFont val="Times New Roman"/>
        <family val="1"/>
      </rPr>
      <t xml:space="preserve"> me </t>
    </r>
    <r>
      <rPr>
        <b/>
        <sz val="12"/>
        <rFont val="Times New Roman"/>
        <family val="1"/>
      </rPr>
      <t>NIPT</t>
    </r>
    <r>
      <rPr>
        <sz val="12"/>
        <rFont val="Times New Roman"/>
        <family val="1"/>
      </rPr>
      <t xml:space="preserve">  L3213008F me administrator Z.Fahrettin  Amir Arman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</si>
  <si>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r>
      <t>1.</t>
    </r>
    <r>
      <rPr>
        <sz val="7"/>
        <rFont val="Times New Roman"/>
        <family val="1"/>
      </rPr>
      <t>      S</t>
    </r>
    <r>
      <rPr>
        <sz val="12"/>
        <rFont val="Times New Roman"/>
        <family val="1"/>
      </rPr>
      <t xml:space="preserve">hoqeria Ayen Elektrik  perqindja e pjesemarrjes  100% </t>
    </r>
  </si>
  <si>
    <r>
      <t>Z.       (e</t>
    </r>
    <r>
      <rPr>
        <b/>
        <sz val="12"/>
        <rFont val="Times New Roman"/>
        <family val="1"/>
      </rPr>
      <t xml:space="preserve">konomist i punësuar   pranë shoqërisë) 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</si>
  <si>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Pasqyra financiare viti 2014                                       </t>
    </r>
  </si>
  <si>
    <r>
      <t xml:space="preserve">            6.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 xml:space="preserve">Inventarin e mjeteve te transportit ne pronesi            </t>
    </r>
  </si>
  <si>
    <t>llogari</t>
  </si>
  <si>
    <t>pershkrim</t>
  </si>
  <si>
    <t>aktiv</t>
  </si>
  <si>
    <t>pasiv</t>
  </si>
  <si>
    <t>Pasiv</t>
  </si>
  <si>
    <t>121Z</t>
  </si>
  <si>
    <t xml:space="preserve">HUMBJE/FITIM </t>
  </si>
  <si>
    <t>Aktiv</t>
  </si>
  <si>
    <t>101</t>
  </si>
  <si>
    <t>Kapitali i paguar</t>
  </si>
  <si>
    <t>109</t>
  </si>
  <si>
    <t>Rezultati i ushtrimit</t>
  </si>
  <si>
    <t>2181</t>
  </si>
  <si>
    <t>Mobilje dhe pajisje zyre</t>
  </si>
  <si>
    <t>2182</t>
  </si>
  <si>
    <t>401</t>
  </si>
  <si>
    <t>Furnitore per mallra , produkte e sherbime</t>
  </si>
  <si>
    <t>411</t>
  </si>
  <si>
    <t>Kliente per mallra , produkte e sherbime</t>
  </si>
  <si>
    <t>421</t>
  </si>
  <si>
    <t>Paga e shperblime</t>
  </si>
  <si>
    <t>431</t>
  </si>
  <si>
    <t>Sigurime shoqerore dhe shendetsore</t>
  </si>
  <si>
    <t>442</t>
  </si>
  <si>
    <t>Tatim  mbi te ardhurat e personale</t>
  </si>
  <si>
    <t>4453</t>
  </si>
  <si>
    <t>Shteti-TVSH per tu paguar</t>
  </si>
  <si>
    <t>4455</t>
  </si>
  <si>
    <t>TVSH e zbriteshme</t>
  </si>
  <si>
    <t>449</t>
  </si>
  <si>
    <t>Tatimi ne burim</t>
  </si>
  <si>
    <t>455</t>
  </si>
  <si>
    <t>Te drejta dhe detyrime ndaj ortakeve dhe aksionereve</t>
  </si>
  <si>
    <t>467</t>
  </si>
  <si>
    <t>Debitore te tjere ,kreditore te tjere</t>
  </si>
  <si>
    <t>486</t>
  </si>
  <si>
    <t>Shpenzime te periudhave te ardhme</t>
  </si>
  <si>
    <t>5121</t>
  </si>
  <si>
    <t>Vlera monetare ne leke</t>
  </si>
  <si>
    <t>51241</t>
  </si>
  <si>
    <t>Banka EUR</t>
  </si>
  <si>
    <t>512431</t>
  </si>
  <si>
    <t>Banka Paund</t>
  </si>
  <si>
    <t>51245</t>
  </si>
  <si>
    <t>Raifeizen Euro</t>
  </si>
  <si>
    <t>5311</t>
  </si>
  <si>
    <t>Vlera monetare ne lek</t>
  </si>
  <si>
    <t xml:space="preserve">    Lenda : Dorzim te pasqyrave finaciare te vitit 2014, si dhe pasqyrat</t>
  </si>
  <si>
    <t>Në zbatim të ligjit Nr.8438, datë 28.12.1998, i ndryshuar, të udhëzimit të Ministrit të Financave Nr.5, datë 30.01.2006 “ Për tatimin mbi të ardhurat”, i ndryshuar si dhe kërkesave të ligjit Nr.9228, datë 29.04.2004  
“ Për kontabilitetin  dhe pasqyrave financiare” i ndryshuar”, Udhezuesi Nr 1 date 11.03.2011,dorzojme pasqyrat financiare për vitin fiskal 2014, si meposhte:</t>
  </si>
  <si>
    <t>ka  hartuar pasqyrat financiare të vitit 2014 konform standarteve kombetare te kontabilitetit.</t>
  </si>
  <si>
    <r>
      <t xml:space="preserve">Z/Zj. Aida ALBAYRAK </t>
    </r>
    <r>
      <rPr>
        <b/>
        <sz val="12"/>
        <rFont val="Times New Roman"/>
        <family val="1"/>
      </rPr>
      <t xml:space="preserve"> (kontabël i miratuar )</t>
    </r>
    <r>
      <rPr>
        <sz val="12"/>
        <rFont val="Times New Roman"/>
        <family val="1"/>
      </rPr>
      <t xml:space="preserve">  me NIPT ; L01828012Q </t>
    </r>
  </si>
  <si>
    <t>VITI 2014</t>
  </si>
  <si>
    <t>VITI 2013</t>
  </si>
  <si>
    <t>shpenzime</t>
  </si>
  <si>
    <t>ardhura</t>
  </si>
  <si>
    <t>ARDHURA</t>
  </si>
  <si>
    <t>705</t>
  </si>
  <si>
    <t>Shitje mallrash</t>
  </si>
  <si>
    <t>769</t>
  </si>
  <si>
    <t>Fitim nga kembimet valutore</t>
  </si>
  <si>
    <t>SHPENZIME</t>
  </si>
  <si>
    <t>6035</t>
  </si>
  <si>
    <t>Ndrysh.gjend.mallra</t>
  </si>
  <si>
    <t>604</t>
  </si>
  <si>
    <t>Bl.energji,avull,uje</t>
  </si>
  <si>
    <t>6042</t>
  </si>
  <si>
    <t>DHL</t>
  </si>
  <si>
    <t>605</t>
  </si>
  <si>
    <t>Blerje /shpenzime mallra, sherbimesh</t>
  </si>
  <si>
    <t>6081</t>
  </si>
  <si>
    <t>NOTERE</t>
  </si>
  <si>
    <t>6082</t>
  </si>
  <si>
    <t>KANCELARI</t>
  </si>
  <si>
    <t>6111</t>
  </si>
  <si>
    <t>Shpenzime Alokim Kapaciteteve te Interkonjeksionit</t>
  </si>
  <si>
    <t>613</t>
  </si>
  <si>
    <t>Qira</t>
  </si>
  <si>
    <t>615</t>
  </si>
  <si>
    <t>6161</t>
  </si>
  <si>
    <t>SHPENZIME SHENDETI</t>
  </si>
  <si>
    <t>618</t>
  </si>
  <si>
    <t>Te tjera</t>
  </si>
  <si>
    <t>621</t>
  </si>
  <si>
    <t>Personel nga jashte ndermarjes</t>
  </si>
  <si>
    <t>625</t>
  </si>
  <si>
    <t>Transferime, udhetim, dieta</t>
  </si>
  <si>
    <t>626</t>
  </si>
  <si>
    <t>Shpz.postare e telekom.</t>
  </si>
  <si>
    <t>628</t>
  </si>
  <si>
    <t>Sherbime bankare</t>
  </si>
  <si>
    <t>635</t>
  </si>
  <si>
    <t>Taksa e regjistrimit</t>
  </si>
  <si>
    <t>638</t>
  </si>
  <si>
    <t>Tatime te tjera</t>
  </si>
  <si>
    <t>641</t>
  </si>
  <si>
    <t>Pagat dhe shperblimet e personelit</t>
  </si>
  <si>
    <t>644</t>
  </si>
  <si>
    <t>Sigurimet shoqerore dhe shendetesore</t>
  </si>
  <si>
    <t>658</t>
  </si>
  <si>
    <t>Shpenzime te tjera</t>
  </si>
  <si>
    <t>6581</t>
  </si>
  <si>
    <t>Shpenzime leje pune</t>
  </si>
  <si>
    <t>6582</t>
  </si>
  <si>
    <t>Shpenzime me kupona</t>
  </si>
  <si>
    <t>6583</t>
  </si>
  <si>
    <t>USHQIMI</t>
  </si>
  <si>
    <t>6584</t>
  </si>
  <si>
    <t>Shpenzime taksie</t>
  </si>
  <si>
    <t>6585</t>
  </si>
  <si>
    <t>Shpenzime Noterizimi</t>
  </si>
  <si>
    <t>6586</t>
  </si>
  <si>
    <t>Shpenzime per seminare jasht shtetit</t>
  </si>
  <si>
    <t>666</t>
  </si>
  <si>
    <t>Zbritje akorduar klienteve</t>
  </si>
  <si>
    <t>6811</t>
  </si>
  <si>
    <t>amortizim i AQ afatgjate</t>
  </si>
  <si>
    <t>82</t>
  </si>
  <si>
    <t>SHPENZIME   BLERJE  AQT</t>
  </si>
  <si>
    <t>Fitimi - Humbje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</si>
</sst>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_-* #,##0.0_L_e_k_-;\-* #,##0.0_L_e_k_-;_-* &quot;-&quot;??_L_e_k_-;_-@_-"/>
    <numFmt numFmtId="190" formatCode="_-* #,##0_L_e_k_-;\-* #,##0_L_e_k_-;_-* &quot;-&quot;??_L_e_k_-;_-@_-"/>
    <numFmt numFmtId="191" formatCode="#,##0.0"/>
    <numFmt numFmtId="192" formatCode="_-* #,##0.0_-;\-* #,##0.0_-;_-* &quot;-&quot;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</numFmts>
  <fonts count="85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i/>
      <sz val="10"/>
      <name val="Arial"/>
      <family val="2"/>
    </font>
    <font>
      <sz val="9"/>
      <color indexed="8"/>
      <name val="sansserif"/>
      <family val="0"/>
    </font>
    <font>
      <b/>
      <sz val="13"/>
      <color indexed="8"/>
      <name val="sansserif"/>
      <family val="0"/>
    </font>
    <font>
      <b/>
      <sz val="9"/>
      <color indexed="8"/>
      <name val="sansserif"/>
      <family val="0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Arial CE"/>
      <family val="0"/>
    </font>
    <font>
      <sz val="11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6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i/>
      <sz val="11"/>
      <color rgb="FF333333"/>
      <name val="Times New Roman"/>
      <family val="1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187" fontId="10" fillId="0" borderId="12" xfId="42" applyNumberFormat="1" applyFont="1" applyBorder="1" applyAlignment="1">
      <alignment horizontal="right" vertical="center" wrapText="1"/>
    </xf>
    <xf numFmtId="187" fontId="12" fillId="0" borderId="12" xfId="42" applyNumberFormat="1" applyFont="1" applyBorder="1" applyAlignment="1">
      <alignment horizontal="right" vertical="center" wrapText="1"/>
    </xf>
    <xf numFmtId="187" fontId="10" fillId="0" borderId="0" xfId="42" applyNumberFormat="1" applyFont="1" applyBorder="1" applyAlignment="1">
      <alignment horizontal="left" vertical="top" wrapText="1"/>
    </xf>
    <xf numFmtId="0" fontId="80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indent="4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59" applyFont="1" applyBorder="1" applyAlignment="1">
      <alignment horizontal="left"/>
      <protection/>
    </xf>
    <xf numFmtId="0" fontId="20" fillId="0" borderId="0" xfId="0" applyFont="1" applyAlignment="1">
      <alignment/>
    </xf>
    <xf numFmtId="0" fontId="7" fillId="0" borderId="0" xfId="59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9" fontId="61" fillId="0" borderId="10" xfId="42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13" fillId="0" borderId="0" xfId="59" applyNumberFormat="1" applyFont="1" applyBorder="1" applyAlignment="1">
      <alignment wrapText="1"/>
      <protection/>
    </xf>
    <xf numFmtId="2" fontId="21" fillId="0" borderId="18" xfId="59" applyNumberFormat="1" applyFont="1" applyBorder="1" applyAlignment="1">
      <alignment horizontal="center" wrapText="1"/>
      <protection/>
    </xf>
    <xf numFmtId="0" fontId="22" fillId="0" borderId="13" xfId="59" applyFont="1" applyBorder="1" applyAlignment="1">
      <alignment horizontal="center" vertical="center" wrapText="1"/>
      <protection/>
    </xf>
    <xf numFmtId="0" fontId="7" fillId="0" borderId="19" xfId="59" applyFont="1" applyBorder="1" applyAlignment="1">
      <alignment horizontal="center"/>
      <protection/>
    </xf>
    <xf numFmtId="0" fontId="7" fillId="0" borderId="20" xfId="59" applyFont="1" applyBorder="1" applyAlignment="1">
      <alignment horizontal="left" wrapText="1"/>
      <protection/>
    </xf>
    <xf numFmtId="0" fontId="0" fillId="0" borderId="21" xfId="59" applyFont="1" applyBorder="1" applyAlignment="1">
      <alignment horizontal="center"/>
      <protection/>
    </xf>
    <xf numFmtId="0" fontId="0" fillId="0" borderId="16" xfId="59" applyFont="1" applyBorder="1" applyAlignment="1">
      <alignment horizontal="left" wrapText="1"/>
      <protection/>
    </xf>
    <xf numFmtId="0" fontId="0" fillId="0" borderId="22" xfId="59" applyFont="1" applyBorder="1" applyAlignment="1">
      <alignment horizontal="center"/>
      <protection/>
    </xf>
    <xf numFmtId="0" fontId="23" fillId="0" borderId="16" xfId="59" applyFont="1" applyBorder="1" applyAlignment="1">
      <alignment horizontal="left" wrapText="1"/>
      <protection/>
    </xf>
    <xf numFmtId="0" fontId="7" fillId="0" borderId="23" xfId="59" applyFont="1" applyBorder="1" applyAlignment="1">
      <alignment horizontal="center"/>
      <protection/>
    </xf>
    <xf numFmtId="0" fontId="7" fillId="0" borderId="16" xfId="59" applyFont="1" applyBorder="1" applyAlignment="1">
      <alignment horizontal="left" wrapText="1"/>
      <protection/>
    </xf>
    <xf numFmtId="0" fontId="0" fillId="0" borderId="17" xfId="59" applyFont="1" applyBorder="1" applyAlignment="1">
      <alignment horizontal="left" wrapText="1"/>
      <protection/>
    </xf>
    <xf numFmtId="0" fontId="0" fillId="0" borderId="24" xfId="59" applyFont="1" applyBorder="1" applyAlignment="1">
      <alignment horizontal="center"/>
      <protection/>
    </xf>
    <xf numFmtId="0" fontId="0" fillId="0" borderId="25" xfId="59" applyFont="1" applyBorder="1" applyAlignment="1">
      <alignment horizontal="left" wrapText="1"/>
      <protection/>
    </xf>
    <xf numFmtId="0" fontId="7" fillId="0" borderId="23" xfId="59" applyFont="1" applyBorder="1" applyAlignment="1">
      <alignment horizontal="center" vertical="center"/>
      <protection/>
    </xf>
    <xf numFmtId="0" fontId="7" fillId="0" borderId="22" xfId="59" applyFont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wrapText="1"/>
      <protection/>
    </xf>
    <xf numFmtId="0" fontId="7" fillId="0" borderId="21" xfId="59" applyFont="1" applyBorder="1" applyAlignment="1">
      <alignment horizontal="center"/>
      <protection/>
    </xf>
    <xf numFmtId="0" fontId="9" fillId="0" borderId="10" xfId="59" applyFont="1" applyBorder="1" applyAlignment="1">
      <alignment horizontal="left" wrapText="1"/>
      <protection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22" xfId="59" applyFont="1" applyBorder="1" applyAlignment="1">
      <alignment horizontal="center"/>
      <protection/>
    </xf>
    <xf numFmtId="0" fontId="7" fillId="0" borderId="10" xfId="59" applyFont="1" applyBorder="1" applyAlignment="1">
      <alignment horizontal="left" wrapText="1"/>
      <protection/>
    </xf>
    <xf numFmtId="0" fontId="7" fillId="0" borderId="24" xfId="59" applyFont="1" applyBorder="1" applyAlignment="1">
      <alignment horizontal="center"/>
      <protection/>
    </xf>
    <xf numFmtId="0" fontId="7" fillId="0" borderId="17" xfId="59" applyFont="1" applyBorder="1" applyAlignment="1">
      <alignment horizontal="left" wrapText="1"/>
      <protection/>
    </xf>
    <xf numFmtId="0" fontId="7" fillId="0" borderId="26" xfId="59" applyFont="1" applyBorder="1" applyAlignment="1">
      <alignment horizontal="center"/>
      <protection/>
    </xf>
    <xf numFmtId="0" fontId="7" fillId="0" borderId="27" xfId="59" applyFont="1" applyBorder="1" applyAlignment="1">
      <alignment horizontal="left" wrapText="1"/>
      <protection/>
    </xf>
    <xf numFmtId="0" fontId="7" fillId="0" borderId="0" xfId="59" applyFont="1" applyBorder="1" applyAlignment="1">
      <alignment horizontal="left" wrapText="1"/>
      <protection/>
    </xf>
    <xf numFmtId="2" fontId="21" fillId="0" borderId="14" xfId="59" applyNumberFormat="1" applyFont="1" applyBorder="1" applyAlignment="1">
      <alignment horizontal="center" wrapText="1"/>
      <protection/>
    </xf>
    <xf numFmtId="0" fontId="22" fillId="0" borderId="14" xfId="59" applyFont="1" applyBorder="1" applyAlignment="1">
      <alignment horizontal="center" vertical="center" wrapText="1"/>
      <protection/>
    </xf>
    <xf numFmtId="0" fontId="22" fillId="0" borderId="28" xfId="59" applyFont="1" applyBorder="1" applyAlignment="1">
      <alignment horizontal="center"/>
      <protection/>
    </xf>
    <xf numFmtId="0" fontId="22" fillId="0" borderId="20" xfId="59" applyFont="1" applyBorder="1" applyAlignment="1">
      <alignment horizontal="left" wrapText="1"/>
      <protection/>
    </xf>
    <xf numFmtId="0" fontId="3" fillId="0" borderId="23" xfId="59" applyFont="1" applyBorder="1" applyAlignment="1">
      <alignment horizontal="left"/>
      <protection/>
    </xf>
    <xf numFmtId="0" fontId="3" fillId="0" borderId="10" xfId="60" applyFont="1" applyFill="1" applyBorder="1" applyAlignment="1">
      <alignment horizontal="left" wrapText="1"/>
      <protection/>
    </xf>
    <xf numFmtId="0" fontId="22" fillId="0" borderId="10" xfId="59" applyFont="1" applyBorder="1" applyAlignment="1">
      <alignment horizontal="left"/>
      <protection/>
    </xf>
    <xf numFmtId="0" fontId="3" fillId="0" borderId="10" xfId="59" applyFont="1" applyBorder="1" applyAlignment="1">
      <alignment horizontal="left" wrapText="1"/>
      <protection/>
    </xf>
    <xf numFmtId="0" fontId="22" fillId="0" borderId="23" xfId="59" applyFont="1" applyBorder="1" applyAlignment="1">
      <alignment horizontal="center"/>
      <protection/>
    </xf>
    <xf numFmtId="0" fontId="22" fillId="0" borderId="10" xfId="59" applyFont="1" applyBorder="1" applyAlignment="1">
      <alignment horizontal="left" wrapText="1"/>
      <protection/>
    </xf>
    <xf numFmtId="0" fontId="3" fillId="0" borderId="23" xfId="59" applyFont="1" applyBorder="1" applyAlignment="1">
      <alignment horizontal="center"/>
      <protection/>
    </xf>
    <xf numFmtId="0" fontId="3" fillId="0" borderId="10" xfId="59" applyFont="1" applyBorder="1" applyAlignment="1">
      <alignment horizontal="left"/>
      <protection/>
    </xf>
    <xf numFmtId="0" fontId="3" fillId="0" borderId="23" xfId="59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0" borderId="17" xfId="59" applyFont="1" applyBorder="1" applyAlignment="1">
      <alignment horizontal="center" vertical="center" wrapText="1"/>
      <protection/>
    </xf>
    <xf numFmtId="0" fontId="22" fillId="0" borderId="23" xfId="59" applyFont="1" applyBorder="1">
      <alignment/>
      <protection/>
    </xf>
    <xf numFmtId="0" fontId="3" fillId="0" borderId="23" xfId="0" applyFont="1" applyBorder="1" applyAlignment="1">
      <alignment/>
    </xf>
    <xf numFmtId="0" fontId="3" fillId="0" borderId="23" xfId="59" applyFont="1" applyBorder="1">
      <alignment/>
      <protection/>
    </xf>
    <xf numFmtId="0" fontId="3" fillId="0" borderId="26" xfId="59" applyFont="1" applyBorder="1">
      <alignment/>
      <protection/>
    </xf>
    <xf numFmtId="0" fontId="22" fillId="0" borderId="27" xfId="59" applyFont="1" applyBorder="1" applyAlignment="1">
      <alignment horizontal="left"/>
      <protection/>
    </xf>
    <xf numFmtId="0" fontId="3" fillId="0" borderId="27" xfId="59" applyFont="1" applyBorder="1" applyAlignment="1">
      <alignment horizontal="left"/>
      <protection/>
    </xf>
    <xf numFmtId="0" fontId="22" fillId="0" borderId="30" xfId="59" applyFont="1" applyBorder="1" applyAlignment="1">
      <alignment horizontal="left"/>
      <protection/>
    </xf>
    <xf numFmtId="0" fontId="3" fillId="0" borderId="0" xfId="0" applyFont="1" applyAlignment="1">
      <alignment/>
    </xf>
    <xf numFmtId="0" fontId="22" fillId="0" borderId="0" xfId="59" applyFont="1" applyBorder="1" applyAlignment="1">
      <alignment horizontal="left"/>
      <protection/>
    </xf>
    <xf numFmtId="0" fontId="6" fillId="0" borderId="0" xfId="59" applyFont="1" applyBorder="1" applyAlignment="1">
      <alignment horizontal="left"/>
      <protection/>
    </xf>
    <xf numFmtId="0" fontId="0" fillId="0" borderId="0" xfId="59" applyFont="1">
      <alignment/>
      <protection/>
    </xf>
    <xf numFmtId="0" fontId="0" fillId="0" borderId="14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3" fontId="23" fillId="0" borderId="32" xfId="44" applyNumberFormat="1" applyFont="1" applyBorder="1" applyAlignment="1">
      <alignment vertical="center"/>
    </xf>
    <xf numFmtId="3" fontId="23" fillId="0" borderId="33" xfId="44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179" fontId="0" fillId="0" borderId="10" xfId="42" applyFont="1" applyBorder="1" applyAlignment="1">
      <alignment/>
    </xf>
    <xf numFmtId="179" fontId="0" fillId="0" borderId="10" xfId="42" applyFont="1" applyBorder="1" applyAlignment="1">
      <alignment/>
    </xf>
    <xf numFmtId="179" fontId="7" fillId="0" borderId="10" xfId="42" applyFont="1" applyBorder="1" applyAlignment="1">
      <alignment/>
    </xf>
    <xf numFmtId="179" fontId="7" fillId="0" borderId="10" xfId="42" applyFont="1" applyBorder="1" applyAlignment="1">
      <alignment horizontal="left"/>
    </xf>
    <xf numFmtId="179" fontId="7" fillId="0" borderId="10" xfId="42" applyFont="1" applyBorder="1" applyAlignment="1">
      <alignment/>
    </xf>
    <xf numFmtId="179" fontId="7" fillId="0" borderId="20" xfId="42" applyFont="1" applyBorder="1" applyAlignment="1">
      <alignment horizontal="left"/>
    </xf>
    <xf numFmtId="179" fontId="7" fillId="0" borderId="27" xfId="42" applyFont="1" applyBorder="1" applyAlignment="1">
      <alignment horizontal="left"/>
    </xf>
    <xf numFmtId="0" fontId="22" fillId="0" borderId="34" xfId="59" applyFont="1" applyBorder="1" applyAlignment="1">
      <alignment horizontal="center" vertical="center" wrapText="1"/>
      <protection/>
    </xf>
    <xf numFmtId="0" fontId="3" fillId="0" borderId="21" xfId="59" applyFont="1" applyBorder="1">
      <alignment/>
      <protection/>
    </xf>
    <xf numFmtId="179" fontId="22" fillId="0" borderId="20" xfId="42" applyFont="1" applyBorder="1" applyAlignment="1">
      <alignment horizontal="left"/>
    </xf>
    <xf numFmtId="179" fontId="3" fillId="0" borderId="10" xfId="42" applyFont="1" applyBorder="1" applyAlignment="1">
      <alignment horizontal="left"/>
    </xf>
    <xf numFmtId="179" fontId="22" fillId="0" borderId="10" xfId="42" applyFont="1" applyBorder="1" applyAlignment="1">
      <alignment horizontal="left"/>
    </xf>
    <xf numFmtId="179" fontId="3" fillId="0" borderId="10" xfId="42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179" fontId="22" fillId="0" borderId="10" xfId="42" applyFont="1" applyBorder="1" applyAlignment="1">
      <alignment horizontal="right"/>
    </xf>
    <xf numFmtId="0" fontId="22" fillId="0" borderId="10" xfId="59" applyFont="1" applyBorder="1" applyAlignment="1">
      <alignment horizontal="right"/>
      <protection/>
    </xf>
    <xf numFmtId="0" fontId="80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39" xfId="0" applyFont="1" applyBorder="1" applyAlignment="1">
      <alignment/>
    </xf>
    <xf numFmtId="0" fontId="28" fillId="0" borderId="39" xfId="0" applyFont="1" applyBorder="1" applyAlignment="1">
      <alignment horizontal="right"/>
    </xf>
    <xf numFmtId="0" fontId="28" fillId="0" borderId="39" xfId="0" applyFont="1" applyBorder="1" applyAlignment="1">
      <alignment horizontal="center"/>
    </xf>
    <xf numFmtId="0" fontId="28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28" fillId="0" borderId="37" xfId="0" applyFont="1" applyBorder="1" applyAlignment="1">
      <alignment horizontal="right"/>
    </xf>
    <xf numFmtId="0" fontId="28" fillId="0" borderId="37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0" xfId="0" applyFont="1" applyBorder="1" applyAlignment="1">
      <alignment horizontal="center"/>
    </xf>
    <xf numFmtId="14" fontId="28" fillId="0" borderId="39" xfId="0" applyNumberFormat="1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8" fillId="0" borderId="4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9" xfId="0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87" fontId="13" fillId="0" borderId="0" xfId="42" applyNumberFormat="1" applyFont="1" applyBorder="1" applyAlignment="1">
      <alignment horizontal="center"/>
    </xf>
    <xf numFmtId="187" fontId="16" fillId="0" borderId="0" xfId="4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87" fontId="13" fillId="0" borderId="42" xfId="42" applyNumberFormat="1" applyFont="1" applyBorder="1" applyAlignment="1">
      <alignment horizontal="center"/>
    </xf>
    <xf numFmtId="187" fontId="13" fillId="0" borderId="43" xfId="42" applyNumberFormat="1" applyFont="1" applyBorder="1" applyAlignment="1">
      <alignment horizontal="center" vertical="justify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87" fontId="13" fillId="0" borderId="0" xfId="42" applyNumberFormat="1" applyFont="1" applyBorder="1" applyAlignment="1">
      <alignment/>
    </xf>
    <xf numFmtId="187" fontId="16" fillId="0" borderId="0" xfId="42" applyNumberFormat="1" applyFont="1" applyBorder="1" applyAlignment="1">
      <alignment horizontal="center" vertical="justify"/>
    </xf>
    <xf numFmtId="187" fontId="16" fillId="0" borderId="0" xfId="42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187" fontId="13" fillId="0" borderId="43" xfId="42" applyNumberFormat="1" applyFont="1" applyBorder="1" applyAlignment="1">
      <alignment/>
    </xf>
    <xf numFmtId="0" fontId="13" fillId="0" borderId="43" xfId="0" applyFont="1" applyBorder="1" applyAlignment="1">
      <alignment/>
    </xf>
    <xf numFmtId="187" fontId="13" fillId="0" borderId="42" xfId="42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87" fontId="2" fillId="0" borderId="48" xfId="42" applyNumberFormat="1" applyFont="1" applyBorder="1" applyAlignment="1">
      <alignment/>
    </xf>
    <xf numFmtId="187" fontId="1" fillId="0" borderId="49" xfId="0" applyNumberFormat="1" applyFont="1" applyBorder="1" applyAlignment="1">
      <alignment/>
    </xf>
    <xf numFmtId="187" fontId="1" fillId="0" borderId="50" xfId="0" applyNumberFormat="1" applyFont="1" applyBorder="1" applyAlignment="1">
      <alignment/>
    </xf>
    <xf numFmtId="187" fontId="2" fillId="0" borderId="51" xfId="42" applyNumberFormat="1" applyFont="1" applyBorder="1" applyAlignment="1">
      <alignment/>
    </xf>
    <xf numFmtId="0" fontId="81" fillId="0" borderId="0" xfId="0" applyFont="1" applyAlignment="1">
      <alignment horizontal="center" wrapText="1"/>
    </xf>
    <xf numFmtId="0" fontId="81" fillId="0" borderId="0" xfId="0" applyFont="1" applyAlignment="1" quotePrefix="1">
      <alignment wrapText="1"/>
    </xf>
    <xf numFmtId="0" fontId="81" fillId="0" borderId="0" xfId="0" applyFont="1" applyBorder="1" applyAlignment="1" quotePrefix="1">
      <alignment wrapText="1"/>
    </xf>
    <xf numFmtId="0" fontId="81" fillId="0" borderId="0" xfId="0" applyFont="1" applyAlignment="1">
      <alignment wrapText="1"/>
    </xf>
    <xf numFmtId="0" fontId="34" fillId="0" borderId="0" xfId="0" applyFont="1" applyAlignment="1">
      <alignment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wrapText="1"/>
    </xf>
    <xf numFmtId="0" fontId="82" fillId="0" borderId="0" xfId="0" applyFont="1" applyAlignment="1">
      <alignment wrapText="1"/>
    </xf>
    <xf numFmtId="0" fontId="81" fillId="0" borderId="42" xfId="0" applyFont="1" applyBorder="1" applyAlignment="1">
      <alignment horizontal="right" wrapText="1"/>
    </xf>
    <xf numFmtId="0" fontId="81" fillId="0" borderId="0" xfId="0" applyFont="1" applyBorder="1" applyAlignment="1">
      <alignment horizontal="right" wrapText="1"/>
    </xf>
    <xf numFmtId="0" fontId="83" fillId="0" borderId="0" xfId="0" applyFont="1" applyAlignment="1">
      <alignment wrapText="1"/>
    </xf>
    <xf numFmtId="187" fontId="83" fillId="0" borderId="0" xfId="42" applyNumberFormat="1" applyFont="1" applyAlignment="1">
      <alignment wrapText="1"/>
    </xf>
    <xf numFmtId="187" fontId="83" fillId="0" borderId="0" xfId="42" applyNumberFormat="1" applyFont="1" applyBorder="1" applyAlignment="1">
      <alignment wrapText="1"/>
    </xf>
    <xf numFmtId="187" fontId="83" fillId="0" borderId="39" xfId="42" applyNumberFormat="1" applyFont="1" applyBorder="1" applyAlignment="1">
      <alignment wrapText="1"/>
    </xf>
    <xf numFmtId="187" fontId="81" fillId="0" borderId="0" xfId="42" applyNumberFormat="1" applyFont="1" applyAlignment="1">
      <alignment wrapText="1"/>
    </xf>
    <xf numFmtId="187" fontId="81" fillId="0" borderId="0" xfId="42" applyNumberFormat="1" applyFont="1" applyBorder="1" applyAlignment="1">
      <alignment wrapText="1"/>
    </xf>
    <xf numFmtId="0" fontId="83" fillId="0" borderId="0" xfId="0" applyFont="1" applyAlignment="1">
      <alignment horizontal="left" wrapText="1"/>
    </xf>
    <xf numFmtId="187" fontId="82" fillId="0" borderId="0" xfId="42" applyNumberFormat="1" applyFont="1" applyAlignment="1">
      <alignment wrapText="1"/>
    </xf>
    <xf numFmtId="187" fontId="82" fillId="0" borderId="0" xfId="42" applyNumberFormat="1" applyFont="1" applyBorder="1" applyAlignment="1">
      <alignment wrapText="1"/>
    </xf>
    <xf numFmtId="0" fontId="82" fillId="0" borderId="0" xfId="0" applyFont="1" applyFill="1" applyAlignment="1">
      <alignment horizontal="left" wrapText="1"/>
    </xf>
    <xf numFmtId="187" fontId="82" fillId="0" borderId="0" xfId="42" applyNumberFormat="1" applyFont="1" applyFill="1" applyAlignment="1">
      <alignment horizontal="left" wrapText="1"/>
    </xf>
    <xf numFmtId="187" fontId="82" fillId="0" borderId="0" xfId="42" applyNumberFormat="1" applyFont="1" applyFill="1" applyBorder="1" applyAlignment="1">
      <alignment horizontal="left" wrapText="1"/>
    </xf>
    <xf numFmtId="187" fontId="82" fillId="0" borderId="0" xfId="42" applyNumberFormat="1" applyFont="1" applyFill="1" applyAlignment="1">
      <alignment wrapText="1"/>
    </xf>
    <xf numFmtId="0" fontId="34" fillId="0" borderId="0" xfId="0" applyFont="1" applyFill="1" applyAlignment="1">
      <alignment/>
    </xf>
    <xf numFmtId="0" fontId="34" fillId="33" borderId="0" xfId="0" applyFont="1" applyFill="1" applyAlignment="1">
      <alignment/>
    </xf>
    <xf numFmtId="0" fontId="82" fillId="0" borderId="0" xfId="0" applyFont="1" applyFill="1" applyAlignment="1">
      <alignment wrapText="1"/>
    </xf>
    <xf numFmtId="187" fontId="82" fillId="0" borderId="0" xfId="42" applyNumberFormat="1" applyFont="1" applyFill="1" applyBorder="1" applyAlignment="1">
      <alignment wrapText="1"/>
    </xf>
    <xf numFmtId="187" fontId="81" fillId="0" borderId="42" xfId="42" applyNumberFormat="1" applyFont="1" applyBorder="1" applyAlignment="1">
      <alignment wrapText="1"/>
    </xf>
    <xf numFmtId="0" fontId="81" fillId="0" borderId="0" xfId="0" applyFont="1" applyAlignment="1">
      <alignment horizontal="left" wrapText="1"/>
    </xf>
    <xf numFmtId="187" fontId="81" fillId="0" borderId="0" xfId="42" applyNumberFormat="1" applyFont="1" applyAlignment="1">
      <alignment horizontal="left" wrapText="1"/>
    </xf>
    <xf numFmtId="187" fontId="81" fillId="0" borderId="0" xfId="42" applyNumberFormat="1" applyFont="1" applyBorder="1" applyAlignment="1">
      <alignment horizontal="left" wrapText="1"/>
    </xf>
    <xf numFmtId="187" fontId="83" fillId="0" borderId="0" xfId="42" applyNumberFormat="1" applyFont="1" applyFill="1" applyAlignment="1">
      <alignment wrapText="1"/>
    </xf>
    <xf numFmtId="187" fontId="83" fillId="0" borderId="0" xfId="42" applyNumberFormat="1" applyFont="1" applyFill="1" applyBorder="1" applyAlignment="1">
      <alignment wrapText="1"/>
    </xf>
    <xf numFmtId="0" fontId="34" fillId="0" borderId="0" xfId="0" applyFont="1" applyBorder="1" applyAlignment="1">
      <alignment/>
    </xf>
    <xf numFmtId="3" fontId="34" fillId="0" borderId="0" xfId="0" applyNumberFormat="1" applyFont="1" applyAlignment="1">
      <alignment/>
    </xf>
    <xf numFmtId="187" fontId="34" fillId="0" borderId="0" xfId="0" applyNumberFormat="1" applyFont="1" applyAlignment="1">
      <alignment/>
    </xf>
    <xf numFmtId="187" fontId="34" fillId="0" borderId="0" xfId="0" applyNumberFormat="1" applyFont="1" applyBorder="1" applyAlignment="1">
      <alignment/>
    </xf>
    <xf numFmtId="4" fontId="34" fillId="0" borderId="0" xfId="0" applyNumberFormat="1" applyFont="1" applyAlignment="1">
      <alignment/>
    </xf>
    <xf numFmtId="0" fontId="81" fillId="0" borderId="42" xfId="0" applyFont="1" applyBorder="1" applyAlignment="1">
      <alignment wrapText="1"/>
    </xf>
    <xf numFmtId="0" fontId="81" fillId="0" borderId="43" xfId="0" applyFont="1" applyBorder="1" applyAlignment="1">
      <alignment horizontal="left" wrapText="1"/>
    </xf>
    <xf numFmtId="0" fontId="81" fillId="0" borderId="42" xfId="0" applyFont="1" applyBorder="1" applyAlignment="1">
      <alignment horizontal="left" wrapText="1"/>
    </xf>
    <xf numFmtId="187" fontId="16" fillId="0" borderId="0" xfId="0" applyNumberFormat="1" applyFont="1" applyBorder="1" applyAlignment="1">
      <alignment/>
    </xf>
    <xf numFmtId="179" fontId="16" fillId="0" borderId="0" xfId="42" applyFont="1" applyBorder="1" applyAlignment="1">
      <alignment/>
    </xf>
    <xf numFmtId="187" fontId="16" fillId="0" borderId="39" xfId="42" applyNumberFormat="1" applyFont="1" applyBorder="1" applyAlignment="1">
      <alignment/>
    </xf>
    <xf numFmtId="187" fontId="16" fillId="0" borderId="39" xfId="0" applyNumberFormat="1" applyFont="1" applyBorder="1" applyAlignment="1">
      <alignment/>
    </xf>
    <xf numFmtId="179" fontId="13" fillId="0" borderId="0" xfId="42" applyFont="1" applyBorder="1" applyAlignment="1">
      <alignment/>
    </xf>
    <xf numFmtId="0" fontId="13" fillId="0" borderId="52" xfId="0" applyFont="1" applyBorder="1" applyAlignment="1">
      <alignment horizontal="center" vertical="justify"/>
    </xf>
    <xf numFmtId="0" fontId="13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justify"/>
    </xf>
    <xf numFmtId="0" fontId="16" fillId="0" borderId="39" xfId="0" applyFont="1" applyBorder="1" applyAlignment="1">
      <alignment/>
    </xf>
    <xf numFmtId="0" fontId="16" fillId="0" borderId="0" xfId="0" applyFont="1" applyBorder="1" applyAlignment="1">
      <alignment horizontal="left"/>
    </xf>
    <xf numFmtId="187" fontId="16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top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Font="1" applyAlignment="1" applyProtection="1">
      <alignment vertical="top"/>
      <protection locked="0"/>
    </xf>
    <xf numFmtId="0" fontId="31" fillId="0" borderId="3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84" fillId="0" borderId="39" xfId="0" applyFont="1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center"/>
    </xf>
    <xf numFmtId="4" fontId="0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justify"/>
    </xf>
    <xf numFmtId="0" fontId="13" fillId="0" borderId="39" xfId="0" applyFont="1" applyBorder="1" applyAlignment="1">
      <alignment horizontal="center" vertical="justify"/>
    </xf>
    <xf numFmtId="0" fontId="2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justify"/>
    </xf>
    <xf numFmtId="0" fontId="16" fillId="0" borderId="0" xfId="0" applyFont="1" applyAlignment="1">
      <alignment horizontal="left" wrapText="1"/>
    </xf>
    <xf numFmtId="0" fontId="7" fillId="0" borderId="0" xfId="59" applyFont="1" applyBorder="1" applyAlignment="1">
      <alignment horizontal="center"/>
      <protection/>
    </xf>
    <xf numFmtId="0" fontId="16" fillId="0" borderId="0" xfId="0" applyFont="1" applyAlignment="1">
      <alignment horizontal="left"/>
    </xf>
    <xf numFmtId="2" fontId="7" fillId="0" borderId="55" xfId="59" applyNumberFormat="1" applyFont="1" applyBorder="1" applyAlignment="1">
      <alignment horizontal="center" wrapText="1"/>
      <protection/>
    </xf>
    <xf numFmtId="2" fontId="7" fillId="0" borderId="56" xfId="59" applyNumberFormat="1" applyFont="1" applyBorder="1" applyAlignment="1">
      <alignment horizontal="center" wrapText="1"/>
      <protection/>
    </xf>
    <xf numFmtId="2" fontId="7" fillId="0" borderId="54" xfId="59" applyNumberFormat="1" applyFont="1" applyBorder="1" applyAlignment="1">
      <alignment horizontal="center" wrapText="1"/>
      <protection/>
    </xf>
    <xf numFmtId="2" fontId="21" fillId="0" borderId="0" xfId="59" applyNumberFormat="1" applyFont="1" applyBorder="1" applyAlignment="1">
      <alignment horizontal="center" wrapText="1"/>
      <protection/>
    </xf>
    <xf numFmtId="2" fontId="21" fillId="0" borderId="18" xfId="59" applyNumberFormat="1" applyFont="1" applyBorder="1" applyAlignment="1">
      <alignment horizontal="center" wrapText="1"/>
      <protection/>
    </xf>
    <xf numFmtId="0" fontId="7" fillId="0" borderId="57" xfId="59" applyFont="1" applyBorder="1" applyAlignment="1">
      <alignment horizontal="left" wrapText="1"/>
      <protection/>
    </xf>
    <xf numFmtId="0" fontId="7" fillId="0" borderId="20" xfId="59" applyFont="1" applyBorder="1" applyAlignment="1">
      <alignment horizontal="left" wrapText="1"/>
      <protection/>
    </xf>
    <xf numFmtId="0" fontId="0" fillId="0" borderId="40" xfId="59" applyFont="1" applyBorder="1" applyAlignment="1">
      <alignment horizontal="left" wrapText="1"/>
      <protection/>
    </xf>
    <xf numFmtId="0" fontId="0" fillId="0" borderId="16" xfId="59" applyFont="1" applyBorder="1" applyAlignment="1">
      <alignment horizontal="left" wrapText="1"/>
      <protection/>
    </xf>
    <xf numFmtId="0" fontId="7" fillId="0" borderId="40" xfId="59" applyFont="1" applyBorder="1" applyAlignment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0" fillId="0" borderId="40" xfId="59" applyFont="1" applyBorder="1" applyAlignment="1">
      <alignment horizontal="center" wrapText="1"/>
      <protection/>
    </xf>
    <xf numFmtId="0" fontId="0" fillId="0" borderId="16" xfId="59" applyFont="1" applyBorder="1" applyAlignment="1">
      <alignment horizontal="center" wrapText="1"/>
      <protection/>
    </xf>
    <xf numFmtId="0" fontId="23" fillId="0" borderId="16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left" wrapText="1"/>
      <protection/>
    </xf>
    <xf numFmtId="0" fontId="7" fillId="0" borderId="10" xfId="59" applyFont="1" applyBorder="1" applyAlignment="1">
      <alignment horizontal="left" wrapText="1"/>
      <protection/>
    </xf>
    <xf numFmtId="0" fontId="7" fillId="0" borderId="27" xfId="59" applyFont="1" applyBorder="1" applyAlignment="1">
      <alignment horizontal="left" wrapText="1"/>
      <protection/>
    </xf>
    <xf numFmtId="0" fontId="21" fillId="0" borderId="36" xfId="59" applyFont="1" applyBorder="1" applyAlignment="1">
      <alignment horizontal="center" wrapText="1"/>
      <protection/>
    </xf>
    <xf numFmtId="0" fontId="21" fillId="0" borderId="37" xfId="59" applyFont="1" applyBorder="1" applyAlignment="1">
      <alignment horizontal="center" wrapText="1"/>
      <protection/>
    </xf>
    <xf numFmtId="0" fontId="21" fillId="0" borderId="58" xfId="59" applyFont="1" applyBorder="1" applyAlignment="1">
      <alignment horizontal="center" wrapText="1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20" xfId="59" applyFont="1" applyBorder="1" applyAlignment="1">
      <alignment horizontal="left" wrapText="1"/>
      <protection/>
    </xf>
    <xf numFmtId="0" fontId="3" fillId="0" borderId="10" xfId="60" applyFont="1" applyFill="1" applyBorder="1" applyAlignment="1">
      <alignment horizontal="left" wrapText="1"/>
      <protection/>
    </xf>
    <xf numFmtId="0" fontId="22" fillId="0" borderId="10" xfId="60" applyFont="1" applyFill="1" applyBorder="1" applyAlignment="1">
      <alignment horizontal="left" wrapText="1"/>
      <protection/>
    </xf>
    <xf numFmtId="0" fontId="22" fillId="0" borderId="10" xfId="59" applyFont="1" applyBorder="1" applyAlignment="1">
      <alignment horizontal="left" wrapText="1"/>
      <protection/>
    </xf>
    <xf numFmtId="0" fontId="3" fillId="0" borderId="10" xfId="59" applyFont="1" applyBorder="1" applyAlignment="1">
      <alignment horizontal="left" wrapText="1"/>
      <protection/>
    </xf>
    <xf numFmtId="0" fontId="3" fillId="0" borderId="10" xfId="59" applyFont="1" applyBorder="1" applyAlignment="1">
      <alignment horizontal="left"/>
      <protection/>
    </xf>
    <xf numFmtId="0" fontId="22" fillId="0" borderId="10" xfId="59" applyFont="1" applyBorder="1" applyAlignment="1">
      <alignment horizontal="left"/>
      <protection/>
    </xf>
    <xf numFmtId="0" fontId="24" fillId="0" borderId="10" xfId="60" applyFont="1" applyFill="1" applyBorder="1" applyAlignment="1">
      <alignment horizontal="left" wrapText="1"/>
      <protection/>
    </xf>
    <xf numFmtId="0" fontId="24" fillId="0" borderId="10" xfId="59" applyFont="1" applyBorder="1" applyAlignment="1">
      <alignment horizontal="left"/>
      <protection/>
    </xf>
    <xf numFmtId="0" fontId="24" fillId="0" borderId="27" xfId="59" applyFont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3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ASQYRAT%20FINANCIARE%20BE-IS%20SHPK%20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s"/>
      <sheetName val="cash flow "/>
      <sheetName val="Statement of owners"/>
      <sheetName val="bilanci kontabel"/>
      <sheetName val="pasq ardh shp"/>
      <sheetName val="cash flow"/>
    </sheetNames>
    <sheetDataSet>
      <sheetData sheetId="4">
        <row r="8">
          <cell r="C8">
            <v>132800643</v>
          </cell>
          <cell r="D8">
            <v>186565338</v>
          </cell>
          <cell r="E8">
            <v>80436505</v>
          </cell>
        </row>
        <row r="13">
          <cell r="I13">
            <v>57575853</v>
          </cell>
        </row>
        <row r="15">
          <cell r="I15">
            <v>725000</v>
          </cell>
        </row>
        <row r="24">
          <cell r="I24">
            <v>-4089145</v>
          </cell>
        </row>
        <row r="25">
          <cell r="I25">
            <v>3311895</v>
          </cell>
        </row>
        <row r="26">
          <cell r="I26">
            <v>-17669</v>
          </cell>
        </row>
        <row r="27">
          <cell r="I27">
            <v>-13382</v>
          </cell>
        </row>
        <row r="28">
          <cell r="I28">
            <v>-4301671</v>
          </cell>
        </row>
        <row r="29">
          <cell r="I29">
            <v>-2475599</v>
          </cell>
        </row>
        <row r="30">
          <cell r="I30">
            <v>24000</v>
          </cell>
        </row>
        <row r="38">
          <cell r="C38">
            <v>15405159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9">
      <selection activeCell="G49" sqref="G49:H49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13.57421875" style="2" customWidth="1"/>
    <col min="5" max="9" width="9.140625" style="2" customWidth="1"/>
    <col min="10" max="10" width="7.00390625" style="2" customWidth="1"/>
    <col min="11" max="16384" width="9.140625" style="2" customWidth="1"/>
  </cols>
  <sheetData>
    <row r="1" spans="1:9" ht="15.75">
      <c r="A1" s="138"/>
      <c r="B1" s="139"/>
      <c r="C1" s="139"/>
      <c r="D1" s="139"/>
      <c r="E1" s="139"/>
      <c r="F1" s="139"/>
      <c r="G1" s="139"/>
      <c r="H1" s="139"/>
      <c r="I1" s="139"/>
    </row>
    <row r="2" spans="1:9" ht="20.25">
      <c r="A2" s="140"/>
      <c r="B2" s="141" t="s">
        <v>371</v>
      </c>
      <c r="C2" s="141"/>
      <c r="D2" s="141"/>
      <c r="E2" s="142" t="s">
        <v>372</v>
      </c>
      <c r="F2" s="143"/>
      <c r="G2" s="144"/>
      <c r="H2" s="145"/>
      <c r="I2" s="141"/>
    </row>
    <row r="3" spans="1:9" ht="15.75">
      <c r="A3" s="140"/>
      <c r="B3" s="141" t="s">
        <v>373</v>
      </c>
      <c r="C3" s="141"/>
      <c r="D3" s="141"/>
      <c r="E3" s="146" t="s">
        <v>374</v>
      </c>
      <c r="F3" s="147"/>
      <c r="G3" s="148"/>
      <c r="H3" s="149"/>
      <c r="I3" s="149"/>
    </row>
    <row r="4" spans="1:9" ht="15.75">
      <c r="A4" s="140"/>
      <c r="B4" s="141" t="s">
        <v>375</v>
      </c>
      <c r="C4" s="141"/>
      <c r="D4" s="141"/>
      <c r="E4" s="150" t="s">
        <v>376</v>
      </c>
      <c r="F4" s="145"/>
      <c r="G4" s="145"/>
      <c r="H4" s="145"/>
      <c r="I4" s="145"/>
    </row>
    <row r="5" spans="1:9" ht="15.75">
      <c r="A5" s="140"/>
      <c r="B5" s="141"/>
      <c r="C5" s="141"/>
      <c r="D5" s="141"/>
      <c r="E5" s="141"/>
      <c r="F5" s="141"/>
      <c r="G5" s="151" t="s">
        <v>377</v>
      </c>
      <c r="H5" s="151"/>
      <c r="I5" s="149"/>
    </row>
    <row r="6" spans="1:9" ht="15.75">
      <c r="A6" s="140"/>
      <c r="B6" s="141" t="s">
        <v>378</v>
      </c>
      <c r="C6" s="141"/>
      <c r="D6" s="141"/>
      <c r="E6" s="152" t="s">
        <v>379</v>
      </c>
      <c r="F6" s="153"/>
      <c r="G6" s="141"/>
      <c r="H6" s="141"/>
      <c r="I6" s="141"/>
    </row>
    <row r="7" spans="1:9" ht="15.75">
      <c r="A7" s="140"/>
      <c r="B7" s="141" t="s">
        <v>380</v>
      </c>
      <c r="C7" s="141"/>
      <c r="D7" s="141"/>
      <c r="E7" s="154"/>
      <c r="F7" s="155"/>
      <c r="G7" s="141"/>
      <c r="H7" s="141"/>
      <c r="I7" s="141"/>
    </row>
    <row r="8" spans="1:9" ht="15.75">
      <c r="A8" s="140"/>
      <c r="B8" s="141"/>
      <c r="C8" s="141"/>
      <c r="D8" s="141"/>
      <c r="E8" s="141"/>
      <c r="F8" s="141"/>
      <c r="G8" s="141"/>
      <c r="H8" s="141"/>
      <c r="I8" s="141"/>
    </row>
    <row r="9" spans="1:9" ht="15.75">
      <c r="A9" s="140"/>
      <c r="B9" s="141" t="s">
        <v>381</v>
      </c>
      <c r="C9" s="141"/>
      <c r="D9" s="141"/>
      <c r="E9" s="156" t="s">
        <v>382</v>
      </c>
      <c r="F9" s="145"/>
      <c r="G9" s="145"/>
      <c r="H9" s="145"/>
      <c r="I9" s="145"/>
    </row>
    <row r="10" spans="1:9" ht="15.75">
      <c r="A10" s="140"/>
      <c r="B10" s="141"/>
      <c r="C10" s="141"/>
      <c r="D10" s="141"/>
      <c r="E10" s="150"/>
      <c r="F10" s="154"/>
      <c r="G10" s="154"/>
      <c r="H10" s="154"/>
      <c r="I10" s="154"/>
    </row>
    <row r="11" spans="1:9" ht="15.75">
      <c r="A11" s="140"/>
      <c r="B11" s="141"/>
      <c r="C11" s="141"/>
      <c r="D11" s="141"/>
      <c r="E11" s="154"/>
      <c r="F11" s="154"/>
      <c r="G11" s="154"/>
      <c r="H11" s="154"/>
      <c r="I11" s="154"/>
    </row>
    <row r="12" spans="1:9" ht="15.75">
      <c r="A12" s="157"/>
      <c r="B12" s="158"/>
      <c r="C12" s="158"/>
      <c r="D12" s="158"/>
      <c r="E12" s="158"/>
      <c r="F12" s="158"/>
      <c r="G12" s="158"/>
      <c r="H12" s="158"/>
      <c r="I12" s="158"/>
    </row>
    <row r="13" spans="1:12" ht="15.75">
      <c r="A13" s="157"/>
      <c r="B13" s="158"/>
      <c r="C13" s="158"/>
      <c r="D13" s="158"/>
      <c r="E13" s="158"/>
      <c r="F13" s="158"/>
      <c r="G13" s="158"/>
      <c r="H13" s="158"/>
      <c r="I13" s="158"/>
      <c r="L13" s="6"/>
    </row>
    <row r="14" spans="1:9" ht="15.75">
      <c r="A14" s="157"/>
      <c r="B14" s="158"/>
      <c r="C14" s="158"/>
      <c r="D14" s="158"/>
      <c r="E14" s="158"/>
      <c r="F14" s="158"/>
      <c r="G14" s="158"/>
      <c r="H14" s="158"/>
      <c r="I14" s="158"/>
    </row>
    <row r="15" spans="1:9" ht="15.75">
      <c r="A15" s="157"/>
      <c r="B15" s="158"/>
      <c r="C15" s="158"/>
      <c r="D15" s="158"/>
      <c r="E15" s="158"/>
      <c r="F15" s="158"/>
      <c r="G15" s="158"/>
      <c r="H15" s="158"/>
      <c r="I15" s="158"/>
    </row>
    <row r="16" spans="1:9" ht="15.75">
      <c r="A16" s="157"/>
      <c r="B16" s="158"/>
      <c r="C16" s="158"/>
      <c r="D16" s="158"/>
      <c r="E16" s="158"/>
      <c r="F16" s="158"/>
      <c r="G16" s="158"/>
      <c r="H16" s="158"/>
      <c r="I16" s="158"/>
    </row>
    <row r="17" spans="1:9" ht="15.75">
      <c r="A17" s="157"/>
      <c r="B17" s="158"/>
      <c r="C17" s="158"/>
      <c r="D17" s="158"/>
      <c r="E17" s="158"/>
      <c r="F17" s="158"/>
      <c r="G17" s="158"/>
      <c r="H17" s="158"/>
      <c r="I17" s="158"/>
    </row>
    <row r="18" spans="1:9" ht="15.75">
      <c r="A18" s="157"/>
      <c r="B18" s="158"/>
      <c r="C18" s="158"/>
      <c r="D18" s="158"/>
      <c r="E18" s="158"/>
      <c r="F18" s="158"/>
      <c r="G18" s="158"/>
      <c r="H18" s="158"/>
      <c r="I18" s="158"/>
    </row>
    <row r="19" spans="1:9" ht="15.75">
      <c r="A19" s="157"/>
      <c r="B19" s="158"/>
      <c r="C19" s="158"/>
      <c r="D19" s="158"/>
      <c r="E19" s="158"/>
      <c r="F19" s="158"/>
      <c r="G19" s="158"/>
      <c r="H19" s="158"/>
      <c r="I19" s="158"/>
    </row>
    <row r="20" spans="1:9" ht="15.75">
      <c r="A20" s="157"/>
      <c r="B20" s="159"/>
      <c r="C20" s="158"/>
      <c r="D20" s="158"/>
      <c r="E20" s="158"/>
      <c r="F20" s="158"/>
      <c r="G20" s="158"/>
      <c r="H20" s="158"/>
      <c r="I20" s="158"/>
    </row>
    <row r="21" spans="1:9" ht="15.75">
      <c r="A21" s="157"/>
      <c r="B21" s="158"/>
      <c r="C21" s="158"/>
      <c r="D21" s="158"/>
      <c r="E21" s="158"/>
      <c r="F21" s="158"/>
      <c r="G21" s="158"/>
      <c r="H21" s="158"/>
      <c r="I21" s="158"/>
    </row>
    <row r="22" spans="1:10" s="3" customFormat="1" ht="18.75">
      <c r="A22" s="157"/>
      <c r="B22" s="158"/>
      <c r="C22" s="158"/>
      <c r="D22" s="158"/>
      <c r="E22" s="158"/>
      <c r="F22" s="158"/>
      <c r="G22" s="158"/>
      <c r="H22" s="158"/>
      <c r="I22" s="158"/>
      <c r="J22" s="4"/>
    </row>
    <row r="23" spans="1:9" ht="15.75">
      <c r="A23" s="157"/>
      <c r="B23" s="158"/>
      <c r="C23" s="158"/>
      <c r="D23" s="158"/>
      <c r="E23" s="158"/>
      <c r="F23" s="158"/>
      <c r="G23" s="158"/>
      <c r="H23" s="158"/>
      <c r="I23" s="158"/>
    </row>
    <row r="24" spans="1:10" ht="33.75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5"/>
    </row>
    <row r="25" spans="1:10" ht="15.75">
      <c r="A25" s="157"/>
      <c r="B25" s="255" t="s">
        <v>384</v>
      </c>
      <c r="C25" s="255"/>
      <c r="D25" s="255"/>
      <c r="E25" s="255"/>
      <c r="F25" s="255"/>
      <c r="G25" s="255"/>
      <c r="H25" s="255"/>
      <c r="I25" s="255"/>
      <c r="J25" s="5"/>
    </row>
    <row r="26" spans="1:9" ht="15.75">
      <c r="A26" s="157"/>
      <c r="B26" s="255" t="s">
        <v>385</v>
      </c>
      <c r="C26" s="255"/>
      <c r="D26" s="255"/>
      <c r="E26" s="255"/>
      <c r="F26" s="255"/>
      <c r="G26" s="255"/>
      <c r="H26" s="255"/>
      <c r="I26" s="255"/>
    </row>
    <row r="27" spans="1:9" ht="15.75">
      <c r="A27" s="157"/>
      <c r="B27" s="158"/>
      <c r="C27" s="158"/>
      <c r="D27" s="158"/>
      <c r="E27" s="158"/>
      <c r="F27" s="158"/>
      <c r="G27" s="158"/>
      <c r="H27" s="158"/>
      <c r="I27" s="158"/>
    </row>
    <row r="28" spans="1:10" ht="18.75">
      <c r="A28" s="157"/>
      <c r="B28" s="158"/>
      <c r="C28" s="158"/>
      <c r="D28" s="158"/>
      <c r="E28" s="158"/>
      <c r="F28" s="158"/>
      <c r="G28" s="158"/>
      <c r="H28" s="158"/>
      <c r="I28" s="158"/>
      <c r="J28" s="4"/>
    </row>
    <row r="29" spans="1:9" ht="33.75">
      <c r="A29" s="157"/>
      <c r="B29" s="158"/>
      <c r="C29" s="158"/>
      <c r="D29" s="158"/>
      <c r="E29" s="160" t="s">
        <v>386</v>
      </c>
      <c r="F29" s="158"/>
      <c r="G29" s="158"/>
      <c r="H29" s="158"/>
      <c r="I29" s="158"/>
    </row>
    <row r="30" spans="1:9" ht="15.75">
      <c r="A30" s="157"/>
      <c r="B30" s="158"/>
      <c r="C30" s="158"/>
      <c r="D30" s="158"/>
      <c r="E30" s="158"/>
      <c r="F30" s="158"/>
      <c r="G30" s="158"/>
      <c r="H30" s="158"/>
      <c r="I30" s="158"/>
    </row>
    <row r="31" spans="1:9" ht="15.75">
      <c r="A31" s="157"/>
      <c r="B31" s="158"/>
      <c r="C31" s="158"/>
      <c r="D31" s="158"/>
      <c r="E31" s="158"/>
      <c r="F31" s="158"/>
      <c r="G31" s="158"/>
      <c r="H31" s="158"/>
      <c r="I31" s="158"/>
    </row>
    <row r="32" spans="1:9" ht="15.75">
      <c r="A32" s="157"/>
      <c r="B32" s="158"/>
      <c r="C32" s="158"/>
      <c r="D32" s="158"/>
      <c r="E32" s="158"/>
      <c r="F32" s="158"/>
      <c r="G32" s="158"/>
      <c r="H32" s="158"/>
      <c r="I32" s="158"/>
    </row>
    <row r="33" spans="1:9" ht="15.75">
      <c r="A33" s="157"/>
      <c r="B33" s="158"/>
      <c r="C33" s="158"/>
      <c r="D33" s="158"/>
      <c r="E33" s="158"/>
      <c r="F33" s="158"/>
      <c r="G33" s="158"/>
      <c r="H33" s="158"/>
      <c r="I33" s="158"/>
    </row>
    <row r="34" spans="1:9" ht="15.75">
      <c r="A34" s="157"/>
      <c r="B34" s="158"/>
      <c r="C34" s="158"/>
      <c r="D34" s="158"/>
      <c r="E34" s="158"/>
      <c r="F34" s="158"/>
      <c r="G34" s="158"/>
      <c r="H34" s="158"/>
      <c r="I34" s="158"/>
    </row>
    <row r="35" spans="1:9" ht="15.75">
      <c r="A35" s="157"/>
      <c r="B35" s="158"/>
      <c r="C35" s="158"/>
      <c r="D35" s="158"/>
      <c r="E35" s="158"/>
      <c r="F35" s="158"/>
      <c r="G35" s="158"/>
      <c r="H35" s="158"/>
      <c r="I35" s="158"/>
    </row>
    <row r="36" spans="1:9" ht="15.75">
      <c r="A36" s="157"/>
      <c r="B36" s="158"/>
      <c r="C36" s="158"/>
      <c r="D36" s="158"/>
      <c r="E36" s="158"/>
      <c r="F36" s="158"/>
      <c r="G36" s="158"/>
      <c r="H36" s="158"/>
      <c r="I36" s="158"/>
    </row>
    <row r="37" spans="1:9" ht="15.75">
      <c r="A37" s="157"/>
      <c r="B37" s="158"/>
      <c r="C37" s="158"/>
      <c r="D37" s="158"/>
      <c r="E37" s="158"/>
      <c r="F37" s="158"/>
      <c r="G37" s="158"/>
      <c r="H37" s="158"/>
      <c r="I37" s="158"/>
    </row>
    <row r="38" spans="1:9" ht="15.75">
      <c r="A38" s="157"/>
      <c r="B38" s="158"/>
      <c r="C38" s="158"/>
      <c r="D38" s="158"/>
      <c r="E38" s="158"/>
      <c r="F38" s="158"/>
      <c r="G38" s="158"/>
      <c r="H38" s="158"/>
      <c r="I38" s="158"/>
    </row>
    <row r="39" spans="1:9" ht="15.75">
      <c r="A39" s="157"/>
      <c r="B39" s="158"/>
      <c r="C39" s="158"/>
      <c r="D39" s="158"/>
      <c r="E39" s="158"/>
      <c r="F39" s="158"/>
      <c r="G39" s="158"/>
      <c r="H39" s="158"/>
      <c r="I39" s="158"/>
    </row>
    <row r="40" spans="1:9" ht="15.75">
      <c r="A40" s="157"/>
      <c r="B40" s="158"/>
      <c r="C40" s="158"/>
      <c r="D40" s="158"/>
      <c r="E40" s="158"/>
      <c r="F40" s="158"/>
      <c r="G40" s="158"/>
      <c r="H40" s="158"/>
      <c r="I40" s="158"/>
    </row>
    <row r="41" spans="1:9" ht="15.75">
      <c r="A41" s="140"/>
      <c r="B41" s="141" t="s">
        <v>387</v>
      </c>
      <c r="C41" s="141"/>
      <c r="D41" s="141"/>
      <c r="E41" s="141"/>
      <c r="F41" s="141"/>
      <c r="G41" s="257" t="s">
        <v>388</v>
      </c>
      <c r="H41" s="257"/>
      <c r="I41" s="141"/>
    </row>
    <row r="42" spans="1:9" ht="15.75">
      <c r="A42" s="140"/>
      <c r="B42" s="141" t="s">
        <v>389</v>
      </c>
      <c r="C42" s="141"/>
      <c r="D42" s="141"/>
      <c r="E42" s="141"/>
      <c r="F42" s="141"/>
      <c r="G42" s="258" t="s">
        <v>390</v>
      </c>
      <c r="H42" s="258"/>
      <c r="I42" s="141"/>
    </row>
    <row r="43" spans="1:9" ht="15.75">
      <c r="A43" s="140"/>
      <c r="B43" s="141" t="s">
        <v>391</v>
      </c>
      <c r="C43" s="141"/>
      <c r="D43" s="141"/>
      <c r="E43" s="141"/>
      <c r="F43" s="141"/>
      <c r="G43" s="258" t="s">
        <v>96</v>
      </c>
      <c r="H43" s="258"/>
      <c r="I43" s="141"/>
    </row>
    <row r="44" spans="1:9" ht="15.75">
      <c r="A44" s="140"/>
      <c r="B44" s="141" t="s">
        <v>392</v>
      </c>
      <c r="C44" s="141"/>
      <c r="D44" s="141"/>
      <c r="E44" s="141"/>
      <c r="F44" s="141"/>
      <c r="G44" s="258" t="s">
        <v>96</v>
      </c>
      <c r="H44" s="258"/>
      <c r="I44" s="141"/>
    </row>
    <row r="45" spans="1:9" ht="15.75">
      <c r="A45" s="157"/>
      <c r="B45" s="158"/>
      <c r="C45" s="158"/>
      <c r="D45" s="158"/>
      <c r="E45" s="158"/>
      <c r="F45" s="158"/>
      <c r="G45" s="158"/>
      <c r="H45" s="158"/>
      <c r="I45" s="158"/>
    </row>
    <row r="46" spans="1:9" ht="15.75">
      <c r="A46" s="161"/>
      <c r="B46" s="141" t="s">
        <v>393</v>
      </c>
      <c r="C46" s="141"/>
      <c r="D46" s="141"/>
      <c r="E46" s="141"/>
      <c r="F46" s="155" t="s">
        <v>394</v>
      </c>
      <c r="G46" s="259" t="s">
        <v>395</v>
      </c>
      <c r="H46" s="257"/>
      <c r="I46" s="162"/>
    </row>
    <row r="47" spans="1:9" ht="15.75">
      <c r="A47" s="161"/>
      <c r="B47" s="141"/>
      <c r="C47" s="141"/>
      <c r="D47" s="141"/>
      <c r="E47" s="141"/>
      <c r="F47" s="155" t="s">
        <v>95</v>
      </c>
      <c r="G47" s="260" t="s">
        <v>396</v>
      </c>
      <c r="H47" s="258"/>
      <c r="I47" s="162"/>
    </row>
    <row r="48" spans="1:9" ht="15.75">
      <c r="A48" s="161"/>
      <c r="B48" s="141"/>
      <c r="C48" s="141"/>
      <c r="D48" s="141"/>
      <c r="E48" s="141"/>
      <c r="F48" s="155"/>
      <c r="G48" s="155"/>
      <c r="H48" s="155"/>
      <c r="I48" s="162"/>
    </row>
    <row r="49" spans="1:9" ht="15.75">
      <c r="A49" s="161"/>
      <c r="B49" s="141" t="s">
        <v>397</v>
      </c>
      <c r="C49" s="141"/>
      <c r="D49" s="141"/>
      <c r="E49" s="155"/>
      <c r="F49" s="141"/>
      <c r="G49" s="256" t="s">
        <v>398</v>
      </c>
      <c r="H49" s="256"/>
      <c r="I49" s="162"/>
    </row>
    <row r="50" spans="1:9" ht="15.75">
      <c r="A50" s="163"/>
      <c r="B50" s="164"/>
      <c r="C50" s="164"/>
      <c r="D50" s="164"/>
      <c r="E50" s="164"/>
      <c r="F50" s="164"/>
      <c r="G50" s="164"/>
      <c r="H50" s="164"/>
      <c r="I50" s="164"/>
    </row>
  </sheetData>
  <sheetProtection/>
  <mergeCells count="10">
    <mergeCell ref="A24:I24"/>
    <mergeCell ref="B25:I25"/>
    <mergeCell ref="B26:I26"/>
    <mergeCell ref="G49:H49"/>
    <mergeCell ref="G41:H41"/>
    <mergeCell ref="G42:H42"/>
    <mergeCell ref="G43:H43"/>
    <mergeCell ref="G44:H44"/>
    <mergeCell ref="G46:H46"/>
    <mergeCell ref="G47:H47"/>
  </mergeCells>
  <printOptions horizontalCentered="1" verticalCentered="1"/>
  <pageMargins left="0" right="0.42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F28">
      <selection activeCell="J56" sqref="J56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5" width="0" style="0" hidden="1" customWidth="1"/>
    <col min="6" max="6" width="0.13671875" style="0" customWidth="1"/>
    <col min="7" max="7" width="3.7109375" style="0" customWidth="1"/>
    <col min="8" max="8" width="11.28125" style="0" customWidth="1"/>
    <col min="9" max="9" width="34.57421875" style="0" customWidth="1"/>
    <col min="10" max="10" width="23.8515625" style="0" customWidth="1"/>
  </cols>
  <sheetData>
    <row r="1" spans="1:7" ht="18.75">
      <c r="A1" s="19" t="s">
        <v>180</v>
      </c>
      <c r="G1" s="19" t="s">
        <v>445</v>
      </c>
    </row>
    <row r="2" spans="1:7" ht="18.75">
      <c r="A2" s="19" t="s">
        <v>181</v>
      </c>
      <c r="G2" s="19" t="s">
        <v>446</v>
      </c>
    </row>
    <row r="3" spans="2:10" ht="12.75">
      <c r="B3" s="7"/>
      <c r="C3" s="7"/>
      <c r="H3" s="10"/>
      <c r="J3" s="7" t="s">
        <v>182</v>
      </c>
    </row>
    <row r="4" spans="2:3" ht="12.75">
      <c r="B4" s="7"/>
      <c r="C4" s="7"/>
    </row>
    <row r="5" spans="2:10" ht="12.75">
      <c r="B5" s="31" t="s">
        <v>183</v>
      </c>
      <c r="C5" s="31" t="s">
        <v>183</v>
      </c>
      <c r="G5" s="8"/>
      <c r="H5" s="8"/>
      <c r="I5" s="9" t="s">
        <v>184</v>
      </c>
      <c r="J5" s="9" t="s">
        <v>185</v>
      </c>
    </row>
    <row r="6" spans="2:10" ht="12.75">
      <c r="B6" s="31" t="s">
        <v>186</v>
      </c>
      <c r="C6" s="31" t="s">
        <v>186</v>
      </c>
      <c r="G6" s="8">
        <v>1</v>
      </c>
      <c r="H6" s="9" t="s">
        <v>187</v>
      </c>
      <c r="I6" s="32" t="s">
        <v>183</v>
      </c>
      <c r="J6" s="120"/>
    </row>
    <row r="7" spans="2:10" ht="12.75">
      <c r="B7" s="31" t="s">
        <v>188</v>
      </c>
      <c r="C7" s="31" t="s">
        <v>188</v>
      </c>
      <c r="G7" s="8">
        <v>2</v>
      </c>
      <c r="H7" s="9" t="s">
        <v>187</v>
      </c>
      <c r="I7" s="32" t="s">
        <v>189</v>
      </c>
      <c r="J7" s="121"/>
    </row>
    <row r="8" spans="2:10" ht="12.75">
      <c r="B8" s="31" t="s">
        <v>190</v>
      </c>
      <c r="C8" s="31" t="s">
        <v>190</v>
      </c>
      <c r="G8" s="8">
        <v>3</v>
      </c>
      <c r="H8" s="9" t="s">
        <v>187</v>
      </c>
      <c r="I8" s="32" t="s">
        <v>191</v>
      </c>
      <c r="J8" s="121"/>
    </row>
    <row r="9" spans="2:10" ht="12.75">
      <c r="B9" s="31" t="s">
        <v>192</v>
      </c>
      <c r="C9" s="31" t="s">
        <v>192</v>
      </c>
      <c r="G9" s="8">
        <v>4</v>
      </c>
      <c r="H9" s="9" t="s">
        <v>187</v>
      </c>
      <c r="I9" s="32" t="s">
        <v>190</v>
      </c>
      <c r="J9" s="121"/>
    </row>
    <row r="10" spans="2:10" ht="12.75">
      <c r="B10" s="31" t="s">
        <v>193</v>
      </c>
      <c r="C10" s="31" t="s">
        <v>193</v>
      </c>
      <c r="G10" s="8">
        <v>5</v>
      </c>
      <c r="H10" s="9" t="s">
        <v>187</v>
      </c>
      <c r="I10" s="32" t="s">
        <v>192</v>
      </c>
      <c r="J10" s="121"/>
    </row>
    <row r="11" spans="2:10" ht="12.75">
      <c r="B11" s="31" t="s">
        <v>194</v>
      </c>
      <c r="C11" s="31" t="s">
        <v>194</v>
      </c>
      <c r="G11" s="8">
        <v>6</v>
      </c>
      <c r="H11" s="9" t="s">
        <v>187</v>
      </c>
      <c r="I11" s="32" t="s">
        <v>193</v>
      </c>
      <c r="J11" s="121"/>
    </row>
    <row r="12" spans="2:10" ht="12.75">
      <c r="B12" s="31" t="s">
        <v>195</v>
      </c>
      <c r="C12" s="31" t="s">
        <v>195</v>
      </c>
      <c r="G12" s="8">
        <v>7</v>
      </c>
      <c r="H12" s="9" t="s">
        <v>187</v>
      </c>
      <c r="I12" s="32" t="s">
        <v>196</v>
      </c>
      <c r="J12" s="121"/>
    </row>
    <row r="13" spans="2:10" ht="12.75">
      <c r="B13" s="7" t="s">
        <v>197</v>
      </c>
      <c r="C13" s="7" t="s">
        <v>197</v>
      </c>
      <c r="G13" s="8">
        <v>8</v>
      </c>
      <c r="H13" s="9" t="s">
        <v>187</v>
      </c>
      <c r="I13" s="32" t="s">
        <v>195</v>
      </c>
      <c r="J13" s="121">
        <f>'ardh&amp;shpenz'!E3</f>
        <v>57034744</v>
      </c>
    </row>
    <row r="14" spans="2:10" ht="12.75">
      <c r="B14" s="7"/>
      <c r="C14" s="7"/>
      <c r="G14" s="9" t="s">
        <v>3</v>
      </c>
      <c r="H14" s="9"/>
      <c r="I14" s="9" t="s">
        <v>198</v>
      </c>
      <c r="J14" s="122">
        <f>J6+J7+J8+J9+J10+J11+J12+J13</f>
        <v>57034744</v>
      </c>
    </row>
    <row r="15" spans="2:10" ht="12.75">
      <c r="B15" s="31" t="s">
        <v>199</v>
      </c>
      <c r="C15" s="31" t="s">
        <v>199</v>
      </c>
      <c r="G15" s="8">
        <v>9</v>
      </c>
      <c r="H15" s="9" t="s">
        <v>197</v>
      </c>
      <c r="I15" s="32" t="s">
        <v>200</v>
      </c>
      <c r="J15" s="121"/>
    </row>
    <row r="16" spans="2:10" ht="12.75">
      <c r="B16" s="31" t="s">
        <v>201</v>
      </c>
      <c r="C16" s="31" t="s">
        <v>201</v>
      </c>
      <c r="G16" s="8">
        <v>10</v>
      </c>
      <c r="H16" s="9" t="s">
        <v>197</v>
      </c>
      <c r="I16" s="32" t="s">
        <v>201</v>
      </c>
      <c r="J16" s="120"/>
    </row>
    <row r="17" spans="2:10" ht="15">
      <c r="B17" s="31" t="s">
        <v>202</v>
      </c>
      <c r="C17" s="31" t="s">
        <v>202</v>
      </c>
      <c r="G17" s="8">
        <v>11</v>
      </c>
      <c r="H17" s="9" t="s">
        <v>197</v>
      </c>
      <c r="I17" s="32" t="s">
        <v>202</v>
      </c>
      <c r="J17" s="33"/>
    </row>
    <row r="18" spans="2:10" ht="12.75">
      <c r="B18" s="31"/>
      <c r="C18" s="31"/>
      <c r="G18" s="9" t="s">
        <v>4</v>
      </c>
      <c r="H18" s="9"/>
      <c r="I18" s="9" t="s">
        <v>203</v>
      </c>
      <c r="J18" s="122">
        <f>J15+J16+J17</f>
        <v>0</v>
      </c>
    </row>
    <row r="19" spans="2:10" ht="12.75">
      <c r="B19" s="7" t="s">
        <v>204</v>
      </c>
      <c r="C19" s="7" t="s">
        <v>204</v>
      </c>
      <c r="G19" s="8">
        <v>12</v>
      </c>
      <c r="H19" s="9" t="s">
        <v>204</v>
      </c>
      <c r="I19" s="32" t="s">
        <v>205</v>
      </c>
      <c r="J19" s="121"/>
    </row>
    <row r="20" spans="2:10" ht="12.75">
      <c r="B20" s="31" t="s">
        <v>194</v>
      </c>
      <c r="C20" s="31" t="s">
        <v>194</v>
      </c>
      <c r="G20" s="8">
        <v>13</v>
      </c>
      <c r="H20" s="9" t="s">
        <v>204</v>
      </c>
      <c r="I20" s="9" t="s">
        <v>206</v>
      </c>
      <c r="J20" s="121"/>
    </row>
    <row r="21" spans="2:10" ht="12.75">
      <c r="B21" s="31" t="s">
        <v>207</v>
      </c>
      <c r="C21" s="31" t="s">
        <v>207</v>
      </c>
      <c r="G21" s="8">
        <v>14</v>
      </c>
      <c r="H21" s="9" t="s">
        <v>204</v>
      </c>
      <c r="I21" s="32" t="s">
        <v>208</v>
      </c>
      <c r="J21" s="121"/>
    </row>
    <row r="22" spans="2:10" ht="12.75">
      <c r="B22" s="31" t="s">
        <v>208</v>
      </c>
      <c r="C22" s="31" t="s">
        <v>208</v>
      </c>
      <c r="G22" s="8">
        <v>15</v>
      </c>
      <c r="H22" s="9" t="s">
        <v>204</v>
      </c>
      <c r="I22" s="32" t="s">
        <v>209</v>
      </c>
      <c r="J22" s="121"/>
    </row>
    <row r="23" spans="2:10" ht="12.75">
      <c r="B23" s="31" t="s">
        <v>209</v>
      </c>
      <c r="C23" s="31" t="s">
        <v>209</v>
      </c>
      <c r="G23" s="8">
        <v>16</v>
      </c>
      <c r="H23" s="9" t="s">
        <v>204</v>
      </c>
      <c r="I23" s="32" t="s">
        <v>210</v>
      </c>
      <c r="J23" s="121"/>
    </row>
    <row r="24" spans="2:10" ht="12.75">
      <c r="B24" s="31" t="s">
        <v>211</v>
      </c>
      <c r="C24" s="31" t="s">
        <v>211</v>
      </c>
      <c r="G24" s="8">
        <v>17</v>
      </c>
      <c r="H24" s="9" t="s">
        <v>204</v>
      </c>
      <c r="I24" s="32" t="s">
        <v>212</v>
      </c>
      <c r="J24" s="121"/>
    </row>
    <row r="25" spans="2:10" ht="12.75">
      <c r="B25" s="31" t="s">
        <v>212</v>
      </c>
      <c r="C25" s="31" t="s">
        <v>212</v>
      </c>
      <c r="G25" s="8">
        <v>18</v>
      </c>
      <c r="H25" s="9" t="s">
        <v>204</v>
      </c>
      <c r="I25" s="32" t="s">
        <v>213</v>
      </c>
      <c r="J25" s="121"/>
    </row>
    <row r="26" spans="2:10" ht="12.75">
      <c r="B26" s="31" t="s">
        <v>214</v>
      </c>
      <c r="C26" s="31" t="s">
        <v>214</v>
      </c>
      <c r="G26" s="8">
        <v>19</v>
      </c>
      <c r="H26" s="9" t="s">
        <v>204</v>
      </c>
      <c r="I26" s="32" t="s">
        <v>215</v>
      </c>
      <c r="J26" s="121"/>
    </row>
    <row r="27" spans="2:10" ht="12.75">
      <c r="B27" s="31"/>
      <c r="C27" s="31"/>
      <c r="G27" s="9" t="s">
        <v>57</v>
      </c>
      <c r="H27" s="9"/>
      <c r="I27" s="9" t="s">
        <v>216</v>
      </c>
      <c r="J27" s="121">
        <f>J19+J20+J21+J22+J23+J24+J25+J26</f>
        <v>0</v>
      </c>
    </row>
    <row r="28" spans="2:10" ht="12.75">
      <c r="B28" s="31" t="s">
        <v>215</v>
      </c>
      <c r="C28" s="31" t="s">
        <v>215</v>
      </c>
      <c r="G28" s="8">
        <v>20</v>
      </c>
      <c r="H28" s="9" t="s">
        <v>217</v>
      </c>
      <c r="I28" s="32" t="s">
        <v>218</v>
      </c>
      <c r="J28" s="121"/>
    </row>
    <row r="29" spans="2:10" ht="12.75">
      <c r="B29" s="7" t="s">
        <v>217</v>
      </c>
      <c r="C29" s="7" t="s">
        <v>217</v>
      </c>
      <c r="G29" s="8">
        <v>21</v>
      </c>
      <c r="H29" s="9" t="s">
        <v>217</v>
      </c>
      <c r="I29" s="32" t="s">
        <v>219</v>
      </c>
      <c r="J29" s="120"/>
    </row>
    <row r="30" spans="2:10" ht="12.75">
      <c r="B30" s="31" t="s">
        <v>220</v>
      </c>
      <c r="C30" s="31" t="s">
        <v>220</v>
      </c>
      <c r="G30" s="8">
        <v>22</v>
      </c>
      <c r="H30" s="9" t="s">
        <v>217</v>
      </c>
      <c r="I30" s="32" t="s">
        <v>221</v>
      </c>
      <c r="J30" s="120"/>
    </row>
    <row r="31" spans="2:10" ht="12.75">
      <c r="B31" s="31" t="s">
        <v>219</v>
      </c>
      <c r="C31" s="31" t="s">
        <v>219</v>
      </c>
      <c r="G31" s="8">
        <v>23</v>
      </c>
      <c r="H31" s="9" t="s">
        <v>217</v>
      </c>
      <c r="I31" s="32" t="s">
        <v>222</v>
      </c>
      <c r="J31" s="121"/>
    </row>
    <row r="32" spans="2:10" ht="12.75">
      <c r="B32" s="31"/>
      <c r="C32" s="31"/>
      <c r="G32" s="9" t="s">
        <v>223</v>
      </c>
      <c r="H32" s="9"/>
      <c r="I32" s="9" t="s">
        <v>224</v>
      </c>
      <c r="J32" s="121">
        <f>J28+J30+J31</f>
        <v>0</v>
      </c>
    </row>
    <row r="33" spans="2:10" ht="12.75">
      <c r="B33" s="31" t="s">
        <v>221</v>
      </c>
      <c r="C33" s="31" t="s">
        <v>221</v>
      </c>
      <c r="G33" s="8">
        <v>24</v>
      </c>
      <c r="H33" s="9" t="s">
        <v>225</v>
      </c>
      <c r="I33" s="32" t="s">
        <v>226</v>
      </c>
      <c r="J33" s="121"/>
    </row>
    <row r="34" spans="2:10" ht="12.75">
      <c r="B34" s="31" t="s">
        <v>222</v>
      </c>
      <c r="C34" s="31" t="s">
        <v>222</v>
      </c>
      <c r="G34" s="8">
        <v>25</v>
      </c>
      <c r="H34" s="9" t="s">
        <v>225</v>
      </c>
      <c r="I34" s="32" t="s">
        <v>227</v>
      </c>
      <c r="J34" s="121"/>
    </row>
    <row r="35" spans="7:10" ht="12.75">
      <c r="G35" s="8">
        <v>26</v>
      </c>
      <c r="H35" s="9" t="s">
        <v>225</v>
      </c>
      <c r="I35" s="32" t="s">
        <v>228</v>
      </c>
      <c r="J35" s="121"/>
    </row>
    <row r="36" spans="2:10" ht="12.75">
      <c r="B36" s="7" t="s">
        <v>225</v>
      </c>
      <c r="C36" s="7" t="s">
        <v>225</v>
      </c>
      <c r="G36" s="8">
        <v>27</v>
      </c>
      <c r="H36" s="9" t="s">
        <v>225</v>
      </c>
      <c r="I36" s="32" t="s">
        <v>229</v>
      </c>
      <c r="J36" s="121">
        <v>0</v>
      </c>
    </row>
    <row r="37" spans="2:10" ht="12.75">
      <c r="B37" s="31" t="s">
        <v>226</v>
      </c>
      <c r="C37" s="31" t="s">
        <v>226</v>
      </c>
      <c r="G37" s="8">
        <v>28</v>
      </c>
      <c r="H37" s="9" t="s">
        <v>225</v>
      </c>
      <c r="I37" s="32" t="s">
        <v>230</v>
      </c>
      <c r="J37" s="120"/>
    </row>
    <row r="38" spans="2:10" ht="12.75">
      <c r="B38" s="31" t="s">
        <v>227</v>
      </c>
      <c r="C38" s="31" t="s">
        <v>227</v>
      </c>
      <c r="G38" s="8">
        <v>29</v>
      </c>
      <c r="H38" s="9" t="s">
        <v>225</v>
      </c>
      <c r="I38" s="34" t="s">
        <v>231</v>
      </c>
      <c r="J38" s="121"/>
    </row>
    <row r="39" spans="2:10" ht="12.75">
      <c r="B39" s="31" t="s">
        <v>228</v>
      </c>
      <c r="C39" s="31" t="s">
        <v>228</v>
      </c>
      <c r="G39" s="8">
        <v>30</v>
      </c>
      <c r="H39" s="9" t="s">
        <v>225</v>
      </c>
      <c r="I39" s="32" t="s">
        <v>232</v>
      </c>
      <c r="J39" s="121"/>
    </row>
    <row r="40" spans="2:10" ht="12.75">
      <c r="B40" s="31" t="s">
        <v>229</v>
      </c>
      <c r="C40" s="31" t="s">
        <v>229</v>
      </c>
      <c r="G40" s="8">
        <v>31</v>
      </c>
      <c r="H40" s="9" t="s">
        <v>225</v>
      </c>
      <c r="I40" s="32" t="s">
        <v>233</v>
      </c>
      <c r="J40" s="121">
        <v>0</v>
      </c>
    </row>
    <row r="41" spans="2:10" ht="12.75">
      <c r="B41" s="31"/>
      <c r="C41" s="31"/>
      <c r="G41" s="8">
        <v>32</v>
      </c>
      <c r="H41" s="9" t="s">
        <v>225</v>
      </c>
      <c r="I41" s="32" t="s">
        <v>234</v>
      </c>
      <c r="J41" s="121"/>
    </row>
    <row r="42" spans="2:10" ht="12.75">
      <c r="B42" s="31" t="s">
        <v>230</v>
      </c>
      <c r="C42" s="31" t="s">
        <v>230</v>
      </c>
      <c r="G42" s="8">
        <v>33</v>
      </c>
      <c r="H42" s="9" t="s">
        <v>225</v>
      </c>
      <c r="I42" s="32" t="s">
        <v>235</v>
      </c>
      <c r="J42" s="121">
        <v>0</v>
      </c>
    </row>
    <row r="43" spans="2:10" ht="15">
      <c r="B43" s="31" t="s">
        <v>231</v>
      </c>
      <c r="C43" s="31" t="s">
        <v>231</v>
      </c>
      <c r="G43" s="35">
        <v>34</v>
      </c>
      <c r="H43" s="9" t="s">
        <v>225</v>
      </c>
      <c r="I43" s="32" t="s">
        <v>348</v>
      </c>
      <c r="J43" s="33">
        <v>0</v>
      </c>
    </row>
    <row r="44" spans="2:10" ht="12.75">
      <c r="B44" s="31" t="s">
        <v>232</v>
      </c>
      <c r="C44" s="31" t="s">
        <v>232</v>
      </c>
      <c r="G44" s="9" t="s">
        <v>237</v>
      </c>
      <c r="H44" s="8"/>
      <c r="I44" s="9" t="s">
        <v>238</v>
      </c>
      <c r="J44" s="122">
        <f>J33+J34+J35+J36+J37+J38+J39+J40+J41+J42+J43</f>
        <v>0</v>
      </c>
    </row>
    <row r="45" spans="2:10" ht="12.75">
      <c r="B45" s="31" t="s">
        <v>233</v>
      </c>
      <c r="C45" s="31" t="s">
        <v>233</v>
      </c>
      <c r="G45" s="8"/>
      <c r="H45" s="8"/>
      <c r="I45" s="9" t="s">
        <v>239</v>
      </c>
      <c r="J45" s="122">
        <f>J14+J18+J27+J32+J44</f>
        <v>57034744</v>
      </c>
    </row>
    <row r="46" spans="2:3" ht="12.75">
      <c r="B46" s="31" t="s">
        <v>236</v>
      </c>
      <c r="C46" s="31" t="s">
        <v>236</v>
      </c>
    </row>
    <row r="48" spans="8:10" ht="12.75">
      <c r="H48" s="36" t="s">
        <v>365</v>
      </c>
      <c r="I48" s="37"/>
      <c r="J48" s="9" t="s">
        <v>350</v>
      </c>
    </row>
    <row r="49" spans="8:10" ht="12.75">
      <c r="H49" s="38"/>
      <c r="I49" s="39"/>
      <c r="J49" s="39"/>
    </row>
    <row r="50" spans="8:10" ht="12.75">
      <c r="H50" s="40" t="s">
        <v>240</v>
      </c>
      <c r="I50" s="40"/>
      <c r="J50" s="8">
        <v>0</v>
      </c>
    </row>
    <row r="51" spans="8:10" ht="12.75">
      <c r="H51" s="8" t="s">
        <v>241</v>
      </c>
      <c r="I51" s="8"/>
      <c r="J51" s="8">
        <v>0</v>
      </c>
    </row>
    <row r="52" spans="8:10" ht="12.75">
      <c r="H52" s="8" t="s">
        <v>242</v>
      </c>
      <c r="I52" s="8"/>
      <c r="J52" s="8">
        <v>2</v>
      </c>
    </row>
    <row r="53" spans="8:10" ht="12.75">
      <c r="H53" s="8" t="s">
        <v>243</v>
      </c>
      <c r="I53" s="8"/>
      <c r="J53" s="8">
        <v>0</v>
      </c>
    </row>
    <row r="54" spans="8:10" ht="12.75">
      <c r="H54" s="41" t="s">
        <v>244</v>
      </c>
      <c r="I54" s="37"/>
      <c r="J54" s="8">
        <v>3</v>
      </c>
    </row>
    <row r="55" spans="8:10" ht="12.75">
      <c r="H55" s="42"/>
      <c r="I55" s="43" t="s">
        <v>101</v>
      </c>
      <c r="J55" s="43">
        <v>5</v>
      </c>
    </row>
    <row r="57" spans="10:13" ht="15.75">
      <c r="J57" s="261" t="s">
        <v>179</v>
      </c>
      <c r="K57" s="261"/>
      <c r="L57" s="261"/>
      <c r="M57" s="261"/>
    </row>
    <row r="58" ht="15.75">
      <c r="J58" s="26"/>
    </row>
    <row r="59" spans="8:13" ht="12.75">
      <c r="H59" s="7" t="s">
        <v>246</v>
      </c>
      <c r="J59" s="280" t="s">
        <v>444</v>
      </c>
      <c r="K59" s="280"/>
      <c r="L59" s="280"/>
      <c r="M59" s="280"/>
    </row>
    <row r="61" ht="12.75">
      <c r="H61" s="7"/>
    </row>
    <row r="62" spans="7:14" ht="12.75">
      <c r="G62" s="7"/>
      <c r="H62" s="7"/>
      <c r="I62" s="7"/>
      <c r="J62" s="7"/>
      <c r="K62" s="7"/>
      <c r="L62" s="7"/>
      <c r="M62" s="7"/>
      <c r="N62" s="7"/>
    </row>
    <row r="63" spans="7:14" ht="12.75">
      <c r="G63" s="7"/>
      <c r="H63" s="7"/>
      <c r="I63" s="7"/>
      <c r="J63" s="7"/>
      <c r="K63" s="7"/>
      <c r="L63" s="7"/>
      <c r="M63" s="7"/>
      <c r="N63" s="7"/>
    </row>
    <row r="64" spans="8:14" ht="12.75">
      <c r="H64" s="7"/>
      <c r="I64" s="7"/>
      <c r="J64" s="7"/>
      <c r="K64" s="7"/>
      <c r="L64" s="7"/>
      <c r="M64" s="7"/>
      <c r="N64" s="7"/>
    </row>
    <row r="65" spans="8:14" ht="12.75">
      <c r="H65" s="7"/>
      <c r="I65" s="7"/>
      <c r="J65" s="7"/>
      <c r="K65" s="7"/>
      <c r="L65" s="7"/>
      <c r="M65" s="7"/>
      <c r="N65" s="7"/>
    </row>
    <row r="66" spans="7:8" ht="12.75">
      <c r="G66" s="7"/>
      <c r="H66" s="7"/>
    </row>
  </sheetData>
  <sheetProtection/>
  <mergeCells count="2">
    <mergeCell ref="J57:M57"/>
    <mergeCell ref="J59:M59"/>
  </mergeCells>
  <printOptions/>
  <pageMargins left="0.7" right="0.7" top="0.22" bottom="0.16" header="0.2" footer="0.2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7">
      <selection activeCell="J43" sqref="J43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1:2" ht="20.25" customHeight="1">
      <c r="A1" s="19" t="s">
        <v>372</v>
      </c>
      <c r="B1" s="136"/>
    </row>
    <row r="2" ht="18.75">
      <c r="A2" s="19" t="s">
        <v>443</v>
      </c>
    </row>
    <row r="3" ht="12.75">
      <c r="B3" s="10"/>
    </row>
    <row r="4" spans="2:7" ht="15.75">
      <c r="B4" s="315" t="s">
        <v>440</v>
      </c>
      <c r="C4" s="315"/>
      <c r="D4" s="315"/>
      <c r="E4" s="315"/>
      <c r="F4" s="315"/>
      <c r="G4" s="315"/>
    </row>
    <row r="6" spans="1:7" ht="12.75">
      <c r="A6" s="316" t="s">
        <v>2</v>
      </c>
      <c r="B6" s="318" t="s">
        <v>78</v>
      </c>
      <c r="C6" s="316" t="s">
        <v>100</v>
      </c>
      <c r="D6" s="105" t="s">
        <v>338</v>
      </c>
      <c r="E6" s="316" t="s">
        <v>339</v>
      </c>
      <c r="F6" s="316" t="s">
        <v>340</v>
      </c>
      <c r="G6" s="105" t="s">
        <v>338</v>
      </c>
    </row>
    <row r="7" spans="1:9" ht="12.75">
      <c r="A7" s="317"/>
      <c r="B7" s="319"/>
      <c r="C7" s="317"/>
      <c r="D7" s="106">
        <v>41640</v>
      </c>
      <c r="E7" s="317"/>
      <c r="F7" s="317"/>
      <c r="G7" s="106">
        <v>42004</v>
      </c>
      <c r="H7" s="47"/>
      <c r="I7" s="47"/>
    </row>
    <row r="8" spans="1:9" ht="12.75">
      <c r="A8" s="107">
        <v>1</v>
      </c>
      <c r="B8" s="101" t="s">
        <v>341</v>
      </c>
      <c r="C8" s="107">
        <v>0</v>
      </c>
      <c r="D8" s="108">
        <v>0</v>
      </c>
      <c r="E8" s="108">
        <v>0</v>
      </c>
      <c r="F8" s="108">
        <v>0</v>
      </c>
      <c r="G8" s="108">
        <f aca="true" t="shared" si="0" ref="G8:G15">D8+E8-F8</f>
        <v>0</v>
      </c>
      <c r="H8" s="47"/>
      <c r="I8" s="47"/>
    </row>
    <row r="9" spans="1:9" ht="12.75">
      <c r="A9" s="107" t="s">
        <v>3</v>
      </c>
      <c r="B9" s="109" t="s">
        <v>342</v>
      </c>
      <c r="C9" s="107">
        <v>0</v>
      </c>
      <c r="D9" s="108">
        <v>0</v>
      </c>
      <c r="E9" s="108">
        <v>0</v>
      </c>
      <c r="F9" s="8">
        <v>0</v>
      </c>
      <c r="G9" s="108">
        <f t="shared" si="0"/>
        <v>0</v>
      </c>
      <c r="H9" s="110"/>
      <c r="I9" s="111"/>
    </row>
    <row r="10" spans="1:9" ht="12.75">
      <c r="A10" s="107" t="s">
        <v>4</v>
      </c>
      <c r="B10" s="109" t="s">
        <v>344</v>
      </c>
      <c r="C10" s="107">
        <v>0</v>
      </c>
      <c r="D10" s="108">
        <v>0</v>
      </c>
      <c r="E10" s="133">
        <v>0</v>
      </c>
      <c r="F10" s="8">
        <v>0</v>
      </c>
      <c r="G10" s="108">
        <f t="shared" si="0"/>
        <v>0</v>
      </c>
      <c r="H10" s="110"/>
      <c r="I10" s="111"/>
    </row>
    <row r="11" spans="1:9" ht="12.75">
      <c r="A11" s="107" t="s">
        <v>57</v>
      </c>
      <c r="B11" s="109" t="s">
        <v>103</v>
      </c>
      <c r="C11" s="107">
        <v>0</v>
      </c>
      <c r="D11" s="108">
        <v>0</v>
      </c>
      <c r="E11" s="133">
        <v>0</v>
      </c>
      <c r="F11" s="8">
        <v>0</v>
      </c>
      <c r="G11" s="108">
        <f t="shared" si="0"/>
        <v>0</v>
      </c>
      <c r="H11" s="110"/>
      <c r="I11" s="111"/>
    </row>
    <row r="12" spans="1:9" ht="12.75">
      <c r="A12" s="107" t="s">
        <v>223</v>
      </c>
      <c r="B12" s="109" t="s">
        <v>345</v>
      </c>
      <c r="C12" s="107">
        <v>0</v>
      </c>
      <c r="D12" s="108">
        <v>0</v>
      </c>
      <c r="E12" s="108">
        <v>0</v>
      </c>
      <c r="F12" s="8">
        <v>0</v>
      </c>
      <c r="G12" s="108">
        <f t="shared" si="0"/>
        <v>0</v>
      </c>
      <c r="H12" s="110"/>
      <c r="I12" s="111"/>
    </row>
    <row r="13" spans="1:9" ht="12.75">
      <c r="A13" s="107" t="s">
        <v>237</v>
      </c>
      <c r="B13" s="109" t="s">
        <v>102</v>
      </c>
      <c r="C13" s="107">
        <v>0</v>
      </c>
      <c r="D13" s="108">
        <v>0</v>
      </c>
      <c r="E13" s="108">
        <v>0</v>
      </c>
      <c r="F13" s="8">
        <v>0</v>
      </c>
      <c r="G13" s="108">
        <f t="shared" si="0"/>
        <v>0</v>
      </c>
      <c r="H13" s="110"/>
      <c r="I13" s="111"/>
    </row>
    <row r="14" spans="1:9" ht="12.75">
      <c r="A14" s="107" t="s">
        <v>351</v>
      </c>
      <c r="B14" s="109" t="s">
        <v>353</v>
      </c>
      <c r="C14" s="107">
        <v>0</v>
      </c>
      <c r="D14" s="108">
        <v>0</v>
      </c>
      <c r="E14" s="108">
        <v>5722024</v>
      </c>
      <c r="F14" s="108">
        <v>0</v>
      </c>
      <c r="G14" s="108">
        <f t="shared" si="0"/>
        <v>5722024</v>
      </c>
      <c r="H14" s="110"/>
      <c r="I14" s="111"/>
    </row>
    <row r="15" spans="1:9" ht="13.5" thickBot="1">
      <c r="A15" s="107" t="s">
        <v>354</v>
      </c>
      <c r="B15" s="8" t="s">
        <v>352</v>
      </c>
      <c r="C15" s="107">
        <v>0</v>
      </c>
      <c r="D15" s="108">
        <v>0</v>
      </c>
      <c r="E15" s="108">
        <v>1584349</v>
      </c>
      <c r="F15" s="108">
        <v>0</v>
      </c>
      <c r="G15" s="108">
        <f t="shared" si="0"/>
        <v>1584349</v>
      </c>
      <c r="H15" s="47"/>
      <c r="I15" s="47"/>
    </row>
    <row r="16" spans="1:9" ht="13.5" thickBot="1">
      <c r="A16" s="113"/>
      <c r="B16" s="114" t="s">
        <v>343</v>
      </c>
      <c r="C16" s="115"/>
      <c r="D16" s="116">
        <f>SUM(D8:D15)</f>
        <v>0</v>
      </c>
      <c r="E16" s="116">
        <f>SUM(E8:E15)</f>
        <v>7306373</v>
      </c>
      <c r="F16" s="116">
        <f>SUM(F8:F15)</f>
        <v>0</v>
      </c>
      <c r="G16" s="117">
        <f>SUM(G8:G15)</f>
        <v>7306373</v>
      </c>
      <c r="I16" s="89"/>
    </row>
    <row r="19" spans="2:9" ht="15.75">
      <c r="B19" s="315" t="s">
        <v>441</v>
      </c>
      <c r="C19" s="315"/>
      <c r="D19" s="315"/>
      <c r="E19" s="315"/>
      <c r="F19" s="315"/>
      <c r="G19" s="315"/>
      <c r="I19" s="89"/>
    </row>
    <row r="21" spans="1:7" ht="12.75">
      <c r="A21" s="316" t="s">
        <v>2</v>
      </c>
      <c r="B21" s="318" t="s">
        <v>78</v>
      </c>
      <c r="C21" s="316" t="s">
        <v>100</v>
      </c>
      <c r="D21" s="105" t="s">
        <v>338</v>
      </c>
      <c r="E21" s="316" t="s">
        <v>339</v>
      </c>
      <c r="F21" s="316" t="s">
        <v>340</v>
      </c>
      <c r="G21" s="105" t="s">
        <v>338</v>
      </c>
    </row>
    <row r="22" spans="1:7" ht="12.75">
      <c r="A22" s="317"/>
      <c r="B22" s="319"/>
      <c r="C22" s="317"/>
      <c r="D22" s="106">
        <v>41640</v>
      </c>
      <c r="E22" s="317"/>
      <c r="F22" s="317"/>
      <c r="G22" s="106">
        <v>42004</v>
      </c>
    </row>
    <row r="23" spans="1:7" ht="12.75">
      <c r="A23" s="107">
        <v>1</v>
      </c>
      <c r="B23" s="101" t="s">
        <v>341</v>
      </c>
      <c r="C23" s="107"/>
      <c r="D23" s="108">
        <v>0</v>
      </c>
      <c r="E23" s="108">
        <v>0</v>
      </c>
      <c r="F23" s="108">
        <v>0</v>
      </c>
      <c r="G23" s="108">
        <f aca="true" t="shared" si="1" ref="G23:G30">D23+E23-F23</f>
        <v>0</v>
      </c>
    </row>
    <row r="24" spans="1:7" ht="12.75">
      <c r="A24" s="107" t="s">
        <v>3</v>
      </c>
      <c r="B24" s="109" t="s">
        <v>342</v>
      </c>
      <c r="C24" s="107">
        <v>0</v>
      </c>
      <c r="D24" s="108">
        <v>0</v>
      </c>
      <c r="E24" s="108">
        <v>0</v>
      </c>
      <c r="F24" s="8">
        <v>0</v>
      </c>
      <c r="G24" s="108">
        <f t="shared" si="1"/>
        <v>0</v>
      </c>
    </row>
    <row r="25" spans="1:7" ht="12.75">
      <c r="A25" s="107" t="s">
        <v>4</v>
      </c>
      <c r="B25" s="109" t="s">
        <v>344</v>
      </c>
      <c r="C25" s="107">
        <v>0</v>
      </c>
      <c r="D25" s="108">
        <v>0</v>
      </c>
      <c r="E25" s="133">
        <v>0</v>
      </c>
      <c r="F25" s="8">
        <v>0</v>
      </c>
      <c r="G25" s="108">
        <f t="shared" si="1"/>
        <v>0</v>
      </c>
    </row>
    <row r="26" spans="1:7" ht="12.75">
      <c r="A26" s="107" t="s">
        <v>57</v>
      </c>
      <c r="B26" s="109" t="s">
        <v>103</v>
      </c>
      <c r="C26" s="107">
        <v>0</v>
      </c>
      <c r="D26" s="108">
        <v>0</v>
      </c>
      <c r="E26" s="133">
        <v>0</v>
      </c>
      <c r="F26" s="8">
        <v>0</v>
      </c>
      <c r="G26" s="108">
        <f t="shared" si="1"/>
        <v>0</v>
      </c>
    </row>
    <row r="27" spans="1:7" ht="12.75">
      <c r="A27" s="107" t="s">
        <v>223</v>
      </c>
      <c r="B27" s="109" t="s">
        <v>345</v>
      </c>
      <c r="C27" s="107">
        <v>0</v>
      </c>
      <c r="D27" s="108">
        <v>0</v>
      </c>
      <c r="E27" s="108">
        <v>0</v>
      </c>
      <c r="F27" s="8">
        <v>0</v>
      </c>
      <c r="G27" s="108">
        <f t="shared" si="1"/>
        <v>0</v>
      </c>
    </row>
    <row r="28" spans="1:7" ht="12.75">
      <c r="A28" s="107" t="s">
        <v>237</v>
      </c>
      <c r="B28" s="109" t="s">
        <v>102</v>
      </c>
      <c r="C28" s="107">
        <v>0</v>
      </c>
      <c r="D28" s="108">
        <v>0</v>
      </c>
      <c r="E28" s="108">
        <v>0</v>
      </c>
      <c r="F28" s="8">
        <v>0</v>
      </c>
      <c r="G28" s="108">
        <f t="shared" si="1"/>
        <v>0</v>
      </c>
    </row>
    <row r="29" spans="1:7" ht="12.75">
      <c r="A29" s="107" t="s">
        <v>351</v>
      </c>
      <c r="B29" s="109" t="s">
        <v>353</v>
      </c>
      <c r="C29" s="107">
        <v>0</v>
      </c>
      <c r="D29" s="108">
        <v>0</v>
      </c>
      <c r="E29" s="108">
        <v>238375</v>
      </c>
      <c r="F29" s="8">
        <v>0</v>
      </c>
      <c r="G29" s="108">
        <f t="shared" si="1"/>
        <v>238375</v>
      </c>
    </row>
    <row r="30" spans="1:7" ht="13.5" thickBot="1">
      <c r="A30" s="107" t="s">
        <v>354</v>
      </c>
      <c r="B30" s="8" t="s">
        <v>352</v>
      </c>
      <c r="C30" s="107">
        <v>0</v>
      </c>
      <c r="D30" s="108">
        <v>0</v>
      </c>
      <c r="E30" s="108">
        <v>32636</v>
      </c>
      <c r="F30" s="8">
        <v>0</v>
      </c>
      <c r="G30" s="108">
        <f t="shared" si="1"/>
        <v>32636</v>
      </c>
    </row>
    <row r="31" spans="1:10" ht="13.5" thickBot="1">
      <c r="A31" s="113"/>
      <c r="B31" s="114" t="s">
        <v>343</v>
      </c>
      <c r="C31" s="115"/>
      <c r="D31" s="116">
        <f>SUM(D23:D30)</f>
        <v>0</v>
      </c>
      <c r="E31" s="116">
        <f>SUM(E23:E30)</f>
        <v>271011</v>
      </c>
      <c r="F31" s="116">
        <f>SUM(F23:F30)</f>
        <v>0</v>
      </c>
      <c r="G31" s="117">
        <f>SUM(G23:G30)</f>
        <v>271011</v>
      </c>
      <c r="H31" s="112"/>
      <c r="I31" s="89"/>
      <c r="J31" s="89"/>
    </row>
    <row r="32" ht="12.75">
      <c r="G32" s="112"/>
    </row>
    <row r="33" ht="1.5" customHeight="1"/>
    <row r="34" spans="2:7" ht="15.75">
      <c r="B34" s="315" t="s">
        <v>442</v>
      </c>
      <c r="C34" s="315"/>
      <c r="D34" s="315"/>
      <c r="E34" s="315"/>
      <c r="F34" s="315"/>
      <c r="G34" s="315"/>
    </row>
    <row r="36" spans="1:7" ht="12.75">
      <c r="A36" s="316" t="s">
        <v>2</v>
      </c>
      <c r="B36" s="318" t="s">
        <v>78</v>
      </c>
      <c r="C36" s="316" t="s">
        <v>100</v>
      </c>
      <c r="D36" s="105" t="s">
        <v>338</v>
      </c>
      <c r="E36" s="316" t="s">
        <v>339</v>
      </c>
      <c r="F36" s="316" t="s">
        <v>340</v>
      </c>
      <c r="G36" s="105" t="s">
        <v>338</v>
      </c>
    </row>
    <row r="37" spans="1:7" ht="12.75">
      <c r="A37" s="317"/>
      <c r="B37" s="319"/>
      <c r="C37" s="317"/>
      <c r="D37" s="106">
        <v>41640</v>
      </c>
      <c r="E37" s="317"/>
      <c r="F37" s="317"/>
      <c r="G37" s="106">
        <v>42004</v>
      </c>
    </row>
    <row r="38" spans="1:7" ht="12.75">
      <c r="A38" s="107">
        <v>1</v>
      </c>
      <c r="B38" s="101" t="s">
        <v>341</v>
      </c>
      <c r="C38" s="107"/>
      <c r="D38" s="108">
        <f>D8-D23</f>
        <v>0</v>
      </c>
      <c r="E38" s="108">
        <f>E8</f>
        <v>0</v>
      </c>
      <c r="F38" s="108">
        <f>F23+E23-F23</f>
        <v>0</v>
      </c>
      <c r="G38" s="108">
        <f>G8-G23</f>
        <v>0</v>
      </c>
    </row>
    <row r="39" spans="1:14" ht="12.75">
      <c r="A39" s="107" t="s">
        <v>3</v>
      </c>
      <c r="B39" s="109" t="s">
        <v>342</v>
      </c>
      <c r="C39" s="107">
        <v>0</v>
      </c>
      <c r="D39" s="108">
        <f aca="true" t="shared" si="2" ref="D39:D45">D9-D24</f>
        <v>0</v>
      </c>
      <c r="E39" s="108">
        <f aca="true" t="shared" si="3" ref="E39:E45">E9</f>
        <v>0</v>
      </c>
      <c r="F39" s="108">
        <f aca="true" t="shared" si="4" ref="F39:F45">F24+E24-F24</f>
        <v>0</v>
      </c>
      <c r="G39" s="108">
        <f aca="true" t="shared" si="5" ref="G39:G45">G9-G24</f>
        <v>0</v>
      </c>
      <c r="M39" s="47"/>
      <c r="N39" s="47"/>
    </row>
    <row r="40" spans="1:14" ht="12.75">
      <c r="A40" s="107" t="s">
        <v>4</v>
      </c>
      <c r="B40" s="109" t="s">
        <v>344</v>
      </c>
      <c r="C40" s="107">
        <v>0</v>
      </c>
      <c r="D40" s="108">
        <f t="shared" si="2"/>
        <v>0</v>
      </c>
      <c r="E40" s="108">
        <f t="shared" si="3"/>
        <v>0</v>
      </c>
      <c r="F40" s="108">
        <f>F25+E25-F25+'Aktive AM'!J37</f>
        <v>0</v>
      </c>
      <c r="G40" s="108">
        <f t="shared" si="5"/>
        <v>0</v>
      </c>
      <c r="M40" s="47"/>
      <c r="N40" s="47"/>
    </row>
    <row r="41" spans="1:14" ht="12.75">
      <c r="A41" s="107" t="s">
        <v>57</v>
      </c>
      <c r="B41" s="109" t="s">
        <v>103</v>
      </c>
      <c r="C41" s="107">
        <v>0</v>
      </c>
      <c r="D41" s="108">
        <f t="shared" si="2"/>
        <v>0</v>
      </c>
      <c r="E41" s="108">
        <f t="shared" si="3"/>
        <v>0</v>
      </c>
      <c r="F41" s="108">
        <f>F26+E26-F26</f>
        <v>0</v>
      </c>
      <c r="G41" s="108">
        <f t="shared" si="5"/>
        <v>0</v>
      </c>
      <c r="M41" s="47"/>
      <c r="N41" s="47"/>
    </row>
    <row r="42" spans="1:14" ht="12.75">
      <c r="A42" s="107" t="s">
        <v>223</v>
      </c>
      <c r="B42" s="109" t="s">
        <v>345</v>
      </c>
      <c r="C42" s="107">
        <v>0</v>
      </c>
      <c r="D42" s="108">
        <f t="shared" si="2"/>
        <v>0</v>
      </c>
      <c r="E42" s="108">
        <f t="shared" si="3"/>
        <v>0</v>
      </c>
      <c r="F42" s="108">
        <f t="shared" si="4"/>
        <v>0</v>
      </c>
      <c r="G42" s="108">
        <f t="shared" si="5"/>
        <v>0</v>
      </c>
      <c r="M42" s="47"/>
      <c r="N42" s="47"/>
    </row>
    <row r="43" spans="1:14" ht="12.75">
      <c r="A43" s="107" t="s">
        <v>237</v>
      </c>
      <c r="B43" s="109" t="s">
        <v>102</v>
      </c>
      <c r="C43" s="107">
        <v>0</v>
      </c>
      <c r="D43" s="108">
        <f t="shared" si="2"/>
        <v>0</v>
      </c>
      <c r="E43" s="108">
        <f t="shared" si="3"/>
        <v>0</v>
      </c>
      <c r="F43" s="108">
        <f t="shared" si="4"/>
        <v>0</v>
      </c>
      <c r="G43" s="108">
        <f t="shared" si="5"/>
        <v>0</v>
      </c>
      <c r="M43" s="47"/>
      <c r="N43" s="47"/>
    </row>
    <row r="44" spans="1:14" ht="12.75">
      <c r="A44" s="107" t="s">
        <v>351</v>
      </c>
      <c r="B44" s="109" t="s">
        <v>353</v>
      </c>
      <c r="C44" s="107"/>
      <c r="D44" s="108">
        <f t="shared" si="2"/>
        <v>0</v>
      </c>
      <c r="E44" s="108">
        <f t="shared" si="3"/>
        <v>5722024</v>
      </c>
      <c r="F44" s="108">
        <f t="shared" si="4"/>
        <v>238375</v>
      </c>
      <c r="G44" s="108">
        <f t="shared" si="5"/>
        <v>5483649</v>
      </c>
      <c r="M44" s="47"/>
      <c r="N44" s="47"/>
    </row>
    <row r="45" spans="1:14" ht="13.5" thickBot="1">
      <c r="A45" s="107" t="s">
        <v>354</v>
      </c>
      <c r="B45" s="8" t="s">
        <v>352</v>
      </c>
      <c r="C45" s="107"/>
      <c r="D45" s="108">
        <f t="shared" si="2"/>
        <v>0</v>
      </c>
      <c r="E45" s="108">
        <f t="shared" si="3"/>
        <v>1584349</v>
      </c>
      <c r="F45" s="108">
        <f t="shared" si="4"/>
        <v>32636</v>
      </c>
      <c r="G45" s="108">
        <f t="shared" si="5"/>
        <v>1551713</v>
      </c>
      <c r="M45" s="47"/>
      <c r="N45" s="47"/>
    </row>
    <row r="46" spans="1:14" ht="13.5" thickBot="1">
      <c r="A46" s="113"/>
      <c r="B46" s="114" t="s">
        <v>343</v>
      </c>
      <c r="C46" s="115"/>
      <c r="D46" s="116">
        <f>SUM(D38:D45)</f>
        <v>0</v>
      </c>
      <c r="E46" s="116">
        <f>SUM(E38:E45)</f>
        <v>7306373</v>
      </c>
      <c r="F46" s="116">
        <f>SUM(F38:F45)</f>
        <v>271011</v>
      </c>
      <c r="G46" s="117">
        <f>SUM(G38:G45)</f>
        <v>7035362</v>
      </c>
      <c r="I46" s="112"/>
      <c r="J46" s="89"/>
      <c r="M46" s="118"/>
      <c r="N46" s="47"/>
    </row>
    <row r="47" spans="6:10" s="47" customFormat="1" ht="12.75">
      <c r="F47" s="111"/>
      <c r="G47" s="119"/>
      <c r="J47" s="111"/>
    </row>
    <row r="48" spans="4:14" ht="12.75">
      <c r="D48" s="89"/>
      <c r="G48" s="89"/>
      <c r="I48" s="112"/>
      <c r="M48" s="47"/>
      <c r="N48" s="47"/>
    </row>
    <row r="49" spans="4:14" ht="12.75">
      <c r="D49" s="89"/>
      <c r="G49" s="89"/>
      <c r="I49" s="89"/>
      <c r="M49" s="47"/>
      <c r="N49" s="47"/>
    </row>
    <row r="50" spans="5:14" ht="15">
      <c r="E50" s="313" t="s">
        <v>245</v>
      </c>
      <c r="F50" s="313"/>
      <c r="G50" s="313"/>
      <c r="M50" s="47"/>
      <c r="N50" s="47"/>
    </row>
    <row r="51" spans="5:7" ht="12.75">
      <c r="E51" s="314" t="s">
        <v>444</v>
      </c>
      <c r="F51" s="314"/>
      <c r="G51" s="314"/>
    </row>
    <row r="52" spans="5:7" ht="12.75">
      <c r="E52" s="314"/>
      <c r="F52" s="314"/>
      <c r="G52" s="314"/>
    </row>
  </sheetData>
  <sheetProtection/>
  <mergeCells count="21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50:G50"/>
    <mergeCell ref="E51:G51"/>
    <mergeCell ref="E52:G52"/>
    <mergeCell ref="B34:G34"/>
    <mergeCell ref="A36:A37"/>
    <mergeCell ref="B36:B37"/>
    <mergeCell ref="C36:C37"/>
    <mergeCell ref="E36:E37"/>
    <mergeCell ref="F36:F37"/>
  </mergeCells>
  <printOptions/>
  <pageMargins left="0.7" right="0.65" top="0.43" bottom="0.55" header="0.91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R34"/>
  <sheetViews>
    <sheetView zoomScalePageLayoutView="0" workbookViewId="0" topLeftCell="A15">
      <selection activeCell="X40" sqref="X40"/>
    </sheetView>
  </sheetViews>
  <sheetFormatPr defaultColWidth="6.8515625" defaultRowHeight="12.75"/>
  <cols>
    <col min="1" max="18" width="6.00390625" style="246" customWidth="1"/>
    <col min="19" max="16384" width="6.8515625" style="246" customWidth="1"/>
  </cols>
  <sheetData>
    <row r="1" ht="15" customHeight="1"/>
    <row r="2" ht="15" customHeight="1"/>
    <row r="3" ht="15" customHeight="1"/>
    <row r="4" ht="15" customHeight="1"/>
    <row r="5" ht="15" customHeight="1"/>
    <row r="6" ht="20.25" customHeight="1"/>
    <row r="7" spans="1:18" ht="12" customHeight="1">
      <c r="A7" s="247" t="s">
        <v>452</v>
      </c>
      <c r="D7" s="247" t="s">
        <v>453</v>
      </c>
      <c r="M7" s="320" t="s">
        <v>454</v>
      </c>
      <c r="N7" s="320"/>
      <c r="O7" s="320"/>
      <c r="P7" s="320" t="s">
        <v>455</v>
      </c>
      <c r="Q7" s="320"/>
      <c r="R7" s="320"/>
    </row>
    <row r="8" ht="9.75" customHeight="1"/>
    <row r="9" ht="22.5" customHeight="1">
      <c r="A9" s="248" t="s">
        <v>456</v>
      </c>
    </row>
    <row r="10" spans="1:18" ht="14.25" customHeight="1">
      <c r="A10" s="321" t="s">
        <v>457</v>
      </c>
      <c r="B10" s="321"/>
      <c r="C10" s="321"/>
      <c r="D10" s="321" t="s">
        <v>458</v>
      </c>
      <c r="E10" s="321"/>
      <c r="F10" s="321"/>
      <c r="G10" s="321"/>
      <c r="H10" s="321"/>
      <c r="I10" s="321"/>
      <c r="J10" s="321"/>
      <c r="P10" s="263">
        <v>-17751394.957999997</v>
      </c>
      <c r="Q10" s="263"/>
      <c r="R10" s="263"/>
    </row>
    <row r="11" spans="16:18" ht="12" customHeight="1">
      <c r="P11" s="322">
        <v>-17751394.957999997</v>
      </c>
      <c r="Q11" s="322"/>
      <c r="R11" s="322"/>
    </row>
    <row r="12" ht="15.75" customHeight="1"/>
    <row r="13" ht="22.5" customHeight="1">
      <c r="A13" s="248" t="s">
        <v>459</v>
      </c>
    </row>
    <row r="14" spans="1:15" ht="13.5" customHeight="1">
      <c r="A14" s="321" t="s">
        <v>460</v>
      </c>
      <c r="B14" s="321"/>
      <c r="C14" s="321"/>
      <c r="D14" s="321" t="s">
        <v>461</v>
      </c>
      <c r="E14" s="321"/>
      <c r="F14" s="321"/>
      <c r="G14" s="321"/>
      <c r="H14" s="321"/>
      <c r="I14" s="321"/>
      <c r="J14" s="321"/>
      <c r="M14" s="263">
        <v>-3500000</v>
      </c>
      <c r="N14" s="263"/>
      <c r="O14" s="263"/>
    </row>
    <row r="15" spans="1:15" ht="13.5" customHeight="1">
      <c r="A15" s="321" t="s">
        <v>462</v>
      </c>
      <c r="B15" s="321"/>
      <c r="C15" s="321"/>
      <c r="D15" s="321" t="s">
        <v>463</v>
      </c>
      <c r="E15" s="321"/>
      <c r="F15" s="321"/>
      <c r="G15" s="321"/>
      <c r="H15" s="321"/>
      <c r="I15" s="321"/>
      <c r="J15" s="321"/>
      <c r="M15" s="263">
        <v>383136</v>
      </c>
      <c r="N15" s="263"/>
      <c r="O15" s="263"/>
    </row>
    <row r="16" spans="1:15" ht="13.5" customHeight="1">
      <c r="A16" s="321" t="s">
        <v>464</v>
      </c>
      <c r="B16" s="321"/>
      <c r="C16" s="321"/>
      <c r="D16" s="321" t="s">
        <v>465</v>
      </c>
      <c r="E16" s="321"/>
      <c r="F16" s="321"/>
      <c r="G16" s="321"/>
      <c r="H16" s="321"/>
      <c r="I16" s="321"/>
      <c r="J16" s="321"/>
      <c r="M16" s="263">
        <v>5483649.4245</v>
      </c>
      <c r="N16" s="263"/>
      <c r="O16" s="263"/>
    </row>
    <row r="17" spans="1:15" ht="13.5" customHeight="1">
      <c r="A17" s="321" t="s">
        <v>466</v>
      </c>
      <c r="B17" s="321"/>
      <c r="C17" s="321"/>
      <c r="D17" s="321" t="s">
        <v>352</v>
      </c>
      <c r="E17" s="321"/>
      <c r="F17" s="321"/>
      <c r="G17" s="321"/>
      <c r="H17" s="321"/>
      <c r="I17" s="321"/>
      <c r="J17" s="321"/>
      <c r="M17" s="263">
        <v>1551712.78</v>
      </c>
      <c r="N17" s="263"/>
      <c r="O17" s="263"/>
    </row>
    <row r="18" spans="1:15" ht="13.5" customHeight="1">
      <c r="A18" s="321" t="s">
        <v>467</v>
      </c>
      <c r="B18" s="321"/>
      <c r="C18" s="321"/>
      <c r="D18" s="321" t="s">
        <v>468</v>
      </c>
      <c r="E18" s="321"/>
      <c r="F18" s="321"/>
      <c r="G18" s="321"/>
      <c r="H18" s="321"/>
      <c r="I18" s="321"/>
      <c r="J18" s="321"/>
      <c r="M18" s="263">
        <v>-465197.7597000275</v>
      </c>
      <c r="N18" s="263"/>
      <c r="O18" s="263"/>
    </row>
    <row r="19" spans="1:15" ht="13.5" customHeight="1">
      <c r="A19" s="321" t="s">
        <v>469</v>
      </c>
      <c r="B19" s="321"/>
      <c r="C19" s="321"/>
      <c r="D19" s="321" t="s">
        <v>470</v>
      </c>
      <c r="E19" s="321"/>
      <c r="F19" s="321"/>
      <c r="G19" s="321"/>
      <c r="H19" s="321"/>
      <c r="I19" s="321"/>
      <c r="J19" s="321"/>
      <c r="M19" s="263">
        <v>38571629.088</v>
      </c>
      <c r="N19" s="263"/>
      <c r="O19" s="263"/>
    </row>
    <row r="20" spans="1:15" ht="13.5" customHeight="1">
      <c r="A20" s="321" t="s">
        <v>471</v>
      </c>
      <c r="B20" s="321"/>
      <c r="C20" s="321"/>
      <c r="D20" s="321" t="s">
        <v>472</v>
      </c>
      <c r="E20" s="321"/>
      <c r="F20" s="321"/>
      <c r="G20" s="321"/>
      <c r="H20" s="321"/>
      <c r="I20" s="321"/>
      <c r="J20" s="321"/>
      <c r="M20" s="263">
        <v>-980898.5</v>
      </c>
      <c r="N20" s="263"/>
      <c r="O20" s="263"/>
    </row>
    <row r="21" spans="1:15" ht="13.5" customHeight="1">
      <c r="A21" s="321" t="s">
        <v>473</v>
      </c>
      <c r="B21" s="321"/>
      <c r="C21" s="321"/>
      <c r="D21" s="321" t="s">
        <v>474</v>
      </c>
      <c r="E21" s="321"/>
      <c r="F21" s="321"/>
      <c r="G21" s="321"/>
      <c r="H21" s="321"/>
      <c r="I21" s="321"/>
      <c r="J21" s="321"/>
      <c r="M21" s="263">
        <v>-167234</v>
      </c>
      <c r="N21" s="263"/>
      <c r="O21" s="263"/>
    </row>
    <row r="22" spans="1:15" ht="13.5" customHeight="1">
      <c r="A22" s="321" t="s">
        <v>475</v>
      </c>
      <c r="B22" s="321"/>
      <c r="C22" s="321"/>
      <c r="D22" s="321" t="s">
        <v>476</v>
      </c>
      <c r="E22" s="321"/>
      <c r="F22" s="321"/>
      <c r="G22" s="321"/>
      <c r="H22" s="321"/>
      <c r="I22" s="321"/>
      <c r="J22" s="321"/>
      <c r="M22" s="263">
        <v>-386757</v>
      </c>
      <c r="N22" s="263"/>
      <c r="O22" s="263"/>
    </row>
    <row r="23" spans="1:15" ht="13.5" customHeight="1">
      <c r="A23" s="321" t="s">
        <v>477</v>
      </c>
      <c r="B23" s="321"/>
      <c r="C23" s="321"/>
      <c r="D23" s="321" t="s">
        <v>478</v>
      </c>
      <c r="E23" s="321"/>
      <c r="F23" s="321"/>
      <c r="G23" s="321"/>
      <c r="H23" s="321"/>
      <c r="I23" s="321"/>
      <c r="J23" s="321"/>
      <c r="M23" s="263">
        <v>1438203.6999999997</v>
      </c>
      <c r="N23" s="263"/>
      <c r="O23" s="263"/>
    </row>
    <row r="24" spans="1:15" ht="13.5" customHeight="1">
      <c r="A24" s="321" t="s">
        <v>479</v>
      </c>
      <c r="B24" s="321"/>
      <c r="C24" s="321"/>
      <c r="D24" s="321" t="s">
        <v>480</v>
      </c>
      <c r="E24" s="321"/>
      <c r="F24" s="321"/>
      <c r="G24" s="321"/>
      <c r="H24" s="321"/>
      <c r="I24" s="321"/>
      <c r="J24" s="321"/>
      <c r="M24" s="263">
        <v>9582.479199999732</v>
      </c>
      <c r="N24" s="263"/>
      <c r="O24" s="263"/>
    </row>
    <row r="25" spans="1:15" ht="13.5" customHeight="1">
      <c r="A25" s="321" t="s">
        <v>481</v>
      </c>
      <c r="B25" s="321"/>
      <c r="C25" s="321"/>
      <c r="D25" s="321" t="s">
        <v>482</v>
      </c>
      <c r="E25" s="321"/>
      <c r="F25" s="321"/>
      <c r="G25" s="321"/>
      <c r="H25" s="321"/>
      <c r="I25" s="321"/>
      <c r="J25" s="321"/>
      <c r="M25" s="263">
        <v>-27012.86</v>
      </c>
      <c r="N25" s="263"/>
      <c r="O25" s="263"/>
    </row>
    <row r="26" spans="1:15" ht="13.5" customHeight="1">
      <c r="A26" s="321" t="s">
        <v>483</v>
      </c>
      <c r="B26" s="321"/>
      <c r="C26" s="321"/>
      <c r="D26" s="321" t="s">
        <v>484</v>
      </c>
      <c r="E26" s="321"/>
      <c r="F26" s="321"/>
      <c r="G26" s="321"/>
      <c r="H26" s="321"/>
      <c r="I26" s="321"/>
      <c r="J26" s="321"/>
      <c r="M26" s="263">
        <v>-75675600</v>
      </c>
      <c r="N26" s="263"/>
      <c r="O26" s="263"/>
    </row>
    <row r="27" spans="1:15" ht="13.5" customHeight="1">
      <c r="A27" s="321" t="s">
        <v>485</v>
      </c>
      <c r="B27" s="321"/>
      <c r="C27" s="321"/>
      <c r="D27" s="321" t="s">
        <v>486</v>
      </c>
      <c r="E27" s="321"/>
      <c r="F27" s="321"/>
      <c r="G27" s="321"/>
      <c r="H27" s="321"/>
      <c r="I27" s="321"/>
      <c r="J27" s="321"/>
      <c r="M27" s="263">
        <v>-7007000</v>
      </c>
      <c r="N27" s="263"/>
      <c r="O27" s="263"/>
    </row>
    <row r="28" spans="1:15" ht="13.5" customHeight="1">
      <c r="A28" s="321" t="s">
        <v>487</v>
      </c>
      <c r="B28" s="321"/>
      <c r="C28" s="321"/>
      <c r="D28" s="321" t="s">
        <v>488</v>
      </c>
      <c r="E28" s="321"/>
      <c r="F28" s="321"/>
      <c r="G28" s="321"/>
      <c r="H28" s="321"/>
      <c r="I28" s="321"/>
      <c r="J28" s="321"/>
      <c r="M28" s="263">
        <v>145968</v>
      </c>
      <c r="N28" s="263"/>
      <c r="O28" s="263"/>
    </row>
    <row r="29" spans="1:15" ht="13.5" customHeight="1">
      <c r="A29" s="321" t="s">
        <v>489</v>
      </c>
      <c r="B29" s="321"/>
      <c r="C29" s="321"/>
      <c r="D29" s="321" t="s">
        <v>490</v>
      </c>
      <c r="E29" s="321"/>
      <c r="F29" s="321"/>
      <c r="G29" s="321"/>
      <c r="H29" s="321"/>
      <c r="I29" s="321"/>
      <c r="J29" s="321"/>
      <c r="M29" s="263">
        <v>64491.28000000003</v>
      </c>
      <c r="N29" s="263"/>
      <c r="O29" s="263"/>
    </row>
    <row r="30" spans="1:15" ht="13.5" customHeight="1">
      <c r="A30" s="321" t="s">
        <v>491</v>
      </c>
      <c r="B30" s="321"/>
      <c r="C30" s="321"/>
      <c r="D30" s="321" t="s">
        <v>492</v>
      </c>
      <c r="E30" s="321"/>
      <c r="F30" s="321"/>
      <c r="G30" s="321"/>
      <c r="H30" s="321"/>
      <c r="I30" s="321"/>
      <c r="J30" s="321"/>
      <c r="M30" s="263">
        <v>1383.18999999878</v>
      </c>
      <c r="N30" s="263"/>
      <c r="O30" s="263"/>
    </row>
    <row r="31" spans="1:15" ht="13.5" customHeight="1">
      <c r="A31" s="321" t="s">
        <v>493</v>
      </c>
      <c r="B31" s="321"/>
      <c r="C31" s="321"/>
      <c r="D31" s="321" t="s">
        <v>494</v>
      </c>
      <c r="E31" s="321"/>
      <c r="F31" s="321"/>
      <c r="G31" s="321"/>
      <c r="H31" s="321"/>
      <c r="I31" s="321"/>
      <c r="J31" s="321"/>
      <c r="M31" s="263">
        <v>290.75</v>
      </c>
      <c r="N31" s="263"/>
      <c r="O31" s="263"/>
    </row>
    <row r="32" spans="1:15" ht="13.5" customHeight="1">
      <c r="A32" s="321" t="s">
        <v>495</v>
      </c>
      <c r="B32" s="321"/>
      <c r="C32" s="321"/>
      <c r="D32" s="321" t="s">
        <v>496</v>
      </c>
      <c r="E32" s="321"/>
      <c r="F32" s="321"/>
      <c r="G32" s="321"/>
      <c r="H32" s="321"/>
      <c r="I32" s="321"/>
      <c r="J32" s="321"/>
      <c r="M32" s="263">
        <v>22686563.899999995</v>
      </c>
      <c r="N32" s="263"/>
      <c r="O32" s="263"/>
    </row>
    <row r="33" spans="1:15" ht="14.25" customHeight="1">
      <c r="A33" s="321" t="s">
        <v>497</v>
      </c>
      <c r="B33" s="321"/>
      <c r="C33" s="321"/>
      <c r="D33" s="321" t="s">
        <v>498</v>
      </c>
      <c r="E33" s="321"/>
      <c r="F33" s="321"/>
      <c r="G33" s="321"/>
      <c r="H33" s="321"/>
      <c r="I33" s="321"/>
      <c r="J33" s="321"/>
      <c r="M33" s="263">
        <v>121694.57</v>
      </c>
      <c r="N33" s="263"/>
      <c r="O33" s="263"/>
    </row>
    <row r="34" spans="13:15" ht="12" customHeight="1">
      <c r="M34" s="322">
        <v>-17751394.95800003</v>
      </c>
      <c r="N34" s="322"/>
      <c r="O34" s="322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7.5" customHeight="1"/>
  </sheetData>
  <sheetProtection/>
  <mergeCells count="67">
    <mergeCell ref="M34:O34"/>
    <mergeCell ref="A32:C32"/>
    <mergeCell ref="D32:J32"/>
    <mergeCell ref="M32:O32"/>
    <mergeCell ref="A33:C33"/>
    <mergeCell ref="D33:J33"/>
    <mergeCell ref="M33:O33"/>
    <mergeCell ref="A30:C30"/>
    <mergeCell ref="D30:J30"/>
    <mergeCell ref="M30:O30"/>
    <mergeCell ref="A31:C31"/>
    <mergeCell ref="D31:J31"/>
    <mergeCell ref="M31:O31"/>
    <mergeCell ref="A28:C28"/>
    <mergeCell ref="D28:J28"/>
    <mergeCell ref="M28:O28"/>
    <mergeCell ref="A29:C29"/>
    <mergeCell ref="D29:J29"/>
    <mergeCell ref="M29:O29"/>
    <mergeCell ref="A26:C26"/>
    <mergeCell ref="D26:J26"/>
    <mergeCell ref="M26:O26"/>
    <mergeCell ref="A27:C27"/>
    <mergeCell ref="D27:J27"/>
    <mergeCell ref="M27:O27"/>
    <mergeCell ref="A24:C24"/>
    <mergeCell ref="D24:J24"/>
    <mergeCell ref="M24:O24"/>
    <mergeCell ref="A25:C25"/>
    <mergeCell ref="D25:J25"/>
    <mergeCell ref="M25:O25"/>
    <mergeCell ref="A22:C22"/>
    <mergeCell ref="D22:J22"/>
    <mergeCell ref="M22:O22"/>
    <mergeCell ref="A23:C23"/>
    <mergeCell ref="D23:J23"/>
    <mergeCell ref="M23:O23"/>
    <mergeCell ref="A20:C20"/>
    <mergeCell ref="D20:J20"/>
    <mergeCell ref="M20:O20"/>
    <mergeCell ref="A21:C21"/>
    <mergeCell ref="D21:J21"/>
    <mergeCell ref="M21:O21"/>
    <mergeCell ref="A18:C18"/>
    <mergeCell ref="D18:J18"/>
    <mergeCell ref="M18:O18"/>
    <mergeCell ref="A19:C19"/>
    <mergeCell ref="D19:J19"/>
    <mergeCell ref="M19:O19"/>
    <mergeCell ref="A16:C16"/>
    <mergeCell ref="D16:J16"/>
    <mergeCell ref="M16:O16"/>
    <mergeCell ref="A17:C17"/>
    <mergeCell ref="D17:J17"/>
    <mergeCell ref="M17:O17"/>
    <mergeCell ref="A14:C14"/>
    <mergeCell ref="D14:J14"/>
    <mergeCell ref="M14:O14"/>
    <mergeCell ref="A15:C15"/>
    <mergeCell ref="D15:J15"/>
    <mergeCell ref="M15:O15"/>
    <mergeCell ref="M7:O7"/>
    <mergeCell ref="P7:R7"/>
    <mergeCell ref="A10:C10"/>
    <mergeCell ref="D10:J10"/>
    <mergeCell ref="P10:R10"/>
    <mergeCell ref="P11:R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R46"/>
  <sheetViews>
    <sheetView zoomScalePageLayoutView="0" workbookViewId="0" topLeftCell="A4">
      <selection activeCell="N11" sqref="N11:P11"/>
    </sheetView>
  </sheetViews>
  <sheetFormatPr defaultColWidth="6.8515625" defaultRowHeight="12.75"/>
  <cols>
    <col min="1" max="16" width="6.00390625" style="246" customWidth="1"/>
    <col min="17" max="17" width="6.8515625" style="246" customWidth="1"/>
    <col min="18" max="18" width="12.7109375" style="246" bestFit="1" customWidth="1"/>
    <col min="19" max="16384" width="6.8515625" style="246" customWidth="1"/>
  </cols>
  <sheetData>
    <row r="1" ht="15" customHeight="1"/>
    <row r="2" ht="15" customHeight="1"/>
    <row r="3" ht="15" customHeight="1"/>
    <row r="4" ht="15" customHeight="1"/>
    <row r="5" ht="15" customHeight="1"/>
    <row r="6" ht="20.25" customHeight="1"/>
    <row r="7" spans="1:16" ht="11.25" customHeight="1">
      <c r="A7" s="247" t="s">
        <v>452</v>
      </c>
      <c r="C7" s="247" t="s">
        <v>453</v>
      </c>
      <c r="K7" s="320" t="s">
        <v>505</v>
      </c>
      <c r="L7" s="320"/>
      <c r="M7" s="320"/>
      <c r="N7" s="320" t="s">
        <v>506</v>
      </c>
      <c r="O7" s="320"/>
      <c r="P7" s="320"/>
    </row>
    <row r="8" ht="18.75" customHeight="1"/>
    <row r="9" spans="1:2" ht="23.25" customHeight="1">
      <c r="A9" s="323" t="s">
        <v>507</v>
      </c>
      <c r="B9" s="323"/>
    </row>
    <row r="10" spans="1:16" ht="14.25" customHeight="1">
      <c r="A10" s="321" t="s">
        <v>508</v>
      </c>
      <c r="B10" s="321"/>
      <c r="C10" s="321" t="s">
        <v>509</v>
      </c>
      <c r="D10" s="321"/>
      <c r="E10" s="321"/>
      <c r="F10" s="321"/>
      <c r="G10" s="321"/>
      <c r="H10" s="321"/>
      <c r="N10" s="263">
        <v>57034743.888</v>
      </c>
      <c r="O10" s="263"/>
      <c r="P10" s="263"/>
    </row>
    <row r="11" spans="1:16" ht="17.25" customHeight="1">
      <c r="A11" s="321" t="s">
        <v>510</v>
      </c>
      <c r="B11" s="321"/>
      <c r="C11" s="321" t="s">
        <v>511</v>
      </c>
      <c r="D11" s="321"/>
      <c r="E11" s="321"/>
      <c r="F11" s="321"/>
      <c r="G11" s="321"/>
      <c r="H11" s="321"/>
      <c r="N11" s="263">
        <v>22212.369999999995</v>
      </c>
      <c r="O11" s="263"/>
      <c r="P11" s="263"/>
    </row>
    <row r="12" spans="14:16" ht="12" customHeight="1">
      <c r="N12" s="322">
        <v>57056956.257999994</v>
      </c>
      <c r="O12" s="322"/>
      <c r="P12" s="322"/>
    </row>
    <row r="13" ht="18" customHeight="1"/>
    <row r="14" spans="1:3" ht="23.25" customHeight="1">
      <c r="A14" s="323" t="s">
        <v>512</v>
      </c>
      <c r="B14" s="323"/>
      <c r="C14" s="323"/>
    </row>
    <row r="15" spans="1:13" ht="14.25" customHeight="1">
      <c r="A15" s="321" t="s">
        <v>513</v>
      </c>
      <c r="B15" s="321"/>
      <c r="C15" s="321" t="s">
        <v>514</v>
      </c>
      <c r="D15" s="321"/>
      <c r="E15" s="321"/>
      <c r="F15" s="321"/>
      <c r="G15" s="321"/>
      <c r="H15" s="321"/>
      <c r="K15" s="263">
        <v>0</v>
      </c>
      <c r="L15" s="263"/>
      <c r="M15" s="263"/>
    </row>
    <row r="16" spans="1:13" ht="14.25" customHeight="1">
      <c r="A16" s="321" t="s">
        <v>515</v>
      </c>
      <c r="B16" s="321"/>
      <c r="C16" s="321" t="s">
        <v>516</v>
      </c>
      <c r="D16" s="321"/>
      <c r="E16" s="321"/>
      <c r="F16" s="321"/>
      <c r="G16" s="321"/>
      <c r="H16" s="321"/>
      <c r="K16" s="263">
        <v>66173</v>
      </c>
      <c r="L16" s="263"/>
      <c r="M16" s="263"/>
    </row>
    <row r="17" spans="1:13" ht="14.25" customHeight="1">
      <c r="A17" s="321" t="s">
        <v>517</v>
      </c>
      <c r="B17" s="321"/>
      <c r="C17" s="321" t="s">
        <v>518</v>
      </c>
      <c r="D17" s="321"/>
      <c r="E17" s="321"/>
      <c r="F17" s="321"/>
      <c r="G17" s="321"/>
      <c r="H17" s="321"/>
      <c r="K17" s="263">
        <v>259603.73999999996</v>
      </c>
      <c r="L17" s="263"/>
      <c r="M17" s="263"/>
    </row>
    <row r="18" spans="1:13" ht="14.25" customHeight="1">
      <c r="A18" s="321" t="s">
        <v>519</v>
      </c>
      <c r="B18" s="321"/>
      <c r="C18" s="321" t="s">
        <v>520</v>
      </c>
      <c r="D18" s="321"/>
      <c r="E18" s="321"/>
      <c r="F18" s="321"/>
      <c r="G18" s="321"/>
      <c r="H18" s="321"/>
      <c r="K18" s="263">
        <v>51005589.6</v>
      </c>
      <c r="L18" s="263"/>
      <c r="M18" s="263"/>
    </row>
    <row r="19" spans="1:13" ht="14.25" customHeight="1">
      <c r="A19" s="321" t="s">
        <v>521</v>
      </c>
      <c r="B19" s="321"/>
      <c r="C19" s="321" t="s">
        <v>522</v>
      </c>
      <c r="D19" s="321"/>
      <c r="E19" s="321"/>
      <c r="F19" s="321"/>
      <c r="G19" s="321"/>
      <c r="H19" s="321"/>
      <c r="K19" s="263">
        <v>116421.26000000001</v>
      </c>
      <c r="L19" s="263"/>
      <c r="M19" s="263"/>
    </row>
    <row r="20" spans="1:13" ht="14.25" customHeight="1">
      <c r="A20" s="321" t="s">
        <v>523</v>
      </c>
      <c r="B20" s="321"/>
      <c r="C20" s="321" t="s">
        <v>524</v>
      </c>
      <c r="D20" s="321"/>
      <c r="E20" s="321"/>
      <c r="F20" s="321"/>
      <c r="G20" s="321"/>
      <c r="H20" s="321"/>
      <c r="K20" s="263">
        <v>8400</v>
      </c>
      <c r="L20" s="263"/>
      <c r="M20" s="263"/>
    </row>
    <row r="21" spans="1:13" ht="14.25" customHeight="1">
      <c r="A21" s="321" t="s">
        <v>525</v>
      </c>
      <c r="B21" s="321"/>
      <c r="C21" s="321" t="s">
        <v>526</v>
      </c>
      <c r="D21" s="321"/>
      <c r="E21" s="321"/>
      <c r="F21" s="321"/>
      <c r="G21" s="321"/>
      <c r="H21" s="321"/>
      <c r="K21" s="263">
        <v>3727837.296</v>
      </c>
      <c r="L21" s="263"/>
      <c r="M21" s="263"/>
    </row>
    <row r="22" spans="1:13" ht="14.25" customHeight="1">
      <c r="A22" s="321" t="s">
        <v>527</v>
      </c>
      <c r="B22" s="321"/>
      <c r="C22" s="321" t="s">
        <v>528</v>
      </c>
      <c r="D22" s="321"/>
      <c r="E22" s="321"/>
      <c r="F22" s="321"/>
      <c r="G22" s="321"/>
      <c r="H22" s="321"/>
      <c r="K22" s="263">
        <v>791581.76</v>
      </c>
      <c r="L22" s="263"/>
      <c r="M22" s="263"/>
    </row>
    <row r="23" spans="1:13" ht="14.25" customHeight="1">
      <c r="A23" s="321" t="s">
        <v>529</v>
      </c>
      <c r="B23" s="321"/>
      <c r="C23" s="321" t="s">
        <v>302</v>
      </c>
      <c r="D23" s="321"/>
      <c r="E23" s="321"/>
      <c r="F23" s="321"/>
      <c r="G23" s="321"/>
      <c r="H23" s="321"/>
      <c r="K23" s="263">
        <v>89158</v>
      </c>
      <c r="L23" s="263"/>
      <c r="M23" s="263"/>
    </row>
    <row r="24" spans="1:13" ht="14.25" customHeight="1">
      <c r="A24" s="321" t="s">
        <v>530</v>
      </c>
      <c r="B24" s="321"/>
      <c r="C24" s="321" t="s">
        <v>531</v>
      </c>
      <c r="D24" s="321"/>
      <c r="E24" s="321"/>
      <c r="F24" s="321"/>
      <c r="G24" s="321"/>
      <c r="H24" s="321"/>
      <c r="K24" s="263">
        <v>74177</v>
      </c>
      <c r="L24" s="263"/>
      <c r="M24" s="263"/>
    </row>
    <row r="25" spans="1:13" ht="14.25" customHeight="1">
      <c r="A25" s="321" t="s">
        <v>532</v>
      </c>
      <c r="B25" s="321"/>
      <c r="C25" s="321" t="s">
        <v>533</v>
      </c>
      <c r="D25" s="321"/>
      <c r="E25" s="321"/>
      <c r="F25" s="321"/>
      <c r="G25" s="321"/>
      <c r="H25" s="321"/>
      <c r="K25" s="263">
        <v>296279.15</v>
      </c>
      <c r="L25" s="263"/>
      <c r="M25" s="263"/>
    </row>
    <row r="26" spans="1:13" ht="14.25" customHeight="1">
      <c r="A26" s="321" t="s">
        <v>534</v>
      </c>
      <c r="B26" s="321"/>
      <c r="C26" s="321" t="s">
        <v>535</v>
      </c>
      <c r="D26" s="321"/>
      <c r="E26" s="321"/>
      <c r="F26" s="321"/>
      <c r="G26" s="321"/>
      <c r="H26" s="321"/>
      <c r="K26" s="263">
        <v>306530</v>
      </c>
      <c r="L26" s="263"/>
      <c r="M26" s="263"/>
    </row>
    <row r="27" spans="1:13" ht="14.25" customHeight="1">
      <c r="A27" s="321" t="s">
        <v>536</v>
      </c>
      <c r="B27" s="321"/>
      <c r="C27" s="321" t="s">
        <v>537</v>
      </c>
      <c r="D27" s="321"/>
      <c r="E27" s="321"/>
      <c r="F27" s="321"/>
      <c r="G27" s="321"/>
      <c r="H27" s="321"/>
      <c r="K27" s="263">
        <v>481407</v>
      </c>
      <c r="L27" s="263"/>
      <c r="M27" s="263"/>
    </row>
    <row r="28" spans="1:13" ht="14.25" customHeight="1">
      <c r="A28" s="321" t="s">
        <v>538</v>
      </c>
      <c r="B28" s="321"/>
      <c r="C28" s="321" t="s">
        <v>539</v>
      </c>
      <c r="D28" s="321"/>
      <c r="E28" s="321"/>
      <c r="F28" s="321"/>
      <c r="G28" s="321"/>
      <c r="H28" s="321"/>
      <c r="K28" s="263">
        <v>413029.06999999995</v>
      </c>
      <c r="L28" s="263"/>
      <c r="M28" s="263"/>
    </row>
    <row r="29" spans="1:13" ht="14.25" customHeight="1">
      <c r="A29" s="321" t="s">
        <v>540</v>
      </c>
      <c r="B29" s="321"/>
      <c r="C29" s="321" t="s">
        <v>541</v>
      </c>
      <c r="D29" s="321"/>
      <c r="E29" s="321"/>
      <c r="F29" s="321"/>
      <c r="G29" s="321"/>
      <c r="H29" s="321"/>
      <c r="K29" s="263">
        <v>146824.30000000002</v>
      </c>
      <c r="L29" s="263"/>
      <c r="M29" s="263"/>
    </row>
    <row r="30" spans="1:13" ht="14.25" customHeight="1">
      <c r="A30" s="321" t="s">
        <v>542</v>
      </c>
      <c r="B30" s="321"/>
      <c r="C30" s="321" t="s">
        <v>543</v>
      </c>
      <c r="D30" s="321"/>
      <c r="E30" s="321"/>
      <c r="F30" s="321"/>
      <c r="G30" s="321"/>
      <c r="H30" s="321"/>
      <c r="K30" s="263">
        <v>68365.67</v>
      </c>
      <c r="L30" s="263"/>
      <c r="M30" s="263"/>
    </row>
    <row r="31" spans="1:13" ht="14.25" customHeight="1">
      <c r="A31" s="321" t="s">
        <v>544</v>
      </c>
      <c r="B31" s="321"/>
      <c r="C31" s="321" t="s">
        <v>545</v>
      </c>
      <c r="D31" s="321"/>
      <c r="E31" s="321"/>
      <c r="F31" s="321"/>
      <c r="G31" s="321"/>
      <c r="H31" s="321"/>
      <c r="K31" s="263">
        <v>6961.5</v>
      </c>
      <c r="L31" s="263"/>
      <c r="M31" s="263"/>
    </row>
    <row r="32" spans="1:13" ht="14.25" customHeight="1">
      <c r="A32" s="321" t="s">
        <v>546</v>
      </c>
      <c r="B32" s="321"/>
      <c r="C32" s="321" t="s">
        <v>547</v>
      </c>
      <c r="D32" s="321"/>
      <c r="E32" s="321"/>
      <c r="F32" s="321"/>
      <c r="G32" s="321"/>
      <c r="H32" s="321"/>
      <c r="K32" s="263">
        <v>15489283</v>
      </c>
      <c r="L32" s="263"/>
      <c r="M32" s="263"/>
    </row>
    <row r="33" spans="1:13" ht="14.25" customHeight="1">
      <c r="A33" s="321" t="s">
        <v>548</v>
      </c>
      <c r="B33" s="321"/>
      <c r="C33" s="321" t="s">
        <v>549</v>
      </c>
      <c r="D33" s="321"/>
      <c r="E33" s="321"/>
      <c r="F33" s="321"/>
      <c r="G33" s="321"/>
      <c r="H33" s="321"/>
      <c r="K33" s="263">
        <v>568779.5</v>
      </c>
      <c r="L33" s="263"/>
      <c r="M33" s="263"/>
    </row>
    <row r="34" spans="1:13" ht="14.25" customHeight="1">
      <c r="A34" s="321" t="s">
        <v>550</v>
      </c>
      <c r="B34" s="321"/>
      <c r="C34" s="321" t="s">
        <v>551</v>
      </c>
      <c r="D34" s="321"/>
      <c r="E34" s="321"/>
      <c r="F34" s="321"/>
      <c r="G34" s="321"/>
      <c r="H34" s="321"/>
      <c r="K34" s="263">
        <v>1760</v>
      </c>
      <c r="L34" s="263"/>
      <c r="M34" s="263"/>
    </row>
    <row r="35" spans="1:13" ht="14.25" customHeight="1">
      <c r="A35" s="321" t="s">
        <v>552</v>
      </c>
      <c r="B35" s="321"/>
      <c r="C35" s="321" t="s">
        <v>553</v>
      </c>
      <c r="D35" s="321"/>
      <c r="E35" s="321"/>
      <c r="F35" s="321"/>
      <c r="G35" s="321"/>
      <c r="H35" s="321"/>
      <c r="K35" s="263">
        <v>40969.6</v>
      </c>
      <c r="L35" s="263"/>
      <c r="M35" s="263"/>
    </row>
    <row r="36" spans="1:13" ht="14.25" customHeight="1">
      <c r="A36" s="321" t="s">
        <v>554</v>
      </c>
      <c r="B36" s="321"/>
      <c r="C36" s="321" t="s">
        <v>555</v>
      </c>
      <c r="D36" s="321"/>
      <c r="E36" s="321"/>
      <c r="F36" s="321"/>
      <c r="G36" s="321"/>
      <c r="H36" s="321"/>
      <c r="K36" s="263">
        <v>48915.4</v>
      </c>
      <c r="L36" s="263"/>
      <c r="M36" s="263"/>
    </row>
    <row r="37" spans="1:13" ht="14.25" customHeight="1">
      <c r="A37" s="321" t="s">
        <v>556</v>
      </c>
      <c r="B37" s="321"/>
      <c r="C37" s="321" t="s">
        <v>557</v>
      </c>
      <c r="D37" s="321"/>
      <c r="E37" s="321"/>
      <c r="F37" s="321"/>
      <c r="G37" s="321"/>
      <c r="H37" s="321"/>
      <c r="K37" s="263">
        <v>168030</v>
      </c>
      <c r="L37" s="263"/>
      <c r="M37" s="263"/>
    </row>
    <row r="38" spans="1:13" ht="14.25" customHeight="1">
      <c r="A38" s="321" t="s">
        <v>558</v>
      </c>
      <c r="B38" s="321"/>
      <c r="C38" s="321" t="s">
        <v>559</v>
      </c>
      <c r="D38" s="321"/>
      <c r="E38" s="321"/>
      <c r="F38" s="321"/>
      <c r="G38" s="321"/>
      <c r="H38" s="321"/>
      <c r="K38" s="263">
        <v>27126.25</v>
      </c>
      <c r="L38" s="263"/>
      <c r="M38" s="263"/>
    </row>
    <row r="39" spans="1:13" ht="14.25" customHeight="1">
      <c r="A39" s="321" t="s">
        <v>560</v>
      </c>
      <c r="B39" s="321"/>
      <c r="C39" s="321" t="s">
        <v>561</v>
      </c>
      <c r="D39" s="321"/>
      <c r="E39" s="321"/>
      <c r="F39" s="321"/>
      <c r="G39" s="321"/>
      <c r="H39" s="321"/>
      <c r="K39" s="263">
        <v>7400</v>
      </c>
      <c r="L39" s="263"/>
      <c r="M39" s="263"/>
    </row>
    <row r="40" spans="1:13" ht="14.25" customHeight="1">
      <c r="A40" s="321" t="s">
        <v>562</v>
      </c>
      <c r="B40" s="321"/>
      <c r="C40" s="321" t="s">
        <v>563</v>
      </c>
      <c r="D40" s="321"/>
      <c r="E40" s="321"/>
      <c r="F40" s="321"/>
      <c r="G40" s="321"/>
      <c r="H40" s="321"/>
      <c r="K40" s="263">
        <v>157307.68</v>
      </c>
      <c r="L40" s="263"/>
      <c r="M40" s="263"/>
    </row>
    <row r="41" spans="1:13" ht="14.25" customHeight="1">
      <c r="A41" s="321" t="s">
        <v>564</v>
      </c>
      <c r="B41" s="321"/>
      <c r="C41" s="321" t="s">
        <v>565</v>
      </c>
      <c r="D41" s="321"/>
      <c r="E41" s="321"/>
      <c r="F41" s="321"/>
      <c r="G41" s="321"/>
      <c r="H41" s="321"/>
      <c r="K41" s="263">
        <v>169430.71</v>
      </c>
      <c r="L41" s="263"/>
      <c r="M41" s="263"/>
    </row>
    <row r="42" spans="1:13" ht="14.25" customHeight="1">
      <c r="A42" s="321" t="s">
        <v>566</v>
      </c>
      <c r="B42" s="321"/>
      <c r="C42" s="321" t="s">
        <v>567</v>
      </c>
      <c r="D42" s="321"/>
      <c r="E42" s="321"/>
      <c r="F42" s="321"/>
      <c r="G42" s="321"/>
      <c r="H42" s="321"/>
      <c r="K42" s="263">
        <v>271010.73</v>
      </c>
      <c r="L42" s="263"/>
      <c r="M42" s="263"/>
    </row>
    <row r="43" spans="1:13" ht="16.5" customHeight="1">
      <c r="A43" s="321" t="s">
        <v>568</v>
      </c>
      <c r="B43" s="321"/>
      <c r="C43" s="321" t="s">
        <v>569</v>
      </c>
      <c r="D43" s="321"/>
      <c r="E43" s="321"/>
      <c r="F43" s="321"/>
      <c r="G43" s="321"/>
      <c r="H43" s="321"/>
      <c r="K43" s="263">
        <v>0</v>
      </c>
      <c r="L43" s="263"/>
      <c r="M43" s="263"/>
    </row>
    <row r="44" spans="11:18" ht="12" customHeight="1">
      <c r="K44" s="322">
        <v>74808351.21599999</v>
      </c>
      <c r="L44" s="322"/>
      <c r="M44" s="322"/>
      <c r="R44" s="252">
        <f>K44-K41</f>
        <v>74638920.506</v>
      </c>
    </row>
    <row r="45" ht="12" customHeight="1"/>
    <row r="46" spans="1:16" ht="12" customHeight="1">
      <c r="A46" s="324" t="s">
        <v>570</v>
      </c>
      <c r="B46" s="324"/>
      <c r="N46" s="322">
        <v>-17751394.958000008</v>
      </c>
      <c r="O46" s="322"/>
      <c r="P46" s="322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3.75" customHeight="1"/>
  </sheetData>
  <sheetProtection/>
  <mergeCells count="101">
    <mergeCell ref="K44:M44"/>
    <mergeCell ref="A46:B46"/>
    <mergeCell ref="N46:P46"/>
    <mergeCell ref="A42:B42"/>
    <mergeCell ref="C42:H42"/>
    <mergeCell ref="K42:M42"/>
    <mergeCell ref="A43:B43"/>
    <mergeCell ref="C43:H43"/>
    <mergeCell ref="K43:M43"/>
    <mergeCell ref="A40:B40"/>
    <mergeCell ref="C40:H40"/>
    <mergeCell ref="K40:M40"/>
    <mergeCell ref="A41:B41"/>
    <mergeCell ref="C41:H41"/>
    <mergeCell ref="K41:M41"/>
    <mergeCell ref="A38:B38"/>
    <mergeCell ref="C38:H38"/>
    <mergeCell ref="K38:M38"/>
    <mergeCell ref="A39:B39"/>
    <mergeCell ref="C39:H39"/>
    <mergeCell ref="K39:M39"/>
    <mergeCell ref="A36:B36"/>
    <mergeCell ref="C36:H36"/>
    <mergeCell ref="K36:M36"/>
    <mergeCell ref="A37:B37"/>
    <mergeCell ref="C37:H37"/>
    <mergeCell ref="K37:M37"/>
    <mergeCell ref="A34:B34"/>
    <mergeCell ref="C34:H34"/>
    <mergeCell ref="K34:M34"/>
    <mergeCell ref="A35:B35"/>
    <mergeCell ref="C35:H35"/>
    <mergeCell ref="K35:M35"/>
    <mergeCell ref="A32:B32"/>
    <mergeCell ref="C32:H32"/>
    <mergeCell ref="K32:M32"/>
    <mergeCell ref="A33:B33"/>
    <mergeCell ref="C33:H33"/>
    <mergeCell ref="K33:M33"/>
    <mergeCell ref="A30:B30"/>
    <mergeCell ref="C30:H30"/>
    <mergeCell ref="K30:M30"/>
    <mergeCell ref="A31:B31"/>
    <mergeCell ref="C31:H31"/>
    <mergeCell ref="K31:M31"/>
    <mergeCell ref="A28:B28"/>
    <mergeCell ref="C28:H28"/>
    <mergeCell ref="K28:M28"/>
    <mergeCell ref="A29:B29"/>
    <mergeCell ref="C29:H29"/>
    <mergeCell ref="K29:M29"/>
    <mergeCell ref="A26:B26"/>
    <mergeCell ref="C26:H26"/>
    <mergeCell ref="K26:M26"/>
    <mergeCell ref="A27:B27"/>
    <mergeCell ref="C27:H27"/>
    <mergeCell ref="K27:M27"/>
    <mergeCell ref="A24:B24"/>
    <mergeCell ref="C24:H24"/>
    <mergeCell ref="K24:M24"/>
    <mergeCell ref="A25:B25"/>
    <mergeCell ref="C25:H25"/>
    <mergeCell ref="K25:M25"/>
    <mergeCell ref="A22:B22"/>
    <mergeCell ref="C22:H22"/>
    <mergeCell ref="K22:M22"/>
    <mergeCell ref="A23:B23"/>
    <mergeCell ref="C23:H23"/>
    <mergeCell ref="K23:M23"/>
    <mergeCell ref="A20:B20"/>
    <mergeCell ref="C20:H20"/>
    <mergeCell ref="K20:M20"/>
    <mergeCell ref="A21:B21"/>
    <mergeCell ref="C21:H21"/>
    <mergeCell ref="K21:M21"/>
    <mergeCell ref="A18:B18"/>
    <mergeCell ref="C18:H18"/>
    <mergeCell ref="K18:M18"/>
    <mergeCell ref="A19:B19"/>
    <mergeCell ref="C19:H19"/>
    <mergeCell ref="K19:M19"/>
    <mergeCell ref="A16:B16"/>
    <mergeCell ref="C16:H16"/>
    <mergeCell ref="K16:M16"/>
    <mergeCell ref="A17:B17"/>
    <mergeCell ref="C17:H17"/>
    <mergeCell ref="K17:M17"/>
    <mergeCell ref="A11:B11"/>
    <mergeCell ref="C11:H11"/>
    <mergeCell ref="N11:P11"/>
    <mergeCell ref="N12:P12"/>
    <mergeCell ref="A14:C14"/>
    <mergeCell ref="A15:B15"/>
    <mergeCell ref="C15:H15"/>
    <mergeCell ref="K15:M15"/>
    <mergeCell ref="K7:M7"/>
    <mergeCell ref="N7:P7"/>
    <mergeCell ref="A9:B9"/>
    <mergeCell ref="A10:B10"/>
    <mergeCell ref="C10:H10"/>
    <mergeCell ref="N10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1">
      <selection activeCell="D6" sqref="D6:D7"/>
    </sheetView>
  </sheetViews>
  <sheetFormatPr defaultColWidth="9.140625" defaultRowHeight="12.75"/>
  <cols>
    <col min="1" max="1" width="4.140625" style="165" customWidth="1"/>
    <col min="2" max="2" width="41.57421875" style="26" customWidth="1"/>
    <col min="3" max="3" width="8.7109375" style="26" customWidth="1"/>
    <col min="4" max="4" width="12.7109375" style="26" bestFit="1" customWidth="1"/>
    <col min="5" max="5" width="4.421875" style="26" customWidth="1"/>
    <col min="6" max="6" width="19.28125" style="26" customWidth="1"/>
    <col min="7" max="7" width="9.140625" style="26" customWidth="1"/>
    <col min="8" max="8" width="14.8515625" style="26" customWidth="1"/>
    <col min="9" max="16384" width="9.140625" style="26" customWidth="1"/>
  </cols>
  <sheetData>
    <row r="1" spans="1:6" ht="15.75">
      <c r="A1" s="261" t="s">
        <v>370</v>
      </c>
      <c r="B1" s="261"/>
      <c r="C1" s="261"/>
      <c r="D1" s="261"/>
      <c r="E1" s="261"/>
      <c r="F1" s="261"/>
    </row>
    <row r="3" spans="1:6" ht="19.5" customHeight="1" thickBot="1">
      <c r="A3" s="166" t="s">
        <v>2</v>
      </c>
      <c r="B3" s="175" t="s">
        <v>0</v>
      </c>
      <c r="C3" s="175" t="s">
        <v>7</v>
      </c>
      <c r="D3" s="175" t="s">
        <v>396</v>
      </c>
      <c r="E3" s="175"/>
      <c r="F3" s="175" t="s">
        <v>362</v>
      </c>
    </row>
    <row r="4" spans="1:6" ht="17.25" thickBot="1" thickTop="1">
      <c r="A4" s="169" t="s">
        <v>3</v>
      </c>
      <c r="B4" s="176" t="s">
        <v>1</v>
      </c>
      <c r="C4" s="170"/>
      <c r="D4" s="173">
        <f>D5+D8+D9+D17+D24+D25+D26</f>
        <v>63039807</v>
      </c>
      <c r="E4" s="173"/>
      <c r="F4" s="173">
        <f>F5+F8+F9+F17+F24+F25+F26</f>
        <v>3435520</v>
      </c>
    </row>
    <row r="5" spans="1:6" ht="17.25" thickBot="1" thickTop="1">
      <c r="A5" s="171"/>
      <c r="B5" s="170" t="s">
        <v>30</v>
      </c>
      <c r="C5" s="169">
        <v>1</v>
      </c>
      <c r="D5" s="174">
        <f>D6+D7</f>
        <v>22874424</v>
      </c>
      <c r="E5" s="174"/>
      <c r="F5" s="174">
        <f>F6+F7</f>
        <v>3424937</v>
      </c>
    </row>
    <row r="6" spans="1:6" ht="16.5" thickTop="1">
      <c r="A6" s="171"/>
      <c r="B6" s="172" t="s">
        <v>8</v>
      </c>
      <c r="C6" s="172">
        <v>1.1</v>
      </c>
      <c r="D6" s="168">
        <f>22874424-121695</f>
        <v>22752729</v>
      </c>
      <c r="E6" s="168"/>
      <c r="F6" s="168">
        <v>3424937</v>
      </c>
    </row>
    <row r="7" spans="1:10" ht="15.75">
      <c r="A7" s="171"/>
      <c r="B7" s="172" t="s">
        <v>9</v>
      </c>
      <c r="C7" s="172">
        <v>1.2</v>
      </c>
      <c r="D7" s="168">
        <v>121695</v>
      </c>
      <c r="E7" s="168"/>
      <c r="F7" s="168">
        <v>0</v>
      </c>
      <c r="H7" s="263"/>
      <c r="I7" s="263"/>
      <c r="J7" s="263"/>
    </row>
    <row r="8" spans="1:6" ht="15.75">
      <c r="A8" s="171"/>
      <c r="B8" s="172" t="s">
        <v>31</v>
      </c>
      <c r="C8" s="169">
        <v>2</v>
      </c>
      <c r="D8" s="168">
        <v>0</v>
      </c>
      <c r="E8" s="168"/>
      <c r="F8" s="168">
        <v>0</v>
      </c>
    </row>
    <row r="9" spans="1:6" ht="16.5" thickBot="1">
      <c r="A9" s="171"/>
      <c r="B9" s="176" t="s">
        <v>32</v>
      </c>
      <c r="C9" s="169">
        <v>3</v>
      </c>
      <c r="D9" s="173">
        <f>D10+D11+D12+D13+D14+D15+D16</f>
        <v>40019415</v>
      </c>
      <c r="E9" s="173"/>
      <c r="F9" s="173">
        <f>F10+F11+F12+F13+F14+F15+F16</f>
        <v>10583</v>
      </c>
    </row>
    <row r="10" spans="1:8" ht="16.5" thickTop="1">
      <c r="A10" s="171"/>
      <c r="B10" s="172" t="s">
        <v>10</v>
      </c>
      <c r="C10" s="172">
        <v>3.1</v>
      </c>
      <c r="D10" s="168">
        <v>38571629</v>
      </c>
      <c r="E10" s="168"/>
      <c r="F10" s="168">
        <v>0</v>
      </c>
      <c r="H10" s="244"/>
    </row>
    <row r="11" spans="1:6" ht="15.75">
      <c r="A11" s="171"/>
      <c r="B11" s="172" t="s">
        <v>11</v>
      </c>
      <c r="C11" s="172">
        <v>3.2</v>
      </c>
      <c r="D11" s="168">
        <v>0</v>
      </c>
      <c r="E11" s="168"/>
      <c r="F11" s="168">
        <v>0</v>
      </c>
    </row>
    <row r="12" spans="1:6" ht="15.75">
      <c r="A12" s="171"/>
      <c r="B12" s="172" t="s">
        <v>12</v>
      </c>
      <c r="C12" s="172">
        <v>3.3</v>
      </c>
      <c r="D12" s="168">
        <v>0</v>
      </c>
      <c r="E12" s="168"/>
      <c r="F12" s="168">
        <v>0</v>
      </c>
    </row>
    <row r="13" spans="1:11" ht="15.75">
      <c r="A13" s="171"/>
      <c r="B13" s="172" t="s">
        <v>13</v>
      </c>
      <c r="C13" s="172">
        <v>3.4</v>
      </c>
      <c r="D13" s="168">
        <v>1447786</v>
      </c>
      <c r="E13" s="168"/>
      <c r="F13" s="168">
        <v>10583</v>
      </c>
      <c r="K13" s="26" t="s">
        <v>347</v>
      </c>
    </row>
    <row r="14" spans="1:6" ht="15.75">
      <c r="A14" s="171"/>
      <c r="B14" s="172" t="s">
        <v>14</v>
      </c>
      <c r="C14" s="172">
        <v>3.5</v>
      </c>
      <c r="D14" s="168">
        <v>0</v>
      </c>
      <c r="E14" s="168"/>
      <c r="F14" s="168">
        <v>0</v>
      </c>
    </row>
    <row r="15" spans="1:6" ht="15.75">
      <c r="A15" s="171"/>
      <c r="B15" s="172" t="s">
        <v>346</v>
      </c>
      <c r="C15" s="172">
        <v>3.6</v>
      </c>
      <c r="D15" s="168">
        <v>0</v>
      </c>
      <c r="E15" s="168"/>
      <c r="F15" s="168">
        <v>0</v>
      </c>
    </row>
    <row r="16" spans="1:6" ht="15.75">
      <c r="A16" s="171"/>
      <c r="B16" s="172" t="s">
        <v>355</v>
      </c>
      <c r="C16" s="172">
        <v>3.7</v>
      </c>
      <c r="D16" s="168">
        <v>0</v>
      </c>
      <c r="E16" s="168"/>
      <c r="F16" s="168">
        <v>0</v>
      </c>
    </row>
    <row r="17" spans="1:6" ht="16.5" thickBot="1">
      <c r="A17" s="171"/>
      <c r="B17" s="176" t="s">
        <v>33</v>
      </c>
      <c r="C17" s="169">
        <v>4</v>
      </c>
      <c r="D17" s="167">
        <f>D18+D19+D20+D21+D22+D23</f>
        <v>0</v>
      </c>
      <c r="E17" s="167"/>
      <c r="F17" s="167">
        <f>F18+F19+F20+F21+F22+F23</f>
        <v>0</v>
      </c>
    </row>
    <row r="18" spans="1:6" ht="16.5" thickTop="1">
      <c r="A18" s="171"/>
      <c r="B18" s="172" t="s">
        <v>15</v>
      </c>
      <c r="C18" s="172">
        <v>4.1</v>
      </c>
      <c r="D18" s="168">
        <v>0</v>
      </c>
      <c r="E18" s="168"/>
      <c r="F18" s="168">
        <v>0</v>
      </c>
    </row>
    <row r="19" spans="1:6" ht="15.75">
      <c r="A19" s="171"/>
      <c r="B19" s="172" t="s">
        <v>37</v>
      </c>
      <c r="C19" s="172">
        <v>4.2</v>
      </c>
      <c r="D19" s="168">
        <v>0</v>
      </c>
      <c r="E19" s="168"/>
      <c r="F19" s="168">
        <v>0</v>
      </c>
    </row>
    <row r="20" spans="1:6" ht="15.75">
      <c r="A20" s="171"/>
      <c r="B20" s="172" t="s">
        <v>19</v>
      </c>
      <c r="C20" s="172">
        <v>4.3</v>
      </c>
      <c r="D20" s="168">
        <v>0</v>
      </c>
      <c r="E20" s="168"/>
      <c r="F20" s="168">
        <v>0</v>
      </c>
    </row>
    <row r="21" spans="1:6" ht="15.75">
      <c r="A21" s="171"/>
      <c r="B21" s="172" t="s">
        <v>16</v>
      </c>
      <c r="C21" s="172">
        <v>4.4</v>
      </c>
      <c r="D21" s="168">
        <v>0</v>
      </c>
      <c r="E21" s="168"/>
      <c r="F21" s="168">
        <v>0</v>
      </c>
    </row>
    <row r="22" spans="1:6" ht="15.75">
      <c r="A22" s="171"/>
      <c r="B22" s="172" t="s">
        <v>17</v>
      </c>
      <c r="C22" s="172">
        <v>4.5</v>
      </c>
      <c r="D22" s="168">
        <v>0</v>
      </c>
      <c r="E22" s="168"/>
      <c r="F22" s="168">
        <v>0</v>
      </c>
    </row>
    <row r="23" spans="1:6" ht="15.75">
      <c r="A23" s="171"/>
      <c r="B23" s="172" t="s">
        <v>18</v>
      </c>
      <c r="C23" s="172">
        <v>4.6</v>
      </c>
      <c r="D23" s="168">
        <v>0</v>
      </c>
      <c r="E23" s="168"/>
      <c r="F23" s="168">
        <v>0</v>
      </c>
    </row>
    <row r="24" spans="1:6" ht="15.75">
      <c r="A24" s="171"/>
      <c r="B24" s="172" t="s">
        <v>34</v>
      </c>
      <c r="C24" s="169">
        <v>5</v>
      </c>
      <c r="D24" s="168">
        <v>0</v>
      </c>
      <c r="E24" s="168"/>
      <c r="F24" s="168">
        <v>0</v>
      </c>
    </row>
    <row r="25" spans="1:6" ht="15.75">
      <c r="A25" s="171"/>
      <c r="B25" s="172" t="s">
        <v>35</v>
      </c>
      <c r="C25" s="169">
        <v>6</v>
      </c>
      <c r="D25" s="168">
        <v>0</v>
      </c>
      <c r="E25" s="168"/>
      <c r="F25" s="168">
        <v>0</v>
      </c>
    </row>
    <row r="26" spans="1:6" ht="15.75">
      <c r="A26" s="171"/>
      <c r="B26" s="172" t="s">
        <v>36</v>
      </c>
      <c r="C26" s="169">
        <v>7</v>
      </c>
      <c r="D26" s="168">
        <f>D27</f>
        <v>145968</v>
      </c>
      <c r="E26" s="168"/>
      <c r="F26" s="168">
        <v>0</v>
      </c>
    </row>
    <row r="27" spans="1:6" ht="15.75">
      <c r="A27" s="171"/>
      <c r="B27" s="172" t="s">
        <v>20</v>
      </c>
      <c r="C27" s="172">
        <v>7.1</v>
      </c>
      <c r="D27" s="168">
        <v>145968</v>
      </c>
      <c r="E27" s="168"/>
      <c r="F27" s="168">
        <v>0</v>
      </c>
    </row>
    <row r="28" spans="1:6" ht="16.5" thickBot="1">
      <c r="A28" s="169" t="s">
        <v>4</v>
      </c>
      <c r="B28" s="176" t="s">
        <v>5</v>
      </c>
      <c r="C28" s="170"/>
      <c r="D28" s="173">
        <f>D29+D30+D36+D37+D38+D39</f>
        <v>7035362</v>
      </c>
      <c r="E28" s="173"/>
      <c r="F28" s="173">
        <f>F29+F30+F36+F37+F38+F39</f>
        <v>0</v>
      </c>
    </row>
    <row r="29" spans="1:6" ht="16.5" thickTop="1">
      <c r="A29" s="171"/>
      <c r="B29" s="172" t="s">
        <v>28</v>
      </c>
      <c r="C29" s="169">
        <v>8</v>
      </c>
      <c r="D29" s="168">
        <v>0</v>
      </c>
      <c r="E29" s="168"/>
      <c r="F29" s="168">
        <v>0</v>
      </c>
    </row>
    <row r="30" spans="1:6" ht="15.75">
      <c r="A30" s="171"/>
      <c r="B30" s="172" t="s">
        <v>29</v>
      </c>
      <c r="C30" s="169">
        <v>9</v>
      </c>
      <c r="D30" s="168">
        <f>D31+D32+D33+D34+D35</f>
        <v>7035362</v>
      </c>
      <c r="E30" s="168"/>
      <c r="F30" s="168">
        <f>F31+F32+F33+F34+F35</f>
        <v>0</v>
      </c>
    </row>
    <row r="31" spans="1:6" ht="15.75">
      <c r="A31" s="171"/>
      <c r="B31" s="172" t="s">
        <v>21</v>
      </c>
      <c r="C31" s="172">
        <v>9.1</v>
      </c>
      <c r="D31" s="168">
        <v>0</v>
      </c>
      <c r="E31" s="168"/>
      <c r="F31" s="168">
        <v>0</v>
      </c>
    </row>
    <row r="32" spans="1:6" ht="15.75">
      <c r="A32" s="171"/>
      <c r="B32" s="172" t="s">
        <v>22</v>
      </c>
      <c r="C32" s="172">
        <v>9.2</v>
      </c>
      <c r="D32" s="168">
        <v>0</v>
      </c>
      <c r="E32" s="168"/>
      <c r="F32" s="168">
        <v>0</v>
      </c>
    </row>
    <row r="33" spans="1:6" ht="15.75">
      <c r="A33" s="171"/>
      <c r="B33" s="172" t="s">
        <v>23</v>
      </c>
      <c r="C33" s="172">
        <v>9.3</v>
      </c>
      <c r="D33" s="168">
        <v>5483649</v>
      </c>
      <c r="E33" s="168"/>
      <c r="F33" s="168">
        <v>0</v>
      </c>
    </row>
    <row r="34" spans="1:6" ht="15.75">
      <c r="A34" s="171"/>
      <c r="B34" s="172" t="s">
        <v>104</v>
      </c>
      <c r="C34" s="172">
        <v>9.4</v>
      </c>
      <c r="D34" s="168">
        <v>0</v>
      </c>
      <c r="E34" s="168"/>
      <c r="F34" s="168">
        <v>0</v>
      </c>
    </row>
    <row r="35" spans="1:6" ht="15.75">
      <c r="A35" s="171"/>
      <c r="B35" s="172" t="s">
        <v>24</v>
      </c>
      <c r="C35" s="172">
        <v>9.5</v>
      </c>
      <c r="D35" s="168">
        <v>1551713</v>
      </c>
      <c r="E35" s="168"/>
      <c r="F35" s="168">
        <v>0</v>
      </c>
    </row>
    <row r="36" spans="1:6" ht="15.75">
      <c r="A36" s="171"/>
      <c r="B36" s="172" t="s">
        <v>25</v>
      </c>
      <c r="C36" s="169">
        <v>10</v>
      </c>
      <c r="D36" s="168">
        <v>0</v>
      </c>
      <c r="E36" s="168"/>
      <c r="F36" s="168">
        <v>0</v>
      </c>
    </row>
    <row r="37" spans="1:6" ht="15.75">
      <c r="A37" s="171"/>
      <c r="B37" s="172" t="s">
        <v>26</v>
      </c>
      <c r="C37" s="169">
        <v>11</v>
      </c>
      <c r="D37" s="168">
        <v>0</v>
      </c>
      <c r="E37" s="168"/>
      <c r="F37" s="168">
        <v>0</v>
      </c>
    </row>
    <row r="38" spans="1:6" ht="15.75">
      <c r="A38" s="171"/>
      <c r="B38" s="172" t="s">
        <v>97</v>
      </c>
      <c r="C38" s="169">
        <v>12</v>
      </c>
      <c r="D38" s="168">
        <v>0</v>
      </c>
      <c r="E38" s="168"/>
      <c r="F38" s="168">
        <v>0</v>
      </c>
    </row>
    <row r="39" spans="1:6" ht="15.75">
      <c r="A39" s="171"/>
      <c r="B39" s="172" t="s">
        <v>27</v>
      </c>
      <c r="C39" s="169">
        <v>13</v>
      </c>
      <c r="D39" s="168">
        <v>0</v>
      </c>
      <c r="E39" s="168"/>
      <c r="F39" s="168">
        <v>0</v>
      </c>
    </row>
    <row r="40" spans="1:6" ht="16.5" thickBot="1">
      <c r="A40" s="262" t="s">
        <v>6</v>
      </c>
      <c r="B40" s="262"/>
      <c r="C40" s="170"/>
      <c r="D40" s="173">
        <f>D4+D28</f>
        <v>70075169</v>
      </c>
      <c r="E40" s="173"/>
      <c r="F40" s="173">
        <f>F4+F28</f>
        <v>3435520</v>
      </c>
    </row>
    <row r="41" spans="4:6" ht="16.5" thickTop="1">
      <c r="D41" s="172"/>
      <c r="E41" s="172"/>
      <c r="F41" s="172"/>
    </row>
    <row r="42" spans="4:6" ht="15.75">
      <c r="D42" s="172"/>
      <c r="E42" s="172"/>
      <c r="F42" s="172"/>
    </row>
  </sheetData>
  <sheetProtection/>
  <mergeCells count="3">
    <mergeCell ref="A1:F1"/>
    <mergeCell ref="A40:B40"/>
    <mergeCell ref="H7:J7"/>
  </mergeCells>
  <printOptions horizontalCentered="1" verticalCentered="1"/>
  <pageMargins left="0" right="0" top="0" bottom="0" header="0.41" footer="0.26"/>
  <pageSetup horizontalDpi="600" verticalDpi="600" orientation="portrait" paperSize="9" r:id="rId1"/>
  <headerFooter alignWithMargins="0">
    <oddHeader>&amp;C&amp;"Arial Black,Regular"&amp;12Ayen Energy Trading sha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6">
      <selection activeCell="D10" sqref="D10:D13"/>
    </sheetView>
  </sheetViews>
  <sheetFormatPr defaultColWidth="9.140625" defaultRowHeight="12.75"/>
  <cols>
    <col min="1" max="1" width="4.140625" style="171" customWidth="1"/>
    <col min="2" max="2" width="39.421875" style="172" customWidth="1"/>
    <col min="3" max="3" width="8.140625" style="172" customWidth="1"/>
    <col min="4" max="4" width="16.8515625" style="172" customWidth="1"/>
    <col min="5" max="5" width="4.00390625" style="172" customWidth="1"/>
    <col min="6" max="6" width="16.8515625" style="172" customWidth="1"/>
    <col min="7" max="16384" width="9.140625" style="172" customWidth="1"/>
  </cols>
  <sheetData>
    <row r="1" spans="1:6" ht="15.75">
      <c r="A1" s="265" t="s">
        <v>370</v>
      </c>
      <c r="B1" s="265"/>
      <c r="C1" s="265"/>
      <c r="D1" s="265"/>
      <c r="E1" s="265"/>
      <c r="F1" s="265"/>
    </row>
    <row r="3" spans="1:6" ht="24.75" customHeight="1" thickBot="1">
      <c r="A3" s="177" t="s">
        <v>2</v>
      </c>
      <c r="B3" s="175" t="s">
        <v>38</v>
      </c>
      <c r="C3" s="166" t="s">
        <v>7</v>
      </c>
      <c r="D3" s="175" t="s">
        <v>396</v>
      </c>
      <c r="E3" s="166"/>
      <c r="F3" s="175" t="s">
        <v>362</v>
      </c>
    </row>
    <row r="4" spans="1:6" ht="17.25" thickBot="1" thickTop="1">
      <c r="A4" s="169" t="s">
        <v>3</v>
      </c>
      <c r="B4" s="183" t="s">
        <v>39</v>
      </c>
      <c r="C4" s="170"/>
      <c r="D4" s="182">
        <f>D5+D6+D9+D20+D21</f>
        <v>84710237</v>
      </c>
      <c r="E4" s="178"/>
      <c r="F4" s="182">
        <f>F5+F6+F9+F20+F21</f>
        <v>318656</v>
      </c>
    </row>
    <row r="5" spans="2:6" ht="16.5" thickTop="1">
      <c r="B5" s="172" t="s">
        <v>40</v>
      </c>
      <c r="C5" s="169">
        <v>14</v>
      </c>
      <c r="D5" s="179">
        <v>0</v>
      </c>
      <c r="E5" s="179"/>
      <c r="F5" s="180">
        <v>0</v>
      </c>
    </row>
    <row r="6" spans="2:6" ht="15.75">
      <c r="B6" s="172" t="s">
        <v>41</v>
      </c>
      <c r="C6" s="169">
        <v>15</v>
      </c>
      <c r="D6" s="179">
        <f>D7+D8</f>
        <v>0</v>
      </c>
      <c r="E6" s="179"/>
      <c r="F6" s="179">
        <f>F7+F8</f>
        <v>0</v>
      </c>
    </row>
    <row r="7" spans="2:6" ht="15.75">
      <c r="B7" s="172" t="s">
        <v>42</v>
      </c>
      <c r="D7" s="180">
        <v>0</v>
      </c>
      <c r="E7" s="180"/>
      <c r="F7" s="180">
        <v>0</v>
      </c>
    </row>
    <row r="8" spans="2:6" ht="15.75">
      <c r="B8" s="172" t="s">
        <v>43</v>
      </c>
      <c r="D8" s="180">
        <v>0</v>
      </c>
      <c r="E8" s="180"/>
      <c r="F8" s="180">
        <v>0</v>
      </c>
    </row>
    <row r="9" spans="2:6" ht="15.75">
      <c r="B9" s="172" t="s">
        <v>44</v>
      </c>
      <c r="C9" s="169">
        <v>16</v>
      </c>
      <c r="D9" s="180">
        <f>D10+D11+D12+D13+D14+D15+D16+D17+D18+D19</f>
        <v>84710237</v>
      </c>
      <c r="E9" s="180"/>
      <c r="F9" s="180">
        <f>F10+F11+F12+F13+F14+F15+F16+F17+F18+F19</f>
        <v>318656</v>
      </c>
    </row>
    <row r="10" spans="2:6" ht="15.75">
      <c r="B10" s="172" t="s">
        <v>45</v>
      </c>
      <c r="C10" s="172">
        <v>16.1</v>
      </c>
      <c r="D10" s="180">
        <f>465198+537</f>
        <v>465735</v>
      </c>
      <c r="E10" s="180"/>
      <c r="F10" s="180">
        <v>0</v>
      </c>
    </row>
    <row r="11" spans="2:6" ht="15.75">
      <c r="B11" s="172" t="s">
        <v>46</v>
      </c>
      <c r="C11" s="172">
        <v>16.2</v>
      </c>
      <c r="D11" s="180">
        <v>980898</v>
      </c>
      <c r="E11" s="180"/>
      <c r="F11" s="180">
        <v>260275</v>
      </c>
    </row>
    <row r="12" spans="2:6" ht="15.75">
      <c r="B12" s="172" t="s">
        <v>47</v>
      </c>
      <c r="C12" s="172">
        <v>16.3</v>
      </c>
      <c r="D12" s="180">
        <v>167234</v>
      </c>
      <c r="E12" s="180"/>
      <c r="F12" s="180">
        <v>0</v>
      </c>
    </row>
    <row r="13" spans="2:6" ht="15.75">
      <c r="B13" s="172" t="s">
        <v>48</v>
      </c>
      <c r="C13" s="172">
        <v>16.4</v>
      </c>
      <c r="D13" s="180">
        <v>386757</v>
      </c>
      <c r="E13" s="180"/>
      <c r="F13" s="180">
        <v>9513</v>
      </c>
    </row>
    <row r="14" spans="2:6" ht="15.75">
      <c r="B14" s="172" t="s">
        <v>49</v>
      </c>
      <c r="C14" s="172">
        <v>16.5</v>
      </c>
      <c r="D14" s="180">
        <v>0</v>
      </c>
      <c r="E14" s="180"/>
      <c r="F14" s="180">
        <v>0</v>
      </c>
    </row>
    <row r="15" spans="2:6" ht="15.75">
      <c r="B15" s="172" t="s">
        <v>50</v>
      </c>
      <c r="C15" s="172">
        <v>16.6</v>
      </c>
      <c r="D15" s="180">
        <v>0</v>
      </c>
      <c r="E15" s="180"/>
      <c r="F15" s="180">
        <v>0</v>
      </c>
    </row>
    <row r="16" spans="2:6" ht="15.75">
      <c r="B16" s="172" t="s">
        <v>51</v>
      </c>
      <c r="C16" s="172">
        <v>16.7</v>
      </c>
      <c r="D16" s="180">
        <v>27013</v>
      </c>
      <c r="E16" s="180"/>
      <c r="F16" s="180">
        <v>0</v>
      </c>
    </row>
    <row r="17" spans="2:6" ht="15.75">
      <c r="B17" s="172" t="s">
        <v>14</v>
      </c>
      <c r="C17" s="172">
        <v>16.8</v>
      </c>
      <c r="D17" s="180">
        <v>75675600</v>
      </c>
      <c r="E17" s="180"/>
      <c r="F17" s="180">
        <v>48868</v>
      </c>
    </row>
    <row r="18" spans="2:6" ht="15.75">
      <c r="B18" s="172" t="s">
        <v>52</v>
      </c>
      <c r="C18" s="172">
        <v>16.9</v>
      </c>
      <c r="D18" s="180">
        <v>0</v>
      </c>
      <c r="E18" s="180"/>
      <c r="F18" s="180">
        <v>0</v>
      </c>
    </row>
    <row r="19" spans="2:6" ht="15.75">
      <c r="B19" s="172" t="s">
        <v>53</v>
      </c>
      <c r="C19" s="181">
        <v>16.1</v>
      </c>
      <c r="D19" s="180">
        <v>7007000</v>
      </c>
      <c r="E19" s="180"/>
      <c r="F19" s="180">
        <v>0</v>
      </c>
    </row>
    <row r="20" spans="2:6" ht="15.75">
      <c r="B20" s="172" t="s">
        <v>54</v>
      </c>
      <c r="C20" s="169">
        <v>17</v>
      </c>
      <c r="D20" s="180">
        <v>0</v>
      </c>
      <c r="E20" s="180"/>
      <c r="F20" s="180">
        <v>0</v>
      </c>
    </row>
    <row r="21" spans="2:6" ht="15.75">
      <c r="B21" s="172" t="s">
        <v>55</v>
      </c>
      <c r="C21" s="169">
        <v>18</v>
      </c>
      <c r="D21" s="180">
        <v>0</v>
      </c>
      <c r="E21" s="180"/>
      <c r="F21" s="180">
        <v>0</v>
      </c>
    </row>
    <row r="22" spans="1:6" ht="16.5" thickBot="1">
      <c r="A22" s="169" t="s">
        <v>4</v>
      </c>
      <c r="B22" s="176" t="s">
        <v>56</v>
      </c>
      <c r="C22" s="169"/>
      <c r="D22" s="184">
        <f>D23+D26+D27+D28</f>
        <v>0</v>
      </c>
      <c r="E22" s="178"/>
      <c r="F22" s="184">
        <f>F23+F26+F27+F28</f>
        <v>0</v>
      </c>
    </row>
    <row r="23" spans="2:6" ht="16.5" thickTop="1">
      <c r="B23" s="172" t="s">
        <v>59</v>
      </c>
      <c r="C23" s="169">
        <v>19</v>
      </c>
      <c r="D23" s="180">
        <f>D24+D25</f>
        <v>0</v>
      </c>
      <c r="E23" s="180"/>
      <c r="F23" s="180">
        <f>F24+F25</f>
        <v>0</v>
      </c>
    </row>
    <row r="24" spans="2:6" ht="15.75">
      <c r="B24" s="172" t="s">
        <v>60</v>
      </c>
      <c r="C24" s="172">
        <v>19.1</v>
      </c>
      <c r="D24" s="180">
        <v>0</v>
      </c>
      <c r="E24" s="180"/>
      <c r="F24" s="180">
        <v>0</v>
      </c>
    </row>
    <row r="25" spans="2:6" ht="15.75">
      <c r="B25" s="172" t="s">
        <v>61</v>
      </c>
      <c r="C25" s="172">
        <v>19.2</v>
      </c>
      <c r="D25" s="180">
        <v>0</v>
      </c>
      <c r="E25" s="180"/>
      <c r="F25" s="180">
        <v>0</v>
      </c>
    </row>
    <row r="26" spans="2:6" ht="15.75">
      <c r="B26" s="172" t="s">
        <v>62</v>
      </c>
      <c r="C26" s="169">
        <v>20</v>
      </c>
      <c r="D26" s="180">
        <v>0</v>
      </c>
      <c r="E26" s="180"/>
      <c r="F26" s="180">
        <v>0</v>
      </c>
    </row>
    <row r="27" spans="2:6" ht="15.75">
      <c r="B27" s="172" t="s">
        <v>63</v>
      </c>
      <c r="C27" s="169">
        <v>21</v>
      </c>
      <c r="D27" s="180">
        <v>0</v>
      </c>
      <c r="E27" s="180"/>
      <c r="F27" s="180">
        <v>0</v>
      </c>
    </row>
    <row r="28" spans="2:6" ht="15.75">
      <c r="B28" s="172" t="s">
        <v>64</v>
      </c>
      <c r="C28" s="169">
        <v>22</v>
      </c>
      <c r="D28" s="180">
        <v>0</v>
      </c>
      <c r="E28" s="180"/>
      <c r="F28" s="180">
        <v>0</v>
      </c>
    </row>
    <row r="29" spans="1:6" ht="16.5" thickBot="1">
      <c r="A29" s="169"/>
      <c r="B29" s="176" t="s">
        <v>65</v>
      </c>
      <c r="C29" s="170"/>
      <c r="D29" s="184">
        <f>D4+D22</f>
        <v>84710237</v>
      </c>
      <c r="E29" s="178"/>
      <c r="F29" s="184">
        <f>F4+F22</f>
        <v>318656</v>
      </c>
    </row>
    <row r="30" spans="1:6" ht="17.25" thickBot="1" thickTop="1">
      <c r="A30" s="169" t="s">
        <v>57</v>
      </c>
      <c r="B30" s="183" t="s">
        <v>58</v>
      </c>
      <c r="C30" s="170"/>
      <c r="D30" s="182">
        <f>D31+D32+D33+D34+D35+D36+D37+D38+D39+D40</f>
        <v>-14635068</v>
      </c>
      <c r="E30" s="178"/>
      <c r="F30" s="182">
        <f>F31+F32+F33+F34+F35+F36+F37+F38+F39+F40</f>
        <v>3116864</v>
      </c>
    </row>
    <row r="31" spans="2:6" ht="16.5" thickTop="1">
      <c r="B31" s="172" t="s">
        <v>66</v>
      </c>
      <c r="C31" s="169">
        <v>23</v>
      </c>
      <c r="D31" s="180">
        <v>0</v>
      </c>
      <c r="E31" s="180"/>
      <c r="F31" s="180">
        <v>0</v>
      </c>
    </row>
    <row r="32" spans="2:6" ht="15.75">
      <c r="B32" s="245" t="s">
        <v>67</v>
      </c>
      <c r="C32" s="169">
        <v>24</v>
      </c>
      <c r="D32" s="180">
        <v>0</v>
      </c>
      <c r="E32" s="180"/>
      <c r="F32" s="180">
        <v>0</v>
      </c>
    </row>
    <row r="33" spans="2:6" ht="15.75">
      <c r="B33" s="172" t="s">
        <v>68</v>
      </c>
      <c r="C33" s="169">
        <v>25</v>
      </c>
      <c r="D33" s="180">
        <v>3500000</v>
      </c>
      <c r="E33" s="180"/>
      <c r="F33" s="180">
        <v>3500000</v>
      </c>
    </row>
    <row r="34" spans="2:6" ht="15.75">
      <c r="B34" s="172" t="s">
        <v>69</v>
      </c>
      <c r="C34" s="169">
        <v>26</v>
      </c>
      <c r="D34" s="180">
        <v>0</v>
      </c>
      <c r="E34" s="180"/>
      <c r="F34" s="180">
        <v>0</v>
      </c>
    </row>
    <row r="35" spans="2:6" ht="15.75">
      <c r="B35" s="172" t="s">
        <v>70</v>
      </c>
      <c r="C35" s="169">
        <v>27</v>
      </c>
      <c r="D35" s="180">
        <v>0</v>
      </c>
      <c r="E35" s="180"/>
      <c r="F35" s="180">
        <v>0</v>
      </c>
    </row>
    <row r="36" spans="2:6" ht="15.75">
      <c r="B36" s="172" t="s">
        <v>71</v>
      </c>
      <c r="C36" s="169">
        <v>28</v>
      </c>
      <c r="D36" s="180">
        <v>0</v>
      </c>
      <c r="E36" s="180"/>
      <c r="F36" s="180">
        <v>0</v>
      </c>
    </row>
    <row r="37" spans="2:6" ht="15.75">
      <c r="B37" s="172" t="s">
        <v>72</v>
      </c>
      <c r="C37" s="169">
        <v>29</v>
      </c>
      <c r="D37" s="180">
        <v>0</v>
      </c>
      <c r="E37" s="180"/>
      <c r="F37" s="180">
        <v>0</v>
      </c>
    </row>
    <row r="38" spans="2:6" ht="15.75">
      <c r="B38" s="172" t="s">
        <v>73</v>
      </c>
      <c r="C38" s="169">
        <v>30</v>
      </c>
      <c r="D38" s="180">
        <v>0</v>
      </c>
      <c r="E38" s="180"/>
      <c r="F38" s="180">
        <v>0</v>
      </c>
    </row>
    <row r="39" spans="2:6" ht="15.75">
      <c r="B39" s="172" t="s">
        <v>74</v>
      </c>
      <c r="C39" s="169">
        <v>31</v>
      </c>
      <c r="D39" s="180">
        <v>-383136</v>
      </c>
      <c r="E39" s="180"/>
      <c r="F39" s="180">
        <v>0</v>
      </c>
    </row>
    <row r="40" spans="2:6" ht="15.75">
      <c r="B40" s="172" t="s">
        <v>75</v>
      </c>
      <c r="C40" s="169">
        <v>32</v>
      </c>
      <c r="D40" s="180">
        <f>'ardh&amp;shpenz'!E24</f>
        <v>-17751932</v>
      </c>
      <c r="E40" s="180"/>
      <c r="F40" s="180">
        <v>-383136</v>
      </c>
    </row>
    <row r="41" spans="1:6" ht="15.75">
      <c r="A41" s="264" t="s">
        <v>98</v>
      </c>
      <c r="B41" s="264"/>
      <c r="C41" s="170"/>
      <c r="D41" s="178">
        <f>D29+D30</f>
        <v>70075169</v>
      </c>
      <c r="E41" s="178"/>
      <c r="F41" s="178">
        <f>F29+F30</f>
        <v>3435520</v>
      </c>
    </row>
    <row r="42" ht="15.75">
      <c r="D42" s="234"/>
    </row>
  </sheetData>
  <sheetProtection/>
  <mergeCells count="2">
    <mergeCell ref="A41:B41"/>
    <mergeCell ref="A1:F1"/>
  </mergeCells>
  <printOptions horizontalCentered="1" verticalCentered="1"/>
  <pageMargins left="0" right="0" top="0.36" bottom="0" header="0.37" footer="0"/>
  <pageSetup horizontalDpi="600" verticalDpi="600" orientation="portrait" paperSize="9" r:id="rId1"/>
  <headerFooter alignWithMargins="0">
    <oddHeader>&amp;C&amp;"Arial Black,Regular"&amp;12Ayen Energy Trading sha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E19" sqref="E19"/>
    </sheetView>
  </sheetViews>
  <sheetFormatPr defaultColWidth="9.140625" defaultRowHeight="12.75"/>
  <cols>
    <col min="1" max="1" width="0.13671875" style="0" customWidth="1"/>
    <col min="2" max="2" width="5.421875" style="0" customWidth="1"/>
    <col min="3" max="3" width="36.57421875" style="0" customWidth="1"/>
    <col min="4" max="4" width="16.28125" style="0" customWidth="1"/>
    <col min="5" max="5" width="16.140625" style="0" customWidth="1"/>
    <col min="6" max="6" width="0.13671875" style="0" customWidth="1"/>
    <col min="7" max="7" width="15.140625" style="0" customWidth="1"/>
    <col min="8" max="8" width="5.00390625" style="0" customWidth="1"/>
  </cols>
  <sheetData>
    <row r="1" spans="1:8" ht="41.25" customHeight="1" thickBot="1">
      <c r="A1" s="15"/>
      <c r="B1" s="267" t="s">
        <v>105</v>
      </c>
      <c r="C1" s="267"/>
      <c r="D1" s="267"/>
      <c r="E1" s="267"/>
      <c r="F1" s="267"/>
      <c r="G1" s="267"/>
      <c r="H1" s="15"/>
    </row>
    <row r="2" spans="1:8" ht="27" customHeight="1" thickBot="1">
      <c r="A2" s="268" t="s">
        <v>99</v>
      </c>
      <c r="B2" s="268"/>
      <c r="C2" s="11" t="s">
        <v>106</v>
      </c>
      <c r="D2" s="11" t="s">
        <v>107</v>
      </c>
      <c r="E2" s="11" t="s">
        <v>108</v>
      </c>
      <c r="F2" s="15"/>
      <c r="G2" s="11" t="s">
        <v>109</v>
      </c>
      <c r="H2" s="15"/>
    </row>
    <row r="3" spans="1:8" ht="27" customHeight="1" thickBot="1">
      <c r="A3" s="266" t="s">
        <v>110</v>
      </c>
      <c r="B3" s="266"/>
      <c r="C3" s="12" t="s">
        <v>111</v>
      </c>
      <c r="D3" s="13" t="s">
        <v>112</v>
      </c>
      <c r="E3" s="16">
        <v>57034744</v>
      </c>
      <c r="F3" s="18">
        <v>28825016</v>
      </c>
      <c r="G3" s="16">
        <v>0</v>
      </c>
      <c r="H3" s="15"/>
    </row>
    <row r="4" spans="1:8" ht="27" customHeight="1" thickBot="1">
      <c r="A4" s="266" t="s">
        <v>113</v>
      </c>
      <c r="B4" s="266"/>
      <c r="C4" s="12" t="s">
        <v>114</v>
      </c>
      <c r="D4" s="13" t="s">
        <v>115</v>
      </c>
      <c r="E4" s="16"/>
      <c r="F4" s="18"/>
      <c r="G4" s="16"/>
      <c r="H4" s="15"/>
    </row>
    <row r="5" spans="1:8" ht="27" customHeight="1" thickBot="1">
      <c r="A5" s="266" t="s">
        <v>116</v>
      </c>
      <c r="B5" s="266"/>
      <c r="C5" s="12" t="s">
        <v>117</v>
      </c>
      <c r="D5" s="13" t="s">
        <v>118</v>
      </c>
      <c r="E5" s="16">
        <v>0</v>
      </c>
      <c r="F5" s="18"/>
      <c r="G5" s="16">
        <v>0</v>
      </c>
      <c r="H5" s="15"/>
    </row>
    <row r="6" spans="1:8" ht="27" customHeight="1" thickBot="1">
      <c r="A6" s="266" t="s">
        <v>119</v>
      </c>
      <c r="B6" s="266"/>
      <c r="C6" s="12" t="s">
        <v>76</v>
      </c>
      <c r="D6" s="13" t="s">
        <v>120</v>
      </c>
      <c r="E6" s="16">
        <v>51456188</v>
      </c>
      <c r="F6" s="18"/>
      <c r="G6" s="16">
        <v>0</v>
      </c>
      <c r="H6" s="15"/>
    </row>
    <row r="7" spans="1:8" ht="27" customHeight="1" thickBot="1">
      <c r="A7" s="266" t="s">
        <v>121</v>
      </c>
      <c r="B7" s="266"/>
      <c r="C7" s="12" t="s">
        <v>122</v>
      </c>
      <c r="D7" s="13" t="s">
        <v>123</v>
      </c>
      <c r="E7" s="16">
        <f>E8+E9</f>
        <v>16058062</v>
      </c>
      <c r="F7" s="16">
        <f>F8+F9</f>
        <v>0</v>
      </c>
      <c r="G7" s="16">
        <f>G8+G9</f>
        <v>289195</v>
      </c>
      <c r="H7" s="15"/>
    </row>
    <row r="8" spans="1:8" ht="27" customHeight="1" thickBot="1">
      <c r="A8" s="137"/>
      <c r="B8" s="137">
        <v>5.1</v>
      </c>
      <c r="C8" s="12" t="s">
        <v>363</v>
      </c>
      <c r="D8" s="13">
        <v>641</v>
      </c>
      <c r="E8" s="16">
        <v>15489283</v>
      </c>
      <c r="F8" s="18"/>
      <c r="G8" s="16">
        <v>289195</v>
      </c>
      <c r="H8" s="15"/>
    </row>
    <row r="9" spans="1:8" ht="27" customHeight="1" thickBot="1">
      <c r="A9" s="137"/>
      <c r="B9" s="137">
        <v>5.2</v>
      </c>
      <c r="C9" s="12" t="s">
        <v>364</v>
      </c>
      <c r="D9" s="13">
        <v>644</v>
      </c>
      <c r="E9" s="16">
        <v>568779</v>
      </c>
      <c r="F9" s="18"/>
      <c r="G9" s="16">
        <v>0</v>
      </c>
      <c r="H9" s="15"/>
    </row>
    <row r="10" spans="1:8" ht="27" customHeight="1" thickBot="1">
      <c r="A10" s="266" t="s">
        <v>124</v>
      </c>
      <c r="B10" s="266"/>
      <c r="C10" s="12" t="s">
        <v>125</v>
      </c>
      <c r="D10" s="13" t="s">
        <v>126</v>
      </c>
      <c r="E10" s="16">
        <v>271011</v>
      </c>
      <c r="F10" s="18"/>
      <c r="G10" s="16">
        <v>0</v>
      </c>
      <c r="H10" s="15"/>
    </row>
    <row r="11" spans="1:8" ht="27" customHeight="1" thickBot="1">
      <c r="A11" s="266" t="s">
        <v>127</v>
      </c>
      <c r="B11" s="266"/>
      <c r="C11" s="12" t="s">
        <v>128</v>
      </c>
      <c r="D11" s="13" t="s">
        <v>129</v>
      </c>
      <c r="E11" s="16">
        <v>6402150</v>
      </c>
      <c r="F11" s="18"/>
      <c r="G11" s="16">
        <v>93966</v>
      </c>
      <c r="H11" s="15"/>
    </row>
    <row r="12" spans="1:8" ht="27" customHeight="1" thickBot="1">
      <c r="A12" s="266" t="s">
        <v>130</v>
      </c>
      <c r="B12" s="266"/>
      <c r="C12" s="14" t="s">
        <v>131</v>
      </c>
      <c r="D12" s="13" t="s">
        <v>132</v>
      </c>
      <c r="E12" s="17">
        <f>E6+E7+E10+E11</f>
        <v>74187411</v>
      </c>
      <c r="F12" s="17">
        <f>F6+F7+F10+F11</f>
        <v>0</v>
      </c>
      <c r="G12" s="17">
        <f>G6+G7+G10+G11</f>
        <v>383161</v>
      </c>
      <c r="H12" s="15"/>
    </row>
    <row r="13" spans="1:8" ht="27" customHeight="1" thickBot="1">
      <c r="A13" s="266" t="s">
        <v>133</v>
      </c>
      <c r="B13" s="266"/>
      <c r="C13" s="14" t="s">
        <v>134</v>
      </c>
      <c r="D13" s="13" t="s">
        <v>132</v>
      </c>
      <c r="E13" s="17">
        <f>E3+E4+E5-E12</f>
        <v>-17152667</v>
      </c>
      <c r="F13" s="17">
        <f>F3+F4+F5-F12</f>
        <v>28825016</v>
      </c>
      <c r="G13" s="17">
        <f>G3+G4+G5-G12</f>
        <v>-383161</v>
      </c>
      <c r="H13" s="15"/>
    </row>
    <row r="14" spans="1:8" ht="27" customHeight="1" thickBot="1">
      <c r="A14" s="266" t="s">
        <v>135</v>
      </c>
      <c r="B14" s="266"/>
      <c r="C14" s="12" t="s">
        <v>136</v>
      </c>
      <c r="D14" s="13" t="s">
        <v>137</v>
      </c>
      <c r="E14" s="16">
        <v>0</v>
      </c>
      <c r="F14" s="18"/>
      <c r="G14" s="16">
        <v>0</v>
      </c>
      <c r="H14" s="15"/>
    </row>
    <row r="15" spans="1:8" ht="27" customHeight="1" thickBot="1">
      <c r="A15" s="266" t="s">
        <v>138</v>
      </c>
      <c r="B15" s="266"/>
      <c r="C15" s="12" t="s">
        <v>139</v>
      </c>
      <c r="D15" s="13" t="s">
        <v>140</v>
      </c>
      <c r="E15" s="16">
        <v>0</v>
      </c>
      <c r="F15" s="18"/>
      <c r="G15" s="16">
        <v>0</v>
      </c>
      <c r="H15" s="15"/>
    </row>
    <row r="16" spans="1:8" ht="27" customHeight="1" thickBot="1">
      <c r="A16" s="266" t="s">
        <v>141</v>
      </c>
      <c r="B16" s="266"/>
      <c r="C16" s="12" t="s">
        <v>142</v>
      </c>
      <c r="D16" s="13" t="s">
        <v>132</v>
      </c>
      <c r="E16" s="16">
        <v>0</v>
      </c>
      <c r="F16" s="18"/>
      <c r="G16" s="16">
        <v>0</v>
      </c>
      <c r="H16" s="15"/>
    </row>
    <row r="17" spans="1:8" ht="27" customHeight="1" thickBot="1">
      <c r="A17" s="266" t="s">
        <v>143</v>
      </c>
      <c r="B17" s="266"/>
      <c r="C17" s="12" t="s">
        <v>144</v>
      </c>
      <c r="D17" s="13" t="s">
        <v>145</v>
      </c>
      <c r="E17" s="16">
        <v>0</v>
      </c>
      <c r="F17" s="18"/>
      <c r="G17" s="16">
        <v>0</v>
      </c>
      <c r="H17" s="15"/>
    </row>
    <row r="18" spans="1:8" ht="27" customHeight="1" thickBot="1">
      <c r="A18" s="266" t="s">
        <v>146</v>
      </c>
      <c r="B18" s="266"/>
      <c r="C18" s="12" t="s">
        <v>147</v>
      </c>
      <c r="D18" s="13" t="s">
        <v>148</v>
      </c>
      <c r="E18" s="16"/>
      <c r="F18" s="18"/>
      <c r="G18" s="16">
        <v>0</v>
      </c>
      <c r="H18" s="15"/>
    </row>
    <row r="19" spans="1:8" ht="27" customHeight="1" thickBot="1">
      <c r="A19" s="266" t="s">
        <v>149</v>
      </c>
      <c r="B19" s="266"/>
      <c r="C19" s="12" t="s">
        <v>150</v>
      </c>
      <c r="D19" s="13" t="s">
        <v>151</v>
      </c>
      <c r="E19" s="16">
        <v>-147756</v>
      </c>
      <c r="F19" s="18"/>
      <c r="G19" s="16">
        <v>25</v>
      </c>
      <c r="H19" s="15"/>
    </row>
    <row r="20" spans="1:8" ht="27" customHeight="1" thickBot="1">
      <c r="A20" s="266" t="s">
        <v>152</v>
      </c>
      <c r="B20" s="266"/>
      <c r="C20" s="12" t="s">
        <v>153</v>
      </c>
      <c r="D20" s="13" t="s">
        <v>369</v>
      </c>
      <c r="E20" s="16">
        <f>-620940+169431</f>
        <v>-451509</v>
      </c>
      <c r="F20" s="18"/>
      <c r="G20" s="16">
        <v>0</v>
      </c>
      <c r="H20" s="15"/>
    </row>
    <row r="21" spans="1:8" ht="27" customHeight="1" thickBot="1">
      <c r="A21" s="266" t="s">
        <v>154</v>
      </c>
      <c r="B21" s="266"/>
      <c r="C21" s="14" t="s">
        <v>155</v>
      </c>
      <c r="D21" s="13" t="s">
        <v>132</v>
      </c>
      <c r="E21" s="17">
        <f>E14+E15+E16+E17+E18+E19+E20</f>
        <v>-599265</v>
      </c>
      <c r="F21" s="17">
        <f>F14+F15+F16+F17+F18+F19+F20</f>
        <v>0</v>
      </c>
      <c r="G21" s="17">
        <f>G14+G15+G16+G17+G18+G19+G20</f>
        <v>25</v>
      </c>
      <c r="H21" s="15"/>
    </row>
    <row r="22" spans="1:11" ht="27" customHeight="1" thickBot="1">
      <c r="A22" s="266" t="s">
        <v>156</v>
      </c>
      <c r="B22" s="266"/>
      <c r="C22" s="12" t="s">
        <v>77</v>
      </c>
      <c r="D22" s="13" t="s">
        <v>132</v>
      </c>
      <c r="E22" s="16">
        <f>E13+E21</f>
        <v>-17751932</v>
      </c>
      <c r="F22" s="16">
        <f>F13+F21</f>
        <v>28825016</v>
      </c>
      <c r="G22" s="16">
        <f>G13+G21</f>
        <v>-383136</v>
      </c>
      <c r="H22" s="15"/>
      <c r="K22" s="89"/>
    </row>
    <row r="23" spans="1:8" ht="27" customHeight="1" thickBot="1">
      <c r="A23" s="266" t="s">
        <v>157</v>
      </c>
      <c r="B23" s="266"/>
      <c r="C23" s="12" t="s">
        <v>158</v>
      </c>
      <c r="D23" s="13" t="s">
        <v>159</v>
      </c>
      <c r="E23" s="16">
        <v>0</v>
      </c>
      <c r="F23" s="16">
        <f>F22*10%</f>
        <v>2882501.6</v>
      </c>
      <c r="G23" s="16">
        <v>0</v>
      </c>
      <c r="H23" s="15"/>
    </row>
    <row r="24" spans="1:8" ht="27" customHeight="1" thickBot="1">
      <c r="A24" s="266" t="s">
        <v>160</v>
      </c>
      <c r="B24" s="266"/>
      <c r="C24" s="14" t="s">
        <v>424</v>
      </c>
      <c r="D24" s="13" t="s">
        <v>132</v>
      </c>
      <c r="E24" s="17">
        <f>E22-E23</f>
        <v>-17751932</v>
      </c>
      <c r="F24" s="17">
        <f>F22-F23</f>
        <v>25942514.4</v>
      </c>
      <c r="G24" s="17">
        <f>G22-G23</f>
        <v>-383136</v>
      </c>
      <c r="H24" s="15"/>
    </row>
    <row r="25" spans="1:8" ht="27" customHeight="1" thickBot="1">
      <c r="A25" s="266" t="s">
        <v>161</v>
      </c>
      <c r="B25" s="266"/>
      <c r="C25" s="12" t="s">
        <v>162</v>
      </c>
      <c r="D25" s="13" t="s">
        <v>132</v>
      </c>
      <c r="E25" s="16">
        <v>0</v>
      </c>
      <c r="F25" s="18"/>
      <c r="G25" s="16">
        <v>0</v>
      </c>
      <c r="H25" s="15"/>
    </row>
  </sheetData>
  <sheetProtection/>
  <mergeCells count="23">
    <mergeCell ref="A5:B5"/>
    <mergeCell ref="A6:B6"/>
    <mergeCell ref="A7:B7"/>
    <mergeCell ref="A10:B10"/>
    <mergeCell ref="B1:G1"/>
    <mergeCell ref="A2:B2"/>
    <mergeCell ref="A3:B3"/>
    <mergeCell ref="A4:B4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0:B20"/>
    <mergeCell ref="A25:B25"/>
    <mergeCell ref="A21:B21"/>
    <mergeCell ref="A22:B22"/>
    <mergeCell ref="A23:B23"/>
    <mergeCell ref="A24:B24"/>
  </mergeCells>
  <printOptions horizontalCentered="1" verticalCentered="1"/>
  <pageMargins left="0.12" right="0" top="0.12" bottom="0" header="0.68" footer="0"/>
  <pageSetup horizontalDpi="600" verticalDpi="600" orientation="portrait" paperSize="9" r:id="rId1"/>
  <headerFooter alignWithMargins="0">
    <oddHeader>&amp;C&amp;"Arial Black,Regular"&amp;12Ayen Energy Trading sha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3">
      <selection activeCell="B39" sqref="B6:B39"/>
    </sheetView>
  </sheetViews>
  <sheetFormatPr defaultColWidth="9.140625" defaultRowHeight="12.75"/>
  <cols>
    <col min="1" max="1" width="41.421875" style="197" customWidth="1"/>
    <col min="2" max="2" width="15.57421875" style="197" customWidth="1"/>
    <col min="3" max="3" width="5.8515625" style="226" customWidth="1"/>
    <col min="4" max="4" width="18.421875" style="197" customWidth="1"/>
    <col min="5" max="5" width="9.140625" style="197" customWidth="1"/>
    <col min="6" max="6" width="12.28125" style="197" bestFit="1" customWidth="1"/>
    <col min="7" max="16384" width="9.140625" style="197" customWidth="1"/>
  </cols>
  <sheetData>
    <row r="1" spans="1:4" ht="15">
      <c r="A1" s="193" t="s">
        <v>372</v>
      </c>
      <c r="B1" s="194"/>
      <c r="C1" s="195"/>
      <c r="D1" s="196"/>
    </row>
    <row r="2" spans="1:4" ht="15">
      <c r="A2" s="193" t="s">
        <v>439</v>
      </c>
      <c r="B2" s="196"/>
      <c r="C2" s="198"/>
      <c r="D2" s="196"/>
    </row>
    <row r="3" spans="1:4" ht="15">
      <c r="A3" s="193"/>
      <c r="B3" s="193"/>
      <c r="C3" s="199"/>
      <c r="D3" s="193"/>
    </row>
    <row r="4" spans="1:4" ht="15.75" thickBot="1">
      <c r="A4" s="200"/>
      <c r="B4" s="201" t="s">
        <v>438</v>
      </c>
      <c r="C4" s="202"/>
      <c r="D4" s="201" t="s">
        <v>361</v>
      </c>
    </row>
    <row r="5" spans="1:4" ht="16.5" thickBot="1" thickTop="1">
      <c r="A5" s="231" t="s">
        <v>399</v>
      </c>
      <c r="B5" s="196"/>
      <c r="C5" s="198"/>
      <c r="D5" s="196"/>
    </row>
    <row r="6" spans="1:4" ht="15.75" thickTop="1">
      <c r="A6" s="203" t="s">
        <v>400</v>
      </c>
      <c r="B6" s="206">
        <f>'ardh&amp;shpenz'!E24</f>
        <v>-17751932</v>
      </c>
      <c r="C6" s="205"/>
      <c r="D6" s="206">
        <f>'ardh&amp;shpenz'!G24</f>
        <v>-383136</v>
      </c>
    </row>
    <row r="7" spans="1:4" ht="15">
      <c r="A7" s="203" t="s">
        <v>401</v>
      </c>
      <c r="B7" s="204">
        <f>'ardh&amp;shpenz'!E10</f>
        <v>271011</v>
      </c>
      <c r="C7" s="205"/>
      <c r="D7" s="205">
        <f>'ardh&amp;shpenz'!G10</f>
        <v>0</v>
      </c>
    </row>
    <row r="8" spans="1:4" ht="15.75" thickBot="1">
      <c r="A8" s="231" t="s">
        <v>402</v>
      </c>
      <c r="B8" s="220">
        <f>SUBTOTAL(9,B6:B7)</f>
        <v>-17480921</v>
      </c>
      <c r="C8" s="208"/>
      <c r="D8" s="220">
        <f>SUBTOTAL(9,D6:D7)</f>
        <v>-383136</v>
      </c>
    </row>
    <row r="9" spans="1:4" ht="24.75" customHeight="1" thickTop="1">
      <c r="A9" s="209" t="s">
        <v>403</v>
      </c>
      <c r="B9" s="206">
        <f>SUBTOTAL(9,B10:B12)</f>
        <v>-40165383</v>
      </c>
      <c r="C9" s="205"/>
      <c r="D9" s="206">
        <f>SUBTOTAL(9,D10:D12)</f>
        <v>0</v>
      </c>
    </row>
    <row r="10" spans="1:4" ht="15">
      <c r="A10" s="200" t="s">
        <v>404</v>
      </c>
      <c r="B10" s="210">
        <f>-' Aktiv '!D13-' Aktiv '!D26</f>
        <v>-1593754</v>
      </c>
      <c r="C10" s="211"/>
      <c r="D10" s="210">
        <v>0</v>
      </c>
    </row>
    <row r="11" spans="1:4" s="216" customFormat="1" ht="15">
      <c r="A11" s="212" t="s">
        <v>405</v>
      </c>
      <c r="B11" s="213">
        <f>(' Aktiv '!F10-' Aktiv '!D10)</f>
        <v>-38571629</v>
      </c>
      <c r="C11" s="214"/>
      <c r="D11" s="215">
        <v>0</v>
      </c>
    </row>
    <row r="12" spans="1:4" ht="15">
      <c r="A12" s="200" t="s">
        <v>406</v>
      </c>
      <c r="B12" s="210">
        <f>(' Aktiv '!F22-' Aktiv '!D22)</f>
        <v>0</v>
      </c>
      <c r="C12" s="211"/>
      <c r="D12" s="210">
        <v>0</v>
      </c>
    </row>
    <row r="13" spans="1:4" ht="19.5" customHeight="1">
      <c r="A13" s="209" t="s">
        <v>407</v>
      </c>
      <c r="B13" s="206">
        <f>SUBTOTAL(9,B14:B23)</f>
        <v>84391581</v>
      </c>
      <c r="C13" s="205"/>
      <c r="D13" s="206">
        <f>SUBTOTAL(9,D14:D23)</f>
        <v>308073</v>
      </c>
    </row>
    <row r="14" spans="1:19" s="217" customFormat="1" ht="15">
      <c r="A14" s="212" t="s">
        <v>408</v>
      </c>
      <c r="B14" s="213">
        <f>(pasive!D10-pasive!F10)</f>
        <v>465735</v>
      </c>
      <c r="C14" s="214"/>
      <c r="D14" s="215">
        <v>0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</row>
    <row r="15" spans="1:19" s="217" customFormat="1" ht="15">
      <c r="A15" s="218" t="s">
        <v>409</v>
      </c>
      <c r="B15" s="215">
        <f>(pasive!D11-pasive!F11)</f>
        <v>720623</v>
      </c>
      <c r="C15" s="219"/>
      <c r="D15" s="215">
        <v>260275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pans="1:19" s="217" customFormat="1" ht="15">
      <c r="A16" s="212" t="s">
        <v>410</v>
      </c>
      <c r="B16" s="213">
        <f>(pasive!D12-pasive!F12)</f>
        <v>167234</v>
      </c>
      <c r="C16" s="214"/>
      <c r="D16" s="215">
        <v>0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</row>
    <row r="17" spans="1:19" s="217" customFormat="1" ht="15">
      <c r="A17" s="218" t="s">
        <v>411</v>
      </c>
      <c r="B17" s="215">
        <f>(pasive!D13-pasive!F13)</f>
        <v>377244</v>
      </c>
      <c r="C17" s="219"/>
      <c r="D17" s="215">
        <v>9513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8" spans="1:19" s="217" customFormat="1" ht="15">
      <c r="A18" s="218" t="s">
        <v>412</v>
      </c>
      <c r="B18" s="215">
        <f>pasive!D14-pasive!F14</f>
        <v>0</v>
      </c>
      <c r="C18" s="219"/>
      <c r="D18" s="215">
        <v>0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</row>
    <row r="19" spans="1:19" s="217" customFormat="1" ht="15">
      <c r="A19" s="218" t="s">
        <v>413</v>
      </c>
      <c r="B19" s="215">
        <f>(pasive!D15-pasive!F15)</f>
        <v>0</v>
      </c>
      <c r="C19" s="219"/>
      <c r="D19" s="215">
        <v>-10583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</row>
    <row r="20" spans="1:19" s="217" customFormat="1" ht="15">
      <c r="A20" s="218" t="s">
        <v>431</v>
      </c>
      <c r="B20" s="215">
        <f>(pasive!D16-pasive!F16)</f>
        <v>27013</v>
      </c>
      <c r="C20" s="219"/>
      <c r="D20" s="215"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</row>
    <row r="21" spans="1:19" s="217" customFormat="1" ht="15">
      <c r="A21" s="218" t="s">
        <v>432</v>
      </c>
      <c r="B21" s="215">
        <f>pasive!D17-pasive!F17</f>
        <v>75626732</v>
      </c>
      <c r="C21" s="219"/>
      <c r="D21" s="215">
        <v>48868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</row>
    <row r="22" spans="1:19" s="217" customFormat="1" ht="15">
      <c r="A22" s="218" t="s">
        <v>433</v>
      </c>
      <c r="B22" s="215">
        <f>pasive!D18-pasive!F18</f>
        <v>0</v>
      </c>
      <c r="C22" s="219"/>
      <c r="D22" s="215">
        <v>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</row>
    <row r="23" spans="1:19" s="217" customFormat="1" ht="15">
      <c r="A23" s="218" t="s">
        <v>434</v>
      </c>
      <c r="B23" s="215">
        <f>pasive!D19-pasive!F19</f>
        <v>7007000</v>
      </c>
      <c r="C23" s="219"/>
      <c r="D23" s="215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</row>
    <row r="24" spans="1:4" ht="15.75" thickBot="1">
      <c r="A24" s="231" t="s">
        <v>414</v>
      </c>
      <c r="B24" s="220">
        <f>SUBTOTAL(9,B6:B19)</f>
        <v>-55915468</v>
      </c>
      <c r="C24" s="208"/>
      <c r="D24" s="220">
        <f>SUBTOTAL(9,D9:D20)</f>
        <v>259205</v>
      </c>
    </row>
    <row r="25" spans="1:4" ht="16.5" thickBot="1" thickTop="1">
      <c r="A25" s="232" t="s">
        <v>430</v>
      </c>
      <c r="B25" s="220">
        <f>SUBTOTAL(9,B6:B24)</f>
        <v>26745277</v>
      </c>
      <c r="C25" s="208"/>
      <c r="D25" s="220">
        <f>SUBTOTAL(9,D6:D24)</f>
        <v>-75063</v>
      </c>
    </row>
    <row r="26" spans="1:4" ht="30" thickTop="1">
      <c r="A26" s="221" t="s">
        <v>429</v>
      </c>
      <c r="B26" s="222"/>
      <c r="C26" s="223"/>
      <c r="D26" s="207"/>
    </row>
    <row r="27" spans="1:4" ht="15">
      <c r="A27" s="196" t="s">
        <v>415</v>
      </c>
      <c r="B27" s="207"/>
      <c r="C27" s="208"/>
      <c r="D27" s="207"/>
    </row>
    <row r="28" spans="1:4" ht="15">
      <c r="A28" s="203" t="s">
        <v>416</v>
      </c>
      <c r="B28" s="224">
        <f>-' Aktiv '!D30-'Cash flow'!B7</f>
        <v>-7306373</v>
      </c>
      <c r="C28" s="225"/>
      <c r="D28" s="206">
        <v>0</v>
      </c>
    </row>
    <row r="29" spans="1:4" ht="15.75" thickBot="1">
      <c r="A29" s="233" t="s">
        <v>428</v>
      </c>
      <c r="B29" s="220">
        <f>SUBTOTAL(9,B6:B28)</f>
        <v>19438904</v>
      </c>
      <c r="C29" s="208"/>
      <c r="D29" s="220">
        <f>SUBTOTAL(9,D6:D28)</f>
        <v>-75063</v>
      </c>
    </row>
    <row r="30" spans="1:4" ht="15.75" thickTop="1">
      <c r="A30" s="221" t="s">
        <v>427</v>
      </c>
      <c r="B30" s="222"/>
      <c r="C30" s="223"/>
      <c r="D30" s="207"/>
    </row>
    <row r="31" spans="1:4" ht="15">
      <c r="A31" s="200" t="s">
        <v>417</v>
      </c>
      <c r="B31" s="210"/>
      <c r="C31" s="211"/>
      <c r="D31" s="210"/>
    </row>
    <row r="32" spans="1:4" ht="16.5" customHeight="1">
      <c r="A32" s="200" t="s">
        <v>425</v>
      </c>
      <c r="B32" s="210"/>
      <c r="C32" s="211"/>
      <c r="D32" s="210">
        <v>3500000</v>
      </c>
    </row>
    <row r="33" spans="1:4" ht="15">
      <c r="A33" s="200" t="s">
        <v>418</v>
      </c>
      <c r="B33" s="210"/>
      <c r="C33" s="211"/>
      <c r="D33" s="210">
        <v>0</v>
      </c>
    </row>
    <row r="34" spans="1:4" ht="15.75" thickBot="1">
      <c r="A34" s="233" t="s">
        <v>426</v>
      </c>
      <c r="B34" s="222"/>
      <c r="C34" s="223"/>
      <c r="D34" s="207"/>
    </row>
    <row r="35" spans="1:4" ht="16.5" thickBot="1" thickTop="1">
      <c r="A35" s="231" t="s">
        <v>419</v>
      </c>
      <c r="B35" s="220">
        <f>SUBTOTAL(9,B6:B34)</f>
        <v>19438904</v>
      </c>
      <c r="C35" s="208"/>
      <c r="D35" s="220">
        <f>SUBTOTAL(9,D6:D34)</f>
        <v>3424937</v>
      </c>
    </row>
    <row r="36" spans="1:4" ht="15.75" thickTop="1">
      <c r="A36" s="196" t="s">
        <v>420</v>
      </c>
      <c r="B36" s="207"/>
      <c r="C36" s="208"/>
      <c r="D36" s="207"/>
    </row>
    <row r="37" spans="1:4" ht="15">
      <c r="A37" s="200" t="s">
        <v>421</v>
      </c>
      <c r="B37" s="210">
        <f>D38</f>
        <v>3424937</v>
      </c>
      <c r="C37" s="211"/>
      <c r="D37" s="210">
        <f>0</f>
        <v>0</v>
      </c>
    </row>
    <row r="38" spans="1:4" ht="15">
      <c r="A38" s="200" t="s">
        <v>422</v>
      </c>
      <c r="B38" s="210">
        <f>' Aktiv '!D5</f>
        <v>22874424</v>
      </c>
      <c r="C38" s="211"/>
      <c r="D38" s="210">
        <f>' Aktiv '!F5</f>
        <v>3424937</v>
      </c>
    </row>
    <row r="39" spans="1:4" ht="15.75" thickBot="1">
      <c r="A39" s="231" t="s">
        <v>423</v>
      </c>
      <c r="B39" s="220">
        <f>B38-B37</f>
        <v>19449487</v>
      </c>
      <c r="C39" s="208"/>
      <c r="D39" s="220">
        <f>D38-D37</f>
        <v>3424937</v>
      </c>
    </row>
    <row r="40" ht="15.75" thickTop="1"/>
    <row r="41" ht="15">
      <c r="D41" s="227"/>
    </row>
    <row r="43" spans="2:4" ht="15">
      <c r="B43" s="228"/>
      <c r="C43" s="229"/>
      <c r="D43" s="227"/>
    </row>
    <row r="44" ht="15">
      <c r="F44" s="230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zoomScalePageLayoutView="0" workbookViewId="0" topLeftCell="B1">
      <selection activeCell="I14" sqref="I14"/>
    </sheetView>
  </sheetViews>
  <sheetFormatPr defaultColWidth="9.140625" defaultRowHeight="12.75"/>
  <cols>
    <col min="1" max="1" width="0.13671875" style="1" hidden="1" customWidth="1"/>
    <col min="2" max="2" width="35.8515625" style="2" customWidth="1"/>
    <col min="3" max="3" width="13.7109375" style="2" customWidth="1"/>
    <col min="4" max="4" width="10.7109375" style="2" customWidth="1"/>
    <col min="5" max="5" width="9.140625" style="2" customWidth="1"/>
    <col min="6" max="6" width="10.57421875" style="2" customWidth="1"/>
    <col min="7" max="7" width="11.140625" style="2" customWidth="1"/>
    <col min="8" max="8" width="13.421875" style="2" customWidth="1"/>
    <col min="9" max="9" width="14.57421875" style="2" customWidth="1"/>
    <col min="10" max="10" width="11.7109375" style="2" customWidth="1"/>
    <col min="11" max="11" width="15.421875" style="2" hidden="1" customWidth="1"/>
    <col min="12" max="16384" width="9.140625" style="2" customWidth="1"/>
  </cols>
  <sheetData>
    <row r="1" spans="2:10" ht="18.75">
      <c r="B1" s="269" t="s">
        <v>436</v>
      </c>
      <c r="C1" s="269"/>
      <c r="D1" s="269"/>
      <c r="E1" s="269"/>
      <c r="F1" s="269"/>
      <c r="G1" s="269"/>
      <c r="H1" s="269"/>
      <c r="I1" s="269"/>
      <c r="J1" s="269"/>
    </row>
    <row r="2" spans="1:11" ht="16.5">
      <c r="A2" s="270" t="s">
        <v>435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ht="16.5" thickBot="1"/>
    <row r="4" spans="1:11" ht="19.5" customHeight="1" thickBot="1">
      <c r="A4" s="275" t="s">
        <v>2</v>
      </c>
      <c r="B4" s="277" t="s">
        <v>78</v>
      </c>
      <c r="C4" s="278" t="s">
        <v>85</v>
      </c>
      <c r="D4" s="278"/>
      <c r="E4" s="278"/>
      <c r="F4" s="278"/>
      <c r="G4" s="278"/>
      <c r="H4" s="278"/>
      <c r="I4" s="278"/>
      <c r="J4" s="273" t="s">
        <v>87</v>
      </c>
      <c r="K4" s="271" t="s">
        <v>82</v>
      </c>
    </row>
    <row r="5" spans="1:11" ht="78" customHeight="1" thickBot="1" thickTop="1">
      <c r="A5" s="276"/>
      <c r="B5" s="277"/>
      <c r="C5" s="239" t="s">
        <v>83</v>
      </c>
      <c r="D5" s="239" t="s">
        <v>79</v>
      </c>
      <c r="E5" s="239" t="s">
        <v>80</v>
      </c>
      <c r="F5" s="239" t="s">
        <v>84</v>
      </c>
      <c r="G5" s="239" t="s">
        <v>81</v>
      </c>
      <c r="H5" s="239" t="s">
        <v>86</v>
      </c>
      <c r="I5" s="240" t="s">
        <v>82</v>
      </c>
      <c r="J5" s="274"/>
      <c r="K5" s="272"/>
    </row>
    <row r="6" spans="1:11" ht="17.25" thickBot="1">
      <c r="A6" s="185" t="s">
        <v>4</v>
      </c>
      <c r="B6" s="176" t="s">
        <v>368</v>
      </c>
      <c r="C6" s="184">
        <v>3500000</v>
      </c>
      <c r="D6" s="178"/>
      <c r="E6" s="178"/>
      <c r="F6" s="178">
        <v>0</v>
      </c>
      <c r="G6" s="178"/>
      <c r="H6" s="184">
        <v>-383136</v>
      </c>
      <c r="I6" s="184">
        <f aca="true" t="shared" si="0" ref="I6:I13">C6+D6+E6+F6+G6+H6</f>
        <v>3116864</v>
      </c>
      <c r="J6" s="178"/>
      <c r="K6" s="189">
        <f aca="true" t="shared" si="1" ref="K6:K13">I6+J6</f>
        <v>3116864</v>
      </c>
    </row>
    <row r="7" spans="1:11" ht="30.75" customHeight="1" thickTop="1">
      <c r="A7" s="186">
        <v>1</v>
      </c>
      <c r="B7" s="241" t="s">
        <v>88</v>
      </c>
      <c r="C7" s="172"/>
      <c r="D7" s="172"/>
      <c r="E7" s="172"/>
      <c r="F7" s="172"/>
      <c r="G7" s="172"/>
      <c r="H7" s="180"/>
      <c r="I7" s="234">
        <f t="shared" si="0"/>
        <v>0</v>
      </c>
      <c r="J7" s="235">
        <v>0</v>
      </c>
      <c r="K7" s="190">
        <f t="shared" si="1"/>
        <v>0</v>
      </c>
    </row>
    <row r="8" spans="1:11" ht="33.75" customHeight="1">
      <c r="A8" s="187">
        <v>2</v>
      </c>
      <c r="B8" s="241" t="s">
        <v>89</v>
      </c>
      <c r="C8" s="172"/>
      <c r="D8" s="172"/>
      <c r="E8" s="172"/>
      <c r="F8" s="172"/>
      <c r="G8" s="172"/>
      <c r="H8" s="180"/>
      <c r="I8" s="234"/>
      <c r="J8" s="235">
        <v>0</v>
      </c>
      <c r="K8" s="191">
        <f t="shared" si="1"/>
        <v>0</v>
      </c>
    </row>
    <row r="9" spans="1:11" ht="36" customHeight="1">
      <c r="A9" s="187">
        <v>3</v>
      </c>
      <c r="B9" s="241" t="s">
        <v>91</v>
      </c>
      <c r="C9" s="172"/>
      <c r="D9" s="172"/>
      <c r="E9" s="172"/>
      <c r="F9" s="172"/>
      <c r="G9" s="172"/>
      <c r="H9" s="180"/>
      <c r="I9" s="234">
        <f>F9</f>
        <v>0</v>
      </c>
      <c r="J9" s="235">
        <v>0</v>
      </c>
      <c r="K9" s="191">
        <f t="shared" si="1"/>
        <v>0</v>
      </c>
    </row>
    <row r="10" spans="1:11" ht="15.75">
      <c r="A10" s="187">
        <v>4</v>
      </c>
      <c r="B10" s="242" t="s">
        <v>92</v>
      </c>
      <c r="C10" s="172"/>
      <c r="D10" s="172"/>
      <c r="E10" s="172"/>
      <c r="F10" s="172"/>
      <c r="G10" s="172"/>
      <c r="H10" s="236">
        <f>'ardh&amp;shpenz'!E24</f>
        <v>-17751932</v>
      </c>
      <c r="I10" s="237">
        <f t="shared" si="0"/>
        <v>-17751932</v>
      </c>
      <c r="J10" s="235">
        <v>0</v>
      </c>
      <c r="K10" s="191">
        <f t="shared" si="1"/>
        <v>-17751932</v>
      </c>
    </row>
    <row r="11" spans="1:11" ht="15.75">
      <c r="A11" s="187">
        <v>5</v>
      </c>
      <c r="B11" s="172" t="s">
        <v>90</v>
      </c>
      <c r="C11" s="172"/>
      <c r="D11" s="172"/>
      <c r="E11" s="172"/>
      <c r="F11" s="172"/>
      <c r="G11" s="172"/>
      <c r="H11" s="180"/>
      <c r="I11" s="234">
        <f t="shared" si="0"/>
        <v>0</v>
      </c>
      <c r="J11" s="235">
        <v>0</v>
      </c>
      <c r="K11" s="191">
        <f t="shared" si="1"/>
        <v>0</v>
      </c>
    </row>
    <row r="12" spans="1:11" ht="15.75">
      <c r="A12" s="187">
        <v>6</v>
      </c>
      <c r="B12" s="172" t="s">
        <v>93</v>
      </c>
      <c r="C12" s="172"/>
      <c r="D12" s="172"/>
      <c r="E12" s="172"/>
      <c r="F12" s="172"/>
      <c r="G12" s="172"/>
      <c r="H12" s="180"/>
      <c r="I12" s="234">
        <f t="shared" si="0"/>
        <v>0</v>
      </c>
      <c r="J12" s="235">
        <v>0</v>
      </c>
      <c r="K12" s="191">
        <f t="shared" si="1"/>
        <v>0</v>
      </c>
    </row>
    <row r="13" spans="1:11" ht="15.75">
      <c r="A13" s="187">
        <v>7</v>
      </c>
      <c r="B13" s="243" t="s">
        <v>94</v>
      </c>
      <c r="C13" s="172"/>
      <c r="D13" s="172"/>
      <c r="E13" s="172"/>
      <c r="F13" s="172"/>
      <c r="G13" s="172"/>
      <c r="H13" s="180"/>
      <c r="I13" s="234">
        <f t="shared" si="0"/>
        <v>0</v>
      </c>
      <c r="J13" s="235">
        <v>0</v>
      </c>
      <c r="K13" s="191">
        <f t="shared" si="1"/>
        <v>0</v>
      </c>
    </row>
    <row r="14" spans="1:11" ht="17.25" thickBot="1">
      <c r="A14" s="188" t="s">
        <v>57</v>
      </c>
      <c r="B14" s="176" t="s">
        <v>437</v>
      </c>
      <c r="C14" s="184">
        <f>C6+C7+C8+C9+C10+C11+C12+C13</f>
        <v>3500000</v>
      </c>
      <c r="D14" s="180">
        <f aca="true" t="shared" si="2" ref="D14:I14">D6+D7+D8+D9+D10+D11+D12+D13</f>
        <v>0</v>
      </c>
      <c r="E14" s="180">
        <f t="shared" si="2"/>
        <v>0</v>
      </c>
      <c r="F14" s="178">
        <f t="shared" si="2"/>
        <v>0</v>
      </c>
      <c r="G14" s="178">
        <f t="shared" si="2"/>
        <v>0</v>
      </c>
      <c r="H14" s="184">
        <f t="shared" si="2"/>
        <v>-18135068</v>
      </c>
      <c r="I14" s="184">
        <f t="shared" si="2"/>
        <v>-14635068</v>
      </c>
      <c r="J14" s="238">
        <v>0</v>
      </c>
      <c r="K14" s="192">
        <f>I14+J14</f>
        <v>-14635068</v>
      </c>
    </row>
  </sheetData>
  <sheetProtection/>
  <mergeCells count="7">
    <mergeCell ref="B1:J1"/>
    <mergeCell ref="A2:K2"/>
    <mergeCell ref="K4:K5"/>
    <mergeCell ref="J4:J5"/>
    <mergeCell ref="A4:A5"/>
    <mergeCell ref="B4:B5"/>
    <mergeCell ref="C4:I4"/>
  </mergeCells>
  <printOptions horizontalCentered="1" verticalCentered="1"/>
  <pageMargins left="0.15" right="0" top="0.24" bottom="1.2" header="0.61" footer="0.5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A20" sqref="A20"/>
    </sheetView>
  </sheetViews>
  <sheetFormatPr defaultColWidth="9.140625" defaultRowHeight="12.75"/>
  <cols>
    <col min="6" max="6" width="11.00390625" style="0" customWidth="1"/>
    <col min="10" max="10" width="9.28125" style="0" customWidth="1"/>
  </cols>
  <sheetData>
    <row r="1" ht="18.75">
      <c r="A1" s="19" t="s">
        <v>445</v>
      </c>
    </row>
    <row r="2" ht="18.75">
      <c r="A2" s="19" t="s">
        <v>446</v>
      </c>
    </row>
    <row r="3" ht="15.75">
      <c r="A3" s="20" t="s">
        <v>163</v>
      </c>
    </row>
    <row r="4" ht="15.75">
      <c r="A4" s="20"/>
    </row>
    <row r="5" ht="12.75">
      <c r="A5" s="21" t="s">
        <v>164</v>
      </c>
    </row>
    <row r="6" ht="12.75">
      <c r="A6" s="22"/>
    </row>
    <row r="7" ht="15.75">
      <c r="A7" s="23"/>
    </row>
    <row r="8" ht="15.75">
      <c r="A8" s="20"/>
    </row>
    <row r="9" ht="15.75">
      <c r="A9" s="23" t="s">
        <v>165</v>
      </c>
    </row>
    <row r="10" ht="15.75">
      <c r="A10" s="23"/>
    </row>
    <row r="11" ht="18.75">
      <c r="A11" s="23" t="s">
        <v>166</v>
      </c>
    </row>
    <row r="12" ht="18.75">
      <c r="A12" s="24" t="s">
        <v>167</v>
      </c>
    </row>
    <row r="13" ht="18.75">
      <c r="A13" s="24" t="s">
        <v>168</v>
      </c>
    </row>
    <row r="14" ht="18.75">
      <c r="A14" s="24" t="s">
        <v>169</v>
      </c>
    </row>
    <row r="15" ht="18.75">
      <c r="A15" s="24"/>
    </row>
    <row r="16" ht="18.75">
      <c r="A16" s="24" t="s">
        <v>499</v>
      </c>
    </row>
    <row r="17" ht="18.75">
      <c r="A17" s="24" t="s">
        <v>170</v>
      </c>
    </row>
    <row r="18" ht="15.75">
      <c r="A18" s="23"/>
    </row>
    <row r="19" spans="1:11" ht="89.25" customHeight="1">
      <c r="A19" s="279" t="s">
        <v>500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ht="15.75">
      <c r="A20" s="23"/>
    </row>
    <row r="21" ht="15.75">
      <c r="A21" s="23"/>
    </row>
    <row r="22" spans="1:8" ht="15.75">
      <c r="A22" s="25" t="s">
        <v>450</v>
      </c>
      <c r="G22" t="s">
        <v>171</v>
      </c>
      <c r="H22" t="s">
        <v>172</v>
      </c>
    </row>
    <row r="23" spans="1:8" ht="15.75">
      <c r="A23" s="25" t="s">
        <v>356</v>
      </c>
      <c r="G23" t="s">
        <v>174</v>
      </c>
      <c r="H23" t="s">
        <v>173</v>
      </c>
    </row>
    <row r="24" spans="1:8" ht="15.75">
      <c r="A24" s="25" t="s">
        <v>357</v>
      </c>
      <c r="G24" t="s">
        <v>174</v>
      </c>
      <c r="H24" t="s">
        <v>173</v>
      </c>
    </row>
    <row r="25" spans="1:8" ht="15.75">
      <c r="A25" s="25" t="s">
        <v>358</v>
      </c>
      <c r="G25" t="s">
        <v>174</v>
      </c>
      <c r="H25" t="s">
        <v>173</v>
      </c>
    </row>
    <row r="26" spans="1:8" ht="15.75">
      <c r="A26" s="25" t="s">
        <v>366</v>
      </c>
      <c r="G26" t="s">
        <v>174</v>
      </c>
      <c r="H26" t="s">
        <v>367</v>
      </c>
    </row>
    <row r="27" spans="1:8" ht="15.75">
      <c r="A27" s="23" t="s">
        <v>451</v>
      </c>
      <c r="G27" t="s">
        <v>174</v>
      </c>
      <c r="H27" t="s">
        <v>173</v>
      </c>
    </row>
    <row r="28" spans="1:8" ht="15.75">
      <c r="A28" s="23" t="s">
        <v>359</v>
      </c>
      <c r="G28" t="s">
        <v>174</v>
      </c>
      <c r="H28" t="s">
        <v>173</v>
      </c>
    </row>
    <row r="29" spans="1:8" ht="15.75">
      <c r="A29" s="23" t="s">
        <v>360</v>
      </c>
      <c r="G29" t="s">
        <v>174</v>
      </c>
      <c r="H29" t="s">
        <v>173</v>
      </c>
    </row>
    <row r="30" ht="15.75">
      <c r="A30" s="23"/>
    </row>
    <row r="31" ht="15.75">
      <c r="A31" s="23"/>
    </row>
    <row r="32" spans="1:9" ht="15.75">
      <c r="A32" s="23" t="s">
        <v>175</v>
      </c>
      <c r="F32" s="261" t="s">
        <v>179</v>
      </c>
      <c r="G32" s="261"/>
      <c r="H32" s="261"/>
      <c r="I32" s="261"/>
    </row>
    <row r="33" spans="1:6" ht="15.75">
      <c r="A33" s="23"/>
      <c r="F33" s="26"/>
    </row>
    <row r="34" spans="1:9" ht="15.75">
      <c r="A34" s="23"/>
      <c r="F34" s="280" t="s">
        <v>444</v>
      </c>
      <c r="G34" s="280"/>
      <c r="H34" s="280"/>
      <c r="I34" s="280"/>
    </row>
  </sheetData>
  <sheetProtection/>
  <mergeCells count="3">
    <mergeCell ref="A19:K19"/>
    <mergeCell ref="F32:I32"/>
    <mergeCell ref="F34:I34"/>
  </mergeCells>
  <printOptions/>
  <pageMargins left="0.19" right="0.18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140625" style="0" customWidth="1"/>
    <col min="11" max="11" width="18.7109375" style="0" customWidth="1"/>
  </cols>
  <sheetData>
    <row r="1" ht="18.75">
      <c r="A1" s="19" t="s">
        <v>445</v>
      </c>
    </row>
    <row r="2" ht="18.75">
      <c r="A2" s="19" t="s">
        <v>446</v>
      </c>
    </row>
    <row r="3" ht="15.75">
      <c r="A3" s="26"/>
    </row>
    <row r="4" ht="15.75">
      <c r="F4" s="27" t="s">
        <v>176</v>
      </c>
    </row>
    <row r="5" ht="15.75">
      <c r="A5" s="27"/>
    </row>
    <row r="6" spans="1:11" ht="15.75" customHeight="1">
      <c r="A6" s="281" t="s">
        <v>447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ht="15.75" customHeight="1">
      <c r="A7" s="23" t="s">
        <v>448</v>
      </c>
    </row>
    <row r="8" ht="15.75" customHeight="1">
      <c r="A8" s="23" t="s">
        <v>349</v>
      </c>
    </row>
    <row r="9" ht="15.75" customHeight="1">
      <c r="A9" s="23" t="s">
        <v>501</v>
      </c>
    </row>
    <row r="10" ht="15.75" customHeight="1">
      <c r="A10" s="23"/>
    </row>
    <row r="11" ht="15.75" customHeight="1">
      <c r="A11" s="23"/>
    </row>
    <row r="12" ht="15.75" customHeight="1">
      <c r="A12" s="23" t="s">
        <v>177</v>
      </c>
    </row>
    <row r="13" ht="15.75" customHeight="1">
      <c r="A13" s="23" t="s">
        <v>449</v>
      </c>
    </row>
    <row r="14" s="250" customFormat="1" ht="15.75" customHeight="1">
      <c r="A14" s="249" t="s">
        <v>502</v>
      </c>
    </row>
    <row r="15" ht="15.75" customHeight="1">
      <c r="A15" s="23" t="s">
        <v>178</v>
      </c>
    </row>
    <row r="16" ht="15.75" customHeight="1">
      <c r="A16" s="26"/>
    </row>
    <row r="17" ht="15.75" customHeight="1">
      <c r="A17" s="26"/>
    </row>
    <row r="18" spans="8:11" ht="15.75">
      <c r="H18" s="261" t="s">
        <v>179</v>
      </c>
      <c r="I18" s="261"/>
      <c r="J18" s="261"/>
      <c r="K18" s="261"/>
    </row>
    <row r="19" ht="15.75">
      <c r="H19" s="26"/>
    </row>
    <row r="20" spans="1:11" ht="15.75">
      <c r="A20" s="26"/>
      <c r="H20" s="280" t="s">
        <v>444</v>
      </c>
      <c r="I20" s="280"/>
      <c r="J20" s="280"/>
      <c r="K20" s="280"/>
    </row>
    <row r="21" ht="15">
      <c r="A21" s="29"/>
    </row>
    <row r="22" ht="15">
      <c r="A22" s="29"/>
    </row>
  </sheetData>
  <sheetProtection/>
  <mergeCells count="3">
    <mergeCell ref="A6:K6"/>
    <mergeCell ref="H18:K18"/>
    <mergeCell ref="H20:K20"/>
  </mergeCells>
  <printOptions/>
  <pageMargins left="0.25" right="0.18" top="0.75" bottom="0.75" header="0.3" footer="0.3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65">
      <selection activeCell="I84" sqref="I8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9.57421875" style="0" customWidth="1"/>
    <col min="5" max="5" width="12.421875" style="0" hidden="1" customWidth="1"/>
    <col min="6" max="6" width="1.57421875" style="0" customWidth="1"/>
    <col min="7" max="7" width="9.00390625" style="0" customWidth="1"/>
    <col min="8" max="8" width="9.421875" style="0" customWidth="1"/>
    <col min="9" max="9" width="14.00390625" style="0" customWidth="1"/>
    <col min="10" max="10" width="14.57421875" style="0" customWidth="1"/>
    <col min="11" max="11" width="4.7109375" style="0" customWidth="1"/>
    <col min="13" max="13" width="12.28125" style="0" bestFit="1" customWidth="1"/>
    <col min="16" max="16" width="53.421875" style="0" customWidth="1"/>
  </cols>
  <sheetData>
    <row r="1" spans="1:2" ht="18.75">
      <c r="A1" s="19"/>
      <c r="B1" s="19" t="s">
        <v>445</v>
      </c>
    </row>
    <row r="2" spans="1:2" ht="18.75">
      <c r="A2" s="19"/>
      <c r="B2" s="19" t="s">
        <v>446</v>
      </c>
    </row>
    <row r="3" spans="1:10" ht="12.75">
      <c r="A3" s="31"/>
      <c r="B3" s="7"/>
      <c r="C3" s="31"/>
      <c r="D3" s="31"/>
      <c r="E3" s="31"/>
      <c r="F3" s="31"/>
      <c r="G3" s="31"/>
      <c r="H3" s="31"/>
      <c r="I3" s="7" t="s">
        <v>247</v>
      </c>
      <c r="J3" s="31"/>
    </row>
    <row r="4" spans="1:16" ht="13.5" thickBot="1">
      <c r="A4" s="44"/>
      <c r="B4" s="44"/>
      <c r="C4" s="44"/>
      <c r="D4" s="44"/>
      <c r="E4" s="44"/>
      <c r="F4" s="44"/>
      <c r="G4" s="44"/>
      <c r="H4" s="44"/>
      <c r="I4" s="45"/>
      <c r="J4" s="46" t="s">
        <v>248</v>
      </c>
      <c r="K4" s="47"/>
      <c r="L4" s="47"/>
      <c r="M4" s="47"/>
      <c r="N4" s="47"/>
      <c r="O4" s="47"/>
      <c r="P4" s="47"/>
    </row>
    <row r="5" spans="1:16" ht="15.75" customHeight="1">
      <c r="A5" s="282" t="s">
        <v>249</v>
      </c>
      <c r="B5" s="283"/>
      <c r="C5" s="283"/>
      <c r="D5" s="283"/>
      <c r="E5" s="283"/>
      <c r="F5" s="283"/>
      <c r="G5" s="283"/>
      <c r="H5" s="283"/>
      <c r="I5" s="283"/>
      <c r="J5" s="284"/>
      <c r="K5" s="48"/>
      <c r="L5" s="48"/>
      <c r="M5" s="48"/>
      <c r="N5" s="48"/>
      <c r="O5" s="48"/>
      <c r="P5" s="48"/>
    </row>
    <row r="6" spans="1:10" ht="26.25" customHeight="1" thickBot="1">
      <c r="A6" s="65"/>
      <c r="B6" s="285" t="s">
        <v>250</v>
      </c>
      <c r="C6" s="285"/>
      <c r="D6" s="285"/>
      <c r="E6" s="285"/>
      <c r="F6" s="286"/>
      <c r="G6" s="49" t="s">
        <v>251</v>
      </c>
      <c r="H6" s="49" t="s">
        <v>252</v>
      </c>
      <c r="I6" s="50" t="s">
        <v>503</v>
      </c>
      <c r="J6" s="127" t="s">
        <v>504</v>
      </c>
    </row>
    <row r="7" spans="1:10" ht="16.5" customHeight="1">
      <c r="A7" s="51">
        <v>1</v>
      </c>
      <c r="B7" s="287" t="s">
        <v>253</v>
      </c>
      <c r="C7" s="288"/>
      <c r="D7" s="288"/>
      <c r="E7" s="288"/>
      <c r="F7" s="288"/>
      <c r="G7" s="52">
        <v>70</v>
      </c>
      <c r="H7" s="52">
        <v>11100</v>
      </c>
      <c r="I7" s="125"/>
      <c r="J7" s="125"/>
    </row>
    <row r="8" spans="1:10" ht="26.25" customHeight="1">
      <c r="A8" s="53" t="s">
        <v>254</v>
      </c>
      <c r="B8" s="289" t="s">
        <v>255</v>
      </c>
      <c r="C8" s="289"/>
      <c r="D8" s="289"/>
      <c r="E8" s="289"/>
      <c r="F8" s="290"/>
      <c r="G8" s="54" t="s">
        <v>256</v>
      </c>
      <c r="H8" s="54">
        <v>11101</v>
      </c>
      <c r="I8" s="123"/>
      <c r="J8" s="123"/>
    </row>
    <row r="9" spans="1:10" ht="16.5" customHeight="1">
      <c r="A9" s="55" t="s">
        <v>257</v>
      </c>
      <c r="B9" s="289" t="s">
        <v>258</v>
      </c>
      <c r="C9" s="289"/>
      <c r="D9" s="289"/>
      <c r="E9" s="289"/>
      <c r="F9" s="290"/>
      <c r="G9" s="54">
        <v>704</v>
      </c>
      <c r="H9" s="54">
        <v>11102</v>
      </c>
      <c r="I9" s="124"/>
      <c r="J9" s="124"/>
    </row>
    <row r="10" spans="1:10" ht="16.5" customHeight="1">
      <c r="A10" s="55" t="s">
        <v>259</v>
      </c>
      <c r="B10" s="289" t="s">
        <v>260</v>
      </c>
      <c r="C10" s="289"/>
      <c r="D10" s="289"/>
      <c r="E10" s="289"/>
      <c r="F10" s="290"/>
      <c r="G10" s="56">
        <v>705</v>
      </c>
      <c r="H10" s="54">
        <v>11103</v>
      </c>
      <c r="I10" s="124"/>
      <c r="J10" s="124"/>
    </row>
    <row r="11" spans="1:10" ht="23.25" customHeight="1">
      <c r="A11" s="57">
        <v>2</v>
      </c>
      <c r="B11" s="291" t="s">
        <v>261</v>
      </c>
      <c r="C11" s="291"/>
      <c r="D11" s="291"/>
      <c r="E11" s="291"/>
      <c r="F11" s="292"/>
      <c r="G11" s="58">
        <v>708</v>
      </c>
      <c r="H11" s="59">
        <v>11104</v>
      </c>
      <c r="I11" s="123">
        <f>'ardh&amp;shpenz'!E3/1000</f>
        <v>57034.744</v>
      </c>
      <c r="J11" s="123">
        <f>J12+J13+J14</f>
        <v>0</v>
      </c>
    </row>
    <row r="12" spans="1:10" ht="16.5" customHeight="1">
      <c r="A12" s="60" t="s">
        <v>254</v>
      </c>
      <c r="B12" s="289" t="s">
        <v>262</v>
      </c>
      <c r="C12" s="289"/>
      <c r="D12" s="289"/>
      <c r="E12" s="289"/>
      <c r="F12" s="290"/>
      <c r="G12" s="54">
        <v>7081</v>
      </c>
      <c r="H12" s="61">
        <v>111041</v>
      </c>
      <c r="I12" s="123">
        <v>0</v>
      </c>
      <c r="J12" s="123">
        <v>0</v>
      </c>
    </row>
    <row r="13" spans="1:10" ht="16.5" customHeight="1">
      <c r="A13" s="60" t="s">
        <v>263</v>
      </c>
      <c r="B13" s="289" t="s">
        <v>264</v>
      </c>
      <c r="C13" s="289"/>
      <c r="D13" s="289"/>
      <c r="E13" s="289"/>
      <c r="F13" s="290"/>
      <c r="G13" s="54">
        <v>7082</v>
      </c>
      <c r="H13" s="61">
        <v>111042</v>
      </c>
      <c r="I13" s="123">
        <v>0</v>
      </c>
      <c r="J13" s="123">
        <v>0</v>
      </c>
    </row>
    <row r="14" spans="1:10" ht="16.5" customHeight="1">
      <c r="A14" s="60" t="s">
        <v>265</v>
      </c>
      <c r="B14" s="289" t="s">
        <v>266</v>
      </c>
      <c r="C14" s="289"/>
      <c r="D14" s="289"/>
      <c r="E14" s="289"/>
      <c r="F14" s="290"/>
      <c r="G14" s="54">
        <v>7083</v>
      </c>
      <c r="H14" s="61">
        <v>111043</v>
      </c>
      <c r="I14" s="123">
        <v>0</v>
      </c>
      <c r="J14" s="123">
        <v>0</v>
      </c>
    </row>
    <row r="15" spans="1:10" ht="29.25" customHeight="1">
      <c r="A15" s="62">
        <v>3</v>
      </c>
      <c r="B15" s="291" t="s">
        <v>267</v>
      </c>
      <c r="C15" s="291"/>
      <c r="D15" s="291"/>
      <c r="E15" s="291"/>
      <c r="F15" s="292"/>
      <c r="G15" s="58">
        <v>71</v>
      </c>
      <c r="H15" s="59">
        <v>11201</v>
      </c>
      <c r="I15" s="123">
        <f>I16+I17</f>
        <v>0</v>
      </c>
      <c r="J15" s="123">
        <f>J16+J17</f>
        <v>0</v>
      </c>
    </row>
    <row r="16" spans="1:10" ht="16.5" customHeight="1">
      <c r="A16" s="63"/>
      <c r="B16" s="293" t="s">
        <v>268</v>
      </c>
      <c r="C16" s="293"/>
      <c r="D16" s="293"/>
      <c r="E16" s="293"/>
      <c r="F16" s="294"/>
      <c r="G16" s="64"/>
      <c r="H16" s="54">
        <v>112011</v>
      </c>
      <c r="I16" s="123">
        <f>+I17</f>
        <v>0</v>
      </c>
      <c r="J16" s="123">
        <f>+J17</f>
        <v>0</v>
      </c>
    </row>
    <row r="17" spans="1:10" ht="16.5" customHeight="1">
      <c r="A17" s="63"/>
      <c r="B17" s="293" t="s">
        <v>269</v>
      </c>
      <c r="C17" s="293"/>
      <c r="D17" s="293"/>
      <c r="E17" s="293"/>
      <c r="F17" s="294"/>
      <c r="G17" s="64"/>
      <c r="H17" s="54">
        <v>112012</v>
      </c>
      <c r="I17" s="123">
        <v>0</v>
      </c>
      <c r="J17" s="123">
        <v>0</v>
      </c>
    </row>
    <row r="18" spans="1:10" ht="16.5" customHeight="1">
      <c r="A18" s="65">
        <v>4</v>
      </c>
      <c r="B18" s="291" t="s">
        <v>270</v>
      </c>
      <c r="C18" s="291"/>
      <c r="D18" s="291"/>
      <c r="E18" s="291"/>
      <c r="F18" s="292"/>
      <c r="G18" s="66">
        <v>72</v>
      </c>
      <c r="H18" s="67">
        <v>11300</v>
      </c>
      <c r="I18" s="123">
        <f>I19</f>
        <v>0</v>
      </c>
      <c r="J18" s="123">
        <f>J19</f>
        <v>0</v>
      </c>
    </row>
    <row r="19" spans="1:10" ht="26.25" customHeight="1">
      <c r="A19" s="55"/>
      <c r="B19" s="295" t="s">
        <v>271</v>
      </c>
      <c r="C19" s="296"/>
      <c r="D19" s="296"/>
      <c r="E19" s="296"/>
      <c r="F19" s="296"/>
      <c r="G19" s="9"/>
      <c r="H19" s="68">
        <v>11301</v>
      </c>
      <c r="I19" s="123">
        <v>0</v>
      </c>
      <c r="J19" s="123">
        <v>0</v>
      </c>
    </row>
    <row r="20" spans="1:10" ht="23.25" customHeight="1">
      <c r="A20" s="69">
        <v>5</v>
      </c>
      <c r="B20" s="292" t="s">
        <v>272</v>
      </c>
      <c r="C20" s="297"/>
      <c r="D20" s="297"/>
      <c r="E20" s="297"/>
      <c r="F20" s="297"/>
      <c r="G20" s="70">
        <v>73</v>
      </c>
      <c r="H20" s="70">
        <v>11400</v>
      </c>
      <c r="I20" s="123">
        <v>0</v>
      </c>
      <c r="J20" s="123">
        <v>0</v>
      </c>
    </row>
    <row r="21" spans="1:10" ht="16.5" customHeight="1">
      <c r="A21" s="71">
        <v>6</v>
      </c>
      <c r="B21" s="292" t="s">
        <v>273</v>
      </c>
      <c r="C21" s="297"/>
      <c r="D21" s="297"/>
      <c r="E21" s="297"/>
      <c r="F21" s="297"/>
      <c r="G21" s="70">
        <v>75</v>
      </c>
      <c r="H21" s="72">
        <v>11500</v>
      </c>
      <c r="I21" s="123">
        <v>0</v>
      </c>
      <c r="J21" s="123">
        <v>0</v>
      </c>
    </row>
    <row r="22" spans="1:10" ht="26.25" customHeight="1">
      <c r="A22" s="69">
        <v>7</v>
      </c>
      <c r="B22" s="291" t="s">
        <v>274</v>
      </c>
      <c r="C22" s="291"/>
      <c r="D22" s="291"/>
      <c r="E22" s="291"/>
      <c r="F22" s="292"/>
      <c r="G22" s="58">
        <v>77</v>
      </c>
      <c r="H22" s="58">
        <v>11600</v>
      </c>
      <c r="I22" s="123">
        <v>0</v>
      </c>
      <c r="J22" s="123">
        <v>0</v>
      </c>
    </row>
    <row r="23" spans="1:10" ht="27.75" customHeight="1" thickBot="1">
      <c r="A23" s="73" t="s">
        <v>275</v>
      </c>
      <c r="B23" s="298" t="s">
        <v>276</v>
      </c>
      <c r="C23" s="298"/>
      <c r="D23" s="298"/>
      <c r="E23" s="298"/>
      <c r="F23" s="298"/>
      <c r="G23" s="74"/>
      <c r="H23" s="74">
        <v>11800</v>
      </c>
      <c r="I23" s="126">
        <f>I7+I11+I15+I18+I20+I21+I22</f>
        <v>57034.744</v>
      </c>
      <c r="J23" s="126">
        <f>J7+J11+J15+J18+J20+J21+J22</f>
        <v>0</v>
      </c>
    </row>
    <row r="24" spans="1:10" ht="16.5" customHeight="1">
      <c r="A24" s="30"/>
      <c r="B24" s="75"/>
      <c r="C24" s="75"/>
      <c r="D24" s="75"/>
      <c r="E24" s="75"/>
      <c r="F24" s="75"/>
      <c r="G24" s="75"/>
      <c r="H24" s="75"/>
      <c r="I24" s="28"/>
      <c r="J24" s="28"/>
    </row>
    <row r="25" spans="1:10" ht="16.5" customHeight="1">
      <c r="A25" s="30"/>
      <c r="B25" s="75"/>
      <c r="C25" s="75"/>
      <c r="D25" s="75"/>
      <c r="E25" s="75"/>
      <c r="F25" s="75"/>
      <c r="G25" s="75"/>
      <c r="H25" s="75"/>
      <c r="I25" s="28"/>
      <c r="J25" s="28"/>
    </row>
    <row r="26" spans="1:10" ht="16.5" customHeight="1">
      <c r="A26" s="30"/>
      <c r="B26" s="75"/>
      <c r="C26" s="75"/>
      <c r="D26" s="75"/>
      <c r="E26" s="75"/>
      <c r="F26" s="75"/>
      <c r="G26" s="75"/>
      <c r="H26" s="75"/>
      <c r="I26" s="28"/>
      <c r="J26" s="28"/>
    </row>
    <row r="27" spans="1:12" ht="16.5" customHeight="1">
      <c r="A27" s="30"/>
      <c r="B27" s="75"/>
      <c r="C27" s="75"/>
      <c r="D27" s="75"/>
      <c r="E27" s="75"/>
      <c r="F27" s="75"/>
      <c r="G27" s="75"/>
      <c r="H27" s="75"/>
      <c r="I27" s="261" t="s">
        <v>179</v>
      </c>
      <c r="J27" s="261"/>
      <c r="K27" s="261"/>
      <c r="L27" s="261"/>
    </row>
    <row r="28" spans="1:9" ht="16.5" customHeight="1">
      <c r="A28" s="30"/>
      <c r="B28" s="75"/>
      <c r="C28" s="75"/>
      <c r="D28" s="75"/>
      <c r="E28" s="75"/>
      <c r="F28" s="75"/>
      <c r="G28" s="75"/>
      <c r="H28" s="75"/>
      <c r="I28" s="26"/>
    </row>
    <row r="29" spans="1:12" ht="16.5" customHeight="1">
      <c r="A29" s="30"/>
      <c r="B29" s="75"/>
      <c r="C29" s="75"/>
      <c r="D29" s="75"/>
      <c r="E29" s="75"/>
      <c r="F29" s="75"/>
      <c r="G29" s="75"/>
      <c r="H29" s="75"/>
      <c r="I29" s="280" t="s">
        <v>444</v>
      </c>
      <c r="J29" s="280"/>
      <c r="K29" s="280"/>
      <c r="L29" s="280"/>
    </row>
    <row r="30" spans="1:10" ht="16.5" customHeight="1">
      <c r="A30" s="30"/>
      <c r="B30" s="75"/>
      <c r="C30" s="75"/>
      <c r="D30" s="75"/>
      <c r="E30" s="75"/>
      <c r="F30" s="75"/>
      <c r="G30" s="75"/>
      <c r="H30" s="75"/>
      <c r="I30" s="28"/>
      <c r="J30" s="28"/>
    </row>
    <row r="31" spans="1:10" ht="16.5" customHeight="1">
      <c r="A31" s="30"/>
      <c r="B31" s="75"/>
      <c r="C31" s="75"/>
      <c r="D31" s="75"/>
      <c r="E31" s="75"/>
      <c r="F31" s="75"/>
      <c r="G31" s="75"/>
      <c r="H31" s="75"/>
      <c r="I31" s="28"/>
      <c r="J31" s="28"/>
    </row>
    <row r="32" spans="1:10" ht="16.5" customHeight="1">
      <c r="A32" s="30"/>
      <c r="B32" s="75"/>
      <c r="C32" s="75"/>
      <c r="D32" s="75"/>
      <c r="E32" s="75"/>
      <c r="F32" s="75"/>
      <c r="G32" s="75"/>
      <c r="H32" s="75"/>
      <c r="I32" s="28"/>
      <c r="J32" s="28"/>
    </row>
    <row r="33" spans="1:10" ht="16.5" customHeight="1">
      <c r="A33" s="30"/>
      <c r="B33" s="75"/>
      <c r="C33" s="75"/>
      <c r="D33" s="75"/>
      <c r="E33" s="75"/>
      <c r="F33" s="75"/>
      <c r="G33" s="75"/>
      <c r="H33" s="75"/>
      <c r="I33" s="28"/>
      <c r="J33" s="28"/>
    </row>
    <row r="34" spans="1:10" ht="16.5" customHeight="1">
      <c r="A34" s="30"/>
      <c r="B34" s="75"/>
      <c r="C34" s="75"/>
      <c r="D34" s="75"/>
      <c r="E34" s="75"/>
      <c r="F34" s="75"/>
      <c r="G34" s="75"/>
      <c r="H34" s="75"/>
      <c r="I34" s="28"/>
      <c r="J34" s="28"/>
    </row>
    <row r="35" spans="1:10" ht="16.5" customHeight="1">
      <c r="A35" s="30"/>
      <c r="B35" s="75"/>
      <c r="C35" s="75"/>
      <c r="D35" s="75"/>
      <c r="E35" s="75"/>
      <c r="F35" s="75"/>
      <c r="G35" s="75"/>
      <c r="H35" s="75"/>
      <c r="I35" s="28"/>
      <c r="J35" s="28"/>
    </row>
    <row r="36" spans="1:10" ht="16.5" customHeight="1">
      <c r="A36" s="30"/>
      <c r="B36" s="75"/>
      <c r="C36" s="75"/>
      <c r="D36" s="75"/>
      <c r="E36" s="75"/>
      <c r="F36" s="75"/>
      <c r="G36" s="75"/>
      <c r="H36" s="75"/>
      <c r="I36" s="28"/>
      <c r="J36" s="28"/>
    </row>
    <row r="37" spans="1:10" ht="16.5" customHeight="1">
      <c r="A37" s="30"/>
      <c r="B37" s="75"/>
      <c r="C37" s="75"/>
      <c r="D37" s="75"/>
      <c r="E37" s="75"/>
      <c r="F37" s="75"/>
      <c r="G37" s="75"/>
      <c r="H37" s="75"/>
      <c r="I37" s="28"/>
      <c r="J37" s="28"/>
    </row>
    <row r="38" spans="1:10" ht="16.5" customHeight="1">
      <c r="A38" s="30"/>
      <c r="B38" s="75"/>
      <c r="C38" s="75"/>
      <c r="D38" s="75"/>
      <c r="E38" s="75"/>
      <c r="F38" s="75"/>
      <c r="G38" s="75"/>
      <c r="H38" s="75"/>
      <c r="I38" s="28"/>
      <c r="J38" s="28"/>
    </row>
    <row r="39" spans="1:10" ht="16.5" customHeight="1">
      <c r="A39" s="30"/>
      <c r="B39" s="75"/>
      <c r="C39" s="75"/>
      <c r="D39" s="75"/>
      <c r="E39" s="75"/>
      <c r="F39" s="75"/>
      <c r="G39" s="75"/>
      <c r="H39" s="75"/>
      <c r="I39" s="28"/>
      <c r="J39" s="28"/>
    </row>
    <row r="40" spans="1:10" ht="16.5" customHeight="1">
      <c r="A40" s="30"/>
      <c r="B40" s="75"/>
      <c r="C40" s="75"/>
      <c r="D40" s="75"/>
      <c r="E40" s="75"/>
      <c r="F40" s="75"/>
      <c r="G40" s="75"/>
      <c r="H40" s="75"/>
      <c r="I40" s="28"/>
      <c r="J40" s="28"/>
    </row>
    <row r="41" spans="1:10" ht="16.5" customHeight="1">
      <c r="A41" s="30"/>
      <c r="B41" s="75"/>
      <c r="C41" s="75"/>
      <c r="D41" s="75"/>
      <c r="E41" s="75"/>
      <c r="F41" s="75"/>
      <c r="G41" s="75"/>
      <c r="H41" s="75"/>
      <c r="I41" s="28"/>
      <c r="J41" s="28"/>
    </row>
    <row r="42" spans="1:10" ht="16.5" customHeight="1">
      <c r="A42" s="30"/>
      <c r="B42" s="75"/>
      <c r="C42" s="75"/>
      <c r="D42" s="75"/>
      <c r="E42" s="75"/>
      <c r="F42" s="75"/>
      <c r="G42" s="75"/>
      <c r="H42" s="75"/>
      <c r="I42" s="28"/>
      <c r="J42" s="28"/>
    </row>
    <row r="43" spans="1:10" ht="16.5" customHeight="1">
      <c r="A43" s="30"/>
      <c r="B43" s="75"/>
      <c r="C43" s="75"/>
      <c r="D43" s="75"/>
      <c r="E43" s="75"/>
      <c r="F43" s="75"/>
      <c r="G43" s="75"/>
      <c r="H43" s="75"/>
      <c r="I43" s="28"/>
      <c r="J43" s="28"/>
    </row>
    <row r="44" spans="1:2" ht="15.75" customHeight="1">
      <c r="A44" s="19"/>
      <c r="B44" s="19" t="s">
        <v>445</v>
      </c>
    </row>
    <row r="45" spans="1:2" ht="16.5" customHeight="1">
      <c r="A45" s="19"/>
      <c r="B45" s="19" t="s">
        <v>446</v>
      </c>
    </row>
    <row r="46" spans="1:10" ht="12" customHeight="1">
      <c r="A46" s="31"/>
      <c r="B46" s="7"/>
      <c r="C46" s="31"/>
      <c r="D46" s="31"/>
      <c r="E46" s="31"/>
      <c r="F46" s="31"/>
      <c r="G46" s="31"/>
      <c r="H46" s="31"/>
      <c r="I46" s="7" t="s">
        <v>277</v>
      </c>
      <c r="J46" s="31"/>
    </row>
    <row r="47" spans="1:16" ht="12.75" customHeight="1" thickBot="1">
      <c r="A47" s="44"/>
      <c r="B47" s="44"/>
      <c r="C47" s="44"/>
      <c r="D47" s="44"/>
      <c r="E47" s="44"/>
      <c r="F47" s="44"/>
      <c r="G47" s="44"/>
      <c r="H47" s="44"/>
      <c r="I47" s="45"/>
      <c r="J47" s="46" t="s">
        <v>248</v>
      </c>
      <c r="K47" s="47"/>
      <c r="L47" s="47"/>
      <c r="M47" s="47"/>
      <c r="N47" s="47"/>
      <c r="O47" s="47"/>
      <c r="P47" s="47"/>
    </row>
    <row r="48" spans="1:10" ht="12.75">
      <c r="A48" s="282" t="s">
        <v>249</v>
      </c>
      <c r="B48" s="283"/>
      <c r="C48" s="283"/>
      <c r="D48" s="283"/>
      <c r="E48" s="283"/>
      <c r="F48" s="283"/>
      <c r="G48" s="283"/>
      <c r="H48" s="283"/>
      <c r="I48" s="283"/>
      <c r="J48" s="284"/>
    </row>
    <row r="49" spans="1:10" ht="24.75" customHeight="1" thickBot="1">
      <c r="A49" s="128"/>
      <c r="B49" s="299" t="s">
        <v>278</v>
      </c>
      <c r="C49" s="300"/>
      <c r="D49" s="300"/>
      <c r="E49" s="300"/>
      <c r="F49" s="301"/>
      <c r="G49" s="76" t="s">
        <v>251</v>
      </c>
      <c r="H49" s="76" t="s">
        <v>252</v>
      </c>
      <c r="I49" s="77" t="s">
        <v>361</v>
      </c>
      <c r="J49" s="77" t="s">
        <v>438</v>
      </c>
    </row>
    <row r="50" spans="1:10" ht="16.5" customHeight="1">
      <c r="A50" s="78">
        <v>1</v>
      </c>
      <c r="B50" s="302" t="s">
        <v>279</v>
      </c>
      <c r="C50" s="303"/>
      <c r="D50" s="303"/>
      <c r="E50" s="303"/>
      <c r="F50" s="303"/>
      <c r="G50" s="79">
        <v>60</v>
      </c>
      <c r="H50" s="79">
        <v>12100</v>
      </c>
      <c r="I50" s="129">
        <f>'ardh&amp;shpenz'!E6/1000</f>
        <v>51456.188</v>
      </c>
      <c r="J50" s="129">
        <f>J51+J52+J53+J54+J55</f>
        <v>0</v>
      </c>
    </row>
    <row r="51" spans="1:10" ht="24" customHeight="1">
      <c r="A51" s="80" t="s">
        <v>280</v>
      </c>
      <c r="B51" s="304" t="s">
        <v>281</v>
      </c>
      <c r="C51" s="304" t="s">
        <v>282</v>
      </c>
      <c r="D51" s="304"/>
      <c r="E51" s="304"/>
      <c r="F51" s="304"/>
      <c r="G51" s="81" t="s">
        <v>283</v>
      </c>
      <c r="H51" s="81">
        <v>12101</v>
      </c>
      <c r="I51" s="130"/>
      <c r="J51" s="130"/>
    </row>
    <row r="52" spans="1:10" ht="12" customHeight="1">
      <c r="A52" s="80" t="s">
        <v>257</v>
      </c>
      <c r="B52" s="304" t="s">
        <v>284</v>
      </c>
      <c r="C52" s="304" t="s">
        <v>282</v>
      </c>
      <c r="D52" s="304"/>
      <c r="E52" s="304"/>
      <c r="F52" s="304"/>
      <c r="G52" s="81"/>
      <c r="H52" s="83">
        <v>12102</v>
      </c>
      <c r="I52" s="130"/>
      <c r="J52" s="130"/>
    </row>
    <row r="53" spans="1:10" ht="16.5" customHeight="1">
      <c r="A53" s="80" t="s">
        <v>259</v>
      </c>
      <c r="B53" s="304" t="s">
        <v>285</v>
      </c>
      <c r="C53" s="304" t="s">
        <v>282</v>
      </c>
      <c r="D53" s="304"/>
      <c r="E53" s="304"/>
      <c r="F53" s="304"/>
      <c r="G53" s="81" t="s">
        <v>286</v>
      </c>
      <c r="H53" s="81">
        <v>12103</v>
      </c>
      <c r="I53" s="130"/>
      <c r="J53" s="130"/>
    </row>
    <row r="54" spans="1:10" ht="16.5" customHeight="1">
      <c r="A54" s="80" t="s">
        <v>287</v>
      </c>
      <c r="B54" s="305" t="s">
        <v>288</v>
      </c>
      <c r="C54" s="304" t="s">
        <v>282</v>
      </c>
      <c r="D54" s="304"/>
      <c r="E54" s="304"/>
      <c r="F54" s="304"/>
      <c r="G54" s="81"/>
      <c r="H54" s="83">
        <v>12104</v>
      </c>
      <c r="I54" s="130"/>
      <c r="J54" s="130"/>
    </row>
    <row r="55" spans="1:10" ht="16.5" customHeight="1">
      <c r="A55" s="80" t="s">
        <v>289</v>
      </c>
      <c r="B55" s="304" t="s">
        <v>290</v>
      </c>
      <c r="C55" s="304" t="s">
        <v>282</v>
      </c>
      <c r="D55" s="304"/>
      <c r="E55" s="304"/>
      <c r="F55" s="304"/>
      <c r="G55" s="81" t="s">
        <v>291</v>
      </c>
      <c r="H55" s="83">
        <v>12105</v>
      </c>
      <c r="I55" s="131"/>
      <c r="J55" s="131"/>
    </row>
    <row r="56" spans="1:10" ht="16.5" customHeight="1">
      <c r="A56" s="84">
        <v>2</v>
      </c>
      <c r="B56" s="306" t="s">
        <v>292</v>
      </c>
      <c r="C56" s="306"/>
      <c r="D56" s="306"/>
      <c r="E56" s="306"/>
      <c r="F56" s="306"/>
      <c r="G56" s="85">
        <v>64</v>
      </c>
      <c r="H56" s="85">
        <v>12200</v>
      </c>
      <c r="I56" s="131">
        <f>I57+I58</f>
        <v>16058.0625</v>
      </c>
      <c r="J56" s="131">
        <f>J57+J58</f>
        <v>0</v>
      </c>
    </row>
    <row r="57" spans="1:10" ht="16.5" customHeight="1">
      <c r="A57" s="86" t="s">
        <v>293</v>
      </c>
      <c r="B57" s="306" t="s">
        <v>294</v>
      </c>
      <c r="C57" s="307"/>
      <c r="D57" s="307"/>
      <c r="E57" s="307"/>
      <c r="F57" s="307"/>
      <c r="G57" s="83">
        <v>641</v>
      </c>
      <c r="H57" s="83">
        <v>12201</v>
      </c>
      <c r="I57" s="130">
        <f>Sheet2!K32/1000</f>
        <v>15489.283</v>
      </c>
      <c r="J57" s="130"/>
    </row>
    <row r="58" spans="1:10" ht="21" customHeight="1">
      <c r="A58" s="86" t="s">
        <v>295</v>
      </c>
      <c r="B58" s="307" t="s">
        <v>296</v>
      </c>
      <c r="C58" s="307"/>
      <c r="D58" s="307"/>
      <c r="E58" s="307"/>
      <c r="F58" s="307"/>
      <c r="G58" s="83">
        <v>644</v>
      </c>
      <c r="H58" s="83">
        <v>12202</v>
      </c>
      <c r="I58" s="130">
        <f>Sheet2!K33/1000</f>
        <v>568.7795</v>
      </c>
      <c r="J58" s="130"/>
    </row>
    <row r="59" spans="1:10" ht="16.5" customHeight="1">
      <c r="A59" s="84">
        <v>3</v>
      </c>
      <c r="B59" s="306" t="s">
        <v>125</v>
      </c>
      <c r="C59" s="306"/>
      <c r="D59" s="306"/>
      <c r="E59" s="306"/>
      <c r="F59" s="306"/>
      <c r="G59" s="85">
        <v>68</v>
      </c>
      <c r="H59" s="85">
        <v>12300</v>
      </c>
      <c r="I59" s="131">
        <f>Sheet2!K42/1000</f>
        <v>271.01072999999997</v>
      </c>
      <c r="J59" s="131"/>
    </row>
    <row r="60" spans="1:10" ht="22.5" customHeight="1">
      <c r="A60" s="84">
        <v>4</v>
      </c>
      <c r="B60" s="306" t="s">
        <v>297</v>
      </c>
      <c r="C60" s="306"/>
      <c r="D60" s="306"/>
      <c r="E60" s="306"/>
      <c r="F60" s="306"/>
      <c r="G60" s="85">
        <v>61</v>
      </c>
      <c r="H60" s="85">
        <v>12400</v>
      </c>
      <c r="I60" s="131"/>
      <c r="J60" s="131"/>
    </row>
    <row r="61" spans="1:10" ht="16.5" customHeight="1">
      <c r="A61" s="86" t="s">
        <v>254</v>
      </c>
      <c r="B61" s="308" t="s">
        <v>298</v>
      </c>
      <c r="C61" s="308"/>
      <c r="D61" s="308"/>
      <c r="E61" s="308"/>
      <c r="F61" s="308"/>
      <c r="G61" s="81"/>
      <c r="H61" s="81">
        <v>12401</v>
      </c>
      <c r="I61" s="130"/>
      <c r="J61" s="130"/>
    </row>
    <row r="62" spans="1:10" ht="16.5" customHeight="1">
      <c r="A62" s="86" t="s">
        <v>263</v>
      </c>
      <c r="B62" s="308" t="s">
        <v>299</v>
      </c>
      <c r="C62" s="308"/>
      <c r="D62" s="308"/>
      <c r="E62" s="308"/>
      <c r="F62" s="308"/>
      <c r="G62" s="87">
        <v>611</v>
      </c>
      <c r="H62" s="81">
        <v>12402</v>
      </c>
      <c r="I62" s="130">
        <f>Sheet2!K21/1000</f>
        <v>3727.837296</v>
      </c>
      <c r="J62" s="130"/>
    </row>
    <row r="63" spans="1:10" ht="16.5" customHeight="1">
      <c r="A63" s="86" t="s">
        <v>265</v>
      </c>
      <c r="B63" s="308" t="s">
        <v>300</v>
      </c>
      <c r="C63" s="308"/>
      <c r="D63" s="308"/>
      <c r="E63" s="308"/>
      <c r="F63" s="308"/>
      <c r="G63" s="81">
        <v>613</v>
      </c>
      <c r="H63" s="81">
        <v>12403</v>
      </c>
      <c r="I63" s="130">
        <f>Sheet2!K22/1000</f>
        <v>791.58176</v>
      </c>
      <c r="J63" s="130"/>
    </row>
    <row r="64" spans="1:10" ht="16.5" customHeight="1">
      <c r="A64" s="86" t="s">
        <v>301</v>
      </c>
      <c r="B64" s="308" t="s">
        <v>302</v>
      </c>
      <c r="C64" s="308"/>
      <c r="D64" s="308"/>
      <c r="E64" s="308"/>
      <c r="F64" s="308"/>
      <c r="G64" s="87">
        <v>615</v>
      </c>
      <c r="H64" s="81">
        <v>12404</v>
      </c>
      <c r="I64" s="132">
        <f>Sheet2!K23/1000</f>
        <v>89.158</v>
      </c>
      <c r="J64" s="132"/>
    </row>
    <row r="65" spans="1:10" ht="16.5" customHeight="1">
      <c r="A65" s="86" t="s">
        <v>303</v>
      </c>
      <c r="B65" s="308" t="s">
        <v>304</v>
      </c>
      <c r="C65" s="308"/>
      <c r="D65" s="308"/>
      <c r="E65" s="308"/>
      <c r="F65" s="308"/>
      <c r="G65" s="87">
        <v>616</v>
      </c>
      <c r="H65" s="81">
        <v>12405</v>
      </c>
      <c r="I65" s="130">
        <f>Sheet2!K24/1000</f>
        <v>74.177</v>
      </c>
      <c r="J65" s="130"/>
    </row>
    <row r="66" spans="1:10" ht="16.5" customHeight="1">
      <c r="A66" s="86" t="s">
        <v>305</v>
      </c>
      <c r="B66" s="308" t="s">
        <v>306</v>
      </c>
      <c r="C66" s="308"/>
      <c r="D66" s="308"/>
      <c r="E66" s="308"/>
      <c r="F66" s="308"/>
      <c r="G66" s="87">
        <v>617</v>
      </c>
      <c r="H66" s="81">
        <v>12406</v>
      </c>
      <c r="I66" s="130">
        <f>Sheet2!K40/1000</f>
        <v>157.30768</v>
      </c>
      <c r="J66" s="130"/>
    </row>
    <row r="67" spans="1:10" ht="16.5" customHeight="1">
      <c r="A67" s="86" t="s">
        <v>307</v>
      </c>
      <c r="B67" s="304" t="s">
        <v>308</v>
      </c>
      <c r="C67" s="304" t="s">
        <v>282</v>
      </c>
      <c r="D67" s="304"/>
      <c r="E67" s="304"/>
      <c r="F67" s="304"/>
      <c r="G67" s="87">
        <v>618</v>
      </c>
      <c r="H67" s="81">
        <v>12407</v>
      </c>
      <c r="I67" s="130">
        <v>904</v>
      </c>
      <c r="J67" s="130"/>
    </row>
    <row r="68" spans="1:10" ht="23.25" customHeight="1">
      <c r="A68" s="86" t="s">
        <v>309</v>
      </c>
      <c r="B68" s="304" t="s">
        <v>310</v>
      </c>
      <c r="C68" s="304"/>
      <c r="D68" s="304"/>
      <c r="E68" s="304"/>
      <c r="F68" s="304"/>
      <c r="G68" s="87">
        <v>623</v>
      </c>
      <c r="H68" s="81">
        <v>12408</v>
      </c>
      <c r="I68" s="130"/>
      <c r="J68" s="130"/>
    </row>
    <row r="69" spans="1:10" ht="16.5" customHeight="1">
      <c r="A69" s="86" t="s">
        <v>311</v>
      </c>
      <c r="B69" s="304" t="s">
        <v>312</v>
      </c>
      <c r="C69" s="304"/>
      <c r="D69" s="304"/>
      <c r="E69" s="304"/>
      <c r="F69" s="304"/>
      <c r="G69" s="87">
        <v>624</v>
      </c>
      <c r="H69" s="81">
        <v>12409</v>
      </c>
      <c r="I69" s="130"/>
      <c r="J69" s="130"/>
    </row>
    <row r="70" spans="1:10" ht="16.5" customHeight="1">
      <c r="A70" s="86" t="s">
        <v>313</v>
      </c>
      <c r="B70" s="304" t="s">
        <v>314</v>
      </c>
      <c r="C70" s="304"/>
      <c r="D70" s="304"/>
      <c r="E70" s="304"/>
      <c r="F70" s="304"/>
      <c r="G70" s="87">
        <v>625</v>
      </c>
      <c r="H70" s="81">
        <v>12410</v>
      </c>
      <c r="I70" s="130">
        <f>Sheet2!K27/1000</f>
        <v>481.407</v>
      </c>
      <c r="J70" s="130"/>
    </row>
    <row r="71" spans="1:10" ht="16.5" customHeight="1">
      <c r="A71" s="86" t="s">
        <v>315</v>
      </c>
      <c r="B71" s="304" t="s">
        <v>316</v>
      </c>
      <c r="C71" s="304"/>
      <c r="D71" s="304"/>
      <c r="E71" s="304"/>
      <c r="F71" s="304"/>
      <c r="G71" s="87">
        <v>626</v>
      </c>
      <c r="H71" s="81">
        <v>12411</v>
      </c>
      <c r="I71" s="130">
        <f>Sheet2!K28/1000</f>
        <v>413.02906999999993</v>
      </c>
      <c r="J71" s="130"/>
    </row>
    <row r="72" spans="1:10" ht="16.5" customHeight="1">
      <c r="A72" s="88" t="s">
        <v>317</v>
      </c>
      <c r="B72" s="304" t="s">
        <v>318</v>
      </c>
      <c r="C72" s="304"/>
      <c r="D72" s="304"/>
      <c r="E72" s="304"/>
      <c r="F72" s="304"/>
      <c r="G72" s="87">
        <v>627</v>
      </c>
      <c r="H72" s="81">
        <v>12412</v>
      </c>
      <c r="I72" s="130"/>
      <c r="J72" s="130"/>
    </row>
    <row r="73" spans="1:10" ht="16.5" customHeight="1">
      <c r="A73" s="86"/>
      <c r="B73" s="310" t="s">
        <v>319</v>
      </c>
      <c r="C73" s="310"/>
      <c r="D73" s="310"/>
      <c r="E73" s="310"/>
      <c r="F73" s="310"/>
      <c r="G73" s="87">
        <v>6271</v>
      </c>
      <c r="H73" s="87">
        <v>124121</v>
      </c>
      <c r="I73" s="130"/>
      <c r="J73" s="130"/>
    </row>
    <row r="74" spans="1:10" ht="16.5" customHeight="1">
      <c r="A74" s="86"/>
      <c r="B74" s="310" t="s">
        <v>320</v>
      </c>
      <c r="C74" s="310"/>
      <c r="D74" s="310"/>
      <c r="E74" s="310"/>
      <c r="F74" s="310"/>
      <c r="G74" s="87">
        <v>6272</v>
      </c>
      <c r="H74" s="87">
        <v>124122</v>
      </c>
      <c r="I74" s="130"/>
      <c r="J74" s="130"/>
    </row>
    <row r="75" spans="1:10" ht="16.5" customHeight="1">
      <c r="A75" s="86" t="s">
        <v>321</v>
      </c>
      <c r="B75" s="304" t="s">
        <v>322</v>
      </c>
      <c r="C75" s="304"/>
      <c r="D75" s="304"/>
      <c r="E75" s="304"/>
      <c r="F75" s="304"/>
      <c r="G75" s="87">
        <v>628</v>
      </c>
      <c r="H75" s="87">
        <v>12413</v>
      </c>
      <c r="I75" s="130">
        <f>Sheet2!K29/1000</f>
        <v>146.82430000000002</v>
      </c>
      <c r="J75" s="130"/>
    </row>
    <row r="76" spans="1:10" ht="16.5" customHeight="1">
      <c r="A76" s="84">
        <v>5</v>
      </c>
      <c r="B76" s="305" t="s">
        <v>323</v>
      </c>
      <c r="C76" s="304"/>
      <c r="D76" s="304"/>
      <c r="E76" s="304"/>
      <c r="F76" s="304"/>
      <c r="G76" s="82">
        <v>63</v>
      </c>
      <c r="H76" s="82">
        <v>12500</v>
      </c>
      <c r="I76" s="131"/>
      <c r="J76" s="131"/>
    </row>
    <row r="77" spans="1:10" ht="16.5" customHeight="1">
      <c r="A77" s="86" t="s">
        <v>254</v>
      </c>
      <c r="B77" s="304" t="s">
        <v>324</v>
      </c>
      <c r="C77" s="304"/>
      <c r="D77" s="304"/>
      <c r="E77" s="304"/>
      <c r="F77" s="304"/>
      <c r="G77" s="87">
        <v>632</v>
      </c>
      <c r="H77" s="87">
        <v>12501</v>
      </c>
      <c r="I77" s="131"/>
      <c r="J77" s="131"/>
    </row>
    <row r="78" spans="1:10" ht="16.5" customHeight="1">
      <c r="A78" s="86" t="s">
        <v>263</v>
      </c>
      <c r="B78" s="304" t="s">
        <v>325</v>
      </c>
      <c r="C78" s="304"/>
      <c r="D78" s="304"/>
      <c r="E78" s="304"/>
      <c r="F78" s="304"/>
      <c r="G78" s="87">
        <v>633</v>
      </c>
      <c r="H78" s="87">
        <v>12502</v>
      </c>
      <c r="I78" s="131">
        <v>0</v>
      </c>
      <c r="J78" s="131">
        <v>0</v>
      </c>
    </row>
    <row r="79" spans="1:10" ht="16.5" customHeight="1">
      <c r="A79" s="86" t="s">
        <v>265</v>
      </c>
      <c r="B79" s="304" t="s">
        <v>326</v>
      </c>
      <c r="C79" s="304"/>
      <c r="D79" s="304"/>
      <c r="E79" s="304"/>
      <c r="F79" s="304"/>
      <c r="G79" s="87">
        <v>634</v>
      </c>
      <c r="H79" s="87">
        <v>12503</v>
      </c>
      <c r="I79" s="131">
        <v>68</v>
      </c>
      <c r="J79" s="131"/>
    </row>
    <row r="80" spans="1:10" ht="16.5" customHeight="1">
      <c r="A80" s="86" t="s">
        <v>301</v>
      </c>
      <c r="B80" s="304" t="s">
        <v>327</v>
      </c>
      <c r="C80" s="304"/>
      <c r="D80" s="304"/>
      <c r="E80" s="304"/>
      <c r="F80" s="304"/>
      <c r="G80" s="87" t="s">
        <v>328</v>
      </c>
      <c r="H80" s="87">
        <v>12504</v>
      </c>
      <c r="I80" s="131"/>
      <c r="J80" s="131"/>
    </row>
    <row r="81" spans="1:12" ht="12.75" customHeight="1">
      <c r="A81" s="84" t="s">
        <v>329</v>
      </c>
      <c r="B81" s="306" t="s">
        <v>330</v>
      </c>
      <c r="C81" s="306"/>
      <c r="D81" s="306"/>
      <c r="E81" s="306"/>
      <c r="F81" s="306"/>
      <c r="G81" s="87"/>
      <c r="H81" s="87">
        <v>12600</v>
      </c>
      <c r="I81" s="131">
        <f>SUM(I50:I80)-I56</f>
        <v>74638.58333599998</v>
      </c>
      <c r="J81" s="131"/>
      <c r="L81" s="89"/>
    </row>
    <row r="82" spans="1:13" ht="16.5" customHeight="1">
      <c r="A82" s="90"/>
      <c r="B82" s="91" t="s">
        <v>331</v>
      </c>
      <c r="C82" s="92"/>
      <c r="D82" s="92"/>
      <c r="E82" s="92"/>
      <c r="F82" s="92"/>
      <c r="G82" s="92"/>
      <c r="H82" s="92"/>
      <c r="I82" s="93">
        <v>2014</v>
      </c>
      <c r="J82" s="93">
        <v>2013</v>
      </c>
      <c r="L82" s="89"/>
      <c r="M82" s="89"/>
    </row>
    <row r="83" spans="1:13" ht="16.5" customHeight="1">
      <c r="A83" s="94">
        <v>1</v>
      </c>
      <c r="B83" s="309" t="s">
        <v>332</v>
      </c>
      <c r="C83" s="309"/>
      <c r="D83" s="309"/>
      <c r="E83" s="309"/>
      <c r="F83" s="309"/>
      <c r="G83" s="82"/>
      <c r="H83" s="82">
        <v>14000</v>
      </c>
      <c r="I83" s="82">
        <v>5</v>
      </c>
      <c r="J83" s="82"/>
      <c r="M83" s="251"/>
    </row>
    <row r="84" spans="1:10" ht="16.5" customHeight="1">
      <c r="A84" s="94">
        <v>2</v>
      </c>
      <c r="B84" s="309" t="s">
        <v>333</v>
      </c>
      <c r="C84" s="309"/>
      <c r="D84" s="309"/>
      <c r="E84" s="309"/>
      <c r="F84" s="309"/>
      <c r="G84" s="82"/>
      <c r="H84" s="82">
        <v>15000</v>
      </c>
      <c r="I84" s="135"/>
      <c r="J84" s="135"/>
    </row>
    <row r="85" spans="1:10" ht="16.5" customHeight="1">
      <c r="A85" s="95" t="s">
        <v>254</v>
      </c>
      <c r="B85" s="308" t="s">
        <v>334</v>
      </c>
      <c r="C85" s="308"/>
      <c r="D85" s="308"/>
      <c r="E85" s="308"/>
      <c r="F85" s="308"/>
      <c r="G85" s="82"/>
      <c r="H85" s="87">
        <v>15001</v>
      </c>
      <c r="I85" s="135"/>
      <c r="J85" s="135"/>
    </row>
    <row r="86" spans="1:10" ht="16.5" customHeight="1">
      <c r="A86" s="95"/>
      <c r="B86" s="311" t="s">
        <v>335</v>
      </c>
      <c r="C86" s="311"/>
      <c r="D86" s="311"/>
      <c r="E86" s="311"/>
      <c r="F86" s="311"/>
      <c r="G86" s="82"/>
      <c r="H86" s="87">
        <v>150011</v>
      </c>
      <c r="I86" s="134"/>
      <c r="J86" s="134"/>
    </row>
    <row r="87" spans="1:10" ht="16.5" customHeight="1">
      <c r="A87" s="96" t="s">
        <v>263</v>
      </c>
      <c r="B87" s="308" t="s">
        <v>336</v>
      </c>
      <c r="C87" s="308"/>
      <c r="D87" s="308"/>
      <c r="E87" s="308"/>
      <c r="F87" s="308"/>
      <c r="G87" s="82"/>
      <c r="H87" s="87">
        <v>15002</v>
      </c>
      <c r="I87" s="135"/>
      <c r="J87" s="135"/>
    </row>
    <row r="88" spans="1:10" ht="13.5" thickBot="1">
      <c r="A88" s="97"/>
      <c r="B88" s="312" t="s">
        <v>337</v>
      </c>
      <c r="C88" s="312"/>
      <c r="D88" s="312"/>
      <c r="E88" s="312"/>
      <c r="F88" s="312"/>
      <c r="G88" s="98"/>
      <c r="H88" s="99">
        <v>150021</v>
      </c>
      <c r="I88" s="98"/>
      <c r="J88" s="100"/>
    </row>
    <row r="89" spans="1:10" ht="15.75">
      <c r="A89" s="31"/>
      <c r="B89" s="31"/>
      <c r="C89" s="31"/>
      <c r="D89" s="31"/>
      <c r="E89" s="31"/>
      <c r="F89" s="31"/>
      <c r="G89" s="31"/>
      <c r="H89" s="31"/>
      <c r="I89" s="102"/>
      <c r="J89" s="103"/>
    </row>
    <row r="90" spans="1:10" ht="15.75">
      <c r="A90" s="31"/>
      <c r="B90" s="31"/>
      <c r="C90" s="31"/>
      <c r="D90" s="31"/>
      <c r="E90" s="31"/>
      <c r="F90" s="31"/>
      <c r="G90" s="31"/>
      <c r="H90" s="31"/>
      <c r="I90" s="28"/>
      <c r="J90" s="103"/>
    </row>
    <row r="91" spans="1:12" ht="15.75">
      <c r="A91" s="31"/>
      <c r="B91" s="104"/>
      <c r="C91" s="31"/>
      <c r="D91" s="31"/>
      <c r="E91" s="31"/>
      <c r="F91" s="31"/>
      <c r="G91" s="31"/>
      <c r="H91" s="31"/>
      <c r="I91" s="261" t="s">
        <v>179</v>
      </c>
      <c r="J91" s="261"/>
      <c r="K91" s="261"/>
      <c r="L91" s="261"/>
    </row>
    <row r="92" spans="1:9" ht="15.75">
      <c r="A92" s="31"/>
      <c r="B92" s="104"/>
      <c r="C92" s="31"/>
      <c r="D92" s="31"/>
      <c r="E92" s="31"/>
      <c r="F92" s="31"/>
      <c r="G92" s="31"/>
      <c r="H92" s="31"/>
      <c r="I92" s="26"/>
    </row>
    <row r="93" spans="1:12" ht="12.75">
      <c r="A93" s="31"/>
      <c r="B93" s="104"/>
      <c r="C93" s="31"/>
      <c r="D93" s="31"/>
      <c r="E93" s="31"/>
      <c r="F93" s="31"/>
      <c r="G93" s="31"/>
      <c r="H93" s="31"/>
      <c r="I93" s="280" t="s">
        <v>444</v>
      </c>
      <c r="J93" s="280"/>
      <c r="K93" s="280"/>
      <c r="L93" s="280"/>
    </row>
    <row r="94" spans="1:10" ht="12.75">
      <c r="A94" s="31"/>
      <c r="B94" s="104"/>
      <c r="C94" s="31"/>
      <c r="D94" s="31"/>
      <c r="E94" s="31"/>
      <c r="F94" s="31"/>
      <c r="G94" s="31"/>
      <c r="H94" s="31"/>
      <c r="I94" s="31"/>
      <c r="J94" s="31"/>
    </row>
    <row r="95" spans="1:10" ht="12.75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2.75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2.75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2.75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2.75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</row>
  </sheetData>
  <sheetProtection/>
  <mergeCells count="63">
    <mergeCell ref="B84:F84"/>
    <mergeCell ref="B85:F85"/>
    <mergeCell ref="B86:F86"/>
    <mergeCell ref="B87:F87"/>
    <mergeCell ref="B88:F88"/>
    <mergeCell ref="B77:F77"/>
    <mergeCell ref="B78:F78"/>
    <mergeCell ref="B79:F79"/>
    <mergeCell ref="B80:F80"/>
    <mergeCell ref="B81:F81"/>
    <mergeCell ref="B83:F83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23:F23"/>
    <mergeCell ref="A48:J48"/>
    <mergeCell ref="B49:F49"/>
    <mergeCell ref="B50:F50"/>
    <mergeCell ref="B51:F51"/>
    <mergeCell ref="B52:F52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I91:L91"/>
    <mergeCell ref="I93:L93"/>
    <mergeCell ref="I27:L27"/>
    <mergeCell ref="I29:L29"/>
    <mergeCell ref="A5:J5"/>
    <mergeCell ref="B6:F6"/>
    <mergeCell ref="B7:F7"/>
    <mergeCell ref="B8:F8"/>
    <mergeCell ref="B9:F9"/>
    <mergeCell ref="B10:F10"/>
  </mergeCells>
  <printOptions/>
  <pageMargins left="0.7" right="0.7" top="0.22" bottom="0.18" header="0.18" footer="0.1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2015-03-10T06:40:06Z</cp:lastPrinted>
  <dcterms:created xsi:type="dcterms:W3CDTF">1996-10-14T23:33:28Z</dcterms:created>
  <dcterms:modified xsi:type="dcterms:W3CDTF">2015-07-27T09:47:10Z</dcterms:modified>
  <cp:category/>
  <cp:version/>
  <cp:contentType/>
  <cp:contentStatus/>
</cp:coreProperties>
</file>