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947" activeTab="0"/>
  </bookViews>
  <sheets>
    <sheet name="Cover Page" sheetId="1" r:id="rId1"/>
    <sheet name="ASSETS" sheetId="2" r:id="rId2"/>
    <sheet name="LIABILITIES &amp; EQUITY" sheetId="3" r:id="rId3"/>
    <sheet name="P&amp;L Statement" sheetId="4" r:id="rId4"/>
    <sheet name="Cash flow statement" sheetId="5" r:id="rId5"/>
    <sheet name="Changes in Equity" sheetId="6" r:id="rId6"/>
    <sheet name="Notes,Gen.Information" sheetId="7" r:id="rId7"/>
    <sheet name="New account. standarts adaption" sheetId="8" r:id="rId8"/>
    <sheet name="Explanatory notes " sheetId="9" r:id="rId9"/>
    <sheet name="Sheet1" sheetId="10" r:id="rId10"/>
  </sheets>
  <definedNames>
    <definedName name="_xlnm.Print_Area" localSheetId="1">'ASSETS'!$A$1:$I$45</definedName>
    <definedName name="_xlnm.Print_Area" localSheetId="4">'Cash flow statement'!$A$1:$H$31</definedName>
    <definedName name="_xlnm.Print_Area" localSheetId="5">'Changes in Equity'!$A$1:$J$26</definedName>
    <definedName name="_xlnm.Print_Area" localSheetId="8">'Explanatory notes '!$A$1:$P$137</definedName>
    <definedName name="_xlnm.Print_Area" localSheetId="2">'LIABILITIES &amp; EQUITY'!$A$1:$I$48</definedName>
    <definedName name="_xlnm.Print_Area" localSheetId="3">'P&amp;L Statement'!$A$1:$I$30</definedName>
  </definedNames>
  <calcPr fullCalcOnLoad="1"/>
</workbook>
</file>

<file path=xl/sharedStrings.xml><?xml version="1.0" encoding="utf-8"?>
<sst xmlns="http://schemas.openxmlformats.org/spreadsheetml/2006/main" count="609" uniqueCount="372">
  <si>
    <t>Nr</t>
  </si>
  <si>
    <t>I</t>
  </si>
  <si>
    <t>II</t>
  </si>
  <si>
    <t>III</t>
  </si>
  <si>
    <t>&gt;</t>
  </si>
  <si>
    <t>A</t>
  </si>
  <si>
    <t>B</t>
  </si>
  <si>
    <t>Leke</t>
  </si>
  <si>
    <t>28.05.2007</t>
  </si>
  <si>
    <t>Raiffeisen bank</t>
  </si>
  <si>
    <t>Euro</t>
  </si>
  <si>
    <t xml:space="preserve">    </t>
  </si>
  <si>
    <t>01.01.2009</t>
  </si>
  <si>
    <t>31.12.2009</t>
  </si>
  <si>
    <t xml:space="preserve">          31.12.2009</t>
  </si>
  <si>
    <t>Cash in hand</t>
  </si>
  <si>
    <t xml:space="preserve"> 31 December 2009</t>
  </si>
  <si>
    <t>TOTAL</t>
  </si>
  <si>
    <t>ALL</t>
  </si>
  <si>
    <t>REF 4</t>
  </si>
  <si>
    <t>REF 3</t>
  </si>
  <si>
    <t>Administrator</t>
  </si>
  <si>
    <t>REF 1</t>
  </si>
  <si>
    <t>REF 2</t>
  </si>
  <si>
    <t>Notes</t>
  </si>
  <si>
    <t>(________________)</t>
  </si>
  <si>
    <t>EVN Albania</t>
  </si>
  <si>
    <t>K72202001A</t>
  </si>
  <si>
    <t>Bulevardi Zogu I-re, nr. 72, Tirane</t>
  </si>
  <si>
    <t>USD</t>
  </si>
  <si>
    <t>TOTAL of BANK</t>
  </si>
  <si>
    <t>Media Graph (production of stamp)</t>
  </si>
  <si>
    <t>658/1</t>
  </si>
  <si>
    <t>21-12-2009</t>
  </si>
  <si>
    <t>Bank ALL</t>
  </si>
  <si>
    <t>Bank Eur</t>
  </si>
  <si>
    <t>Cash</t>
  </si>
  <si>
    <t>REF 10</t>
  </si>
  <si>
    <t>REF 11</t>
  </si>
  <si>
    <t>REF 12</t>
  </si>
  <si>
    <t xml:space="preserve"> </t>
  </si>
  <si>
    <t>Eur</t>
  </si>
  <si>
    <t>Acquisition of treasury bills</t>
  </si>
  <si>
    <t xml:space="preserve">c) </t>
  </si>
  <si>
    <t xml:space="preserve">         Corporate Income Tax prepaid </t>
  </si>
  <si>
    <t>REF 5</t>
  </si>
  <si>
    <t>REF 6</t>
  </si>
  <si>
    <t>REF 7</t>
  </si>
  <si>
    <t>REF 8</t>
  </si>
  <si>
    <t>REF 9</t>
  </si>
  <si>
    <t>REF 13</t>
  </si>
  <si>
    <t>-</t>
  </si>
  <si>
    <t>Page 10</t>
  </si>
  <si>
    <t>Page 11</t>
  </si>
  <si>
    <t>658/2</t>
  </si>
  <si>
    <t>P A S Q Y R A T     F I N A N C I A R E</t>
  </si>
  <si>
    <t>Ligjit Nr. 9228 Date 29.04.2004     Per Kontabilitetin dhe Pasqyrat Financiare  )</t>
  </si>
  <si>
    <t>Viti   2009</t>
  </si>
  <si>
    <t>Emertimi dhe Forma ligjore</t>
  </si>
  <si>
    <t>NIPT -i</t>
  </si>
  <si>
    <t>Adresa e Selise</t>
  </si>
  <si>
    <t>Data e krijimit</t>
  </si>
  <si>
    <t>Nr. i  Regjistrit  Tregetar</t>
  </si>
  <si>
    <t>Veprimtaria  Kryesore</t>
  </si>
  <si>
    <t>Mbeshtetje e aktivitetit te EVN Group ne Shqiperi ne sektorin e energjitikes.</t>
  </si>
  <si>
    <t>Pasqyra Financiare jane individuale</t>
  </si>
  <si>
    <t>Individuale</t>
  </si>
  <si>
    <t>Pasqyra Financiare jane te konsoliduara</t>
  </si>
  <si>
    <t>Pasqyra Financiare jane te shprehura ne</t>
  </si>
  <si>
    <t>Pasqyra Financiare jane te rumbullakosura ne</t>
  </si>
  <si>
    <t xml:space="preserve">  Periudha  Kontabel e Pasqyrave Financiare</t>
  </si>
  <si>
    <t>Nga</t>
  </si>
  <si>
    <t>Deri</t>
  </si>
  <si>
    <t xml:space="preserve">  Data  e  mbylljes se Pasqyrave Financiare</t>
  </si>
  <si>
    <t>faqe 1</t>
  </si>
  <si>
    <t xml:space="preserve">EMRI I KOMPANISE: EVN ALBANIA </t>
  </si>
  <si>
    <t>Pasqyrat    Financiare    te    Vitit   2009</t>
  </si>
  <si>
    <t>A   K   T   I   V   E   T</t>
  </si>
  <si>
    <t>Shenime</t>
  </si>
  <si>
    <t>Periudha</t>
  </si>
  <si>
    <t>Raportuese</t>
  </si>
  <si>
    <t>Para ardhese</t>
  </si>
  <si>
    <t>A K T I V E T    A F A T S H K U R T R A</t>
  </si>
  <si>
    <t>Aktivet  monetare</t>
  </si>
  <si>
    <t>Banka</t>
  </si>
  <si>
    <t>Arka</t>
  </si>
  <si>
    <t>Derivative dhe aktive te mbajtura per tregtim</t>
  </si>
  <si>
    <t>Aktive te tjera financiare afatshkurtra</t>
  </si>
  <si>
    <t>Kliente per mallra,produkte e sherbime</t>
  </si>
  <si>
    <t>Debitore,Kreditore te tjere</t>
  </si>
  <si>
    <t>Tatim mbi fitimin</t>
  </si>
  <si>
    <t>Tvsh</t>
  </si>
  <si>
    <t>Te drejta e detyrime ndaj ortakeve</t>
  </si>
  <si>
    <t>Inventari</t>
  </si>
  <si>
    <t>Lendet e para</t>
  </si>
  <si>
    <t>Inventari Imet</t>
  </si>
  <si>
    <t>Prodhim ne proces</t>
  </si>
  <si>
    <t>Produkte te gatshme</t>
  </si>
  <si>
    <t>Mallra per rishitje</t>
  </si>
  <si>
    <t>Parapagesa per furnizime</t>
  </si>
  <si>
    <t>Aktive biologjike afatshkurtra</t>
  </si>
  <si>
    <t>Aktive afatshkurtra te mbajtura per rishitje</t>
  </si>
  <si>
    <t>Parapagime dhe shpenzime te shtyra</t>
  </si>
  <si>
    <t>Shpenzime te periudhave te ardhshme</t>
  </si>
  <si>
    <t>A K T I V E T    A F A T G J A T A</t>
  </si>
  <si>
    <t>Investimet  financiare afatgjata</t>
  </si>
  <si>
    <t>Aktive afatgjata materiale</t>
  </si>
  <si>
    <t>Toka</t>
  </si>
  <si>
    <t>Ndertesa</t>
  </si>
  <si>
    <t>Makineri dhe paisje</t>
  </si>
  <si>
    <t xml:space="preserve">Aktive tjera afat gjata materiale </t>
  </si>
  <si>
    <t>Ativet biologjike afatgjata</t>
  </si>
  <si>
    <t>Aktive afatgjata jo materiale</t>
  </si>
  <si>
    <t>Kapitali aksioner i pa paguar</t>
  </si>
  <si>
    <t>Aktive te tjera afatgjata</t>
  </si>
  <si>
    <t>T O T A L I     A K T I V E V E   ( I + II )</t>
  </si>
  <si>
    <t xml:space="preserve">   Faqe 2</t>
  </si>
  <si>
    <t>PASIVET  DHE  KAPITALI</t>
  </si>
  <si>
    <t>P A S I V E T      A F A T S H K U R T R A</t>
  </si>
  <si>
    <t>Derivativet</t>
  </si>
  <si>
    <t>Huamarjet</t>
  </si>
  <si>
    <t>Overdraftet bankare</t>
  </si>
  <si>
    <t>Huamarrje afat shkuatra</t>
  </si>
  <si>
    <t>Huat  dhe  parapagimet</t>
  </si>
  <si>
    <t>Te pagueshme ndaj furnitoreve</t>
  </si>
  <si>
    <t>Te pagueshme ndaj punonjesve</t>
  </si>
  <si>
    <t>Detyrime per Sigurime Shoq.Shend.</t>
  </si>
  <si>
    <t>Detyrime tatimore per TAP-in</t>
  </si>
  <si>
    <t>Detyrime tatimore per Tvsh-ne</t>
  </si>
  <si>
    <t>Detyrime tatimore per Tatimin ne Burim</t>
  </si>
  <si>
    <t>Dividente per tu paguar</t>
  </si>
  <si>
    <t>Debitore dhe Kreditore te tjere</t>
  </si>
  <si>
    <t>Detyrime tatimore per tatim fitimin</t>
  </si>
  <si>
    <t>Grantet dhe te ardhurat e shtyra</t>
  </si>
  <si>
    <t>Provizionet afatshkurtra</t>
  </si>
  <si>
    <t>P A S I V E T      A F A T G J A T A</t>
  </si>
  <si>
    <t>Huat  afatgjata</t>
  </si>
  <si>
    <t>Hua,bono dhe detyrime nga qeraja financiare</t>
  </si>
  <si>
    <t>Bono te konvertueshme</t>
  </si>
  <si>
    <t>Huamarje te tjera afatgjata</t>
  </si>
  <si>
    <t>Provizionet afatgjata</t>
  </si>
  <si>
    <t>T O T A L I      P A S I V E V E      ( I+II )</t>
  </si>
  <si>
    <t xml:space="preserve">K A P I T A L I </t>
  </si>
  <si>
    <t>Aksionet e pakices (PF te konsoliduara)</t>
  </si>
  <si>
    <t>Kapitali aksionereve te shoq.meme (PF te kons.)</t>
  </si>
  <si>
    <t>Kapitali aksionar</t>
  </si>
  <si>
    <t>Primi aksionit</t>
  </si>
  <si>
    <t>Njesite ose aksionet e thesarit (Negative)</t>
  </si>
  <si>
    <t>Rezervat statutore</t>
  </si>
  <si>
    <t>Rezervat ligjore</t>
  </si>
  <si>
    <t>Rezervat e tjera</t>
  </si>
  <si>
    <t>Fitimi (Humbja) e vitit financiar</t>
  </si>
  <si>
    <t>Fitimet (Humbjet) e pa shperndara</t>
  </si>
  <si>
    <t>TOTALI   PASIVEVE   DHE   KAPITALIT  (I+II+III)</t>
  </si>
  <si>
    <t>Faqe  3</t>
  </si>
  <si>
    <t>Pasqyra   e   te   Ardhurave   dhe   Shpenzimeve     2009</t>
  </si>
  <si>
    <t>Shitjet neto</t>
  </si>
  <si>
    <t>Te ardhura te tjera nga veprimtaria e shfrytezimit</t>
  </si>
  <si>
    <t>Ndrysh.ne invent.prod.gatshme e prodhimit ne proces</t>
  </si>
  <si>
    <t>Materialet e konsumuara</t>
  </si>
  <si>
    <t>Kosto e punes</t>
  </si>
  <si>
    <t>Pagat e personelit</t>
  </si>
  <si>
    <t>Shpenzimet per sigurime shoqerore e shendetesore</t>
  </si>
  <si>
    <t>Amortizimet dhe zhvleresimet</t>
  </si>
  <si>
    <t>Shpenzime te tjera</t>
  </si>
  <si>
    <t>Totali shpenzimeve  (  shumat  4 - 7 )</t>
  </si>
  <si>
    <t>Te ardhurat dhe shpenzimet financiare nga njesite e kontrolluara</t>
  </si>
  <si>
    <t>Te ardhurat dhe shpenzimet financiare nga pjesemarrjet</t>
  </si>
  <si>
    <t xml:space="preserve">Te ardhurat dhe shpenzimet financiare </t>
  </si>
  <si>
    <t xml:space="preserve">Te ardh.e shpenz. financ.nga inves.te tjera financ.afatgjata </t>
  </si>
  <si>
    <t>Te ardhurat dhe shpenzimet nga interesat</t>
  </si>
  <si>
    <t>Fitimet (Humbjet) nga kursi kembimit</t>
  </si>
  <si>
    <t>Te ardhura dhe shpenzime te tjera financiare</t>
  </si>
  <si>
    <t>Totali i te Ardhurave dhe Shpenzimeve financiare</t>
  </si>
  <si>
    <t>Fitimi (humbja) para tatimit  ( 9 +/- 13 )</t>
  </si>
  <si>
    <t>Shpenzimet e tatimit mbi fitimin</t>
  </si>
  <si>
    <t>Fitimi (humbja) neto e vitit financiar  ( 14 - 15 )</t>
  </si>
  <si>
    <t>Elementet e pasqyrave te konsoliduara</t>
  </si>
  <si>
    <t>Faqe 4</t>
  </si>
  <si>
    <t>(Ne Leke)</t>
  </si>
  <si>
    <t>(Ne leke)</t>
  </si>
  <si>
    <t>Pasqyra e Fluksit Monetar (Metoda Direkte) 2009</t>
  </si>
  <si>
    <t>(Ne Lek)</t>
  </si>
  <si>
    <t>Pasqyra e fluksit monetar - metoda direkte</t>
  </si>
  <si>
    <t>Pershkrimi  i  Elementeve</t>
  </si>
  <si>
    <t>Fluksi monetar nga veprimtarite e shfrytezimit</t>
  </si>
  <si>
    <t>Mjetet monetare (MM) te arketuara nga klientet</t>
  </si>
  <si>
    <t>MM te paguara ndaj furnitoreve dhe punonjesve</t>
  </si>
  <si>
    <t>MM te ardhura nga veprimtarite</t>
  </si>
  <si>
    <t>Interesi i paguar</t>
  </si>
  <si>
    <t>Tatim mbi fitimin i paguar</t>
  </si>
  <si>
    <t>MM neto nga veprimtarite e shfytezimit</t>
  </si>
  <si>
    <t>Fluksi monetar nga veprimtarite investuese</t>
  </si>
  <si>
    <t>Blerja e njesise se kontrolluar X minus parate e Arketuara</t>
  </si>
  <si>
    <t>Blerja e aktiveve afatgjata materiale</t>
  </si>
  <si>
    <t>Interesi i arketuar</t>
  </si>
  <si>
    <t>Dividentet e arketuar</t>
  </si>
  <si>
    <t>MM neto te perdoruara ne veprimtarite investuese</t>
  </si>
  <si>
    <t>Fluksi monetar nga aktivitetet financiare</t>
  </si>
  <si>
    <t>Te ardhura nga emetimi i kapitalit aksioner</t>
  </si>
  <si>
    <t>Te ardhura nga huamarrje afatgjata</t>
  </si>
  <si>
    <t>Pagesat e detyrimeve te qerase financiare</t>
  </si>
  <si>
    <t>Dividente te paguar</t>
  </si>
  <si>
    <t>MM neto e perdorura ne veprimtarite Financiare</t>
  </si>
  <si>
    <t>Rritja/Renia neto e mjeteve monetare</t>
  </si>
  <si>
    <t>Mjetet monetare ne fillim te periudhes kontabel</t>
  </si>
  <si>
    <t>Mjetet monetare ne fund te periudhes kontabel</t>
  </si>
  <si>
    <t xml:space="preserve">   Faqe  5</t>
  </si>
  <si>
    <t>Pasqyra  e  Ndryshimeve  ne  Kapital  2009</t>
  </si>
  <si>
    <t>Nje pasqyre e pa Konsoliduar</t>
  </si>
  <si>
    <t>Aksione thesari</t>
  </si>
  <si>
    <t>Rezerva stat.ligjore</t>
  </si>
  <si>
    <t xml:space="preserve">Fitimi pashperndare </t>
  </si>
  <si>
    <t>Pozicioni me 31 dhjetor 2007</t>
  </si>
  <si>
    <t>Efekti ndryshimeve ne politikat kontabel</t>
  </si>
  <si>
    <t>Pozicioni i rregulluar</t>
  </si>
  <si>
    <t>Fitimi neto per periudhen kontabel</t>
  </si>
  <si>
    <t>Dividentet e paguar</t>
  </si>
  <si>
    <t>Rritja rezerves kapitalit</t>
  </si>
  <si>
    <t>Emetimi aksioneve</t>
  </si>
  <si>
    <t>Pozicioni me 31 dhjetor 2008</t>
  </si>
  <si>
    <t>Emetimi kapitali aksionar</t>
  </si>
  <si>
    <t>Aksione te thesari te riblera</t>
  </si>
  <si>
    <t>Pozicioni me 31 dhjetor 2009</t>
  </si>
  <si>
    <t>S H E N I M E T          S P J E G U E S E</t>
  </si>
  <si>
    <t>Sqarim:</t>
  </si>
  <si>
    <t xml:space="preserve">     Dhënia e shënimeve shpjeguese në këtë pjesë është e detyrueshme sipas SKK 2.</t>
  </si>
  <si>
    <t xml:space="preserve">     Plotesimi i te dhenave të kësaj pjese duhet të bëhet sipas kërkesave dhe strukturës standarte te </t>
  </si>
  <si>
    <t>percaktuara ne SKK 2 dhe konkretisht paragrafeve 49-55.  Rradha e dhenies se spjegimeve duhet te jete :</t>
  </si>
  <si>
    <t xml:space="preserve">               a) Informacion i përgjithsëm dhe politikat kontabël</t>
  </si>
  <si>
    <t xml:space="preserve">               b)Shënimet qe shpjegojnë zërat e ndryshëm të pasqyrave financiare</t>
  </si>
  <si>
    <t xml:space="preserve">               c) Shënime të tjera shpjegeuse</t>
  </si>
  <si>
    <t>A I</t>
  </si>
  <si>
    <t>Informacion i përgjithshëm</t>
  </si>
  <si>
    <t xml:space="preserve">     Kuadri ligjor: Ligjit 9228 dt 29.04.2004 "Per Kontabilitetin dhe Pasqyrat Financiare"</t>
  </si>
  <si>
    <t xml:space="preserve">     Kuadri kontabel i aplikuar : Standartet Kombetare te Kontabilitetit ne Shqiperi.(SKK 2; 49)</t>
  </si>
  <si>
    <t xml:space="preserve">     Baza e pergatitjes se PF : Te drejtat dhe detyrimet e konstatuara.(SSK 1, 35) </t>
  </si>
  <si>
    <t xml:space="preserve">     Parimet dhe karakteristikat cilesore te perdorura per hartimin e P.F. : (SKK 1; 37 - 69)</t>
  </si>
  <si>
    <t xml:space="preserve">     </t>
  </si>
  <si>
    <t xml:space="preserve">                - Parimin e paraqitjes me besnikeri</t>
  </si>
  <si>
    <t xml:space="preserve">                - Parimin e perparesise se permbajtjes ekonomike mbi formen ligjore</t>
  </si>
  <si>
    <t xml:space="preserve">                - Parimin e paaneshmerise pa asnje influencim te qellimshem</t>
  </si>
  <si>
    <t xml:space="preserve">                - Parimin e maturise pa optimizem te teperuar,pa nen e mbivleresim te qellimshem</t>
  </si>
  <si>
    <t xml:space="preserve">                - Parimin e plotesise duke paraqitur nje pamje te vertete e te drejte te PF.</t>
  </si>
  <si>
    <t xml:space="preserve">                - Parimin e qendrushmerise per te mos ndryshuar politikat e metodat kontabel</t>
  </si>
  <si>
    <t xml:space="preserve">                - Parimin e krahasushmerise duke siguruar krahasimin midis dy periudhave.</t>
  </si>
  <si>
    <t>TOTALI</t>
  </si>
  <si>
    <t>Faqe 6</t>
  </si>
  <si>
    <t>Faqe 7</t>
  </si>
  <si>
    <t>Krahasueshmeria e Paqyrave Financiare te vitit 2009 dhe vitit 2008.</t>
  </si>
  <si>
    <t>a) Pasqyrat Financiare</t>
  </si>
  <si>
    <t>Pasqyrat Financiare te vitit 2008 pas rregullimeve</t>
  </si>
  <si>
    <t>Veprimet rregulluese sipas Standarteve Kombetare te Kontabilitetit</t>
  </si>
  <si>
    <t>Pasqyrat Financiare te raportuara per vitin 2008 mbeshtetur ne ligjin Nr 9844 dt.17.12.2007 dhe udhezimit nr 1. dt. 11.01.2008.</t>
  </si>
  <si>
    <t>Debi</t>
  </si>
  <si>
    <t>Kredi</t>
  </si>
  <si>
    <t>Llogari te tjera te arketueshme</t>
  </si>
  <si>
    <t>Tatim fitimi</t>
  </si>
  <si>
    <t>Shpenzime te periudhave te ardhshme (te identifikuara pas dates se bilancit te vitit 2008).</t>
  </si>
  <si>
    <t>Shpenzime paga personeli</t>
  </si>
  <si>
    <t>Diferenca negative nga kursi i kembimit</t>
  </si>
  <si>
    <t>Shpenzime administrimi mirembajtje etj.</t>
  </si>
  <si>
    <t>Sherbime nga persona te trete dhe shpenzime operative</t>
  </si>
  <si>
    <t>b) Pasqyra e Fluksit Monetar te Parase</t>
  </si>
  <si>
    <t>Faqe 8</t>
  </si>
  <si>
    <t>b) Shenime mbi zerat e pasqyrave financiare</t>
  </si>
  <si>
    <t>Aktivet Afatshkurtra</t>
  </si>
  <si>
    <t>Aktivet monetare</t>
  </si>
  <si>
    <t>Banka dhe Arka</t>
  </si>
  <si>
    <t>Emri i Bankes</t>
  </si>
  <si>
    <t>Monedha</t>
  </si>
  <si>
    <t>Nr llogarise</t>
  </si>
  <si>
    <t>Vlera ne</t>
  </si>
  <si>
    <t xml:space="preserve">Kursi </t>
  </si>
  <si>
    <t>valute</t>
  </si>
  <si>
    <t>fund vitit</t>
  </si>
  <si>
    <t>leke</t>
  </si>
  <si>
    <t>Aktive te tjera afatshkurtra</t>
  </si>
  <si>
    <t>Debitore/Kreditore te tjere</t>
  </si>
  <si>
    <t>Qera e parapaguar</t>
  </si>
  <si>
    <t>Tatim fitimi i parapaguar per vitin 2008</t>
  </si>
  <si>
    <t>Tatim fitimi i parapaguar per vitin 2009</t>
  </si>
  <si>
    <t>Tatim fitimi i parapaguar</t>
  </si>
  <si>
    <t>Aktive afatgjata</t>
  </si>
  <si>
    <t>Pershkrimi i aktivit</t>
  </si>
  <si>
    <t>Data e Blerjes</t>
  </si>
  <si>
    <t>Kosto e blerjes</t>
  </si>
  <si>
    <t>% vjetore e amortizimit</t>
  </si>
  <si>
    <t>Amortizimi</t>
  </si>
  <si>
    <t>Vlera e amortizimit</t>
  </si>
  <si>
    <t>Vlera e mbetur per vitin 2009</t>
  </si>
  <si>
    <t>Mobilje Orendi</t>
  </si>
  <si>
    <t>Detyrimet afatshkurtra</t>
  </si>
  <si>
    <t>Huate dhe parapagimet</t>
  </si>
  <si>
    <t>Vlera ne valute</t>
  </si>
  <si>
    <t xml:space="preserve">VEVE group shpk </t>
  </si>
  <si>
    <t xml:space="preserve">EY Tirana </t>
  </si>
  <si>
    <t xml:space="preserve">Dorart Dingu </t>
  </si>
  <si>
    <t xml:space="preserve">P&amp;P People </t>
  </si>
  <si>
    <t xml:space="preserve">Son shpk </t>
  </si>
  <si>
    <t>Faqe 9</t>
  </si>
  <si>
    <t>Kursi kembimit</t>
  </si>
  <si>
    <t>Shuma ne leke</t>
  </si>
  <si>
    <t>Shuma e pagueshme ne valute</t>
  </si>
  <si>
    <t>Shuma e pagueshme ne leke</t>
  </si>
  <si>
    <t>Totali ne leke</t>
  </si>
  <si>
    <t>Veprime ne 2009</t>
  </si>
  <si>
    <t>Veprime ne 2008</t>
  </si>
  <si>
    <t>Gjendja me 31.12.2009</t>
  </si>
  <si>
    <t>Pagesat e bera nga EVN Group per EVN Albania te taksave vendore te vitit 2008 dhe 2009</t>
  </si>
  <si>
    <t>Pagesat ne Euro te bera nga EVN group per EVN Albania te faturave te  E&amp;Y Tirana invoices</t>
  </si>
  <si>
    <t xml:space="preserve">Kapitali i nenshkruar dhe i paguar </t>
  </si>
  <si>
    <t xml:space="preserve">Vlera kapitalit ne vitin 2008 </t>
  </si>
  <si>
    <t>Vlera kapitalit ne vitin 2009</t>
  </si>
  <si>
    <t>Fitimi dhe humbja e vitit ushtrimor</t>
  </si>
  <si>
    <t>Humbja e vitit ushtrimor</t>
  </si>
  <si>
    <t>Shpenzimet e panjohura</t>
  </si>
  <si>
    <t>Fitimi/humbja fiskale</t>
  </si>
  <si>
    <t>Log.Kontab</t>
  </si>
  <si>
    <t>Shpenzime uje/energji per zyren</t>
  </si>
  <si>
    <t>Shpenzime kancelarie</t>
  </si>
  <si>
    <t>Qera zyre</t>
  </si>
  <si>
    <t>Shpenzime administrative te perbashketa mirembajtje zyre</t>
  </si>
  <si>
    <t>Shpenzime riparime ambjentit te zyres</t>
  </si>
  <si>
    <t>Sherbime kontabiliteti</t>
  </si>
  <si>
    <t>Sherbime nga zyra legale</t>
  </si>
  <si>
    <t>Sherbime per pergatitjen e borderove te punonjesve nga persona te trete</t>
  </si>
  <si>
    <t>Sherbime bankare</t>
  </si>
  <si>
    <t>Taksa lokale</t>
  </si>
  <si>
    <t xml:space="preserve">Shpenzime pritjeje </t>
  </si>
  <si>
    <t>Gjoba</t>
  </si>
  <si>
    <t>Sponsorizime</t>
  </si>
  <si>
    <t>Shpenzime te identifikuara pas dates se bilancit 2008</t>
  </si>
  <si>
    <t>Sherbime te tjera nga persona te trete</t>
  </si>
  <si>
    <t>Kursi Euro/leke me 31.12.2009</t>
  </si>
  <si>
    <t>Shuma ne euro</t>
  </si>
  <si>
    <t>Pagesa te kryera ndaj furnitoreve</t>
  </si>
  <si>
    <t>Pagesa per pagat e punonjesve</t>
  </si>
  <si>
    <t>pagesa per taksa sherbime bankare etj</t>
  </si>
  <si>
    <t>Interesa positive nga llogaria rrjedhese</t>
  </si>
  <si>
    <t>Fitim nga kursi i kembimit</t>
  </si>
  <si>
    <t>Pagesa per rritjen e kapitalit aksionar</t>
  </si>
  <si>
    <t>Pagesa e pare me 6 Korrik 2009</t>
  </si>
  <si>
    <t>Pagesa e dyte</t>
  </si>
  <si>
    <t>Kapitali fillestar prej 100,000 leke eshte paguar me  8 Qershor 2007</t>
  </si>
  <si>
    <t xml:space="preserve">te ardhura te tjera te llogaritura per premtim pagesash te arketueshme </t>
  </si>
  <si>
    <t>Shenime te tjera shpjeguese</t>
  </si>
  <si>
    <t>Ngjarje te ndodhura pas dates se bilancit per te cilat behen rregullime apo ngjarje te ndodhura pas dates se bilancit per te cilat nuk behen rregullime nuk ka.</t>
  </si>
  <si>
    <t>Perpiluesi i Pasqyrave Financiare</t>
  </si>
  <si>
    <t xml:space="preserve"> EVN Albania </t>
  </si>
  <si>
    <t xml:space="preserve">(  Ne zbatim te Standartit Kombetar te Kontabilitetit Nr.2 dhe </t>
  </si>
  <si>
    <t>Paraardhese</t>
  </si>
  <si>
    <t>a) NJESIA EKONOMIKE RAPORTUSE ka mbajtur ne llogarite e saj aktivet,pasivet dhe transaksionet ekonomike te veta.</t>
  </si>
  <si>
    <t>b) VIJIMESIA e veprimtarise ekonomike te njesise sone raportuse eshte e siguruar duke mos pasur ne plan ose nevoje nderprerjen  e aktivitetit te saj.</t>
  </si>
  <si>
    <t>c) KOMPENSIM midis nje aktivi dhe nje pasivi nuk ka , ndersa midis te ardhurave dhe shpenzimeve ka vetem ne rastet qe lejohen nga SKK.</t>
  </si>
  <si>
    <t>d) KUPTUSHMERIA e Pasqyrave Financiare eshte realizuar ne masen e plote per te qene te qarta dhe te kuptushme per perdorues te jashtem qe kane njohuri te pergjitheshme te mjaftueshme ne fushen e kontabilitetit.</t>
  </si>
  <si>
    <t>e) MATERIALITETI eshte vleresuar nga ana jone dhe ne baze te tij Pasqyrat Financiare jane hartuar vetem per zera materiale.</t>
  </si>
  <si>
    <t xml:space="preserve"> f) BESUSHMERIA per hartimin e Pasqyrave Financiare eshte e siguruar pasi nuk ka gabime materiale duke zbatuar parimet e meposhteme :</t>
  </si>
  <si>
    <t>Sipas paragrafit 2 te Standartit  Kombetar te Kontabilitetit nr 15, Standartet Kombetare te Kontabilitetit do te zbatohen per vitin 2009 por jo ne menyre retrospektive.</t>
  </si>
  <si>
    <t>KAPITALI</t>
  </si>
  <si>
    <t xml:space="preserve">Ernst &amp; Young Eksperte Kontabel te Autorizuar shpk </t>
  </si>
  <si>
    <t>Shkup - Dega Tirane</t>
  </si>
  <si>
    <t>Premtim per pagesa te arketueshme*</t>
  </si>
  <si>
    <t>*Premtim per pagesa te arketueshme lidhet me sherbimet e dhena nga EVN Albania ndaj Devoll Hydropower sh.a per sherbimet e kryera nga personeli i EVN Albania gjate periudhes Prill-Dhjetor 2009 ne shumen Euro 100,762 me ekuivalentin ne leke sipas kursit te 31 Dhjetor 2009. Fatura tatimore eshte leshuar nga EVN Albania me 20 Janar 2010 me TVSH (kompania eshte regjistruar si subjekt i pageses se TVSH ne Janar 2010 ashtu si parashikohet ne legjislacionin fiskal).</t>
  </si>
  <si>
    <t>Te ardhura nga shitja e pajisjeve</t>
  </si>
  <si>
    <t>(  Bazuar ne Klasifikimin e Shpenzimeve sipas Natyres  )</t>
  </si>
  <si>
    <t>Fitimi (humbja) nga veprimtarite e kryesore (1+2+3+8)</t>
  </si>
  <si>
    <t>12.1</t>
  </si>
  <si>
    <t>12.2</t>
  </si>
  <si>
    <t>12.3</t>
  </si>
  <si>
    <t>12.4</t>
  </si>
  <si>
    <t>Shenim: Shpenzimet e identifikuara pas dates se bilancit te vitit 2008 perbehen nga shpenzime administrative te paguara permes llogarise bankere si dhe interesave pozitive bankare.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</si>
</sst>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quot;;\-#,##0&quot;Lek&quot;"/>
    <numFmt numFmtId="165" formatCode="#,##0&quot;Lek&quot;;[Red]\-#,##0&quot;Lek&quot;"/>
    <numFmt numFmtId="166" formatCode="#,##0.00&quot;Lek&quot;;\-#,##0.00&quot;Lek&quot;"/>
    <numFmt numFmtId="167" formatCode="#,##0.00&quot;Lek&quot;;[Red]\-#,##0.00&quot;Lek&quot;"/>
    <numFmt numFmtId="168" formatCode="_-* #,##0&quot;Lek&quot;_-;\-* #,##0&quot;Lek&quot;_-;_-* &quot;-&quot;&quot;Lek&quot;_-;_-@_-"/>
    <numFmt numFmtId="169" formatCode="_-* #,##0_L_e_k_-;\-* #,##0_L_e_k_-;_-* &quot;-&quot;_L_e_k_-;_-@_-"/>
    <numFmt numFmtId="170" formatCode="_-* #,##0.00&quot;Lek&quot;_-;\-* #,##0.00&quot;Lek&quot;_-;_-* &quot;-&quot;??&quot;Lek&quot;_-;_-@_-"/>
    <numFmt numFmtId="171" formatCode="_-* #,##0.00_L_e_k_-;\-* #,##0.00_L_e_k_-;_-* &quot;-&quot;??_L_e_k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quot;Lek&quot;"/>
    <numFmt numFmtId="182" formatCode="#,##0\ [$€-1]"/>
    <numFmt numFmtId="183" formatCode="[$$-409]#,##0"/>
    <numFmt numFmtId="184" formatCode="[$€-2]\ #,##0.00"/>
    <numFmt numFmtId="185" formatCode="#,##0.00\ [$€-1]"/>
    <numFmt numFmtId="186" formatCode="[$-409]dddd\,\ mmmm\ dd\,\ yyyy"/>
    <numFmt numFmtId="187" formatCode="[$-409]mmm\-yy;@"/>
  </numFmts>
  <fonts count="70">
    <font>
      <sz val="10"/>
      <name val="Arial"/>
      <family val="0"/>
    </font>
    <font>
      <sz val="10"/>
      <color indexed="8"/>
      <name val="Arial"/>
      <family val="2"/>
    </font>
    <font>
      <sz val="12"/>
      <name val="Arial"/>
      <family val="2"/>
    </font>
    <font>
      <u val="single"/>
      <sz val="12"/>
      <name val="Arial"/>
      <family val="2"/>
    </font>
    <font>
      <u val="single"/>
      <sz val="10"/>
      <color indexed="12"/>
      <name val="Arial"/>
      <family val="2"/>
    </font>
    <font>
      <sz val="8"/>
      <name val="Arial"/>
      <family val="2"/>
    </font>
    <font>
      <sz val="9"/>
      <name val="Arial"/>
      <family val="2"/>
    </font>
    <font>
      <b/>
      <u val="single"/>
      <sz val="14"/>
      <name val="Arial"/>
      <family val="2"/>
    </font>
    <font>
      <u val="single"/>
      <sz val="10"/>
      <name val="Arial"/>
      <family val="2"/>
    </font>
    <font>
      <u val="single"/>
      <sz val="14"/>
      <name val="Arial"/>
      <family val="2"/>
    </font>
    <font>
      <b/>
      <sz val="10"/>
      <name val="Arial"/>
      <family val="2"/>
    </font>
    <font>
      <i/>
      <sz val="10"/>
      <name val="Arial"/>
      <family val="2"/>
    </font>
    <font>
      <b/>
      <u val="single"/>
      <sz val="12"/>
      <name val="Arial"/>
      <family val="2"/>
    </font>
    <font>
      <b/>
      <sz val="10"/>
      <color indexed="10"/>
      <name val="Arial"/>
      <family val="2"/>
    </font>
    <font>
      <b/>
      <u val="single"/>
      <sz val="10"/>
      <name val="Arial"/>
      <family val="2"/>
    </font>
    <font>
      <b/>
      <sz val="10"/>
      <name val="Times New Roman"/>
      <family val="1"/>
    </font>
    <font>
      <b/>
      <sz val="12"/>
      <name val="Arial"/>
      <family val="2"/>
    </font>
    <font>
      <u val="single"/>
      <sz val="10"/>
      <color indexed="8"/>
      <name val="Arial"/>
      <family val="2"/>
    </font>
    <font>
      <u val="single"/>
      <sz val="9"/>
      <name val="Arial"/>
      <family val="2"/>
    </font>
    <font>
      <b/>
      <i/>
      <sz val="10"/>
      <name val="Arial"/>
      <family val="2"/>
    </font>
    <font>
      <b/>
      <sz val="26"/>
      <name val="Arial Narrow"/>
      <family val="2"/>
    </font>
    <font>
      <b/>
      <sz val="26"/>
      <name val="Arial"/>
      <family val="2"/>
    </font>
    <font>
      <b/>
      <sz val="9"/>
      <name val="Arial"/>
      <family val="2"/>
    </font>
    <font>
      <sz val="14"/>
      <name val="Arial"/>
      <family val="2"/>
    </font>
    <font>
      <u val="single"/>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30"/>
      <name val="Arial"/>
      <family val="2"/>
    </font>
    <font>
      <b/>
      <sz val="10"/>
      <color indexed="17"/>
      <name val="Arial"/>
      <family val="2"/>
    </font>
    <font>
      <b/>
      <sz val="10"/>
      <color indexed="56"/>
      <name val="Arial"/>
      <family val="2"/>
    </font>
    <font>
      <b/>
      <u val="single"/>
      <sz val="12"/>
      <color indexed="56"/>
      <name val="Arial"/>
      <family val="2"/>
    </font>
    <font>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4" tint="0.39998000860214233"/>
      <name val="Arial"/>
      <family val="2"/>
    </font>
    <font>
      <b/>
      <sz val="10"/>
      <color rgb="FF00B050"/>
      <name val="Arial"/>
      <family val="2"/>
    </font>
    <font>
      <b/>
      <sz val="10"/>
      <color theme="3"/>
      <name val="Arial"/>
      <family val="2"/>
    </font>
    <font>
      <b/>
      <sz val="10"/>
      <color rgb="FF002060"/>
      <name val="Arial"/>
      <family val="2"/>
    </font>
    <font>
      <b/>
      <u val="single"/>
      <sz val="12"/>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style="thin"/>
      <right style="hair"/>
      <top style="hair"/>
      <bottom style="hair"/>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style="thin"/>
      <right style="hair"/>
      <top style="thin"/>
      <bottom style="hair"/>
    </border>
    <border>
      <left style="thin"/>
      <right style="hair"/>
      <top style="hair"/>
      <bottom style="thin"/>
    </border>
    <border>
      <left style="thin"/>
      <right/>
      <top style="thin"/>
      <bottom style="hair"/>
    </border>
    <border>
      <left/>
      <right/>
      <top style="thin"/>
      <bottom style="hair"/>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top style="hair"/>
      <bottom style="hair"/>
    </border>
    <border>
      <left/>
      <right/>
      <top style="hair"/>
      <bottom style="hair"/>
    </border>
    <border>
      <left/>
      <right style="hair"/>
      <top style="hair"/>
      <bottom style="hair"/>
    </border>
    <border>
      <left style="thin"/>
      <right style="thin"/>
      <top style="hair"/>
      <bottom style="thin"/>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style="hair"/>
    </border>
    <border>
      <left style="thin"/>
      <right style="thin"/>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hair"/>
      <top>
        <color indexed="63"/>
      </top>
      <bottom style="thin"/>
    </border>
    <border>
      <left style="hair"/>
      <right style="thin"/>
      <top>
        <color indexed="63"/>
      </top>
      <bottom style="thin"/>
    </border>
    <border>
      <left style="hair"/>
      <right style="hair"/>
      <top style="hair"/>
      <bottom>
        <color indexed="63"/>
      </bottom>
    </border>
    <border>
      <left style="hair"/>
      <right style="thin"/>
      <top style="hair"/>
      <bottom>
        <color indexed="63"/>
      </bottom>
    </border>
    <border>
      <left>
        <color indexed="63"/>
      </left>
      <right style="hair"/>
      <top style="thin"/>
      <bottom style="hair"/>
    </border>
    <border>
      <left>
        <color indexed="63"/>
      </left>
      <right style="hair"/>
      <top>
        <color indexed="63"/>
      </top>
      <bottom style="thin"/>
    </border>
    <border>
      <left>
        <color indexed="63"/>
      </left>
      <right style="hair"/>
      <top style="hair"/>
      <bottom style="thin"/>
    </border>
    <border>
      <left style="thin"/>
      <right style="hair"/>
      <top style="hair"/>
      <bottom>
        <color indexed="63"/>
      </bottom>
    </border>
    <border>
      <left style="thin"/>
      <right style="thin"/>
      <top style="hair"/>
      <bottom>
        <color indexed="63"/>
      </bottom>
    </border>
    <border>
      <left>
        <color indexed="63"/>
      </left>
      <right>
        <color indexed="63"/>
      </right>
      <top style="hair"/>
      <bottom style="thin"/>
    </border>
    <border>
      <left style="hair"/>
      <right style="hair"/>
      <top>
        <color indexed="63"/>
      </top>
      <bottom style="hair"/>
    </border>
    <border>
      <left style="hair"/>
      <right style="thin"/>
      <top>
        <color indexed="63"/>
      </top>
      <bottom style="hair"/>
    </border>
    <border>
      <left style="thin"/>
      <right>
        <color indexed="63"/>
      </right>
      <top style="hair"/>
      <bottom style="thin"/>
    </border>
    <border>
      <left style="hair"/>
      <right style="hair"/>
      <top style="medium"/>
      <bottom style="hair"/>
    </border>
    <border>
      <left>
        <color indexed="63"/>
      </left>
      <right>
        <color indexed="63"/>
      </right>
      <top style="medium"/>
      <bottom>
        <color indexed="63"/>
      </bottom>
    </border>
    <border>
      <left style="hair"/>
      <right>
        <color indexed="63"/>
      </right>
      <top>
        <color indexed="63"/>
      </top>
      <bottom style="thin"/>
    </border>
    <border>
      <left/>
      <right style="hair"/>
      <top style="thin"/>
      <bottom style="thin"/>
    </border>
    <border>
      <left/>
      <right style="thin"/>
      <top style="thin"/>
      <bottom style="hair"/>
    </border>
    <border>
      <left style="thin"/>
      <right style="hair"/>
      <top style="thin"/>
      <bottom style="thin"/>
    </border>
    <border>
      <left style="thin"/>
      <right style="hair"/>
      <top>
        <color indexed="63"/>
      </top>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7"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24">
    <xf numFmtId="0" fontId="0" fillId="0" borderId="0" xfId="0" applyAlignment="1">
      <alignment/>
    </xf>
    <xf numFmtId="0" fontId="0" fillId="33" borderId="0" xfId="0" applyFont="1" applyFill="1" applyAlignment="1">
      <alignment/>
    </xf>
    <xf numFmtId="0" fontId="16" fillId="33" borderId="10" xfId="0" applyFont="1" applyFill="1" applyBorder="1" applyAlignment="1">
      <alignment/>
    </xf>
    <xf numFmtId="0" fontId="16" fillId="33" borderId="11" xfId="0" applyFont="1" applyFill="1" applyBorder="1" applyAlignment="1">
      <alignment/>
    </xf>
    <xf numFmtId="0" fontId="16" fillId="33" borderId="11" xfId="0" applyFont="1" applyFill="1" applyBorder="1" applyAlignment="1">
      <alignment horizontal="right"/>
    </xf>
    <xf numFmtId="0" fontId="1" fillId="33" borderId="12" xfId="0" applyFont="1" applyFill="1" applyBorder="1" applyAlignment="1">
      <alignment/>
    </xf>
    <xf numFmtId="0" fontId="1" fillId="33" borderId="0" xfId="0" applyFont="1" applyFill="1" applyBorder="1" applyAlignment="1">
      <alignment/>
    </xf>
    <xf numFmtId="0" fontId="6" fillId="33" borderId="10" xfId="0" applyFont="1" applyFill="1" applyBorder="1" applyAlignment="1">
      <alignment horizontal="center"/>
    </xf>
    <xf numFmtId="0" fontId="6" fillId="33" borderId="0" xfId="0" applyFont="1" applyFill="1" applyBorder="1" applyAlignment="1">
      <alignment/>
    </xf>
    <xf numFmtId="0" fontId="1" fillId="33" borderId="11" xfId="0" applyFont="1" applyFill="1" applyBorder="1" applyAlignment="1">
      <alignment/>
    </xf>
    <xf numFmtId="0" fontId="17" fillId="33" borderId="11" xfId="0" applyFont="1" applyFill="1" applyBorder="1" applyAlignment="1">
      <alignment/>
    </xf>
    <xf numFmtId="0" fontId="17" fillId="33" borderId="0" xfId="0" applyFont="1" applyFill="1" applyBorder="1" applyAlignment="1">
      <alignment/>
    </xf>
    <xf numFmtId="0" fontId="6" fillId="33" borderId="1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3" fontId="0" fillId="33" borderId="0" xfId="0" applyNumberFormat="1" applyFont="1" applyFill="1" applyAlignment="1">
      <alignment/>
    </xf>
    <xf numFmtId="0" fontId="0" fillId="33" borderId="0" xfId="0" applyFont="1" applyFill="1" applyAlignment="1">
      <alignment vertical="center"/>
    </xf>
    <xf numFmtId="0" fontId="3" fillId="33" borderId="0" xfId="0" applyFont="1" applyFill="1" applyAlignment="1">
      <alignment horizontal="left" vertical="center"/>
    </xf>
    <xf numFmtId="0" fontId="8" fillId="33" borderId="0" xfId="0" applyFont="1" applyFill="1" applyAlignment="1">
      <alignment horizontal="center" vertical="center"/>
    </xf>
    <xf numFmtId="0" fontId="9" fillId="33" borderId="0" xfId="0" applyFont="1" applyFill="1" applyAlignment="1">
      <alignment vertical="center"/>
    </xf>
    <xf numFmtId="3" fontId="0" fillId="33" borderId="0" xfId="0" applyNumberFormat="1" applyFont="1" applyFill="1" applyAlignment="1">
      <alignment horizontal="center" vertical="center"/>
    </xf>
    <xf numFmtId="0" fontId="0" fillId="33" borderId="0" xfId="0" applyFont="1" applyFill="1" applyAlignment="1">
      <alignment vertical="center"/>
    </xf>
    <xf numFmtId="0" fontId="0" fillId="33" borderId="0" xfId="0" applyFont="1" applyFill="1" applyAlignment="1">
      <alignment horizontal="center"/>
    </xf>
    <xf numFmtId="3" fontId="0" fillId="33" borderId="0" xfId="0" applyNumberFormat="1" applyFont="1" applyFill="1" applyAlignment="1">
      <alignment/>
    </xf>
    <xf numFmtId="0" fontId="0" fillId="33" borderId="0" xfId="0" applyFont="1" applyFill="1" applyAlignment="1">
      <alignment vertical="center"/>
    </xf>
    <xf numFmtId="0" fontId="0" fillId="33" borderId="13" xfId="0" applyFont="1" applyFill="1" applyBorder="1" applyAlignment="1">
      <alignment vertical="center"/>
    </xf>
    <xf numFmtId="3" fontId="10" fillId="33" borderId="14" xfId="0" applyNumberFormat="1"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vertical="center"/>
    </xf>
    <xf numFmtId="0" fontId="0" fillId="33" borderId="14" xfId="0" applyFont="1" applyFill="1" applyBorder="1" applyAlignment="1">
      <alignment vertical="center"/>
    </xf>
    <xf numFmtId="0" fontId="0" fillId="33" borderId="0" xfId="0" applyFont="1" applyFill="1" applyAlignment="1">
      <alignment vertical="center"/>
    </xf>
    <xf numFmtId="0" fontId="0" fillId="33" borderId="12" xfId="0" applyFont="1" applyFill="1" applyBorder="1" applyAlignment="1">
      <alignment horizontal="center" vertical="center"/>
    </xf>
    <xf numFmtId="0" fontId="11" fillId="33" borderId="15" xfId="0" applyFont="1" applyFill="1" applyBorder="1" applyAlignment="1">
      <alignment vertical="center"/>
    </xf>
    <xf numFmtId="0" fontId="4" fillId="33" borderId="14" xfId="53" applyFill="1" applyBorder="1" applyAlignment="1" applyProtection="1">
      <alignment vertical="center"/>
      <protection/>
    </xf>
    <xf numFmtId="3" fontId="0" fillId="33" borderId="14" xfId="0" applyNumberFormat="1" applyFont="1" applyFill="1" applyBorder="1" applyAlignment="1">
      <alignment vertical="center"/>
    </xf>
    <xf numFmtId="0" fontId="0" fillId="33" borderId="14" xfId="0" applyFont="1" applyFill="1" applyBorder="1" applyAlignment="1">
      <alignment vertical="center"/>
    </xf>
    <xf numFmtId="3" fontId="0" fillId="33" borderId="14" xfId="0" applyNumberFormat="1" applyFont="1" applyFill="1" applyBorder="1" applyAlignment="1">
      <alignment vertical="center"/>
    </xf>
    <xf numFmtId="0" fontId="0" fillId="33" borderId="16"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5" xfId="0" applyFont="1" applyFill="1" applyBorder="1" applyAlignment="1">
      <alignment vertical="center"/>
    </xf>
    <xf numFmtId="0" fontId="0" fillId="33" borderId="14"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3" fontId="0" fillId="33" borderId="0" xfId="0" applyNumberFormat="1" applyFont="1" applyFill="1" applyBorder="1" applyAlignment="1">
      <alignment vertical="center"/>
    </xf>
    <xf numFmtId="0" fontId="0" fillId="33" borderId="0" xfId="0" applyFont="1" applyFill="1" applyAlignment="1">
      <alignment horizontal="left"/>
    </xf>
    <xf numFmtId="0" fontId="0" fillId="33" borderId="0" xfId="0" applyFont="1" applyFill="1" applyAlignment="1">
      <alignment/>
    </xf>
    <xf numFmtId="0" fontId="0" fillId="33" borderId="0" xfId="0" applyFont="1" applyFill="1" applyAlignment="1">
      <alignment horizontal="center"/>
    </xf>
    <xf numFmtId="3" fontId="0" fillId="33" borderId="0" xfId="0" applyNumberFormat="1" applyFont="1" applyFill="1" applyAlignment="1">
      <alignment/>
    </xf>
    <xf numFmtId="0" fontId="0" fillId="33" borderId="0" xfId="0" applyFont="1" applyFill="1" applyAlignment="1">
      <alignment vertical="center"/>
    </xf>
    <xf numFmtId="0" fontId="2" fillId="33" borderId="0" xfId="0" applyFont="1" applyFill="1" applyAlignment="1">
      <alignment horizontal="center" vertical="center"/>
    </xf>
    <xf numFmtId="0" fontId="0" fillId="33" borderId="0" xfId="0" applyFont="1" applyFill="1" applyAlignment="1">
      <alignment horizontal="center"/>
    </xf>
    <xf numFmtId="3" fontId="0" fillId="33" borderId="0" xfId="0" applyNumberFormat="1" applyFont="1" applyFill="1" applyAlignment="1">
      <alignment/>
    </xf>
    <xf numFmtId="0" fontId="0" fillId="33" borderId="0" xfId="0" applyFont="1" applyFill="1" applyBorder="1" applyAlignment="1">
      <alignment horizontal="right" vertical="center"/>
    </xf>
    <xf numFmtId="0" fontId="0" fillId="33" borderId="0" xfId="0" applyFont="1" applyFill="1" applyBorder="1" applyAlignment="1">
      <alignment horizontal="left" vertical="center"/>
    </xf>
    <xf numFmtId="3" fontId="0" fillId="33" borderId="0" xfId="0" applyNumberFormat="1" applyFont="1" applyFill="1" applyAlignment="1">
      <alignment vertical="center"/>
    </xf>
    <xf numFmtId="0" fontId="0" fillId="33" borderId="0" xfId="0" applyFont="1" applyFill="1" applyAlignment="1">
      <alignment vertical="center"/>
    </xf>
    <xf numFmtId="0" fontId="0" fillId="33" borderId="15" xfId="0" applyFont="1" applyFill="1" applyBorder="1" applyAlignment="1">
      <alignment horizontal="left" vertical="center"/>
    </xf>
    <xf numFmtId="3" fontId="0" fillId="33" borderId="14" xfId="0" applyNumberFormat="1" applyFont="1" applyFill="1" applyBorder="1" applyAlignment="1">
      <alignment vertical="center"/>
    </xf>
    <xf numFmtId="0" fontId="0" fillId="33" borderId="17" xfId="0" applyFont="1" applyFill="1" applyBorder="1" applyAlignment="1">
      <alignment horizontal="left" vertical="center"/>
    </xf>
    <xf numFmtId="3" fontId="0" fillId="33" borderId="18" xfId="0" applyNumberFormat="1" applyFont="1" applyFill="1" applyBorder="1" applyAlignment="1">
      <alignment horizontal="center" vertical="center"/>
    </xf>
    <xf numFmtId="0" fontId="11" fillId="33" borderId="17" xfId="0" applyFont="1" applyFill="1" applyBorder="1" applyAlignment="1">
      <alignment horizontal="left" vertical="center"/>
    </xf>
    <xf numFmtId="0" fontId="10" fillId="33" borderId="14" xfId="0" applyFont="1" applyFill="1" applyBorder="1" applyAlignment="1">
      <alignment horizontal="left" vertical="center"/>
    </xf>
    <xf numFmtId="180" fontId="0" fillId="33" borderId="16" xfId="0" applyNumberFormat="1"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3" fontId="0" fillId="33" borderId="0" xfId="0" applyNumberFormat="1" applyFont="1" applyFill="1" applyBorder="1" applyAlignment="1">
      <alignment vertical="center"/>
    </xf>
    <xf numFmtId="0" fontId="4" fillId="33" borderId="15" xfId="53" applyFill="1" applyBorder="1" applyAlignment="1" applyProtection="1">
      <alignment horizontal="left" vertical="center"/>
      <protection/>
    </xf>
    <xf numFmtId="3" fontId="0" fillId="33" borderId="0" xfId="0" applyNumberFormat="1" applyFont="1" applyFill="1" applyAlignment="1">
      <alignment horizontal="right" vertical="center"/>
    </xf>
    <xf numFmtId="3" fontId="0" fillId="33" borderId="0" xfId="0" applyNumberFormat="1" applyFont="1" applyFill="1" applyAlignment="1">
      <alignment horizontal="center" vertical="center"/>
    </xf>
    <xf numFmtId="3" fontId="0" fillId="33" borderId="0" xfId="0" applyNumberFormat="1" applyFont="1" applyFill="1" applyAlignment="1">
      <alignment vertical="center"/>
    </xf>
    <xf numFmtId="0" fontId="0" fillId="33" borderId="0" xfId="0" applyFont="1" applyFill="1" applyAlignment="1">
      <alignment/>
    </xf>
    <xf numFmtId="0" fontId="0" fillId="33" borderId="0" xfId="0" applyFont="1" applyFill="1" applyAlignment="1">
      <alignment horizontal="center"/>
    </xf>
    <xf numFmtId="3" fontId="0" fillId="33" borderId="0" xfId="0" applyNumberFormat="1" applyFont="1" applyFill="1" applyAlignment="1">
      <alignment/>
    </xf>
    <xf numFmtId="0" fontId="10" fillId="33" borderId="0" xfId="0" applyFont="1" applyFill="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vertical="center" wrapText="1"/>
    </xf>
    <xf numFmtId="0" fontId="11" fillId="33" borderId="12" xfId="0" applyFont="1" applyFill="1" applyBorder="1" applyAlignment="1">
      <alignment vertical="center"/>
    </xf>
    <xf numFmtId="0" fontId="0" fillId="33" borderId="0" xfId="0" applyFill="1" applyAlignment="1">
      <alignment/>
    </xf>
    <xf numFmtId="0" fontId="3" fillId="33" borderId="0" xfId="0" applyFont="1" applyFill="1" applyAlignment="1">
      <alignment horizontal="left" vertical="center"/>
    </xf>
    <xf numFmtId="0" fontId="6" fillId="33" borderId="0" xfId="0" applyFont="1" applyFill="1" applyAlignment="1">
      <alignment horizontal="center"/>
    </xf>
    <xf numFmtId="0" fontId="2" fillId="33" borderId="0" xfId="0" applyFont="1" applyFill="1" applyAlignment="1">
      <alignment/>
    </xf>
    <xf numFmtId="0" fontId="0" fillId="33" borderId="0" xfId="0" applyFill="1" applyBorder="1" applyAlignment="1">
      <alignment/>
    </xf>
    <xf numFmtId="0" fontId="0" fillId="33" borderId="0" xfId="0"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right" vertical="center"/>
    </xf>
    <xf numFmtId="3" fontId="0" fillId="33" borderId="14" xfId="0" applyNumberFormat="1" applyFont="1" applyFill="1" applyBorder="1" applyAlignment="1">
      <alignment vertical="center"/>
    </xf>
    <xf numFmtId="3" fontId="10" fillId="33" borderId="14" xfId="0" applyNumberFormat="1" applyFont="1" applyFill="1" applyBorder="1" applyAlignment="1">
      <alignment vertical="center"/>
    </xf>
    <xf numFmtId="0" fontId="0" fillId="33" borderId="0" xfId="0" applyFill="1" applyAlignment="1">
      <alignment vertical="center"/>
    </xf>
    <xf numFmtId="0" fontId="7" fillId="33" borderId="0" xfId="0" applyFont="1" applyFill="1" applyBorder="1" applyAlignment="1">
      <alignment horizontal="center" vertical="center"/>
    </xf>
    <xf numFmtId="0" fontId="0" fillId="33" borderId="0" xfId="0" applyFill="1" applyBorder="1" applyAlignment="1">
      <alignment/>
    </xf>
    <xf numFmtId="0" fontId="10" fillId="33" borderId="0" xfId="0" applyFont="1" applyFill="1" applyBorder="1" applyAlignment="1">
      <alignment horizontal="center" vertical="center"/>
    </xf>
    <xf numFmtId="0" fontId="10" fillId="33" borderId="0" xfId="0" applyFont="1" applyFill="1" applyBorder="1" applyAlignment="1">
      <alignment vertical="center"/>
    </xf>
    <xf numFmtId="0" fontId="13" fillId="33" borderId="0" xfId="0" applyFont="1" applyFill="1" applyBorder="1" applyAlignment="1">
      <alignment vertical="center"/>
    </xf>
    <xf numFmtId="0" fontId="14" fillId="33" borderId="0" xfId="0" applyFont="1" applyFill="1" applyBorder="1" applyAlignment="1">
      <alignment horizontal="center" vertical="center"/>
    </xf>
    <xf numFmtId="0" fontId="14" fillId="33" borderId="0" xfId="0" applyFont="1" applyFill="1" applyBorder="1" applyAlignment="1">
      <alignment horizontal="left" vertical="center"/>
    </xf>
    <xf numFmtId="0" fontId="0" fillId="33" borderId="0" xfId="0" applyFont="1" applyFill="1" applyBorder="1" applyAlignment="1">
      <alignment vertical="center"/>
    </xf>
    <xf numFmtId="0" fontId="4" fillId="33" borderId="0" xfId="53" applyFill="1" applyBorder="1" applyAlignment="1" applyProtection="1">
      <alignment horizontal="center"/>
      <protection/>
    </xf>
    <xf numFmtId="0" fontId="14" fillId="33" borderId="0"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Border="1" applyAlignment="1">
      <alignment/>
    </xf>
    <xf numFmtId="0" fontId="11" fillId="33" borderId="0" xfId="0" applyFont="1" applyFill="1" applyBorder="1" applyAlignment="1">
      <alignment vertical="center"/>
    </xf>
    <xf numFmtId="0" fontId="0" fillId="33" borderId="0" xfId="0" applyFont="1" applyFill="1" applyAlignment="1">
      <alignment/>
    </xf>
    <xf numFmtId="0" fontId="0" fillId="33" borderId="0" xfId="0" applyFont="1" applyFill="1" applyBorder="1" applyAlignment="1">
      <alignment horizontal="center"/>
    </xf>
    <xf numFmtId="0" fontId="0" fillId="33" borderId="19" xfId="0" applyFont="1" applyFill="1" applyBorder="1" applyAlignment="1">
      <alignment horizontal="center"/>
    </xf>
    <xf numFmtId="3" fontId="0" fillId="33" borderId="20" xfId="0" applyNumberFormat="1" applyFill="1" applyBorder="1" applyAlignment="1">
      <alignment/>
    </xf>
    <xf numFmtId="0" fontId="0" fillId="33" borderId="21" xfId="0" applyFont="1" applyFill="1" applyBorder="1" applyAlignment="1">
      <alignment horizontal="center"/>
    </xf>
    <xf numFmtId="3" fontId="0" fillId="33" borderId="22" xfId="0" applyNumberFormat="1" applyFill="1" applyBorder="1" applyAlignment="1">
      <alignment/>
    </xf>
    <xf numFmtId="0" fontId="0" fillId="33" borderId="23" xfId="0" applyFont="1" applyFill="1" applyBorder="1" applyAlignment="1">
      <alignment horizontal="center"/>
    </xf>
    <xf numFmtId="3" fontId="0" fillId="33" borderId="24" xfId="0" applyNumberFormat="1" applyFill="1" applyBorder="1" applyAlignment="1">
      <alignment/>
    </xf>
    <xf numFmtId="3" fontId="0" fillId="33" borderId="0" xfId="0" applyNumberFormat="1" applyFill="1" applyBorder="1" applyAlignment="1">
      <alignment/>
    </xf>
    <xf numFmtId="0" fontId="10" fillId="33" borderId="0" xfId="0" applyFont="1" applyFill="1" applyBorder="1" applyAlignment="1">
      <alignment horizontal="center"/>
    </xf>
    <xf numFmtId="0" fontId="10" fillId="33" borderId="0" xfId="0" applyFont="1" applyFill="1" applyBorder="1" applyAlignment="1">
      <alignment/>
    </xf>
    <xf numFmtId="0" fontId="10" fillId="33" borderId="0" xfId="0" applyFont="1" applyFill="1" applyBorder="1" applyAlignment="1">
      <alignment/>
    </xf>
    <xf numFmtId="3" fontId="10" fillId="33" borderId="0" xfId="0" applyNumberFormat="1" applyFont="1" applyFill="1" applyBorder="1" applyAlignment="1">
      <alignment/>
    </xf>
    <xf numFmtId="0" fontId="8" fillId="33" borderId="0" xfId="0" applyFont="1" applyFill="1" applyBorder="1" applyAlignment="1">
      <alignment vertical="center"/>
    </xf>
    <xf numFmtId="0" fontId="8" fillId="33" borderId="0" xfId="0" applyFont="1" applyFill="1" applyBorder="1" applyAlignment="1">
      <alignment/>
    </xf>
    <xf numFmtId="0" fontId="10" fillId="33" borderId="0" xfId="0" applyFont="1" applyFill="1" applyBorder="1" applyAlignment="1">
      <alignment horizontal="left" vertical="center"/>
    </xf>
    <xf numFmtId="0" fontId="10" fillId="33" borderId="0" xfId="0" applyFont="1" applyFill="1" applyBorder="1" applyAlignment="1">
      <alignment/>
    </xf>
    <xf numFmtId="0" fontId="0" fillId="33" borderId="25" xfId="0" applyFont="1" applyFill="1" applyBorder="1" applyAlignment="1">
      <alignment horizontal="center"/>
    </xf>
    <xf numFmtId="3" fontId="0" fillId="33" borderId="26" xfId="0" applyNumberFormat="1" applyFont="1" applyFill="1" applyBorder="1" applyAlignment="1">
      <alignment/>
    </xf>
    <xf numFmtId="0" fontId="0"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Border="1" applyAlignment="1">
      <alignment/>
    </xf>
    <xf numFmtId="0" fontId="15" fillId="33" borderId="0" xfId="0" applyFont="1" applyFill="1" applyBorder="1" applyAlignment="1">
      <alignment horizontal="right"/>
    </xf>
    <xf numFmtId="3" fontId="10" fillId="33" borderId="0" xfId="0" applyNumberFormat="1"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right"/>
    </xf>
    <xf numFmtId="0" fontId="0" fillId="33" borderId="21" xfId="0" applyFont="1" applyFill="1" applyBorder="1" applyAlignment="1">
      <alignment horizontal="center"/>
    </xf>
    <xf numFmtId="0" fontId="0" fillId="33" borderId="22" xfId="0" applyFill="1" applyBorder="1" applyAlignment="1">
      <alignment/>
    </xf>
    <xf numFmtId="0" fontId="0" fillId="33" borderId="24" xfId="0" applyFill="1" applyBorder="1" applyAlignment="1">
      <alignment/>
    </xf>
    <xf numFmtId="0" fontId="0" fillId="33" borderId="27" xfId="0" applyFill="1" applyBorder="1" applyAlignment="1">
      <alignment/>
    </xf>
    <xf numFmtId="0" fontId="0" fillId="33" borderId="21" xfId="0" applyFill="1" applyBorder="1" applyAlignment="1">
      <alignment/>
    </xf>
    <xf numFmtId="182" fontId="0" fillId="33" borderId="21" xfId="0" applyNumberFormat="1" applyFill="1" applyBorder="1" applyAlignment="1">
      <alignment horizontal="right"/>
    </xf>
    <xf numFmtId="0" fontId="0" fillId="33" borderId="21" xfId="0" applyFill="1" applyBorder="1" applyAlignment="1">
      <alignment horizontal="right"/>
    </xf>
    <xf numFmtId="3" fontId="0" fillId="33" borderId="22" xfId="0" applyNumberFormat="1" applyFont="1" applyFill="1" applyBorder="1" applyAlignment="1">
      <alignment vertical="center"/>
    </xf>
    <xf numFmtId="0" fontId="0" fillId="33" borderId="23" xfId="0" applyFill="1" applyBorder="1" applyAlignment="1">
      <alignment/>
    </xf>
    <xf numFmtId="0" fontId="3" fillId="33" borderId="0" xfId="0"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xf>
    <xf numFmtId="0" fontId="0" fillId="33" borderId="0" xfId="0" applyFont="1" applyFill="1" applyBorder="1" applyAlignment="1">
      <alignment horizontal="center"/>
    </xf>
    <xf numFmtId="0" fontId="0" fillId="33" borderId="0" xfId="0" applyFill="1" applyBorder="1" applyAlignment="1">
      <alignment horizontal="center"/>
    </xf>
    <xf numFmtId="0" fontId="0" fillId="33" borderId="14" xfId="0" applyFont="1" applyFill="1" applyBorder="1" applyAlignment="1">
      <alignment vertical="center" wrapText="1"/>
    </xf>
    <xf numFmtId="0" fontId="11" fillId="33" borderId="14" xfId="0" applyFont="1" applyFill="1" applyBorder="1" applyAlignment="1">
      <alignment vertical="center"/>
    </xf>
    <xf numFmtId="0" fontId="10" fillId="33" borderId="14" xfId="0" applyFont="1" applyFill="1" applyBorder="1" applyAlignment="1">
      <alignment horizontal="left" vertical="center" wrapText="1"/>
    </xf>
    <xf numFmtId="0" fontId="4" fillId="33" borderId="14" xfId="53" applyFill="1" applyBorder="1" applyAlignment="1" applyProtection="1">
      <alignment vertical="center" wrapText="1"/>
      <protection/>
    </xf>
    <xf numFmtId="0" fontId="0" fillId="33" borderId="0" xfId="0" applyFont="1" applyFill="1" applyBorder="1" applyAlignment="1">
      <alignment horizontal="center"/>
    </xf>
    <xf numFmtId="0" fontId="0" fillId="33" borderId="0" xfId="0" applyFont="1" applyFill="1" applyBorder="1" applyAlignment="1">
      <alignment horizontal="right"/>
    </xf>
    <xf numFmtId="0" fontId="0" fillId="33" borderId="0" xfId="0" applyFont="1" applyFill="1" applyBorder="1" applyAlignment="1">
      <alignment/>
    </xf>
    <xf numFmtId="3" fontId="0" fillId="33" borderId="0" xfId="0" applyNumberFormat="1" applyFont="1" applyFill="1" applyBorder="1" applyAlignment="1">
      <alignment/>
    </xf>
    <xf numFmtId="0" fontId="0" fillId="33" borderId="0" xfId="0" applyFont="1" applyFill="1" applyAlignment="1">
      <alignment horizontal="center"/>
    </xf>
    <xf numFmtId="0" fontId="6" fillId="33" borderId="0" xfId="0" applyFont="1" applyFill="1" applyAlignment="1">
      <alignment vertical="center"/>
    </xf>
    <xf numFmtId="0" fontId="0" fillId="33" borderId="0" xfId="0" applyFont="1" applyFill="1" applyBorder="1" applyAlignment="1">
      <alignment horizontal="center"/>
    </xf>
    <xf numFmtId="0" fontId="0" fillId="33" borderId="0" xfId="0" applyFont="1" applyFill="1" applyBorder="1" applyAlignment="1">
      <alignment/>
    </xf>
    <xf numFmtId="3" fontId="0" fillId="33" borderId="0" xfId="0" applyNumberFormat="1" applyFont="1" applyFill="1" applyBorder="1" applyAlignment="1">
      <alignment/>
    </xf>
    <xf numFmtId="0" fontId="10" fillId="33" borderId="0" xfId="0" applyFont="1" applyFill="1" applyBorder="1" applyAlignment="1">
      <alignment/>
    </xf>
    <xf numFmtId="0" fontId="0" fillId="33" borderId="0" xfId="0" applyFont="1" applyFill="1" applyBorder="1" applyAlignment="1">
      <alignment horizontal="center"/>
    </xf>
    <xf numFmtId="0" fontId="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0" fontId="0" fillId="33" borderId="0" xfId="0" applyFont="1" applyFill="1" applyAlignment="1">
      <alignment/>
    </xf>
    <xf numFmtId="0" fontId="0" fillId="33" borderId="28" xfId="0" applyFont="1" applyFill="1" applyBorder="1" applyAlignment="1">
      <alignment/>
    </xf>
    <xf numFmtId="0" fontId="0" fillId="33" borderId="10" xfId="0" applyFont="1" applyFill="1" applyBorder="1" applyAlignment="1">
      <alignment/>
    </xf>
    <xf numFmtId="0" fontId="0" fillId="33" borderId="17" xfId="0" applyFont="1" applyFill="1" applyBorder="1" applyAlignment="1">
      <alignment/>
    </xf>
    <xf numFmtId="0" fontId="6" fillId="33" borderId="29" xfId="0" applyFont="1" applyFill="1" applyBorder="1" applyAlignment="1">
      <alignment/>
    </xf>
    <xf numFmtId="0" fontId="6" fillId="33" borderId="30" xfId="0" applyFont="1" applyFill="1" applyBorder="1" applyAlignment="1">
      <alignment/>
    </xf>
    <xf numFmtId="0" fontId="6" fillId="33" borderId="0" xfId="0" applyFont="1" applyFill="1" applyAlignment="1">
      <alignment/>
    </xf>
    <xf numFmtId="0" fontId="2" fillId="33" borderId="12" xfId="0" applyFont="1" applyFill="1" applyBorder="1" applyAlignment="1">
      <alignment horizontal="left"/>
    </xf>
    <xf numFmtId="0" fontId="0" fillId="33" borderId="29" xfId="0" applyFont="1" applyFill="1" applyBorder="1" applyAlignment="1">
      <alignment/>
    </xf>
    <xf numFmtId="0" fontId="0" fillId="33" borderId="30" xfId="0" applyFont="1" applyFill="1" applyBorder="1" applyAlignment="1">
      <alignment/>
    </xf>
    <xf numFmtId="0" fontId="2" fillId="33" borderId="29" xfId="0" applyFont="1" applyFill="1" applyBorder="1" applyAlignment="1">
      <alignment/>
    </xf>
    <xf numFmtId="0" fontId="2" fillId="33" borderId="30" xfId="0" applyFont="1" applyFill="1" applyBorder="1" applyAlignment="1">
      <alignment/>
    </xf>
    <xf numFmtId="0" fontId="2" fillId="33" borderId="0" xfId="0" applyFont="1" applyFill="1" applyAlignment="1">
      <alignment/>
    </xf>
    <xf numFmtId="0" fontId="0" fillId="33" borderId="31" xfId="0" applyFont="1" applyFill="1" applyBorder="1" applyAlignment="1">
      <alignment/>
    </xf>
    <xf numFmtId="0" fontId="0" fillId="33" borderId="11" xfId="0" applyFont="1" applyFill="1" applyBorder="1" applyAlignment="1">
      <alignment/>
    </xf>
    <xf numFmtId="0" fontId="0" fillId="33" borderId="32" xfId="0" applyFont="1" applyFill="1" applyBorder="1" applyAlignment="1">
      <alignment/>
    </xf>
    <xf numFmtId="0" fontId="0" fillId="33" borderId="21" xfId="0" applyFont="1" applyFill="1" applyBorder="1" applyAlignment="1">
      <alignment/>
    </xf>
    <xf numFmtId="181" fontId="0" fillId="33" borderId="21" xfId="0" applyNumberFormat="1" applyFill="1" applyBorder="1" applyAlignment="1">
      <alignment/>
    </xf>
    <xf numFmtId="0" fontId="0" fillId="33" borderId="21" xfId="0" applyFill="1" applyBorder="1" applyAlignment="1">
      <alignment/>
    </xf>
    <xf numFmtId="0" fontId="5" fillId="33" borderId="21" xfId="0" applyFont="1" applyFill="1" applyBorder="1" applyAlignment="1">
      <alignment/>
    </xf>
    <xf numFmtId="0" fontId="14" fillId="33" borderId="3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4" xfId="0" applyFont="1" applyFill="1" applyBorder="1" applyAlignment="1">
      <alignment horizontal="center" vertical="center"/>
    </xf>
    <xf numFmtId="3" fontId="0" fillId="33" borderId="0" xfId="0" applyNumberFormat="1" applyFont="1" applyFill="1" applyAlignment="1">
      <alignment vertical="center"/>
    </xf>
    <xf numFmtId="0" fontId="10" fillId="33" borderId="19" xfId="0" applyFont="1" applyFill="1" applyBorder="1" applyAlignment="1">
      <alignment horizontal="center"/>
    </xf>
    <xf numFmtId="3" fontId="10" fillId="33" borderId="20" xfId="0" applyNumberFormat="1" applyFont="1" applyFill="1" applyBorder="1" applyAlignment="1">
      <alignment/>
    </xf>
    <xf numFmtId="3" fontId="0" fillId="33" borderId="0" xfId="0" applyNumberFormat="1" applyFont="1" applyFill="1" applyBorder="1" applyAlignment="1">
      <alignment/>
    </xf>
    <xf numFmtId="0" fontId="0" fillId="33" borderId="35" xfId="0" applyFont="1" applyFill="1" applyBorder="1" applyAlignment="1">
      <alignment horizontal="left"/>
    </xf>
    <xf numFmtId="0" fontId="10" fillId="33" borderId="36" xfId="0" applyFont="1" applyFill="1" applyBorder="1" applyAlignment="1">
      <alignment vertical="center"/>
    </xf>
    <xf numFmtId="0" fontId="0" fillId="33" borderId="23" xfId="0" applyFont="1" applyFill="1" applyBorder="1" applyAlignment="1">
      <alignment vertical="center"/>
    </xf>
    <xf numFmtId="0" fontId="0" fillId="33" borderId="11" xfId="0" applyFill="1" applyBorder="1" applyAlignment="1">
      <alignment/>
    </xf>
    <xf numFmtId="0" fontId="0" fillId="33" borderId="32" xfId="0" applyFill="1" applyBorder="1" applyAlignment="1">
      <alignment/>
    </xf>
    <xf numFmtId="0" fontId="14" fillId="33" borderId="18" xfId="0" applyFont="1" applyFill="1" applyBorder="1" applyAlignment="1">
      <alignment horizontal="center" vertical="center"/>
    </xf>
    <xf numFmtId="0" fontId="0" fillId="33" borderId="13" xfId="0" applyFill="1" applyBorder="1" applyAlignment="1">
      <alignment/>
    </xf>
    <xf numFmtId="164" fontId="0" fillId="33" borderId="21" xfId="0" applyNumberFormat="1" applyFont="1" applyFill="1" applyBorder="1" applyAlignment="1">
      <alignment vertical="center"/>
    </xf>
    <xf numFmtId="185" fontId="0" fillId="33" borderId="21" xfId="0" applyNumberFormat="1" applyFont="1" applyFill="1" applyBorder="1" applyAlignment="1">
      <alignment vertical="center"/>
    </xf>
    <xf numFmtId="3" fontId="10" fillId="33" borderId="24" xfId="0" applyNumberFormat="1" applyFont="1" applyFill="1" applyBorder="1" applyAlignment="1">
      <alignment/>
    </xf>
    <xf numFmtId="0" fontId="0" fillId="33" borderId="0" xfId="0" applyFont="1" applyFill="1" applyBorder="1" applyAlignment="1">
      <alignment horizontal="left"/>
    </xf>
    <xf numFmtId="3" fontId="0" fillId="33" borderId="14" xfId="0" applyNumberFormat="1" applyFont="1" applyFill="1" applyBorder="1" applyAlignment="1">
      <alignment horizontal="right" vertical="center"/>
    </xf>
    <xf numFmtId="3" fontId="0" fillId="33" borderId="18" xfId="0" applyNumberFormat="1" applyFont="1" applyFill="1" applyBorder="1" applyAlignment="1">
      <alignment horizontal="right" vertical="center"/>
    </xf>
    <xf numFmtId="3" fontId="0" fillId="33" borderId="18" xfId="0" applyNumberFormat="1" applyFont="1" applyFill="1" applyBorder="1" applyAlignment="1">
      <alignment horizontal="right" vertical="center"/>
    </xf>
    <xf numFmtId="3" fontId="0" fillId="33" borderId="14" xfId="0" applyNumberFormat="1" applyFont="1" applyFill="1" applyBorder="1" applyAlignment="1">
      <alignment horizontal="right" vertical="center"/>
    </xf>
    <xf numFmtId="3" fontId="10" fillId="33" borderId="14" xfId="0" applyNumberFormat="1" applyFont="1" applyFill="1" applyBorder="1" applyAlignment="1">
      <alignment horizontal="right" vertical="center"/>
    </xf>
    <xf numFmtId="3" fontId="10" fillId="33" borderId="0" xfId="0" applyNumberFormat="1" applyFont="1" applyFill="1" applyAlignment="1">
      <alignment horizontal="right" vertical="center"/>
    </xf>
    <xf numFmtId="3" fontId="0" fillId="33" borderId="14" xfId="0" applyNumberFormat="1" applyFont="1" applyFill="1" applyBorder="1" applyAlignment="1">
      <alignment horizontal="right" vertical="center"/>
    </xf>
    <xf numFmtId="0" fontId="10" fillId="33" borderId="37" xfId="0" applyFont="1" applyFill="1" applyBorder="1" applyAlignment="1">
      <alignment/>
    </xf>
    <xf numFmtId="3" fontId="0" fillId="33" borderId="34" xfId="0" applyNumberFormat="1" applyFont="1" applyFill="1" applyBorder="1" applyAlignment="1">
      <alignment horizontal="center" wrapText="1"/>
    </xf>
    <xf numFmtId="3" fontId="0" fillId="33" borderId="23" xfId="0" applyNumberFormat="1" applyFont="1" applyFill="1" applyBorder="1" applyAlignment="1">
      <alignment horizontal="center" wrapText="1"/>
    </xf>
    <xf numFmtId="3" fontId="0" fillId="33" borderId="24" xfId="0" applyNumberFormat="1" applyFont="1" applyFill="1" applyBorder="1" applyAlignment="1">
      <alignment horizontal="center" wrapText="1"/>
    </xf>
    <xf numFmtId="0" fontId="10" fillId="33" borderId="38" xfId="0" applyFont="1" applyFill="1" applyBorder="1" applyAlignment="1">
      <alignment/>
    </xf>
    <xf numFmtId="0" fontId="10" fillId="33" borderId="34" xfId="0" applyFont="1" applyFill="1" applyBorder="1" applyAlignment="1">
      <alignment wrapText="1"/>
    </xf>
    <xf numFmtId="0" fontId="10" fillId="33" borderId="23" xfId="0" applyFont="1" applyFill="1" applyBorder="1" applyAlignment="1">
      <alignment wrapText="1"/>
    </xf>
    <xf numFmtId="0" fontId="10" fillId="33" borderId="24" xfId="0" applyFont="1" applyFill="1" applyBorder="1" applyAlignment="1">
      <alignment wrapText="1"/>
    </xf>
    <xf numFmtId="3" fontId="0" fillId="33" borderId="0" xfId="0" applyNumberFormat="1" applyFont="1" applyFill="1" applyBorder="1" applyAlignment="1">
      <alignment horizontal="center"/>
    </xf>
    <xf numFmtId="3" fontId="10" fillId="33" borderId="0" xfId="0" applyNumberFormat="1" applyFont="1" applyFill="1" applyBorder="1" applyAlignment="1">
      <alignment/>
    </xf>
    <xf numFmtId="3" fontId="10" fillId="33" borderId="18" xfId="0" applyNumberFormat="1" applyFont="1" applyFill="1" applyBorder="1" applyAlignment="1">
      <alignment vertical="top"/>
    </xf>
    <xf numFmtId="3" fontId="0" fillId="33" borderId="19" xfId="0" applyNumberFormat="1" applyFont="1" applyFill="1" applyBorder="1" applyAlignment="1">
      <alignment horizontal="right"/>
    </xf>
    <xf numFmtId="3" fontId="0" fillId="33" borderId="39" xfId="0" applyNumberFormat="1" applyFont="1" applyFill="1" applyBorder="1" applyAlignment="1">
      <alignment horizontal="right"/>
    </xf>
    <xf numFmtId="3" fontId="0" fillId="33" borderId="20" xfId="0" applyNumberFormat="1" applyFill="1" applyBorder="1" applyAlignment="1">
      <alignment horizontal="right"/>
    </xf>
    <xf numFmtId="3" fontId="0" fillId="33" borderId="40" xfId="0" applyNumberFormat="1" applyFont="1" applyFill="1" applyBorder="1" applyAlignment="1">
      <alignment horizontal="right"/>
    </xf>
    <xf numFmtId="3" fontId="0" fillId="33" borderId="0" xfId="0" applyNumberFormat="1" applyFill="1" applyBorder="1" applyAlignment="1">
      <alignment horizontal="right"/>
    </xf>
    <xf numFmtId="3" fontId="0" fillId="33" borderId="22" xfId="0" applyNumberFormat="1" applyFill="1" applyBorder="1" applyAlignment="1">
      <alignment horizontal="right"/>
    </xf>
    <xf numFmtId="3" fontId="0" fillId="33" borderId="23" xfId="0" applyNumberFormat="1" applyFont="1" applyFill="1" applyBorder="1" applyAlignment="1">
      <alignment horizontal="right"/>
    </xf>
    <xf numFmtId="3" fontId="0" fillId="33" borderId="41" xfId="0" applyNumberFormat="1" applyFont="1" applyFill="1" applyBorder="1" applyAlignment="1">
      <alignment horizontal="right"/>
    </xf>
    <xf numFmtId="3" fontId="0" fillId="33" borderId="24" xfId="0" applyNumberFormat="1" applyFill="1" applyBorder="1" applyAlignment="1">
      <alignment horizontal="right"/>
    </xf>
    <xf numFmtId="3" fontId="11" fillId="33" borderId="14" xfId="0" applyNumberFormat="1" applyFont="1" applyFill="1" applyBorder="1" applyAlignment="1">
      <alignment vertical="center"/>
    </xf>
    <xf numFmtId="0" fontId="0" fillId="33" borderId="27" xfId="0" applyFont="1" applyFill="1" applyBorder="1" applyAlignment="1">
      <alignment horizontal="left"/>
    </xf>
    <xf numFmtId="0" fontId="0" fillId="33" borderId="21" xfId="0" applyFont="1" applyFill="1" applyBorder="1" applyAlignment="1">
      <alignment horizontal="left"/>
    </xf>
    <xf numFmtId="3" fontId="10" fillId="33" borderId="13" xfId="0" applyNumberFormat="1" applyFont="1" applyFill="1" applyBorder="1" applyAlignment="1">
      <alignment vertical="top"/>
    </xf>
    <xf numFmtId="3" fontId="0" fillId="33" borderId="0" xfId="0" applyNumberFormat="1" applyFont="1" applyFill="1" applyBorder="1" applyAlignment="1">
      <alignment horizontal="right"/>
    </xf>
    <xf numFmtId="3" fontId="0" fillId="33" borderId="21" xfId="0" applyNumberFormat="1" applyFont="1" applyFill="1" applyBorder="1" applyAlignment="1">
      <alignment horizontal="right"/>
    </xf>
    <xf numFmtId="3" fontId="0" fillId="33" borderId="23" xfId="0" applyNumberFormat="1" applyFill="1" applyBorder="1" applyAlignment="1">
      <alignment horizontal="right"/>
    </xf>
    <xf numFmtId="0" fontId="4" fillId="0" borderId="0" xfId="53" applyAlignment="1" applyProtection="1">
      <alignment/>
      <protection/>
    </xf>
    <xf numFmtId="0" fontId="4" fillId="33" borderId="0" xfId="53" applyFill="1" applyAlignment="1" applyProtection="1">
      <alignment/>
      <protection/>
    </xf>
    <xf numFmtId="0" fontId="10" fillId="33" borderId="33" xfId="0" applyFont="1" applyFill="1" applyBorder="1" applyAlignment="1">
      <alignment/>
    </xf>
    <xf numFmtId="0" fontId="0" fillId="33" borderId="19" xfId="0" applyFill="1" applyBorder="1" applyAlignment="1">
      <alignment/>
    </xf>
    <xf numFmtId="0" fontId="0" fillId="33" borderId="19" xfId="0" applyFont="1" applyFill="1" applyBorder="1" applyAlignment="1">
      <alignment/>
    </xf>
    <xf numFmtId="3" fontId="0" fillId="33" borderId="21" xfId="0" applyNumberFormat="1" applyFont="1" applyFill="1" applyBorder="1" applyAlignment="1">
      <alignment/>
    </xf>
    <xf numFmtId="3" fontId="0" fillId="33" borderId="22" xfId="0" applyNumberFormat="1" applyFont="1" applyFill="1" applyBorder="1" applyAlignment="1">
      <alignment/>
    </xf>
    <xf numFmtId="0" fontId="0" fillId="33" borderId="42" xfId="0" applyFont="1" applyFill="1" applyBorder="1" applyAlignment="1">
      <alignment/>
    </xf>
    <xf numFmtId="0" fontId="0" fillId="33" borderId="43" xfId="0" applyFont="1" applyFill="1" applyBorder="1" applyAlignment="1">
      <alignment/>
    </xf>
    <xf numFmtId="0" fontId="0" fillId="33" borderId="44" xfId="0" applyFont="1" applyFill="1" applyBorder="1" applyAlignment="1">
      <alignment/>
    </xf>
    <xf numFmtId="3" fontId="10" fillId="33" borderId="20" xfId="0" applyNumberFormat="1" applyFont="1" applyFill="1" applyBorder="1" applyAlignment="1">
      <alignment/>
    </xf>
    <xf numFmtId="0" fontId="10" fillId="33" borderId="0" xfId="0" applyFont="1" applyFill="1" applyBorder="1" applyAlignment="1">
      <alignment horizontal="center"/>
    </xf>
    <xf numFmtId="0" fontId="12" fillId="33" borderId="0" xfId="0" applyFont="1" applyFill="1" applyBorder="1" applyAlignment="1">
      <alignment vertical="center"/>
    </xf>
    <xf numFmtId="0" fontId="6" fillId="33" borderId="14" xfId="0" applyFont="1" applyFill="1" applyBorder="1" applyAlignment="1">
      <alignment vertical="center"/>
    </xf>
    <xf numFmtId="3" fontId="0" fillId="33" borderId="0" xfId="0" applyNumberFormat="1" applyFill="1" applyAlignment="1">
      <alignment/>
    </xf>
    <xf numFmtId="3" fontId="0" fillId="0" borderId="21" xfId="0" applyNumberFormat="1" applyFont="1" applyFill="1" applyBorder="1" applyAlignment="1">
      <alignment horizontal="right"/>
    </xf>
    <xf numFmtId="3" fontId="0" fillId="33" borderId="0" xfId="0" applyNumberFormat="1" applyFill="1" applyBorder="1" applyAlignment="1">
      <alignment horizontal="center"/>
    </xf>
    <xf numFmtId="0" fontId="0" fillId="33" borderId="33" xfId="0" applyFont="1" applyFill="1" applyBorder="1" applyAlignment="1">
      <alignment horizontal="center" vertical="center"/>
    </xf>
    <xf numFmtId="164" fontId="0" fillId="33" borderId="19" xfId="0" applyNumberFormat="1" applyFont="1" applyFill="1" applyBorder="1" applyAlignment="1">
      <alignment vertical="center"/>
    </xf>
    <xf numFmtId="0" fontId="0" fillId="33" borderId="0" xfId="0" applyFont="1" applyFill="1" applyBorder="1" applyAlignment="1">
      <alignment horizontal="center"/>
    </xf>
    <xf numFmtId="0" fontId="4" fillId="0" borderId="0" xfId="53" applyFont="1" applyAlignment="1" applyProtection="1">
      <alignment/>
      <protection/>
    </xf>
    <xf numFmtId="0" fontId="0" fillId="33" borderId="0" xfId="0" applyFont="1" applyFill="1" applyBorder="1" applyAlignment="1">
      <alignment horizontal="center" vertical="center"/>
    </xf>
    <xf numFmtId="0" fontId="0" fillId="33" borderId="0" xfId="0" applyFont="1" applyFill="1" applyAlignment="1">
      <alignment horizontal="center"/>
    </xf>
    <xf numFmtId="0" fontId="4" fillId="33" borderId="0" xfId="53" applyFont="1" applyFill="1" applyBorder="1" applyAlignment="1" applyProtection="1">
      <alignment horizontal="center" vertical="center"/>
      <protection/>
    </xf>
    <xf numFmtId="0" fontId="4" fillId="33" borderId="0" xfId="53" applyFont="1" applyFill="1" applyBorder="1" applyAlignment="1" applyProtection="1">
      <alignment horizontal="center"/>
      <protection/>
    </xf>
    <xf numFmtId="0" fontId="0" fillId="0" borderId="0" xfId="0" applyFont="1" applyAlignment="1">
      <alignment/>
    </xf>
    <xf numFmtId="0" fontId="0" fillId="33" borderId="0" xfId="0" applyFont="1" applyFill="1" applyBorder="1" applyAlignment="1">
      <alignment horizontal="left"/>
    </xf>
    <xf numFmtId="0" fontId="0" fillId="33" borderId="21" xfId="0" applyFont="1" applyFill="1" applyBorder="1" applyAlignment="1">
      <alignment horizontal="left"/>
    </xf>
    <xf numFmtId="0" fontId="0" fillId="33" borderId="45" xfId="0" applyFill="1" applyBorder="1" applyAlignment="1">
      <alignment/>
    </xf>
    <xf numFmtId="0" fontId="10" fillId="33" borderId="46" xfId="0" applyFont="1" applyFill="1" applyBorder="1" applyAlignment="1">
      <alignment/>
    </xf>
    <xf numFmtId="0" fontId="10" fillId="33" borderId="10" xfId="0" applyFont="1" applyFill="1" applyBorder="1" applyAlignment="1">
      <alignment/>
    </xf>
    <xf numFmtId="0" fontId="10" fillId="33" borderId="47" xfId="0" applyFont="1" applyFill="1" applyBorder="1" applyAlignment="1">
      <alignment/>
    </xf>
    <xf numFmtId="0" fontId="10" fillId="33" borderId="48" xfId="0" applyFont="1" applyFill="1" applyBorder="1" applyAlignment="1">
      <alignment horizontal="center"/>
    </xf>
    <xf numFmtId="3" fontId="10" fillId="33" borderId="49" xfId="0" applyNumberFormat="1" applyFont="1" applyFill="1" applyBorder="1" applyAlignment="1">
      <alignment/>
    </xf>
    <xf numFmtId="3" fontId="0" fillId="33" borderId="21" xfId="0" applyNumberFormat="1" applyFill="1" applyBorder="1" applyAlignment="1">
      <alignment/>
    </xf>
    <xf numFmtId="3" fontId="0" fillId="33" borderId="23" xfId="0" applyNumberFormat="1" applyFill="1" applyBorder="1" applyAlignment="1">
      <alignment/>
    </xf>
    <xf numFmtId="3" fontId="0" fillId="33" borderId="0" xfId="0" applyNumberFormat="1" applyFont="1" applyFill="1" applyAlignment="1">
      <alignment vertical="center"/>
    </xf>
    <xf numFmtId="0" fontId="0" fillId="33" borderId="0" xfId="0" applyFont="1" applyFill="1" applyBorder="1" applyAlignment="1">
      <alignment vertical="top"/>
    </xf>
    <xf numFmtId="0" fontId="10" fillId="33" borderId="33" xfId="0" applyFont="1" applyFill="1" applyBorder="1" applyAlignment="1">
      <alignment vertical="center"/>
    </xf>
    <xf numFmtId="0" fontId="0" fillId="33" borderId="19" xfId="0" applyFont="1" applyFill="1" applyBorder="1" applyAlignment="1">
      <alignment wrapText="1"/>
    </xf>
    <xf numFmtId="3" fontId="10" fillId="33" borderId="19" xfId="0" applyNumberFormat="1" applyFont="1" applyFill="1" applyBorder="1" applyAlignment="1">
      <alignment/>
    </xf>
    <xf numFmtId="0" fontId="0" fillId="33" borderId="27" xfId="0" applyFont="1" applyFill="1" applyBorder="1" applyAlignment="1">
      <alignment/>
    </xf>
    <xf numFmtId="3" fontId="0" fillId="33" borderId="18" xfId="0" applyNumberFormat="1" applyFill="1" applyBorder="1" applyAlignment="1">
      <alignment/>
    </xf>
    <xf numFmtId="3" fontId="0" fillId="33" borderId="14" xfId="0" applyNumberFormat="1" applyFill="1" applyBorder="1" applyAlignment="1">
      <alignment/>
    </xf>
    <xf numFmtId="3" fontId="0" fillId="33" borderId="50" xfId="0" applyNumberFormat="1" applyFill="1" applyBorder="1" applyAlignment="1">
      <alignment/>
    </xf>
    <xf numFmtId="3" fontId="0" fillId="33" borderId="51" xfId="0" applyNumberFormat="1" applyFill="1" applyBorder="1" applyAlignment="1">
      <alignment/>
    </xf>
    <xf numFmtId="0" fontId="0" fillId="33" borderId="19" xfId="0" applyFont="1" applyFill="1" applyBorder="1" applyAlignment="1">
      <alignment horizontal="left"/>
    </xf>
    <xf numFmtId="3" fontId="0" fillId="33" borderId="18" xfId="0" applyNumberFormat="1" applyFont="1" applyFill="1" applyBorder="1" applyAlignment="1">
      <alignment horizontal="right" vertical="center"/>
    </xf>
    <xf numFmtId="0" fontId="0" fillId="33" borderId="0" xfId="0" applyFont="1" applyFill="1" applyBorder="1" applyAlignment="1">
      <alignment/>
    </xf>
    <xf numFmtId="3" fontId="0" fillId="33" borderId="0" xfId="0" applyNumberFormat="1" applyFont="1" applyFill="1" applyBorder="1" applyAlignment="1">
      <alignment/>
    </xf>
    <xf numFmtId="0" fontId="0" fillId="33" borderId="52" xfId="0" applyFont="1" applyFill="1" applyBorder="1" applyAlignment="1">
      <alignment/>
    </xf>
    <xf numFmtId="0" fontId="10" fillId="33" borderId="53" xfId="0" applyFont="1" applyFill="1" applyBorder="1" applyAlignment="1">
      <alignment wrapText="1"/>
    </xf>
    <xf numFmtId="0" fontId="0" fillId="33" borderId="54" xfId="0" applyFont="1" applyFill="1" applyBorder="1" applyAlignment="1">
      <alignment/>
    </xf>
    <xf numFmtId="0" fontId="10" fillId="33" borderId="21" xfId="0" applyFont="1" applyFill="1" applyBorder="1" applyAlignment="1">
      <alignment horizontal="center"/>
    </xf>
    <xf numFmtId="3" fontId="10" fillId="33" borderId="21" xfId="0" applyNumberFormat="1" applyFont="1" applyFill="1" applyBorder="1" applyAlignment="1">
      <alignment horizontal="center" wrapText="1"/>
    </xf>
    <xf numFmtId="0" fontId="10" fillId="33" borderId="55" xfId="0" applyFont="1" applyFill="1" applyBorder="1" applyAlignment="1">
      <alignment horizontal="right" wrapText="1"/>
    </xf>
    <xf numFmtId="0" fontId="0" fillId="33" borderId="54" xfId="0" applyFont="1" applyFill="1" applyBorder="1" applyAlignment="1">
      <alignment vertical="center"/>
    </xf>
    <xf numFmtId="3" fontId="0" fillId="33" borderId="21" xfId="0" applyNumberFormat="1" applyFont="1" applyFill="1" applyBorder="1" applyAlignment="1">
      <alignment horizontal="right"/>
    </xf>
    <xf numFmtId="0" fontId="0" fillId="33" borderId="21" xfId="0" applyFont="1" applyFill="1" applyBorder="1" applyAlignment="1">
      <alignment/>
    </xf>
    <xf numFmtId="3" fontId="0" fillId="33" borderId="21" xfId="0" applyNumberFormat="1" applyFont="1" applyFill="1" applyBorder="1" applyAlignment="1">
      <alignment vertical="center"/>
    </xf>
    <xf numFmtId="0" fontId="0" fillId="33" borderId="55" xfId="0" applyFont="1" applyFill="1" applyBorder="1" applyAlignment="1">
      <alignment horizontal="right"/>
    </xf>
    <xf numFmtId="0" fontId="0" fillId="33" borderId="21" xfId="0" applyFont="1" applyFill="1" applyBorder="1" applyAlignment="1">
      <alignment vertical="center"/>
    </xf>
    <xf numFmtId="3" fontId="0" fillId="33" borderId="54" xfId="0" applyNumberFormat="1" applyFont="1" applyFill="1" applyBorder="1" applyAlignment="1">
      <alignment/>
    </xf>
    <xf numFmtId="3" fontId="0" fillId="33" borderId="21" xfId="0" applyNumberFormat="1" applyFont="1" applyFill="1" applyBorder="1" applyAlignment="1">
      <alignment/>
    </xf>
    <xf numFmtId="0" fontId="0" fillId="33" borderId="21" xfId="0" applyFont="1" applyFill="1" applyBorder="1" applyAlignment="1">
      <alignment horizontal="right"/>
    </xf>
    <xf numFmtId="3" fontId="0" fillId="33" borderId="21" xfId="0" applyNumberFormat="1" applyFont="1" applyFill="1" applyBorder="1" applyAlignment="1">
      <alignment/>
    </xf>
    <xf numFmtId="0" fontId="10" fillId="33" borderId="21" xfId="0" applyFont="1" applyFill="1" applyBorder="1" applyAlignment="1">
      <alignment horizontal="right"/>
    </xf>
    <xf numFmtId="0" fontId="0" fillId="33" borderId="54" xfId="0" applyFont="1" applyFill="1" applyBorder="1" applyAlignment="1">
      <alignment vertical="center" wrapText="1"/>
    </xf>
    <xf numFmtId="0" fontId="0" fillId="33" borderId="54" xfId="0" applyFont="1" applyFill="1" applyBorder="1" applyAlignment="1">
      <alignment wrapText="1"/>
    </xf>
    <xf numFmtId="3" fontId="0" fillId="33" borderId="55" xfId="0" applyNumberFormat="1" applyFont="1" applyFill="1" applyBorder="1" applyAlignment="1">
      <alignment/>
    </xf>
    <xf numFmtId="0" fontId="0" fillId="33" borderId="55" xfId="0" applyFont="1" applyFill="1" applyBorder="1" applyAlignment="1">
      <alignment/>
    </xf>
    <xf numFmtId="0" fontId="10" fillId="33" borderId="56" xfId="0" applyFont="1" applyFill="1" applyBorder="1" applyAlignment="1">
      <alignment/>
    </xf>
    <xf numFmtId="3" fontId="10" fillId="33" borderId="57" xfId="0" applyNumberFormat="1" applyFont="1" applyFill="1" applyBorder="1" applyAlignment="1">
      <alignment horizontal="right"/>
    </xf>
    <xf numFmtId="3" fontId="10" fillId="33" borderId="57" xfId="0" applyNumberFormat="1" applyFont="1" applyFill="1" applyBorder="1" applyAlignment="1">
      <alignment wrapText="1"/>
    </xf>
    <xf numFmtId="3" fontId="10" fillId="33" borderId="57" xfId="0" applyNumberFormat="1" applyFont="1" applyFill="1" applyBorder="1" applyAlignment="1">
      <alignment/>
    </xf>
    <xf numFmtId="3" fontId="10" fillId="33" borderId="58" xfId="0" applyNumberFormat="1" applyFont="1" applyFill="1" applyBorder="1" applyAlignment="1">
      <alignment/>
    </xf>
    <xf numFmtId="3" fontId="0" fillId="33" borderId="0" xfId="0" applyNumberFormat="1" applyFont="1" applyFill="1" applyAlignment="1">
      <alignment horizontal="right"/>
    </xf>
    <xf numFmtId="3" fontId="0" fillId="33" borderId="0" xfId="0" applyNumberFormat="1" applyFont="1" applyFill="1" applyAlignment="1">
      <alignment horizontal="right" vertical="center"/>
    </xf>
    <xf numFmtId="3" fontId="0" fillId="33" borderId="0" xfId="0" applyNumberFormat="1" applyFont="1" applyFill="1" applyAlignment="1">
      <alignment horizontal="right"/>
    </xf>
    <xf numFmtId="3" fontId="0" fillId="33" borderId="0" xfId="0" applyNumberFormat="1" applyFont="1" applyFill="1" applyBorder="1" applyAlignment="1">
      <alignment horizontal="right" vertical="center"/>
    </xf>
    <xf numFmtId="3" fontId="0" fillId="33" borderId="0" xfId="0" applyNumberFormat="1" applyFont="1" applyFill="1" applyAlignment="1">
      <alignment horizontal="right"/>
    </xf>
    <xf numFmtId="0" fontId="2" fillId="33" borderId="0" xfId="0" applyFont="1" applyFill="1" applyAlignment="1">
      <alignment horizontal="right" vertical="center"/>
    </xf>
    <xf numFmtId="3" fontId="0" fillId="33" borderId="0" xfId="0" applyNumberFormat="1" applyFont="1" applyFill="1" applyAlignment="1">
      <alignment horizontal="right"/>
    </xf>
    <xf numFmtId="3" fontId="10" fillId="33" borderId="14" xfId="0" applyNumberFormat="1" applyFont="1" applyFill="1" applyBorder="1" applyAlignment="1">
      <alignment horizontal="right" vertical="center"/>
    </xf>
    <xf numFmtId="3" fontId="0" fillId="33" borderId="14" xfId="0" applyNumberFormat="1" applyFont="1" applyFill="1" applyBorder="1" applyAlignment="1">
      <alignment horizontal="right" vertical="center"/>
    </xf>
    <xf numFmtId="3" fontId="0" fillId="33" borderId="14" xfId="0" applyNumberFormat="1" applyFont="1" applyFill="1" applyBorder="1" applyAlignment="1">
      <alignment horizontal="right" vertical="center"/>
    </xf>
    <xf numFmtId="0" fontId="0" fillId="33" borderId="14" xfId="0" applyFont="1" applyFill="1" applyBorder="1" applyAlignment="1">
      <alignment horizontal="right" vertical="center"/>
    </xf>
    <xf numFmtId="3" fontId="0" fillId="33" borderId="0" xfId="0" applyNumberFormat="1" applyFont="1" applyFill="1" applyBorder="1" applyAlignment="1">
      <alignment horizontal="right"/>
    </xf>
    <xf numFmtId="3" fontId="0" fillId="33" borderId="19" xfId="0" applyNumberFormat="1" applyFill="1" applyBorder="1" applyAlignment="1">
      <alignment/>
    </xf>
    <xf numFmtId="0" fontId="0" fillId="33" borderId="20" xfId="0" applyFont="1" applyFill="1" applyBorder="1" applyAlignment="1">
      <alignment/>
    </xf>
    <xf numFmtId="0" fontId="0" fillId="33" borderId="23" xfId="0" applyFont="1" applyFill="1" applyBorder="1" applyAlignment="1">
      <alignment/>
    </xf>
    <xf numFmtId="3" fontId="0" fillId="33" borderId="23" xfId="0" applyNumberFormat="1" applyFont="1" applyFill="1" applyBorder="1" applyAlignment="1">
      <alignment/>
    </xf>
    <xf numFmtId="0" fontId="0" fillId="33" borderId="24" xfId="0" applyFont="1" applyFill="1" applyBorder="1" applyAlignment="1">
      <alignment/>
    </xf>
    <xf numFmtId="0" fontId="0" fillId="33" borderId="38" xfId="0" applyFont="1" applyFill="1" applyBorder="1" applyAlignment="1">
      <alignment horizontal="left"/>
    </xf>
    <xf numFmtId="0" fontId="10" fillId="33" borderId="11" xfId="0" applyFont="1" applyFill="1" applyBorder="1" applyAlignment="1">
      <alignment/>
    </xf>
    <xf numFmtId="187" fontId="0" fillId="33" borderId="59" xfId="0" applyNumberFormat="1" applyFont="1" applyFill="1" applyBorder="1" applyAlignment="1">
      <alignment horizontal="left"/>
    </xf>
    <xf numFmtId="3" fontId="0" fillId="33" borderId="59" xfId="0" applyNumberFormat="1" applyFont="1" applyFill="1" applyBorder="1" applyAlignment="1">
      <alignment horizontal="center"/>
    </xf>
    <xf numFmtId="9" fontId="0" fillId="33" borderId="59" xfId="0" applyNumberFormat="1" applyFill="1" applyBorder="1" applyAlignment="1">
      <alignment/>
    </xf>
    <xf numFmtId="3" fontId="0" fillId="33" borderId="59" xfId="0" applyNumberFormat="1" applyFill="1" applyBorder="1" applyAlignment="1">
      <alignment/>
    </xf>
    <xf numFmtId="3" fontId="10" fillId="33" borderId="60" xfId="0" applyNumberFormat="1" applyFont="1" applyFill="1" applyBorder="1" applyAlignment="1">
      <alignment/>
    </xf>
    <xf numFmtId="0" fontId="65" fillId="33" borderId="0" xfId="0" applyFont="1" applyFill="1" applyBorder="1" applyAlignment="1">
      <alignment horizontal="center"/>
    </xf>
    <xf numFmtId="0" fontId="10" fillId="33" borderId="21" xfId="0" applyFont="1" applyFill="1" applyBorder="1" applyAlignment="1">
      <alignment vertical="center"/>
    </xf>
    <xf numFmtId="3" fontId="0" fillId="33" borderId="55" xfId="0" applyNumberFormat="1" applyFont="1" applyFill="1" applyBorder="1" applyAlignment="1">
      <alignment/>
    </xf>
    <xf numFmtId="3" fontId="10" fillId="33" borderId="21" xfId="0" applyNumberFormat="1" applyFont="1" applyFill="1" applyBorder="1" applyAlignment="1">
      <alignment/>
    </xf>
    <xf numFmtId="3" fontId="10" fillId="33" borderId="55" xfId="0" applyNumberFormat="1" applyFont="1" applyFill="1" applyBorder="1" applyAlignment="1">
      <alignment/>
    </xf>
    <xf numFmtId="0" fontId="10" fillId="33" borderId="57" xfId="0" applyFont="1" applyFill="1" applyBorder="1" applyAlignment="1">
      <alignment vertical="center"/>
    </xf>
    <xf numFmtId="0" fontId="0" fillId="33" borderId="57" xfId="0" applyFont="1" applyFill="1" applyBorder="1" applyAlignment="1">
      <alignment/>
    </xf>
    <xf numFmtId="3" fontId="12" fillId="33" borderId="0" xfId="0" applyNumberFormat="1" applyFont="1" applyFill="1" applyBorder="1" applyAlignment="1">
      <alignment vertical="center"/>
    </xf>
    <xf numFmtId="3" fontId="7" fillId="33" borderId="0" xfId="0" applyNumberFormat="1" applyFont="1" applyFill="1" applyBorder="1" applyAlignment="1">
      <alignment horizontal="center" vertical="center"/>
    </xf>
    <xf numFmtId="3" fontId="0" fillId="33" borderId="0" xfId="0" applyNumberFormat="1" applyFont="1" applyFill="1" applyBorder="1" applyAlignment="1">
      <alignment/>
    </xf>
    <xf numFmtId="3" fontId="0" fillId="33" borderId="13" xfId="0" applyNumberFormat="1" applyFill="1" applyBorder="1" applyAlignment="1">
      <alignment/>
    </xf>
    <xf numFmtId="3" fontId="0" fillId="33" borderId="45" xfId="0" applyNumberFormat="1" applyFill="1" applyBorder="1" applyAlignment="1">
      <alignment/>
    </xf>
    <xf numFmtId="3" fontId="8" fillId="33" borderId="0" xfId="0" applyNumberFormat="1" applyFont="1" applyFill="1" applyBorder="1" applyAlignment="1">
      <alignment horizontal="center"/>
    </xf>
    <xf numFmtId="3" fontId="0" fillId="33" borderId="0" xfId="0" applyNumberFormat="1" applyFont="1" applyFill="1" applyBorder="1" applyAlignment="1">
      <alignment horizontal="center"/>
    </xf>
    <xf numFmtId="49" fontId="10" fillId="33" borderId="0" xfId="0" applyNumberFormat="1" applyFont="1" applyFill="1" applyBorder="1" applyAlignment="1">
      <alignment horizontal="right"/>
    </xf>
    <xf numFmtId="0" fontId="0" fillId="33" borderId="61" xfId="0" applyFont="1" applyFill="1" applyBorder="1" applyAlignment="1">
      <alignment horizontal="center"/>
    </xf>
    <xf numFmtId="3" fontId="0" fillId="33" borderId="61" xfId="0" applyNumberFormat="1" applyFill="1" applyBorder="1" applyAlignment="1">
      <alignment/>
    </xf>
    <xf numFmtId="3" fontId="0" fillId="33" borderId="62" xfId="0" applyNumberFormat="1" applyFill="1" applyBorder="1" applyAlignment="1">
      <alignment/>
    </xf>
    <xf numFmtId="3" fontId="10" fillId="33" borderId="23" xfId="0" applyNumberFormat="1" applyFont="1" applyFill="1" applyBorder="1" applyAlignment="1">
      <alignment/>
    </xf>
    <xf numFmtId="3" fontId="0" fillId="33" borderId="19" xfId="0" applyNumberFormat="1" applyFont="1" applyFill="1" applyBorder="1" applyAlignment="1">
      <alignment/>
    </xf>
    <xf numFmtId="0" fontId="6" fillId="33" borderId="0" xfId="0" applyFont="1" applyFill="1" applyBorder="1" applyAlignment="1">
      <alignment horizontal="center"/>
    </xf>
    <xf numFmtId="0" fontId="6" fillId="33" borderId="11" xfId="0" applyFont="1" applyFill="1" applyBorder="1" applyAlignment="1">
      <alignment horizontal="center"/>
    </xf>
    <xf numFmtId="0" fontId="10" fillId="33" borderId="16" xfId="0" applyFont="1" applyFill="1" applyBorder="1" applyAlignment="1">
      <alignment horizontal="center" vertical="center"/>
    </xf>
    <xf numFmtId="0" fontId="1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6"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15" xfId="0" applyFont="1" applyFill="1" applyBorder="1" applyAlignment="1">
      <alignment horizontal="left" vertical="center"/>
    </xf>
    <xf numFmtId="0" fontId="11" fillId="33" borderId="15" xfId="0" applyFont="1" applyFill="1" applyBorder="1" applyAlignment="1">
      <alignment horizontal="left" vertical="center"/>
    </xf>
    <xf numFmtId="0" fontId="10" fillId="33" borderId="31" xfId="0" applyFont="1" applyFill="1" applyBorder="1" applyAlignment="1">
      <alignment horizontal="center" vertical="center"/>
    </xf>
    <xf numFmtId="0" fontId="10" fillId="33" borderId="13" xfId="0" applyFont="1" applyFill="1" applyBorder="1" applyAlignment="1">
      <alignment horizontal="center" vertical="center"/>
    </xf>
    <xf numFmtId="0" fontId="0" fillId="33" borderId="27" xfId="0" applyFont="1" applyFill="1" applyBorder="1" applyAlignment="1">
      <alignment horizontal="left"/>
    </xf>
    <xf numFmtId="0" fontId="0" fillId="33" borderId="23" xfId="0" applyFont="1" applyFill="1" applyBorder="1" applyAlignment="1">
      <alignment horizontal="left"/>
    </xf>
    <xf numFmtId="0" fontId="0" fillId="33" borderId="19" xfId="0" applyFont="1" applyFill="1" applyBorder="1" applyAlignment="1">
      <alignment horizontal="left"/>
    </xf>
    <xf numFmtId="0" fontId="66" fillId="33" borderId="0" xfId="0" applyFont="1" applyFill="1" applyAlignment="1">
      <alignment/>
    </xf>
    <xf numFmtId="3" fontId="66" fillId="33" borderId="0" xfId="0" applyNumberFormat="1" applyFont="1" applyFill="1" applyBorder="1" applyAlignment="1">
      <alignment/>
    </xf>
    <xf numFmtId="0" fontId="66" fillId="33" borderId="0" xfId="0" applyFont="1" applyFill="1" applyAlignment="1">
      <alignment/>
    </xf>
    <xf numFmtId="3" fontId="66" fillId="33" borderId="0" xfId="0" applyNumberFormat="1" applyFont="1" applyFill="1" applyAlignment="1">
      <alignment/>
    </xf>
    <xf numFmtId="0" fontId="66" fillId="33" borderId="0" xfId="0" applyFont="1" applyFill="1" applyBorder="1" applyAlignment="1">
      <alignment/>
    </xf>
    <xf numFmtId="0" fontId="10" fillId="33" borderId="39" xfId="0" applyFont="1" applyFill="1" applyBorder="1" applyAlignment="1">
      <alignment vertical="center"/>
    </xf>
    <xf numFmtId="0" fontId="10" fillId="33" borderId="63" xfId="0" applyFont="1" applyFill="1" applyBorder="1" applyAlignment="1">
      <alignment vertical="center"/>
    </xf>
    <xf numFmtId="0" fontId="0" fillId="33" borderId="40" xfId="0" applyFont="1" applyFill="1" applyBorder="1" applyAlignment="1">
      <alignment/>
    </xf>
    <xf numFmtId="0" fontId="0" fillId="33" borderId="43" xfId="0" applyFont="1" applyFill="1" applyBorder="1" applyAlignment="1">
      <alignment/>
    </xf>
    <xf numFmtId="0" fontId="0" fillId="33" borderId="44" xfId="0" applyFont="1" applyFill="1" applyBorder="1" applyAlignment="1">
      <alignment/>
    </xf>
    <xf numFmtId="0" fontId="0" fillId="33" borderId="0" xfId="58" applyFill="1" applyBorder="1">
      <alignment/>
      <protection/>
    </xf>
    <xf numFmtId="0" fontId="0" fillId="33" borderId="0" xfId="58" applyFont="1" applyFill="1" applyBorder="1" applyAlignment="1">
      <alignment horizontal="center"/>
      <protection/>
    </xf>
    <xf numFmtId="0" fontId="0" fillId="33" borderId="0" xfId="58" applyFont="1" applyFill="1" applyBorder="1" applyAlignment="1">
      <alignment horizontal="left"/>
      <protection/>
    </xf>
    <xf numFmtId="0" fontId="0" fillId="33" borderId="19" xfId="58" applyFont="1" applyFill="1" applyBorder="1" applyAlignment="1">
      <alignment horizontal="left"/>
      <protection/>
    </xf>
    <xf numFmtId="0" fontId="0" fillId="33" borderId="20" xfId="58" applyFont="1" applyFill="1" applyBorder="1" applyAlignment="1">
      <alignment horizontal="center" wrapText="1"/>
      <protection/>
    </xf>
    <xf numFmtId="3" fontId="0" fillId="33" borderId="31" xfId="58" applyNumberFormat="1" applyFont="1" applyFill="1" applyBorder="1" applyAlignment="1">
      <alignment horizontal="left"/>
      <protection/>
    </xf>
    <xf numFmtId="3" fontId="0" fillId="33" borderId="24" xfId="58" applyNumberFormat="1" applyFont="1" applyFill="1" applyBorder="1" applyAlignment="1">
      <alignment horizontal="center"/>
      <protection/>
    </xf>
    <xf numFmtId="3" fontId="0" fillId="33" borderId="64" xfId="58" applyNumberFormat="1" applyFont="1" applyFill="1" applyBorder="1" applyAlignment="1">
      <alignment horizontal="left"/>
      <protection/>
    </xf>
    <xf numFmtId="0" fontId="0" fillId="33" borderId="35" xfId="58" applyFont="1" applyFill="1" applyBorder="1" applyAlignment="1">
      <alignment horizontal="left"/>
      <protection/>
    </xf>
    <xf numFmtId="0" fontId="0" fillId="33" borderId="63" xfId="58" applyFont="1" applyFill="1" applyBorder="1" applyAlignment="1">
      <alignment horizontal="left"/>
      <protection/>
    </xf>
    <xf numFmtId="4" fontId="0" fillId="33" borderId="41" xfId="58" applyNumberFormat="1" applyFont="1" applyFill="1" applyBorder="1" applyAlignment="1">
      <alignment horizontal="left"/>
      <protection/>
    </xf>
    <xf numFmtId="3" fontId="0" fillId="33" borderId="65" xfId="58" applyNumberFormat="1" applyFont="1" applyFill="1" applyBorder="1" applyAlignment="1">
      <alignment horizontal="left"/>
      <protection/>
    </xf>
    <xf numFmtId="0" fontId="8" fillId="33" borderId="27" xfId="0" applyFont="1" applyFill="1" applyBorder="1" applyAlignment="1">
      <alignment horizontal="center" vertical="center"/>
    </xf>
    <xf numFmtId="3" fontId="0" fillId="33" borderId="23" xfId="0" applyNumberFormat="1" applyFont="1" applyFill="1" applyBorder="1" applyAlignment="1">
      <alignment/>
    </xf>
    <xf numFmtId="0" fontId="0" fillId="33" borderId="14" xfId="0" applyFont="1" applyFill="1" applyBorder="1" applyAlignment="1">
      <alignment vertical="center"/>
    </xf>
    <xf numFmtId="0" fontId="6" fillId="33" borderId="0" xfId="0" applyFont="1" applyFill="1" applyBorder="1" applyAlignment="1">
      <alignment horizontal="center"/>
    </xf>
    <xf numFmtId="0" fontId="0" fillId="33" borderId="66" xfId="0" applyFill="1" applyBorder="1" applyAlignment="1">
      <alignment/>
    </xf>
    <xf numFmtId="0" fontId="0" fillId="33" borderId="61" xfId="0" applyFont="1" applyFill="1" applyBorder="1" applyAlignment="1">
      <alignment/>
    </xf>
    <xf numFmtId="183" fontId="0" fillId="33" borderId="61" xfId="0" applyNumberFormat="1" applyFill="1" applyBorder="1" applyAlignment="1">
      <alignment/>
    </xf>
    <xf numFmtId="0" fontId="0" fillId="33" borderId="61" xfId="0" applyFill="1" applyBorder="1" applyAlignment="1">
      <alignment/>
    </xf>
    <xf numFmtId="3" fontId="0" fillId="33" borderId="67" xfId="0" applyNumberFormat="1" applyFill="1" applyBorder="1" applyAlignment="1">
      <alignment/>
    </xf>
    <xf numFmtId="183" fontId="0" fillId="33" borderId="21" xfId="0" applyNumberFormat="1" applyFill="1" applyBorder="1" applyAlignment="1">
      <alignment/>
    </xf>
    <xf numFmtId="3" fontId="19" fillId="33" borderId="21" xfId="0" applyNumberFormat="1" applyFont="1" applyFill="1" applyBorder="1" applyAlignment="1">
      <alignment/>
    </xf>
    <xf numFmtId="3" fontId="19" fillId="33" borderId="22" xfId="0" applyNumberFormat="1" applyFont="1" applyFill="1" applyBorder="1" applyAlignment="1">
      <alignment/>
    </xf>
    <xf numFmtId="0" fontId="0" fillId="33" borderId="21" xfId="0" applyFont="1" applyFill="1" applyBorder="1" applyAlignment="1">
      <alignment vertical="center"/>
    </xf>
    <xf numFmtId="3" fontId="0" fillId="33" borderId="21" xfId="0" applyNumberFormat="1" applyFont="1" applyFill="1" applyBorder="1" applyAlignment="1">
      <alignment vertical="center"/>
    </xf>
    <xf numFmtId="3" fontId="19" fillId="33" borderId="21" xfId="0" applyNumberFormat="1" applyFont="1" applyFill="1" applyBorder="1" applyAlignment="1">
      <alignment vertical="center"/>
    </xf>
    <xf numFmtId="0" fontId="0" fillId="33" borderId="27" xfId="0" applyFill="1" applyBorder="1" applyAlignment="1">
      <alignment vertical="center"/>
    </xf>
    <xf numFmtId="0" fontId="0" fillId="33" borderId="21" xfId="0" applyFill="1" applyBorder="1" applyAlignment="1">
      <alignment vertical="center"/>
    </xf>
    <xf numFmtId="3" fontId="0" fillId="33" borderId="22" xfId="0" applyNumberFormat="1" applyFill="1" applyBorder="1" applyAlignment="1">
      <alignment vertical="center"/>
    </xf>
    <xf numFmtId="3" fontId="10" fillId="33" borderId="23" xfId="0" applyNumberFormat="1" applyFont="1" applyFill="1" applyBorder="1" applyAlignment="1">
      <alignment/>
    </xf>
    <xf numFmtId="3" fontId="10" fillId="33" borderId="24" xfId="0" applyNumberFormat="1" applyFont="1" applyFill="1" applyBorder="1" applyAlignment="1">
      <alignment/>
    </xf>
    <xf numFmtId="0" fontId="0" fillId="33" borderId="42" xfId="0" applyFill="1" applyBorder="1" applyAlignment="1">
      <alignment/>
    </xf>
    <xf numFmtId="0" fontId="0" fillId="33" borderId="44" xfId="0" applyFont="1" applyFill="1" applyBorder="1" applyAlignment="1">
      <alignment vertical="center"/>
    </xf>
    <xf numFmtId="0" fontId="10" fillId="33" borderId="0" xfId="0" applyFont="1" applyFill="1" applyAlignment="1">
      <alignment/>
    </xf>
    <xf numFmtId="0" fontId="14" fillId="33" borderId="0" xfId="0" applyFont="1" applyFill="1" applyBorder="1" applyAlignment="1">
      <alignment/>
    </xf>
    <xf numFmtId="0" fontId="2" fillId="33" borderId="0" xfId="0" applyFont="1" applyFill="1" applyAlignment="1">
      <alignment horizontal="left"/>
    </xf>
    <xf numFmtId="0" fontId="22" fillId="33" borderId="0" xfId="0" applyFont="1" applyFill="1" applyBorder="1" applyAlignment="1">
      <alignment/>
    </xf>
    <xf numFmtId="0" fontId="21" fillId="33" borderId="0" xfId="0" applyFont="1" applyFill="1" applyBorder="1" applyAlignment="1">
      <alignment horizontal="center"/>
    </xf>
    <xf numFmtId="0" fontId="6" fillId="33" borderId="0" xfId="0" applyFont="1" applyFill="1" applyBorder="1" applyAlignment="1">
      <alignment/>
    </xf>
    <xf numFmtId="0" fontId="2" fillId="33" borderId="0" xfId="0" applyFont="1" applyFill="1" applyBorder="1" applyAlignment="1">
      <alignment/>
    </xf>
    <xf numFmtId="0" fontId="0" fillId="0" borderId="14" xfId="0" applyFont="1" applyBorder="1" applyAlignment="1">
      <alignment horizontal="center" vertical="center"/>
    </xf>
    <xf numFmtId="3" fontId="0" fillId="33" borderId="17" xfId="0" applyNumberFormat="1" applyFont="1" applyFill="1" applyBorder="1" applyAlignment="1">
      <alignment horizontal="center" vertical="center"/>
    </xf>
    <xf numFmtId="3" fontId="0" fillId="33" borderId="32" xfId="0" applyNumberFormat="1" applyFont="1" applyFill="1" applyBorder="1" applyAlignment="1">
      <alignment horizontal="center" vertical="center"/>
    </xf>
    <xf numFmtId="3" fontId="0" fillId="33" borderId="13" xfId="0" applyNumberFormat="1" applyFont="1" applyFill="1" applyBorder="1" applyAlignment="1">
      <alignment horizontal="center" vertical="center"/>
    </xf>
    <xf numFmtId="0" fontId="2" fillId="33" borderId="0" xfId="0" applyFont="1" applyFill="1" applyAlignment="1">
      <alignment horizontal="center"/>
    </xf>
    <xf numFmtId="0" fontId="2" fillId="33" borderId="0" xfId="0" applyFont="1" applyFill="1" applyAlignment="1">
      <alignment horizontal="center" vertical="center"/>
    </xf>
    <xf numFmtId="3" fontId="10" fillId="33" borderId="17" xfId="0" applyNumberFormat="1" applyFont="1" applyFill="1" applyBorder="1" applyAlignment="1">
      <alignment horizontal="center" vertical="center"/>
    </xf>
    <xf numFmtId="3" fontId="10" fillId="33" borderId="32" xfId="0" applyNumberFormat="1" applyFont="1" applyFill="1" applyBorder="1" applyAlignment="1">
      <alignment horizontal="center" vertical="center"/>
    </xf>
    <xf numFmtId="3" fontId="10" fillId="33" borderId="13" xfId="0" applyNumberFormat="1" applyFont="1" applyFill="1" applyBorder="1" applyAlignment="1">
      <alignment horizontal="center" vertical="center"/>
    </xf>
    <xf numFmtId="3" fontId="10" fillId="33" borderId="18" xfId="0" applyNumberFormat="1" applyFont="1" applyFill="1" applyBorder="1" applyAlignment="1">
      <alignment horizontal="center" vertical="center"/>
    </xf>
    <xf numFmtId="0" fontId="4" fillId="33" borderId="14" xfId="53" applyFill="1" applyBorder="1" applyAlignment="1" applyProtection="1">
      <alignment/>
      <protection/>
    </xf>
    <xf numFmtId="0" fontId="24" fillId="0" borderId="0" xfId="0" applyFont="1" applyAlignment="1">
      <alignment/>
    </xf>
    <xf numFmtId="0" fontId="12" fillId="33" borderId="0" xfId="0" applyFont="1" applyFill="1" applyBorder="1" applyAlignment="1">
      <alignment horizontal="right" vertical="center"/>
    </xf>
    <xf numFmtId="0" fontId="12" fillId="33" borderId="0" xfId="0" applyFont="1" applyFill="1" applyBorder="1" applyAlignment="1">
      <alignment vertical="center"/>
    </xf>
    <xf numFmtId="0" fontId="0" fillId="33" borderId="0" xfId="0" applyFont="1" applyFill="1" applyBorder="1" applyAlignment="1">
      <alignment horizontal="right"/>
    </xf>
    <xf numFmtId="0" fontId="0" fillId="0" borderId="0" xfId="0" applyAlignment="1">
      <alignment wrapText="1"/>
    </xf>
    <xf numFmtId="0" fontId="67" fillId="33" borderId="52" xfId="0" applyFont="1" applyFill="1" applyBorder="1" applyAlignment="1">
      <alignment/>
    </xf>
    <xf numFmtId="0" fontId="10" fillId="33" borderId="54" xfId="0" applyFont="1" applyFill="1" applyBorder="1" applyAlignment="1">
      <alignment vertical="center"/>
    </xf>
    <xf numFmtId="0" fontId="10" fillId="33" borderId="56" xfId="0" applyFont="1" applyFill="1" applyBorder="1" applyAlignment="1">
      <alignment vertical="center"/>
    </xf>
    <xf numFmtId="3" fontId="0" fillId="33" borderId="21" xfId="0" applyNumberFormat="1" applyFont="1" applyFill="1" applyBorder="1" applyAlignment="1">
      <alignment horizontal="right" vertical="center"/>
    </xf>
    <xf numFmtId="3" fontId="0" fillId="33" borderId="55" xfId="0" applyNumberFormat="1" applyFont="1" applyFill="1" applyBorder="1" applyAlignment="1">
      <alignment vertical="center"/>
    </xf>
    <xf numFmtId="0" fontId="0" fillId="33" borderId="0" xfId="0" applyFont="1" applyFill="1" applyAlignment="1">
      <alignment/>
    </xf>
    <xf numFmtId="3" fontId="0" fillId="33" borderId="0" xfId="0" applyNumberFormat="1" applyFont="1" applyFill="1" applyAlignment="1">
      <alignment/>
    </xf>
    <xf numFmtId="3" fontId="0" fillId="33" borderId="36" xfId="0" applyNumberFormat="1" applyFont="1" applyFill="1" applyBorder="1" applyAlignment="1">
      <alignment horizontal="right"/>
    </xf>
    <xf numFmtId="3" fontId="0" fillId="33" borderId="68" xfId="0" applyNumberFormat="1" applyFont="1" applyFill="1" applyBorder="1" applyAlignment="1">
      <alignment horizontal="right"/>
    </xf>
    <xf numFmtId="0" fontId="10" fillId="33" borderId="39" xfId="0" applyFont="1" applyFill="1" applyBorder="1" applyAlignment="1">
      <alignment horizontal="left" vertical="center"/>
    </xf>
    <xf numFmtId="0" fontId="10" fillId="33" borderId="36" xfId="0" applyFont="1" applyFill="1" applyBorder="1" applyAlignment="1">
      <alignment/>
    </xf>
    <xf numFmtId="0" fontId="0" fillId="33" borderId="63" xfId="0" applyFill="1" applyBorder="1" applyAlignment="1">
      <alignment/>
    </xf>
    <xf numFmtId="0" fontId="0" fillId="33" borderId="41" xfId="0" applyFont="1" applyFill="1" applyBorder="1" applyAlignment="1">
      <alignment vertical="center"/>
    </xf>
    <xf numFmtId="0" fontId="0" fillId="33" borderId="68" xfId="0" applyFont="1" applyFill="1" applyBorder="1" applyAlignment="1">
      <alignment vertical="center"/>
    </xf>
    <xf numFmtId="0" fontId="0" fillId="33" borderId="65" xfId="0" applyFont="1" applyFill="1" applyBorder="1" applyAlignment="1">
      <alignment vertical="center"/>
    </xf>
    <xf numFmtId="0" fontId="10" fillId="33" borderId="41" xfId="0" applyFont="1" applyFill="1" applyBorder="1" applyAlignment="1">
      <alignment vertical="center"/>
    </xf>
    <xf numFmtId="0" fontId="10" fillId="33" borderId="0" xfId="0" applyFont="1" applyFill="1" applyBorder="1" applyAlignment="1">
      <alignment wrapText="1"/>
    </xf>
    <xf numFmtId="0" fontId="10" fillId="33" borderId="0" xfId="0" applyFont="1" applyFill="1" applyAlignment="1">
      <alignment wrapText="1"/>
    </xf>
    <xf numFmtId="0" fontId="0" fillId="33" borderId="69" xfId="0" applyFont="1" applyFill="1" applyBorder="1" applyAlignment="1">
      <alignment horizontal="center" vertical="center" wrapText="1"/>
    </xf>
    <xf numFmtId="0" fontId="0" fillId="33" borderId="69" xfId="0" applyFill="1" applyBorder="1" applyAlignment="1">
      <alignment/>
    </xf>
    <xf numFmtId="3" fontId="0" fillId="33" borderId="69" xfId="0" applyNumberFormat="1" applyFill="1" applyBorder="1" applyAlignment="1">
      <alignment horizontal="right" vertical="center"/>
    </xf>
    <xf numFmtId="3" fontId="0" fillId="33" borderId="70" xfId="0" applyNumberFormat="1" applyFill="1" applyBorder="1" applyAlignment="1">
      <alignment/>
    </xf>
    <xf numFmtId="0" fontId="0" fillId="33" borderId="25" xfId="0" applyFont="1" applyFill="1" applyBorder="1" applyAlignment="1">
      <alignment horizontal="center" vertical="center"/>
    </xf>
    <xf numFmtId="3" fontId="10" fillId="33" borderId="25" xfId="0" applyNumberFormat="1" applyFont="1" applyFill="1" applyBorder="1" applyAlignment="1">
      <alignment vertical="center"/>
    </xf>
    <xf numFmtId="3" fontId="10" fillId="33" borderId="25" xfId="0" applyNumberFormat="1" applyFont="1" applyFill="1" applyBorder="1" applyAlignment="1">
      <alignment vertical="center"/>
    </xf>
    <xf numFmtId="3" fontId="10" fillId="33" borderId="26" xfId="0" applyNumberFormat="1" applyFont="1" applyFill="1" applyBorder="1" applyAlignment="1">
      <alignment vertical="center"/>
    </xf>
    <xf numFmtId="0" fontId="0" fillId="33" borderId="42" xfId="0" applyFont="1" applyFill="1" applyBorder="1" applyAlignment="1">
      <alignment horizontal="left"/>
    </xf>
    <xf numFmtId="0" fontId="0" fillId="33" borderId="43" xfId="0" applyFont="1" applyFill="1" applyBorder="1" applyAlignment="1">
      <alignment horizontal="left"/>
    </xf>
    <xf numFmtId="0" fontId="0" fillId="33" borderId="44" xfId="0" applyFont="1" applyFill="1" applyBorder="1" applyAlignment="1">
      <alignment horizontal="left"/>
    </xf>
    <xf numFmtId="0" fontId="0" fillId="33" borderId="71" xfId="0" applyFont="1" applyFill="1" applyBorder="1" applyAlignment="1">
      <alignment horizontal="left"/>
    </xf>
    <xf numFmtId="0" fontId="0" fillId="33" borderId="68" xfId="0" applyFont="1" applyFill="1" applyBorder="1" applyAlignment="1">
      <alignment horizontal="left"/>
    </xf>
    <xf numFmtId="0" fontId="0" fillId="33" borderId="65" xfId="0" applyFont="1" applyFill="1" applyBorder="1" applyAlignment="1">
      <alignment horizontal="left"/>
    </xf>
    <xf numFmtId="0" fontId="0" fillId="33" borderId="36" xfId="0" applyFont="1" applyFill="1" applyBorder="1" applyAlignment="1">
      <alignment/>
    </xf>
    <xf numFmtId="0" fontId="0" fillId="33" borderId="63" xfId="0" applyFont="1" applyFill="1" applyBorder="1" applyAlignment="1">
      <alignment/>
    </xf>
    <xf numFmtId="0" fontId="0" fillId="33" borderId="71" xfId="0" applyFont="1" applyFill="1" applyBorder="1" applyAlignment="1">
      <alignment/>
    </xf>
    <xf numFmtId="0" fontId="10" fillId="33" borderId="68" xfId="0" applyFont="1" applyFill="1" applyBorder="1" applyAlignment="1">
      <alignment horizontal="left" vertical="center"/>
    </xf>
    <xf numFmtId="0" fontId="0" fillId="33" borderId="68" xfId="0" applyFill="1" applyBorder="1" applyAlignment="1">
      <alignment/>
    </xf>
    <xf numFmtId="0" fontId="0" fillId="33" borderId="65" xfId="0" applyFill="1" applyBorder="1" applyAlignment="1">
      <alignment/>
    </xf>
    <xf numFmtId="3" fontId="0" fillId="33" borderId="60" xfId="0" applyNumberFormat="1" applyFont="1" applyFill="1" applyBorder="1" applyAlignment="1">
      <alignment/>
    </xf>
    <xf numFmtId="3" fontId="0" fillId="33" borderId="22" xfId="58" applyNumberFormat="1" applyFont="1" applyFill="1" applyBorder="1" applyAlignment="1">
      <alignment horizontal="right"/>
      <protection/>
    </xf>
    <xf numFmtId="0" fontId="22" fillId="0" borderId="14" xfId="0" applyFont="1" applyBorder="1" applyAlignment="1">
      <alignment horizontal="center" vertical="center"/>
    </xf>
    <xf numFmtId="0" fontId="22" fillId="0" borderId="14" xfId="0"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vertical="center"/>
    </xf>
    <xf numFmtId="0" fontId="10" fillId="33" borderId="14" xfId="0" applyFont="1" applyFill="1" applyBorder="1" applyAlignment="1">
      <alignment vertical="center"/>
    </xf>
    <xf numFmtId="0" fontId="0" fillId="33" borderId="16" xfId="0" applyFont="1" applyFill="1" applyBorder="1" applyAlignment="1">
      <alignment horizontal="left" vertical="center"/>
    </xf>
    <xf numFmtId="0" fontId="0" fillId="0" borderId="14" xfId="0" applyFont="1" applyBorder="1" applyAlignment="1">
      <alignment horizontal="center" vertical="center" wrapText="1"/>
    </xf>
    <xf numFmtId="3" fontId="0" fillId="33" borderId="60" xfId="58" applyNumberFormat="1" applyFont="1" applyFill="1" applyBorder="1" applyAlignment="1">
      <alignment horizontal="right" vertical="center"/>
      <protection/>
    </xf>
    <xf numFmtId="0" fontId="0" fillId="33" borderId="0" xfId="0" applyFill="1" applyBorder="1" applyAlignment="1">
      <alignment wrapText="1"/>
    </xf>
    <xf numFmtId="0" fontId="0" fillId="33" borderId="48" xfId="0" applyFill="1" applyBorder="1" applyAlignment="1">
      <alignment horizontal="center"/>
    </xf>
    <xf numFmtId="0" fontId="0" fillId="33" borderId="49" xfId="0" applyFill="1" applyBorder="1" applyAlignment="1">
      <alignment horizontal="center"/>
    </xf>
    <xf numFmtId="0" fontId="0" fillId="33" borderId="59" xfId="0" applyFill="1" applyBorder="1" applyAlignment="1">
      <alignment horizontal="center"/>
    </xf>
    <xf numFmtId="0" fontId="0" fillId="33" borderId="60" xfId="0" applyFill="1" applyBorder="1" applyAlignment="1">
      <alignment horizontal="center"/>
    </xf>
    <xf numFmtId="0" fontId="68" fillId="33" borderId="0" xfId="0" applyFont="1" applyFill="1" applyAlignment="1">
      <alignment/>
    </xf>
    <xf numFmtId="0" fontId="68" fillId="33" borderId="0" xfId="0" applyFont="1" applyFill="1" applyBorder="1" applyAlignment="1">
      <alignment/>
    </xf>
    <xf numFmtId="0" fontId="69" fillId="33" borderId="0"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Alignment="1">
      <alignment/>
    </xf>
    <xf numFmtId="0" fontId="6" fillId="33" borderId="0" xfId="0" applyFont="1" applyFill="1" applyBorder="1" applyAlignment="1">
      <alignment horizontal="center"/>
    </xf>
    <xf numFmtId="46" fontId="6" fillId="33" borderId="0" xfId="0" applyNumberFormat="1" applyFont="1" applyFill="1" applyBorder="1" applyAlignment="1">
      <alignment horizontal="center"/>
    </xf>
    <xf numFmtId="0" fontId="18" fillId="33" borderId="0" xfId="0" applyFont="1" applyFill="1" applyBorder="1" applyAlignment="1">
      <alignment vertical="center" wrapText="1"/>
    </xf>
    <xf numFmtId="0" fontId="6" fillId="33" borderId="0" xfId="0" applyFont="1" applyFill="1" applyBorder="1" applyAlignment="1">
      <alignment horizontal="center" vertical="center" wrapText="1"/>
    </xf>
    <xf numFmtId="0" fontId="20" fillId="33" borderId="29" xfId="0" applyFont="1" applyFill="1" applyBorder="1" applyAlignment="1">
      <alignment horizontal="center"/>
    </xf>
    <xf numFmtId="0" fontId="20" fillId="33" borderId="0" xfId="0" applyFont="1" applyFill="1" applyBorder="1" applyAlignment="1">
      <alignment horizontal="center"/>
    </xf>
    <xf numFmtId="0" fontId="6" fillId="33" borderId="0" xfId="0" applyFont="1" applyFill="1" applyBorder="1" applyAlignment="1">
      <alignment horizontal="center" wrapText="1"/>
    </xf>
    <xf numFmtId="21" fontId="6" fillId="33" borderId="0" xfId="0" applyNumberFormat="1" applyFont="1" applyFill="1" applyBorder="1" applyAlignment="1">
      <alignment horizontal="center"/>
    </xf>
    <xf numFmtId="0" fontId="2" fillId="33" borderId="0" xfId="0" applyFont="1" applyFill="1" applyAlignment="1">
      <alignment horizontal="left"/>
    </xf>
    <xf numFmtId="0" fontId="2" fillId="33" borderId="0" xfId="0" applyFont="1" applyFill="1" applyAlignment="1">
      <alignment horizontal="left" vertical="center"/>
    </xf>
    <xf numFmtId="0" fontId="10" fillId="33" borderId="16"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5" xfId="0" applyFont="1" applyFill="1" applyBorder="1" applyAlignment="1">
      <alignment horizontal="left" vertical="center"/>
    </xf>
    <xf numFmtId="0" fontId="10" fillId="33" borderId="16"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15" xfId="0" applyFont="1" applyFill="1" applyBorder="1" applyAlignment="1">
      <alignment horizontal="left" vertical="center"/>
    </xf>
    <xf numFmtId="0" fontId="23" fillId="33" borderId="0" xfId="0" applyFont="1" applyFill="1" applyAlignment="1">
      <alignment horizontal="center" vertical="center"/>
    </xf>
    <xf numFmtId="0" fontId="11" fillId="33" borderId="12"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11" fillId="33" borderId="12" xfId="0" applyFont="1" applyFill="1" applyBorder="1" applyAlignment="1">
      <alignment horizontal="left" vertical="center"/>
    </xf>
    <xf numFmtId="0" fontId="11" fillId="33" borderId="15" xfId="0" applyFont="1" applyFill="1" applyBorder="1" applyAlignment="1">
      <alignment horizontal="left" vertical="center"/>
    </xf>
    <xf numFmtId="3" fontId="2" fillId="33" borderId="0" xfId="0" applyNumberFormat="1" applyFont="1" applyFill="1" applyAlignment="1">
      <alignment horizontal="center" vertical="center"/>
    </xf>
    <xf numFmtId="0" fontId="10" fillId="33" borderId="28"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13" xfId="0" applyFont="1" applyFill="1" applyBorder="1" applyAlignment="1">
      <alignment horizontal="center" vertical="center"/>
    </xf>
    <xf numFmtId="0" fontId="2" fillId="0" borderId="0" xfId="0" applyFont="1" applyAlignment="1">
      <alignment horizontal="center"/>
    </xf>
    <xf numFmtId="0" fontId="2" fillId="33" borderId="0" xfId="0" applyFont="1" applyFill="1" applyBorder="1" applyAlignment="1">
      <alignment horizontal="left"/>
    </xf>
    <xf numFmtId="0" fontId="0" fillId="33" borderId="0" xfId="0" applyFont="1" applyFill="1" applyBorder="1" applyAlignment="1">
      <alignment horizontal="left" wrapText="1"/>
    </xf>
    <xf numFmtId="0" fontId="7" fillId="33" borderId="0" xfId="0" applyFont="1" applyFill="1" applyBorder="1" applyAlignment="1">
      <alignment horizontal="center" vertical="center"/>
    </xf>
    <xf numFmtId="0" fontId="10" fillId="33" borderId="72" xfId="0" applyFont="1" applyFill="1" applyBorder="1" applyAlignment="1">
      <alignment horizontal="center" wrapText="1"/>
    </xf>
    <xf numFmtId="0" fontId="10" fillId="33" borderId="53" xfId="0" applyFont="1" applyFill="1" applyBorder="1" applyAlignment="1">
      <alignment horizontal="center" wrapText="1"/>
    </xf>
    <xf numFmtId="3" fontId="10" fillId="33" borderId="72" xfId="0" applyNumberFormat="1" applyFont="1" applyFill="1" applyBorder="1" applyAlignment="1">
      <alignment horizontal="center" wrapText="1"/>
    </xf>
    <xf numFmtId="3" fontId="10" fillId="33" borderId="0" xfId="0" applyNumberFormat="1" applyFont="1" applyFill="1" applyBorder="1" applyAlignment="1">
      <alignment horizontal="center"/>
    </xf>
    <xf numFmtId="0" fontId="68" fillId="33" borderId="73" xfId="0" applyFont="1" applyFill="1" applyBorder="1" applyAlignment="1">
      <alignment horizontal="left" wrapText="1"/>
    </xf>
    <xf numFmtId="0" fontId="0" fillId="33" borderId="27" xfId="0" applyFont="1" applyFill="1" applyBorder="1" applyAlignment="1">
      <alignment horizontal="left"/>
    </xf>
    <xf numFmtId="0" fontId="0" fillId="33" borderId="21" xfId="0" applyFont="1" applyFill="1" applyBorder="1" applyAlignment="1">
      <alignment horizontal="left"/>
    </xf>
    <xf numFmtId="0" fontId="10" fillId="33" borderId="28" xfId="0" applyFont="1" applyFill="1" applyBorder="1" applyAlignment="1">
      <alignment horizontal="left" vertical="center" wrapText="1"/>
    </xf>
    <xf numFmtId="0" fontId="0" fillId="0" borderId="10" xfId="0" applyBorder="1" applyAlignment="1">
      <alignment wrapText="1"/>
    </xf>
    <xf numFmtId="0" fontId="0" fillId="0" borderId="17" xfId="0" applyBorder="1" applyAlignment="1">
      <alignment wrapText="1"/>
    </xf>
    <xf numFmtId="0" fontId="0" fillId="33" borderId="42" xfId="0" applyFont="1"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3" borderId="40" xfId="0" applyFont="1" applyFill="1" applyBorder="1" applyAlignment="1">
      <alignment horizontal="left" vertical="center" wrapText="1"/>
    </xf>
    <xf numFmtId="0" fontId="0" fillId="0" borderId="43" xfId="0" applyBorder="1" applyAlignment="1">
      <alignment wrapText="1"/>
    </xf>
    <xf numFmtId="0" fontId="0" fillId="0" borderId="44" xfId="0" applyBorder="1" applyAlignment="1">
      <alignment wrapText="1"/>
    </xf>
    <xf numFmtId="0" fontId="0" fillId="33" borderId="33" xfId="0" applyFont="1" applyFill="1" applyBorder="1" applyAlignment="1">
      <alignment horizontal="left"/>
    </xf>
    <xf numFmtId="0" fontId="0" fillId="33" borderId="19" xfId="0" applyFont="1" applyFill="1" applyBorder="1" applyAlignment="1">
      <alignment horizontal="left"/>
    </xf>
    <xf numFmtId="0" fontId="0" fillId="33" borderId="21" xfId="0" applyFont="1" applyFill="1" applyBorder="1" applyAlignment="1">
      <alignment horizontal="center" vertical="center" wrapText="1"/>
    </xf>
    <xf numFmtId="0" fontId="10" fillId="33" borderId="46" xfId="0" applyFont="1" applyFill="1" applyBorder="1" applyAlignment="1">
      <alignment horizontal="center"/>
    </xf>
    <xf numFmtId="0" fontId="10" fillId="33" borderId="10" xfId="0" applyFont="1" applyFill="1" applyBorder="1" applyAlignment="1">
      <alignment horizontal="center"/>
    </xf>
    <xf numFmtId="0" fontId="10" fillId="33" borderId="47" xfId="0" applyFont="1" applyFill="1" applyBorder="1" applyAlignment="1">
      <alignment horizontal="center"/>
    </xf>
    <xf numFmtId="0" fontId="10" fillId="33" borderId="74" xfId="0" applyFont="1" applyFill="1" applyBorder="1" applyAlignment="1">
      <alignment horizontal="center"/>
    </xf>
    <xf numFmtId="0" fontId="10" fillId="33" borderId="11" xfId="0" applyFont="1" applyFill="1" applyBorder="1" applyAlignment="1">
      <alignment horizontal="center"/>
    </xf>
    <xf numFmtId="0" fontId="10" fillId="33" borderId="64" xfId="0" applyFont="1" applyFill="1" applyBorder="1" applyAlignment="1">
      <alignment horizontal="center"/>
    </xf>
    <xf numFmtId="0" fontId="0" fillId="33" borderId="27" xfId="0" applyFont="1" applyFill="1" applyBorder="1" applyAlignment="1">
      <alignment horizontal="center"/>
    </xf>
    <xf numFmtId="0" fontId="0" fillId="33" borderId="21" xfId="0" applyFill="1" applyBorder="1" applyAlignment="1">
      <alignment horizontal="center"/>
    </xf>
    <xf numFmtId="0" fontId="0" fillId="33" borderId="16" xfId="0" applyFont="1" applyFill="1" applyBorder="1" applyAlignment="1">
      <alignment horizontal="center" wrapText="1"/>
    </xf>
    <xf numFmtId="0" fontId="0" fillId="0" borderId="12" xfId="0" applyBorder="1" applyAlignment="1">
      <alignment/>
    </xf>
    <xf numFmtId="0" fontId="0" fillId="0" borderId="75" xfId="0" applyBorder="1" applyAlignment="1">
      <alignment/>
    </xf>
    <xf numFmtId="0" fontId="10" fillId="33" borderId="35" xfId="0" applyFont="1" applyFill="1" applyBorder="1" applyAlignment="1">
      <alignment horizontal="center" wrapText="1"/>
    </xf>
    <xf numFmtId="0" fontId="10" fillId="33" borderId="36" xfId="0" applyFont="1" applyFill="1" applyBorder="1" applyAlignment="1">
      <alignment horizontal="center" wrapText="1"/>
    </xf>
    <xf numFmtId="0" fontId="10" fillId="33" borderId="76" xfId="0" applyFont="1" applyFill="1" applyBorder="1" applyAlignment="1">
      <alignment horizontal="center" wrapText="1"/>
    </xf>
    <xf numFmtId="0" fontId="10" fillId="33" borderId="31" xfId="0" applyFont="1" applyFill="1" applyBorder="1" applyAlignment="1">
      <alignment horizontal="center" vertical="top" wrapText="1"/>
    </xf>
    <xf numFmtId="0" fontId="10" fillId="33" borderId="11" xfId="0" applyFont="1" applyFill="1" applyBorder="1" applyAlignment="1">
      <alignment horizontal="center" vertical="top" wrapText="1"/>
    </xf>
    <xf numFmtId="0" fontId="10" fillId="33" borderId="32" xfId="0" applyFont="1" applyFill="1" applyBorder="1" applyAlignment="1">
      <alignment horizontal="center" vertical="top" wrapText="1"/>
    </xf>
    <xf numFmtId="0" fontId="0" fillId="33" borderId="27" xfId="0" applyFont="1" applyFill="1" applyBorder="1" applyAlignment="1">
      <alignment horizontal="left"/>
    </xf>
    <xf numFmtId="0" fontId="0" fillId="33" borderId="21" xfId="0" applyFont="1" applyFill="1" applyBorder="1" applyAlignment="1">
      <alignment horizontal="left"/>
    </xf>
    <xf numFmtId="0" fontId="0" fillId="33" borderId="34" xfId="0" applyFont="1" applyFill="1" applyBorder="1" applyAlignment="1">
      <alignment horizontal="left"/>
    </xf>
    <xf numFmtId="0" fontId="0" fillId="33" borderId="23" xfId="0" applyFont="1" applyFill="1" applyBorder="1" applyAlignment="1">
      <alignment horizontal="left"/>
    </xf>
    <xf numFmtId="0" fontId="3" fillId="33" borderId="0" xfId="0" applyFont="1" applyFill="1" applyBorder="1" applyAlignment="1">
      <alignment horizontal="left"/>
    </xf>
    <xf numFmtId="0" fontId="0" fillId="0" borderId="77" xfId="0" applyBorder="1" applyAlignment="1">
      <alignment horizontal="center" vertical="center"/>
    </xf>
    <xf numFmtId="0" fontId="0" fillId="33" borderId="43" xfId="0" applyFont="1" applyFill="1" applyBorder="1" applyAlignment="1">
      <alignment horizontal="center" vertical="center"/>
    </xf>
    <xf numFmtId="0" fontId="10" fillId="33" borderId="21" xfId="0" applyFont="1" applyFill="1" applyBorder="1" applyAlignment="1">
      <alignment horizontal="center" vertical="center"/>
    </xf>
    <xf numFmtId="0" fontId="0" fillId="33" borderId="61" xfId="0" applyFill="1" applyBorder="1" applyAlignment="1">
      <alignment horizontal="center"/>
    </xf>
    <xf numFmtId="0" fontId="0" fillId="0" borderId="25" xfId="0" applyBorder="1" applyAlignment="1">
      <alignment horizontal="center" vertical="center"/>
    </xf>
    <xf numFmtId="0" fontId="10" fillId="33" borderId="28" xfId="0" applyFont="1" applyFill="1" applyBorder="1" applyAlignment="1">
      <alignment horizontal="left" vertical="top" wrapText="1"/>
    </xf>
    <xf numFmtId="0" fontId="0" fillId="0" borderId="10" xfId="0" applyBorder="1" applyAlignment="1">
      <alignment horizontal="left"/>
    </xf>
    <xf numFmtId="0" fontId="0" fillId="0" borderId="17" xfId="0" applyBorder="1" applyAlignment="1">
      <alignment horizontal="left"/>
    </xf>
    <xf numFmtId="0" fontId="0" fillId="33" borderId="34" xfId="0" applyFont="1" applyFill="1" applyBorder="1" applyAlignment="1">
      <alignment horizontal="left"/>
    </xf>
    <xf numFmtId="0" fontId="0" fillId="33" borderId="23" xfId="0" applyFont="1" applyFill="1" applyBorder="1" applyAlignment="1">
      <alignment horizontal="left"/>
    </xf>
    <xf numFmtId="0" fontId="10" fillId="33" borderId="28"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31"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0" fillId="33" borderId="14" xfId="0" applyFont="1" applyFill="1" applyBorder="1" applyAlignment="1">
      <alignment horizontal="center" wrapText="1"/>
    </xf>
    <xf numFmtId="0" fontId="0" fillId="33" borderId="27" xfId="0" applyFont="1" applyFill="1" applyBorder="1" applyAlignment="1">
      <alignment vertical="center" wrapText="1"/>
    </xf>
    <xf numFmtId="0" fontId="0" fillId="0" borderId="21" xfId="0" applyBorder="1" applyAlignment="1">
      <alignment wrapText="1"/>
    </xf>
    <xf numFmtId="0" fontId="0" fillId="33" borderId="78" xfId="0" applyFont="1" applyFill="1" applyBorder="1" applyAlignment="1">
      <alignment horizontal="left" vertical="center" wrapText="1"/>
    </xf>
    <xf numFmtId="0" fontId="0" fillId="33" borderId="69" xfId="0" applyFont="1" applyFill="1" applyBorder="1" applyAlignment="1">
      <alignment horizontal="left" vertical="center" wrapText="1"/>
    </xf>
    <xf numFmtId="0" fontId="10" fillId="33" borderId="77" xfId="0" applyFont="1" applyFill="1" applyBorder="1" applyAlignment="1">
      <alignment horizontal="left" vertical="center"/>
    </xf>
    <xf numFmtId="0" fontId="10" fillId="33" borderId="25" xfId="0" applyFont="1" applyFill="1" applyBorder="1" applyAlignment="1">
      <alignment horizontal="left" vertical="center"/>
    </xf>
    <xf numFmtId="0" fontId="0" fillId="33" borderId="61" xfId="0" applyFont="1" applyFill="1" applyBorder="1" applyAlignment="1">
      <alignment horizontal="center"/>
    </xf>
    <xf numFmtId="3" fontId="0" fillId="33" borderId="33" xfId="0" applyNumberFormat="1" applyFont="1" applyFill="1" applyBorder="1" applyAlignment="1">
      <alignment horizontal="center" wrapText="1"/>
    </xf>
    <xf numFmtId="3" fontId="0" fillId="33" borderId="19" xfId="0" applyNumberFormat="1" applyFont="1" applyFill="1" applyBorder="1" applyAlignment="1">
      <alignment horizontal="center" wrapText="1"/>
    </xf>
    <xf numFmtId="3" fontId="0" fillId="33" borderId="20" xfId="0" applyNumberFormat="1" applyFont="1" applyFill="1" applyBorder="1" applyAlignment="1">
      <alignment horizontal="center" wrapText="1"/>
    </xf>
    <xf numFmtId="0" fontId="10" fillId="33" borderId="48" xfId="0" applyFont="1" applyFill="1" applyBorder="1" applyAlignment="1">
      <alignment horizontal="center" wrapText="1"/>
    </xf>
    <xf numFmtId="0" fontId="10" fillId="33" borderId="59" xfId="0" applyFont="1" applyFill="1" applyBorder="1" applyAlignment="1">
      <alignment horizontal="center" wrapText="1"/>
    </xf>
    <xf numFmtId="0" fontId="10" fillId="33" borderId="34" xfId="0" applyFont="1" applyFill="1" applyBorder="1" applyAlignment="1">
      <alignment horizontal="center"/>
    </xf>
    <xf numFmtId="0" fontId="10" fillId="33" borderId="23" xfId="0" applyFont="1" applyFill="1" applyBorder="1" applyAlignment="1">
      <alignment horizontal="center"/>
    </xf>
    <xf numFmtId="3" fontId="10" fillId="33" borderId="18" xfId="0" applyNumberFormat="1" applyFont="1" applyFill="1" applyBorder="1" applyAlignment="1">
      <alignment horizontal="center" vertical="center" wrapText="1"/>
    </xf>
    <xf numFmtId="3" fontId="10" fillId="33" borderId="13" xfId="0" applyNumberFormat="1" applyFont="1" applyFill="1" applyBorder="1" applyAlignment="1">
      <alignment horizontal="center" vertical="center" wrapText="1"/>
    </xf>
    <xf numFmtId="0" fontId="0" fillId="33" borderId="18" xfId="0" applyFont="1" applyFill="1" applyBorder="1" applyAlignment="1">
      <alignment horizontal="center" wrapText="1"/>
    </xf>
    <xf numFmtId="0" fontId="0" fillId="33" borderId="13" xfId="0" applyFont="1" applyFill="1" applyBorder="1" applyAlignment="1">
      <alignment horizontal="center" wrapText="1"/>
    </xf>
    <xf numFmtId="0" fontId="10" fillId="33" borderId="14" xfId="0" applyFont="1" applyFill="1" applyBorder="1" applyAlignment="1">
      <alignment horizontal="center"/>
    </xf>
    <xf numFmtId="0" fontId="0" fillId="33" borderId="34" xfId="0" applyFont="1" applyFill="1" applyBorder="1" applyAlignment="1">
      <alignment vertical="center" wrapText="1"/>
    </xf>
    <xf numFmtId="0" fontId="0" fillId="0" borderId="23" xfId="0" applyBorder="1" applyAlignment="1">
      <alignment wrapText="1"/>
    </xf>
    <xf numFmtId="0" fontId="10" fillId="33" borderId="49" xfId="0" applyFont="1" applyFill="1" applyBorder="1" applyAlignment="1">
      <alignment horizontal="center" wrapText="1"/>
    </xf>
    <xf numFmtId="0" fontId="10" fillId="33" borderId="60" xfId="0" applyFont="1" applyFill="1" applyBorder="1" applyAlignment="1">
      <alignment horizontal="center" wrapText="1"/>
    </xf>
    <xf numFmtId="0" fontId="0" fillId="33" borderId="19" xfId="0" applyFont="1" applyFill="1" applyBorder="1" applyAlignment="1">
      <alignment horizontal="center" vertical="center" wrapText="1"/>
    </xf>
    <xf numFmtId="0" fontId="0" fillId="33" borderId="42" xfId="0" applyFont="1" applyFill="1" applyBorder="1" applyAlignment="1">
      <alignment horizontal="left"/>
    </xf>
    <xf numFmtId="0" fontId="0" fillId="33" borderId="43" xfId="0" applyFont="1" applyFill="1" applyBorder="1" applyAlignment="1">
      <alignment horizontal="left"/>
    </xf>
    <xf numFmtId="0" fontId="0" fillId="33" borderId="44" xfId="0" applyFont="1" applyFill="1" applyBorder="1" applyAlignment="1">
      <alignment horizontal="left"/>
    </xf>
    <xf numFmtId="0" fontId="0" fillId="33" borderId="15" xfId="0" applyFont="1" applyFill="1" applyBorder="1" applyAlignment="1">
      <alignment horizontal="center" wrapText="1"/>
    </xf>
    <xf numFmtId="0" fontId="0" fillId="33" borderId="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64</xdr:row>
      <xdr:rowOff>123825</xdr:rowOff>
    </xdr:from>
    <xdr:to>
      <xdr:col>15</xdr:col>
      <xdr:colOff>466725</xdr:colOff>
      <xdr:row>74</xdr:row>
      <xdr:rowOff>0</xdr:rowOff>
    </xdr:to>
    <xdr:sp>
      <xdr:nvSpPr>
        <xdr:cNvPr id="1" name="TextBox 1"/>
        <xdr:cNvSpPr txBox="1">
          <a:spLocks noChangeArrowheads="1"/>
        </xdr:cNvSpPr>
      </xdr:nvSpPr>
      <xdr:spPr>
        <a:xfrm>
          <a:off x="6610350" y="14478000"/>
          <a:ext cx="25527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Shpenzimet e panjohura per vitin ushtrimor 2009 perbehen nga :
</a:t>
          </a:r>
          <a:r>
            <a:rPr lang="en-US" cap="none" sz="1000" b="0" i="0" u="none" baseline="0">
              <a:solidFill>
                <a:srgbClr val="000000"/>
              </a:solidFill>
              <a:latin typeface="Calibri"/>
              <a:ea typeface="Calibri"/>
              <a:cs typeface="Calibri"/>
            </a:rPr>
            <a:t>-Gjoba te paguara ne shumen  ALL 534,671 per sigurimet shoqerore dhe tatim mbi te ardhurat personale per administratorin.
</a:t>
          </a:r>
          <a:r>
            <a:rPr lang="en-US" cap="none" sz="1000" b="0" i="0" u="none" baseline="0">
              <a:solidFill>
                <a:srgbClr val="000000"/>
              </a:solidFill>
              <a:latin typeface="Calibri"/>
              <a:ea typeface="Calibri"/>
              <a:cs typeface="Calibri"/>
            </a:rPr>
            <a:t>-Sponsorizime te paguara ne shumen ALL 136,740 .
</a:t>
          </a:r>
          <a:r>
            <a:rPr lang="en-US" cap="none" sz="1000" b="0" i="0" u="none" baseline="0">
              <a:solidFill>
                <a:srgbClr val="000000"/>
              </a:solidFill>
              <a:latin typeface="Calibri"/>
              <a:ea typeface="Calibri"/>
              <a:cs typeface="Calibri"/>
            </a:rPr>
            <a:t>-Shpenzime te identifikuara pas dates se bilancit te vitit 2008 ne shumen 61,808 .
</a:t>
          </a:r>
          <a:r>
            <a:rPr lang="en-US" cap="none" sz="1000" b="0" i="0" u="none" baseline="0">
              <a:solidFill>
                <a:srgbClr val="000000"/>
              </a:solidFill>
              <a:latin typeface="Calibri"/>
              <a:ea typeface="Calibri"/>
              <a:cs typeface="Calibri"/>
            </a:rPr>
            <a:t>-Dhurata te dhena ne shumen  ALL 1,905.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57"/>
  <sheetViews>
    <sheetView tabSelected="1" zoomScalePageLayoutView="0" workbookViewId="0" topLeftCell="A8">
      <selection activeCell="J16" sqref="J16"/>
    </sheetView>
  </sheetViews>
  <sheetFormatPr defaultColWidth="9.140625" defaultRowHeight="12.75"/>
  <cols>
    <col min="1" max="1" width="4.140625" style="161" customWidth="1"/>
    <col min="2" max="3" width="9.140625" style="161" customWidth="1"/>
    <col min="4" max="4" width="9.28125" style="161" customWidth="1"/>
    <col min="5" max="5" width="11.421875" style="161" customWidth="1"/>
    <col min="6" max="6" width="12.8515625" style="161" customWidth="1"/>
    <col min="7" max="7" width="5.421875" style="161" customWidth="1"/>
    <col min="8" max="9" width="9.140625" style="161" customWidth="1"/>
    <col min="10" max="10" width="3.140625" style="161" customWidth="1"/>
    <col min="11" max="11" width="9.140625" style="161" customWidth="1"/>
    <col min="12" max="12" width="1.8515625" style="161" customWidth="1"/>
    <col min="13" max="13" width="5.140625" style="161" customWidth="1"/>
    <col min="14" max="16384" width="9.140625" style="161" customWidth="1"/>
  </cols>
  <sheetData>
    <row r="1" ht="6.75" customHeight="1"/>
    <row r="2" spans="2:13" ht="15.75">
      <c r="B2" s="162"/>
      <c r="C2" s="163"/>
      <c r="D2" s="163"/>
      <c r="E2" s="163"/>
      <c r="F2" s="163"/>
      <c r="G2" s="2"/>
      <c r="H2" s="2"/>
      <c r="I2" s="2"/>
      <c r="J2" s="2"/>
      <c r="K2" s="2"/>
      <c r="L2" s="163"/>
      <c r="M2" s="164"/>
    </row>
    <row r="3" spans="2:13" s="167" customFormat="1" ht="13.5" customHeight="1">
      <c r="B3" s="165"/>
      <c r="C3" s="414" t="s">
        <v>58</v>
      </c>
      <c r="D3" s="414"/>
      <c r="E3" s="414"/>
      <c r="F3" s="3" t="s">
        <v>26</v>
      </c>
      <c r="G3" s="4"/>
      <c r="H3" s="354"/>
      <c r="I3" s="8"/>
      <c r="J3" s="8"/>
      <c r="K3" s="8"/>
      <c r="L3" s="8"/>
      <c r="M3" s="166"/>
    </row>
    <row r="4" spans="2:13" s="167" customFormat="1" ht="13.5" customHeight="1">
      <c r="B4" s="165"/>
      <c r="C4" s="414" t="s">
        <v>59</v>
      </c>
      <c r="D4" s="414"/>
      <c r="E4" s="414"/>
      <c r="F4" s="5" t="s">
        <v>27</v>
      </c>
      <c r="G4" s="6"/>
      <c r="H4" s="7"/>
      <c r="I4" s="8"/>
      <c r="J4" s="8"/>
      <c r="K4" s="8"/>
      <c r="L4" s="8"/>
      <c r="M4" s="166"/>
    </row>
    <row r="5" spans="2:13" s="167" customFormat="1" ht="13.5" customHeight="1">
      <c r="B5" s="165"/>
      <c r="C5" s="414" t="s">
        <v>60</v>
      </c>
      <c r="D5" s="8"/>
      <c r="E5" s="8"/>
      <c r="F5" s="9" t="s">
        <v>28</v>
      </c>
      <c r="G5" s="10"/>
      <c r="H5" s="10"/>
      <c r="I5" s="10"/>
      <c r="J5" s="11"/>
      <c r="K5" s="8"/>
      <c r="L5" s="8"/>
      <c r="M5" s="166"/>
    </row>
    <row r="6" spans="2:13" s="167" customFormat="1" ht="13.5" customHeight="1">
      <c r="B6" s="165"/>
      <c r="C6" s="8"/>
      <c r="D6" s="8"/>
      <c r="E6" s="8"/>
      <c r="F6" s="11"/>
      <c r="G6" s="6"/>
      <c r="H6" s="6"/>
      <c r="I6" s="6"/>
      <c r="J6" s="12"/>
      <c r="K6" s="8"/>
      <c r="L6" s="8"/>
      <c r="M6" s="166"/>
    </row>
    <row r="7" spans="2:13" s="167" customFormat="1" ht="14.25" customHeight="1">
      <c r="B7" s="165"/>
      <c r="C7" s="414" t="s">
        <v>61</v>
      </c>
      <c r="D7" s="414"/>
      <c r="E7" s="8"/>
      <c r="F7" s="6" t="s">
        <v>8</v>
      </c>
      <c r="G7" s="6"/>
      <c r="H7" s="8"/>
      <c r="I7" s="6"/>
      <c r="J7" s="8"/>
      <c r="K7" s="8"/>
      <c r="L7" s="8"/>
      <c r="M7" s="166"/>
    </row>
    <row r="8" spans="2:13" s="167" customFormat="1" ht="16.5" customHeight="1">
      <c r="B8" s="165"/>
      <c r="C8" s="414" t="s">
        <v>62</v>
      </c>
      <c r="D8" s="414"/>
      <c r="E8" s="8"/>
      <c r="F8" s="168">
        <v>38832</v>
      </c>
      <c r="G8" s="353"/>
      <c r="H8" s="8"/>
      <c r="I8" s="8"/>
      <c r="J8" s="8"/>
      <c r="K8" s="8"/>
      <c r="L8" s="8"/>
      <c r="M8" s="166"/>
    </row>
    <row r="9" spans="2:13" s="167" customFormat="1" ht="13.5" customHeight="1">
      <c r="B9" s="165"/>
      <c r="C9" s="8"/>
      <c r="D9" s="8"/>
      <c r="E9" s="8"/>
      <c r="F9" s="8"/>
      <c r="G9" s="8"/>
      <c r="H9" s="8"/>
      <c r="I9" s="8"/>
      <c r="J9" s="8"/>
      <c r="K9" s="8"/>
      <c r="L9" s="8"/>
      <c r="M9" s="166"/>
    </row>
    <row r="10" spans="2:13" s="167" customFormat="1" ht="87.75" customHeight="1">
      <c r="B10" s="165"/>
      <c r="C10" s="495" t="s">
        <v>63</v>
      </c>
      <c r="D10" s="495"/>
      <c r="E10" s="495"/>
      <c r="F10" s="494" t="s">
        <v>64</v>
      </c>
      <c r="G10" s="494"/>
      <c r="H10" s="494"/>
      <c r="I10" s="494"/>
      <c r="J10" s="494"/>
      <c r="K10" s="494"/>
      <c r="L10" s="8"/>
      <c r="M10" s="166"/>
    </row>
    <row r="11" spans="2:13" s="167" customFormat="1" ht="13.5" customHeight="1">
      <c r="B11" s="165"/>
      <c r="C11" s="8"/>
      <c r="D11" s="8"/>
      <c r="E11" s="8"/>
      <c r="F11" s="8"/>
      <c r="G11" s="8"/>
      <c r="H11" s="8"/>
      <c r="I11" s="8"/>
      <c r="J11" s="8"/>
      <c r="K11" s="8"/>
      <c r="L11" s="8"/>
      <c r="M11" s="166"/>
    </row>
    <row r="12" spans="2:13" s="167" customFormat="1" ht="13.5" customHeight="1">
      <c r="B12" s="165"/>
      <c r="C12" s="8"/>
      <c r="D12" s="8"/>
      <c r="E12" s="8"/>
      <c r="F12" s="8"/>
      <c r="G12" s="8"/>
      <c r="H12" s="8"/>
      <c r="I12" s="8"/>
      <c r="J12" s="8"/>
      <c r="K12" s="8"/>
      <c r="L12" s="8"/>
      <c r="M12" s="166"/>
    </row>
    <row r="13" spans="2:13" ht="12.75">
      <c r="B13" s="169"/>
      <c r="C13" s="124"/>
      <c r="D13" s="124"/>
      <c r="E13" s="124"/>
      <c r="F13" s="124"/>
      <c r="G13" s="124"/>
      <c r="H13" s="124"/>
      <c r="I13" s="124"/>
      <c r="J13" s="124"/>
      <c r="K13" s="124"/>
      <c r="L13" s="124"/>
      <c r="M13" s="170"/>
    </row>
    <row r="14" spans="2:13" ht="12.75">
      <c r="B14" s="169"/>
      <c r="C14" s="124"/>
      <c r="D14" s="124"/>
      <c r="E14" s="124"/>
      <c r="F14" s="124"/>
      <c r="G14" s="124"/>
      <c r="H14" s="124"/>
      <c r="I14" s="124"/>
      <c r="J14" s="124"/>
      <c r="K14" s="124"/>
      <c r="L14" s="124"/>
      <c r="M14" s="170"/>
    </row>
    <row r="15" spans="2:13" ht="12.75">
      <c r="B15" s="169"/>
      <c r="C15" s="124"/>
      <c r="D15" s="124"/>
      <c r="E15" s="124"/>
      <c r="F15" s="124"/>
      <c r="G15" s="124"/>
      <c r="H15" s="124"/>
      <c r="I15" s="124"/>
      <c r="J15" s="124"/>
      <c r="K15" s="124"/>
      <c r="L15" s="124"/>
      <c r="M15" s="170"/>
    </row>
    <row r="16" spans="2:13" ht="12.75">
      <c r="B16" s="169"/>
      <c r="C16" s="124"/>
      <c r="D16" s="124"/>
      <c r="E16" s="124"/>
      <c r="F16" s="124"/>
      <c r="G16" s="124"/>
      <c r="H16" s="124"/>
      <c r="I16" s="124"/>
      <c r="J16" s="124"/>
      <c r="K16" s="124"/>
      <c r="L16" s="124"/>
      <c r="M16" s="170"/>
    </row>
    <row r="17" spans="2:13" ht="12.75">
      <c r="B17" s="169"/>
      <c r="C17" s="124"/>
      <c r="D17" s="124"/>
      <c r="E17" s="124"/>
      <c r="F17" s="124"/>
      <c r="G17" s="124"/>
      <c r="H17" s="124"/>
      <c r="I17" s="124"/>
      <c r="J17" s="124"/>
      <c r="K17" s="124"/>
      <c r="L17" s="124"/>
      <c r="M17" s="170"/>
    </row>
    <row r="18" spans="2:13" ht="12.75">
      <c r="B18" s="169"/>
      <c r="C18" s="124"/>
      <c r="D18" s="124"/>
      <c r="E18" s="124"/>
      <c r="F18" s="124"/>
      <c r="G18" s="124"/>
      <c r="H18" s="124"/>
      <c r="I18" s="124"/>
      <c r="J18" s="124"/>
      <c r="K18" s="124"/>
      <c r="L18" s="124"/>
      <c r="M18" s="170"/>
    </row>
    <row r="19" spans="2:13" ht="12.75">
      <c r="B19" s="169"/>
      <c r="C19" s="124"/>
      <c r="D19" s="124"/>
      <c r="E19" s="124"/>
      <c r="F19" s="124"/>
      <c r="G19" s="124"/>
      <c r="H19" s="124"/>
      <c r="I19" s="124"/>
      <c r="J19" s="124"/>
      <c r="K19" s="124"/>
      <c r="L19" s="124"/>
      <c r="M19" s="170"/>
    </row>
    <row r="20" spans="2:13" ht="12.75">
      <c r="B20" s="169"/>
      <c r="C20" s="124"/>
      <c r="D20" s="124"/>
      <c r="E20" s="124"/>
      <c r="F20" s="124"/>
      <c r="G20" s="124"/>
      <c r="H20" s="124"/>
      <c r="I20" s="124"/>
      <c r="J20" s="124"/>
      <c r="K20" s="124"/>
      <c r="L20" s="124"/>
      <c r="M20" s="170"/>
    </row>
    <row r="21" spans="2:13" ht="33.75">
      <c r="B21" s="496" t="s">
        <v>55</v>
      </c>
      <c r="C21" s="497"/>
      <c r="D21" s="497"/>
      <c r="E21" s="497"/>
      <c r="F21" s="497"/>
      <c r="G21" s="497"/>
      <c r="H21" s="497"/>
      <c r="I21" s="497"/>
      <c r="J21" s="497"/>
      <c r="K21" s="497"/>
      <c r="L21" s="124"/>
      <c r="M21" s="170"/>
    </row>
    <row r="22" spans="2:13" ht="32.25" customHeight="1">
      <c r="B22" s="169"/>
      <c r="C22" s="498"/>
      <c r="D22" s="498"/>
      <c r="E22" s="498"/>
      <c r="F22" s="498"/>
      <c r="G22" s="498"/>
      <c r="H22" s="498"/>
      <c r="I22" s="498"/>
      <c r="J22" s="498"/>
      <c r="K22" s="124"/>
      <c r="L22" s="124"/>
      <c r="M22" s="170"/>
    </row>
    <row r="23" spans="2:13" ht="57.75" customHeight="1">
      <c r="B23" s="169"/>
      <c r="C23" s="492" t="s">
        <v>350</v>
      </c>
      <c r="D23" s="492"/>
      <c r="E23" s="492"/>
      <c r="F23" s="492"/>
      <c r="G23" s="492"/>
      <c r="H23" s="492"/>
      <c r="I23" s="492"/>
      <c r="J23" s="492"/>
      <c r="K23" s="124"/>
      <c r="L23" s="124"/>
      <c r="M23" s="170"/>
    </row>
    <row r="24" spans="2:13" ht="12.75">
      <c r="B24" s="169"/>
      <c r="C24" s="492" t="s">
        <v>56</v>
      </c>
      <c r="D24" s="492"/>
      <c r="E24" s="492"/>
      <c r="F24" s="492"/>
      <c r="G24" s="492"/>
      <c r="H24" s="492"/>
      <c r="I24" s="492"/>
      <c r="J24" s="492"/>
      <c r="K24" s="124"/>
      <c r="L24" s="124"/>
      <c r="M24" s="170"/>
    </row>
    <row r="25" spans="2:13" ht="12.75">
      <c r="B25" s="169"/>
      <c r="C25" s="124"/>
      <c r="D25" s="124"/>
      <c r="E25" s="124"/>
      <c r="F25" s="124"/>
      <c r="G25" s="124"/>
      <c r="H25" s="124"/>
      <c r="I25" s="124"/>
      <c r="J25" s="124"/>
      <c r="K25" s="124"/>
      <c r="L25" s="124"/>
      <c r="M25" s="170"/>
    </row>
    <row r="26" spans="2:13" ht="33.75">
      <c r="B26" s="169"/>
      <c r="C26" s="124"/>
      <c r="D26" s="124"/>
      <c r="E26" s="14"/>
      <c r="F26" s="415" t="s">
        <v>57</v>
      </c>
      <c r="G26" s="14"/>
      <c r="H26" s="124"/>
      <c r="I26" s="124"/>
      <c r="J26" s="124"/>
      <c r="K26" s="124"/>
      <c r="L26" s="124"/>
      <c r="M26" s="170"/>
    </row>
    <row r="27" spans="2:13" ht="12.75">
      <c r="B27" s="169"/>
      <c r="C27" s="124"/>
      <c r="D27" s="124"/>
      <c r="E27" s="124"/>
      <c r="F27" s="124"/>
      <c r="G27" s="124"/>
      <c r="H27" s="124"/>
      <c r="I27" s="124"/>
      <c r="J27" s="124"/>
      <c r="K27" s="124"/>
      <c r="L27" s="124"/>
      <c r="M27" s="170"/>
    </row>
    <row r="28" spans="2:13" ht="12.75">
      <c r="B28" s="169"/>
      <c r="C28" s="124"/>
      <c r="D28" s="124"/>
      <c r="E28" s="124"/>
      <c r="F28" s="124"/>
      <c r="G28" s="124"/>
      <c r="H28" s="124"/>
      <c r="I28" s="124"/>
      <c r="J28" s="124"/>
      <c r="K28" s="124"/>
      <c r="L28" s="124"/>
      <c r="M28" s="170"/>
    </row>
    <row r="29" spans="2:13" ht="12.75">
      <c r="B29" s="169"/>
      <c r="C29" s="124"/>
      <c r="D29" s="124"/>
      <c r="E29" s="124"/>
      <c r="F29" s="124"/>
      <c r="G29" s="124"/>
      <c r="H29" s="124"/>
      <c r="I29" s="124"/>
      <c r="J29" s="124"/>
      <c r="K29" s="124"/>
      <c r="L29" s="124"/>
      <c r="M29" s="170"/>
    </row>
    <row r="30" spans="2:13" ht="12.75">
      <c r="B30" s="169"/>
      <c r="C30" s="124"/>
      <c r="D30" s="124"/>
      <c r="E30" s="124"/>
      <c r="F30" s="124"/>
      <c r="G30" s="124"/>
      <c r="H30" s="124"/>
      <c r="I30" s="124"/>
      <c r="J30" s="124"/>
      <c r="K30" s="124"/>
      <c r="L30" s="124"/>
      <c r="M30" s="170"/>
    </row>
    <row r="31" spans="2:13" ht="12.75">
      <c r="B31" s="169"/>
      <c r="C31" s="124"/>
      <c r="D31" s="124"/>
      <c r="E31" s="124"/>
      <c r="F31" s="124"/>
      <c r="G31" s="124"/>
      <c r="H31" s="124"/>
      <c r="I31" s="124"/>
      <c r="J31" s="124"/>
      <c r="K31" s="124"/>
      <c r="L31" s="124"/>
      <c r="M31" s="170"/>
    </row>
    <row r="32" spans="2:13" ht="12.75">
      <c r="B32" s="169"/>
      <c r="C32" s="124"/>
      <c r="D32" s="124"/>
      <c r="E32" s="124"/>
      <c r="F32" s="124"/>
      <c r="G32" s="124"/>
      <c r="H32" s="124"/>
      <c r="I32" s="124"/>
      <c r="J32" s="124"/>
      <c r="K32" s="124"/>
      <c r="L32" s="124"/>
      <c r="M32" s="170"/>
    </row>
    <row r="33" spans="2:13" ht="12.75">
      <c r="B33" s="169"/>
      <c r="C33" s="124"/>
      <c r="D33" s="124"/>
      <c r="E33" s="124"/>
      <c r="F33" s="124"/>
      <c r="G33" s="124"/>
      <c r="H33" s="124"/>
      <c r="I33" s="124"/>
      <c r="J33" s="124"/>
      <c r="K33" s="124"/>
      <c r="L33" s="124"/>
      <c r="M33" s="170"/>
    </row>
    <row r="34" spans="2:13" ht="12.75">
      <c r="B34" s="169"/>
      <c r="C34" s="124"/>
      <c r="D34" s="124"/>
      <c r="E34" s="124"/>
      <c r="F34" s="124"/>
      <c r="G34" s="124"/>
      <c r="H34" s="124"/>
      <c r="I34" s="124"/>
      <c r="J34" s="124"/>
      <c r="K34" s="124"/>
      <c r="L34" s="124"/>
      <c r="M34" s="170"/>
    </row>
    <row r="35" spans="2:13" ht="12.75">
      <c r="B35" s="169"/>
      <c r="C35" s="124"/>
      <c r="D35" s="124"/>
      <c r="E35" s="124"/>
      <c r="F35" s="124"/>
      <c r="G35" s="124"/>
      <c r="H35" s="124"/>
      <c r="I35" s="124"/>
      <c r="J35" s="124"/>
      <c r="K35" s="124"/>
      <c r="L35" s="124"/>
      <c r="M35" s="170"/>
    </row>
    <row r="36" spans="2:13" ht="9" customHeight="1">
      <c r="B36" s="169"/>
      <c r="C36" s="124"/>
      <c r="D36" s="124"/>
      <c r="E36" s="124"/>
      <c r="F36" s="124"/>
      <c r="G36" s="124"/>
      <c r="H36" s="124"/>
      <c r="I36" s="124"/>
      <c r="J36" s="124"/>
      <c r="K36" s="124"/>
      <c r="L36" s="124"/>
      <c r="M36" s="170"/>
    </row>
    <row r="37" spans="2:13" ht="12.75">
      <c r="B37" s="169"/>
      <c r="C37" s="124"/>
      <c r="D37" s="124"/>
      <c r="E37" s="124"/>
      <c r="F37" s="124"/>
      <c r="G37" s="124"/>
      <c r="H37" s="124"/>
      <c r="I37" s="124"/>
      <c r="J37" s="124"/>
      <c r="K37" s="124"/>
      <c r="L37" s="124"/>
      <c r="M37" s="170"/>
    </row>
    <row r="38" spans="2:13" s="167" customFormat="1" ht="12.75" customHeight="1">
      <c r="B38" s="169"/>
      <c r="C38" s="124"/>
      <c r="D38" s="124"/>
      <c r="E38" s="124"/>
      <c r="F38" s="124"/>
      <c r="G38" s="124"/>
      <c r="H38" s="124"/>
      <c r="I38" s="124"/>
      <c r="J38" s="124"/>
      <c r="K38" s="124"/>
      <c r="L38" s="8"/>
      <c r="M38" s="166"/>
    </row>
    <row r="39" spans="2:13" s="167" customFormat="1" ht="12.75" customHeight="1">
      <c r="B39" s="165"/>
      <c r="C39" s="416" t="s">
        <v>65</v>
      </c>
      <c r="D39" s="416"/>
      <c r="E39" s="416"/>
      <c r="F39" s="416"/>
      <c r="G39" s="416"/>
      <c r="H39" s="492" t="s">
        <v>66</v>
      </c>
      <c r="I39" s="492"/>
      <c r="J39" s="416"/>
      <c r="K39" s="416"/>
      <c r="L39" s="8"/>
      <c r="M39" s="166"/>
    </row>
    <row r="40" spans="2:13" s="167" customFormat="1" ht="12.75" customHeight="1">
      <c r="B40" s="165"/>
      <c r="C40" s="416" t="s">
        <v>67</v>
      </c>
      <c r="D40" s="416"/>
      <c r="E40" s="416"/>
      <c r="F40" s="416"/>
      <c r="G40" s="416"/>
      <c r="H40" s="492"/>
      <c r="I40" s="492"/>
      <c r="J40" s="416"/>
      <c r="K40" s="416"/>
      <c r="L40" s="8"/>
      <c r="M40" s="166"/>
    </row>
    <row r="41" spans="2:13" s="167" customFormat="1" ht="12.75" customHeight="1">
      <c r="B41" s="165"/>
      <c r="C41" s="416" t="s">
        <v>68</v>
      </c>
      <c r="D41" s="416"/>
      <c r="E41" s="416"/>
      <c r="F41" s="416"/>
      <c r="G41" s="416"/>
      <c r="H41" s="492" t="s">
        <v>7</v>
      </c>
      <c r="I41" s="492"/>
      <c r="J41" s="416"/>
      <c r="K41" s="416"/>
      <c r="L41" s="8"/>
      <c r="M41" s="166"/>
    </row>
    <row r="42" spans="2:13" ht="12.75">
      <c r="B42" s="169"/>
      <c r="C42" s="416" t="s">
        <v>69</v>
      </c>
      <c r="D42" s="416"/>
      <c r="E42" s="416"/>
      <c r="F42" s="416"/>
      <c r="G42" s="416"/>
      <c r="H42" s="492"/>
      <c r="I42" s="492"/>
      <c r="J42" s="416"/>
      <c r="K42" s="416"/>
      <c r="L42" s="124"/>
      <c r="M42" s="170"/>
    </row>
    <row r="43" spans="2:13" s="173" customFormat="1" ht="12.75" customHeight="1">
      <c r="B43" s="171"/>
      <c r="C43" s="14"/>
      <c r="D43" s="14"/>
      <c r="E43" s="14"/>
      <c r="F43" s="14"/>
      <c r="G43" s="14"/>
      <c r="H43" s="14"/>
      <c r="I43" s="14"/>
      <c r="J43" s="14"/>
      <c r="K43" s="14"/>
      <c r="L43" s="140"/>
      <c r="M43" s="172"/>
    </row>
    <row r="44" spans="2:13" s="173" customFormat="1" ht="12.75" customHeight="1">
      <c r="B44" s="171"/>
      <c r="C44" s="416" t="s">
        <v>70</v>
      </c>
      <c r="D44" s="416"/>
      <c r="E44" s="416"/>
      <c r="F44" s="416"/>
      <c r="G44" s="392" t="s">
        <v>71</v>
      </c>
      <c r="H44" s="499" t="s">
        <v>12</v>
      </c>
      <c r="I44" s="492"/>
      <c r="J44" s="417"/>
      <c r="K44" s="417"/>
      <c r="L44" s="140"/>
      <c r="M44" s="172"/>
    </row>
    <row r="45" spans="2:13" s="173" customFormat="1" ht="13.5" customHeight="1">
      <c r="B45" s="171"/>
      <c r="C45" s="416"/>
      <c r="D45" s="416"/>
      <c r="E45" s="416"/>
      <c r="F45" s="416"/>
      <c r="G45" s="392" t="s">
        <v>72</v>
      </c>
      <c r="H45" s="493" t="s">
        <v>13</v>
      </c>
      <c r="I45" s="492"/>
      <c r="J45" s="417"/>
      <c r="K45" s="417"/>
      <c r="L45" s="140"/>
      <c r="M45" s="172"/>
    </row>
    <row r="46" spans="2:13" s="173" customFormat="1" ht="12.75" customHeight="1">
      <c r="B46" s="171"/>
      <c r="C46" s="416"/>
      <c r="D46" s="416"/>
      <c r="E46" s="416"/>
      <c r="F46" s="416"/>
      <c r="G46" s="392"/>
      <c r="H46" s="392"/>
      <c r="I46" s="392"/>
      <c r="J46" s="417"/>
      <c r="K46" s="417"/>
      <c r="L46" s="140"/>
      <c r="M46" s="172"/>
    </row>
    <row r="47" spans="2:13" ht="29.25" customHeight="1">
      <c r="B47" s="169"/>
      <c r="C47" s="416" t="s">
        <v>73</v>
      </c>
      <c r="D47" s="416"/>
      <c r="E47" s="416"/>
      <c r="F47" s="392"/>
      <c r="G47" s="416"/>
      <c r="H47" s="416" t="s">
        <v>14</v>
      </c>
      <c r="I47" s="416"/>
      <c r="J47" s="417"/>
      <c r="K47" s="417"/>
      <c r="L47" s="124"/>
      <c r="M47" s="170"/>
    </row>
    <row r="48" spans="2:13" ht="12.75">
      <c r="B48" s="169"/>
      <c r="C48" s="124"/>
      <c r="D48" s="124"/>
      <c r="E48" s="124"/>
      <c r="F48" s="124"/>
      <c r="G48" s="124"/>
      <c r="H48" s="124"/>
      <c r="I48" s="124"/>
      <c r="J48" s="124"/>
      <c r="K48" s="124"/>
      <c r="L48" s="124"/>
      <c r="M48" s="170"/>
    </row>
    <row r="49" spans="2:13" ht="12.75">
      <c r="B49" s="169"/>
      <c r="C49" s="124"/>
      <c r="D49" s="124"/>
      <c r="E49" s="124"/>
      <c r="F49" s="124"/>
      <c r="G49" s="124"/>
      <c r="H49" s="124"/>
      <c r="I49" s="124"/>
      <c r="J49" s="124"/>
      <c r="K49" s="124"/>
      <c r="L49" s="124"/>
      <c r="M49" s="170"/>
    </row>
    <row r="50" spans="2:13" ht="12.75">
      <c r="B50" s="169"/>
      <c r="C50" s="124"/>
      <c r="D50" s="124"/>
      <c r="E50" s="124"/>
      <c r="F50" s="124"/>
      <c r="G50" s="124"/>
      <c r="H50" s="124"/>
      <c r="I50" s="124"/>
      <c r="J50" s="124"/>
      <c r="K50" s="124"/>
      <c r="L50" s="124"/>
      <c r="M50" s="170"/>
    </row>
    <row r="51" spans="2:13" ht="12.75">
      <c r="B51" s="169"/>
      <c r="C51" s="124"/>
      <c r="D51" s="124"/>
      <c r="E51" s="124"/>
      <c r="F51" s="124"/>
      <c r="G51" s="124"/>
      <c r="H51" s="124"/>
      <c r="I51" s="124"/>
      <c r="J51" s="124"/>
      <c r="K51" s="124"/>
      <c r="L51" s="124"/>
      <c r="M51" s="170"/>
    </row>
    <row r="52" spans="2:13" ht="12.75">
      <c r="B52" s="169"/>
      <c r="C52" s="124"/>
      <c r="D52" s="124"/>
      <c r="E52" s="124"/>
      <c r="F52" s="124"/>
      <c r="G52" s="124"/>
      <c r="H52" s="124"/>
      <c r="I52" s="124"/>
      <c r="J52" s="124"/>
      <c r="K52" s="124"/>
      <c r="L52" s="124"/>
      <c r="M52" s="170"/>
    </row>
    <row r="53" spans="2:13" ht="12.75">
      <c r="B53" s="169"/>
      <c r="C53" s="124"/>
      <c r="D53" s="124"/>
      <c r="E53" s="124"/>
      <c r="F53" s="124"/>
      <c r="G53" s="124"/>
      <c r="H53" s="124"/>
      <c r="I53" s="124"/>
      <c r="J53" s="124"/>
      <c r="K53" s="124"/>
      <c r="L53" s="124"/>
      <c r="M53" s="170"/>
    </row>
    <row r="54" spans="2:13" ht="12.75">
      <c r="B54" s="169"/>
      <c r="C54" s="124"/>
      <c r="D54" s="124"/>
      <c r="E54" s="124"/>
      <c r="F54" s="124"/>
      <c r="G54" s="124"/>
      <c r="H54" s="124"/>
      <c r="I54" s="124"/>
      <c r="J54" s="124"/>
      <c r="K54" s="124"/>
      <c r="L54" s="124"/>
      <c r="M54" s="170"/>
    </row>
    <row r="55" spans="2:13" ht="12.75">
      <c r="B55" s="169"/>
      <c r="C55" s="124"/>
      <c r="D55" s="124"/>
      <c r="E55" s="124"/>
      <c r="F55" s="124"/>
      <c r="G55" s="124"/>
      <c r="H55" s="124"/>
      <c r="I55" s="124"/>
      <c r="J55" s="124"/>
      <c r="K55" s="124"/>
      <c r="L55" s="124"/>
      <c r="M55" s="170"/>
    </row>
    <row r="56" spans="2:13" ht="12.75">
      <c r="B56" s="174"/>
      <c r="C56" s="175"/>
      <c r="D56" s="175"/>
      <c r="E56" s="175"/>
      <c r="F56" s="175"/>
      <c r="G56" s="175"/>
      <c r="H56" s="175"/>
      <c r="I56" s="175"/>
      <c r="J56" s="175"/>
      <c r="K56" s="175"/>
      <c r="L56" s="175"/>
      <c r="M56" s="176"/>
    </row>
    <row r="57" ht="12.75">
      <c r="B57" s="161" t="s">
        <v>74</v>
      </c>
    </row>
  </sheetData>
  <sheetProtection/>
  <mergeCells count="12">
    <mergeCell ref="H40:I40"/>
    <mergeCell ref="H41:I41"/>
    <mergeCell ref="C23:J23"/>
    <mergeCell ref="H42:I42"/>
    <mergeCell ref="H45:I45"/>
    <mergeCell ref="C24:J24"/>
    <mergeCell ref="F10:K10"/>
    <mergeCell ref="C10:E10"/>
    <mergeCell ref="B21:K21"/>
    <mergeCell ref="C22:J22"/>
    <mergeCell ref="H44:I44"/>
    <mergeCell ref="H39:I39"/>
  </mergeCells>
  <printOptions horizontalCentered="1" verticalCentered="1"/>
  <pageMargins left="0.25" right="0.25" top="0.25" bottom="0.25" header="0.511811023622047" footer="0.511811023622047"/>
  <pageSetup horizontalDpi="300" verticalDpi="300" orientation="portrait" paperSize="9" scale="87"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5"/>
  <sheetViews>
    <sheetView zoomScalePageLayoutView="0" workbookViewId="0" topLeftCell="A6">
      <selection activeCell="F10" sqref="F10"/>
    </sheetView>
  </sheetViews>
  <sheetFormatPr defaultColWidth="9.140625" defaultRowHeight="12.75"/>
  <cols>
    <col min="1" max="1" width="4.421875" style="47" customWidth="1"/>
    <col min="2" max="2" width="3.7109375" style="48" customWidth="1"/>
    <col min="3" max="3" width="2.7109375" style="48" customWidth="1"/>
    <col min="4" max="4" width="4.00390625" style="48" customWidth="1"/>
    <col min="5" max="5" width="43.28125" style="47" customWidth="1"/>
    <col min="6" max="6" width="8.28125" style="47" customWidth="1"/>
    <col min="7" max="7" width="15.28125" style="49" customWidth="1"/>
    <col min="8" max="8" width="15.28125" style="313" customWidth="1"/>
    <col min="9" max="9" width="3.00390625" style="47" customWidth="1"/>
    <col min="10" max="16384" width="9.140625" style="47" customWidth="1"/>
  </cols>
  <sheetData>
    <row r="1" spans="2:8" s="1" customFormat="1" ht="17.25" customHeight="1">
      <c r="B1" s="500" t="s">
        <v>75</v>
      </c>
      <c r="C1" s="500"/>
      <c r="D1" s="500"/>
      <c r="E1" s="500"/>
      <c r="F1" s="500"/>
      <c r="G1" s="16"/>
      <c r="H1" s="309"/>
    </row>
    <row r="2" spans="2:8" s="17" customFormat="1" ht="3.75" customHeight="1">
      <c r="B2" s="18"/>
      <c r="C2" s="19"/>
      <c r="D2" s="19"/>
      <c r="E2" s="20"/>
      <c r="G2" s="21"/>
      <c r="H2" s="310"/>
    </row>
    <row r="3" spans="2:8" s="22" customFormat="1" ht="15.75" customHeight="1">
      <c r="B3" s="501" t="s">
        <v>76</v>
      </c>
      <c r="C3" s="501"/>
      <c r="D3" s="501"/>
      <c r="E3" s="501"/>
      <c r="F3" s="501"/>
      <c r="G3" s="501"/>
      <c r="H3" s="501"/>
    </row>
    <row r="4" spans="1:8" s="15" customFormat="1" ht="15" customHeight="1">
      <c r="A4" s="82"/>
      <c r="B4" s="413" t="s">
        <v>179</v>
      </c>
      <c r="C4" s="422"/>
      <c r="D4" s="23"/>
      <c r="G4" s="24"/>
      <c r="H4" s="311"/>
    </row>
    <row r="5" spans="2:8" s="15" customFormat="1" ht="12" customHeight="1">
      <c r="B5" s="505" t="s">
        <v>0</v>
      </c>
      <c r="C5" s="507" t="s">
        <v>77</v>
      </c>
      <c r="D5" s="508"/>
      <c r="E5" s="509"/>
      <c r="F5" s="505" t="s">
        <v>78</v>
      </c>
      <c r="G5" s="419" t="s">
        <v>79</v>
      </c>
      <c r="H5" s="419" t="s">
        <v>79</v>
      </c>
    </row>
    <row r="6" spans="2:8" s="15" customFormat="1" ht="14.25" customHeight="1">
      <c r="B6" s="506"/>
      <c r="C6" s="510"/>
      <c r="D6" s="511"/>
      <c r="E6" s="512"/>
      <c r="F6" s="506"/>
      <c r="G6" s="420" t="s">
        <v>80</v>
      </c>
      <c r="H6" s="421" t="s">
        <v>351</v>
      </c>
    </row>
    <row r="7" spans="2:8" s="25" customFormat="1" ht="24.75" customHeight="1">
      <c r="B7" s="363" t="s">
        <v>1</v>
      </c>
      <c r="C7" s="502" t="s">
        <v>82</v>
      </c>
      <c r="D7" s="503"/>
      <c r="E7" s="504"/>
      <c r="F7" s="26"/>
      <c r="G7" s="27">
        <f>G8+G11+G12+G20+G28+G29+G30</f>
        <v>19887620.260800004</v>
      </c>
      <c r="H7" s="203" t="s">
        <v>51</v>
      </c>
    </row>
    <row r="8" spans="2:8" s="25" customFormat="1" ht="16.5" customHeight="1">
      <c r="B8" s="28"/>
      <c r="C8" s="355">
        <v>1</v>
      </c>
      <c r="D8" s="359" t="s">
        <v>83</v>
      </c>
      <c r="E8" s="29"/>
      <c r="F8" s="30"/>
      <c r="G8" s="27">
        <f>SUM(G9:G10)</f>
        <v>5588835.740800001</v>
      </c>
      <c r="H8" s="203" t="s">
        <v>51</v>
      </c>
    </row>
    <row r="9" spans="2:8" s="31" customFormat="1" ht="16.5" customHeight="1">
      <c r="B9" s="28"/>
      <c r="C9" s="355"/>
      <c r="D9" s="32" t="s">
        <v>4</v>
      </c>
      <c r="E9" s="33" t="s">
        <v>84</v>
      </c>
      <c r="F9" s="34" t="s">
        <v>22</v>
      </c>
      <c r="G9" s="205">
        <f>'Explanatory notes '!L16</f>
        <v>5535540.740800001</v>
      </c>
      <c r="H9" s="203" t="s">
        <v>51</v>
      </c>
    </row>
    <row r="10" spans="2:8" s="31" customFormat="1" ht="16.5" customHeight="1">
      <c r="B10" s="28"/>
      <c r="C10" s="355"/>
      <c r="D10" s="32" t="s">
        <v>4</v>
      </c>
      <c r="E10" s="33" t="s">
        <v>85</v>
      </c>
      <c r="F10" s="36"/>
      <c r="G10" s="35">
        <f>'Explanatory notes '!L17</f>
        <v>53295</v>
      </c>
      <c r="H10" s="203" t="s">
        <v>51</v>
      </c>
    </row>
    <row r="11" spans="2:8" s="25" customFormat="1" ht="16.5" customHeight="1">
      <c r="B11" s="28"/>
      <c r="C11" s="355">
        <v>2</v>
      </c>
      <c r="D11" s="359" t="s">
        <v>86</v>
      </c>
      <c r="E11" s="29"/>
      <c r="F11" s="30"/>
      <c r="G11" s="88">
        <f>0</f>
        <v>0</v>
      </c>
      <c r="H11" s="203" t="s">
        <v>51</v>
      </c>
    </row>
    <row r="12" spans="2:8" s="25" customFormat="1" ht="16.5" customHeight="1">
      <c r="B12" s="28"/>
      <c r="C12" s="355">
        <v>3</v>
      </c>
      <c r="D12" s="359" t="s">
        <v>87</v>
      </c>
      <c r="E12" s="29"/>
      <c r="F12" s="30"/>
      <c r="G12" s="27">
        <f>SUM(G13:G19)</f>
        <v>14298784.520000001</v>
      </c>
      <c r="H12" s="203" t="s">
        <v>51</v>
      </c>
    </row>
    <row r="13" spans="2:8" s="31" customFormat="1" ht="16.5" customHeight="1">
      <c r="B13" s="28"/>
      <c r="C13" s="38"/>
      <c r="D13" s="32" t="s">
        <v>4</v>
      </c>
      <c r="E13" s="33" t="s">
        <v>88</v>
      </c>
      <c r="F13" s="36"/>
      <c r="G13" s="35"/>
      <c r="H13" s="203"/>
    </row>
    <row r="14" spans="2:8" s="31" customFormat="1" ht="16.5" customHeight="1">
      <c r="B14" s="28"/>
      <c r="C14" s="38"/>
      <c r="D14" s="32" t="s">
        <v>4</v>
      </c>
      <c r="E14" s="33" t="s">
        <v>89</v>
      </c>
      <c r="F14" s="34" t="s">
        <v>23</v>
      </c>
      <c r="G14" s="184">
        <f>'Explanatory notes '!K23</f>
        <v>14248784.520000001</v>
      </c>
      <c r="H14" s="203" t="s">
        <v>51</v>
      </c>
    </row>
    <row r="15" spans="2:8" s="31" customFormat="1" ht="16.5" customHeight="1">
      <c r="B15" s="28"/>
      <c r="C15" s="38"/>
      <c r="D15" s="32" t="s">
        <v>4</v>
      </c>
      <c r="E15" s="33" t="s">
        <v>90</v>
      </c>
      <c r="F15" s="34" t="s">
        <v>20</v>
      </c>
      <c r="G15" s="35">
        <f>'Explanatory notes '!J30</f>
        <v>50000</v>
      </c>
      <c r="H15" s="203" t="s">
        <v>51</v>
      </c>
    </row>
    <row r="16" spans="2:8" s="31" customFormat="1" ht="16.5" customHeight="1">
      <c r="B16" s="28"/>
      <c r="C16" s="38"/>
      <c r="D16" s="32" t="s">
        <v>4</v>
      </c>
      <c r="E16" s="33" t="s">
        <v>91</v>
      </c>
      <c r="F16" s="36"/>
      <c r="H16" s="203"/>
    </row>
    <row r="17" spans="2:8" s="31" customFormat="1" ht="16.5" customHeight="1">
      <c r="B17" s="28"/>
      <c r="C17" s="38"/>
      <c r="D17" s="32" t="s">
        <v>4</v>
      </c>
      <c r="E17" s="33" t="s">
        <v>92</v>
      </c>
      <c r="F17" s="36"/>
      <c r="G17" s="35"/>
      <c r="H17" s="203"/>
    </row>
    <row r="18" spans="2:8" s="31" customFormat="1" ht="16.5" customHeight="1">
      <c r="B18" s="28"/>
      <c r="C18" s="38"/>
      <c r="D18" s="32" t="s">
        <v>4</v>
      </c>
      <c r="E18" s="33"/>
      <c r="F18" s="36"/>
      <c r="G18" s="35"/>
      <c r="H18" s="203"/>
    </row>
    <row r="19" spans="2:8" s="31" customFormat="1" ht="16.5" customHeight="1">
      <c r="B19" s="28"/>
      <c r="C19" s="38"/>
      <c r="D19" s="32" t="s">
        <v>4</v>
      </c>
      <c r="E19" s="33"/>
      <c r="F19" s="36"/>
      <c r="G19" s="35"/>
      <c r="H19" s="203"/>
    </row>
    <row r="20" spans="2:8" s="25" customFormat="1" ht="16.5" customHeight="1">
      <c r="B20" s="28"/>
      <c r="C20" s="355">
        <v>4</v>
      </c>
      <c r="D20" s="359" t="s">
        <v>93</v>
      </c>
      <c r="E20" s="29"/>
      <c r="F20" s="30"/>
      <c r="G20" s="88">
        <f>SUM(G21:G27)</f>
        <v>0</v>
      </c>
      <c r="H20" s="203" t="s">
        <v>51</v>
      </c>
    </row>
    <row r="21" spans="2:8" s="31" customFormat="1" ht="16.5" customHeight="1">
      <c r="B21" s="28"/>
      <c r="C21" s="38"/>
      <c r="D21" s="32" t="s">
        <v>4</v>
      </c>
      <c r="E21" s="33" t="s">
        <v>94</v>
      </c>
      <c r="F21" s="36"/>
      <c r="G21" s="35"/>
      <c r="H21" s="203"/>
    </row>
    <row r="22" spans="2:8" s="31" customFormat="1" ht="16.5" customHeight="1">
      <c r="B22" s="28"/>
      <c r="C22" s="38"/>
      <c r="D22" s="32" t="s">
        <v>4</v>
      </c>
      <c r="E22" s="33" t="s">
        <v>95</v>
      </c>
      <c r="F22" s="36"/>
      <c r="G22" s="35"/>
      <c r="H22" s="203"/>
    </row>
    <row r="23" spans="2:8" s="31" customFormat="1" ht="16.5" customHeight="1">
      <c r="B23" s="28"/>
      <c r="C23" s="38"/>
      <c r="D23" s="32" t="s">
        <v>4</v>
      </c>
      <c r="E23" s="33" t="s">
        <v>96</v>
      </c>
      <c r="F23" s="36"/>
      <c r="G23" s="35"/>
      <c r="H23" s="203"/>
    </row>
    <row r="24" spans="2:8" s="31" customFormat="1" ht="16.5" customHeight="1">
      <c r="B24" s="28"/>
      <c r="C24" s="38"/>
      <c r="D24" s="32" t="s">
        <v>4</v>
      </c>
      <c r="E24" s="33" t="s">
        <v>97</v>
      </c>
      <c r="F24" s="36"/>
      <c r="G24" s="35"/>
      <c r="H24" s="203"/>
    </row>
    <row r="25" spans="2:8" s="31" customFormat="1" ht="16.5" customHeight="1">
      <c r="B25" s="28"/>
      <c r="C25" s="38"/>
      <c r="D25" s="32" t="s">
        <v>4</v>
      </c>
      <c r="E25" s="33" t="s">
        <v>98</v>
      </c>
      <c r="F25" s="36"/>
      <c r="G25" s="35"/>
      <c r="H25" s="203"/>
    </row>
    <row r="26" spans="2:8" s="31" customFormat="1" ht="16.5" customHeight="1">
      <c r="B26" s="28"/>
      <c r="C26" s="38"/>
      <c r="D26" s="32" t="s">
        <v>4</v>
      </c>
      <c r="E26" s="33" t="s">
        <v>99</v>
      </c>
      <c r="F26" s="36"/>
      <c r="G26" s="35"/>
      <c r="H26" s="203"/>
    </row>
    <row r="27" spans="2:8" s="31" customFormat="1" ht="16.5" customHeight="1">
      <c r="B27" s="28"/>
      <c r="C27" s="38"/>
      <c r="D27" s="32" t="s">
        <v>4</v>
      </c>
      <c r="E27" s="33"/>
      <c r="F27" s="36"/>
      <c r="G27" s="35"/>
      <c r="H27" s="203"/>
    </row>
    <row r="28" spans="2:8" s="25" customFormat="1" ht="16.5" customHeight="1">
      <c r="B28" s="28"/>
      <c r="C28" s="355">
        <v>5</v>
      </c>
      <c r="D28" s="359" t="s">
        <v>100</v>
      </c>
      <c r="E28" s="29"/>
      <c r="F28" s="30"/>
      <c r="G28" s="88">
        <f>0</f>
        <v>0</v>
      </c>
      <c r="H28" s="203" t="s">
        <v>51</v>
      </c>
    </row>
    <row r="29" spans="2:8" s="25" customFormat="1" ht="16.5" customHeight="1">
      <c r="B29" s="28"/>
      <c r="C29" s="355">
        <v>6</v>
      </c>
      <c r="D29" s="359" t="s">
        <v>101</v>
      </c>
      <c r="E29" s="29"/>
      <c r="F29" s="30"/>
      <c r="G29" s="88">
        <f>0</f>
        <v>0</v>
      </c>
      <c r="H29" s="203" t="s">
        <v>51</v>
      </c>
    </row>
    <row r="30" spans="2:8" s="25" customFormat="1" ht="16.5" customHeight="1">
      <c r="B30" s="28"/>
      <c r="C30" s="355">
        <v>7</v>
      </c>
      <c r="D30" s="359" t="s">
        <v>102</v>
      </c>
      <c r="E30" s="29"/>
      <c r="F30" s="30"/>
      <c r="G30" s="27">
        <f>SUM(G31:G32)</f>
        <v>0</v>
      </c>
      <c r="H30" s="203" t="s">
        <v>51</v>
      </c>
    </row>
    <row r="31" spans="2:8" s="25" customFormat="1" ht="16.5" customHeight="1">
      <c r="B31" s="28"/>
      <c r="C31" s="355"/>
      <c r="D31" s="32" t="s">
        <v>4</v>
      </c>
      <c r="E31" s="29" t="s">
        <v>103</v>
      </c>
      <c r="F31" s="30"/>
      <c r="G31" s="37"/>
      <c r="H31" s="203"/>
    </row>
    <row r="32" spans="2:8" s="25" customFormat="1" ht="16.5" customHeight="1">
      <c r="B32" s="28"/>
      <c r="C32" s="355"/>
      <c r="D32" s="32" t="s">
        <v>4</v>
      </c>
      <c r="E32" s="29"/>
      <c r="F32" s="30"/>
      <c r="G32" s="37"/>
      <c r="H32" s="203"/>
    </row>
    <row r="33" spans="2:8" s="25" customFormat="1" ht="24.75" customHeight="1">
      <c r="B33" s="39" t="s">
        <v>2</v>
      </c>
      <c r="C33" s="502" t="s">
        <v>104</v>
      </c>
      <c r="D33" s="503"/>
      <c r="E33" s="504"/>
      <c r="F33" s="30"/>
      <c r="G33" s="27">
        <f>G34+G35+G40+G41+G42+G43</f>
        <v>2054520</v>
      </c>
      <c r="H33" s="203" t="s">
        <v>51</v>
      </c>
    </row>
    <row r="34" spans="2:8" s="25" customFormat="1" ht="16.5" customHeight="1">
      <c r="B34" s="28"/>
      <c r="C34" s="355">
        <v>1</v>
      </c>
      <c r="D34" s="359" t="s">
        <v>105</v>
      </c>
      <c r="E34" s="29"/>
      <c r="F34" s="30"/>
      <c r="G34" s="27">
        <f>0</f>
        <v>0</v>
      </c>
      <c r="H34" s="203"/>
    </row>
    <row r="35" spans="2:8" s="25" customFormat="1" ht="16.5" customHeight="1">
      <c r="B35" s="28"/>
      <c r="C35" s="355">
        <v>2</v>
      </c>
      <c r="D35" s="359" t="s">
        <v>106</v>
      </c>
      <c r="E35" s="40"/>
      <c r="F35" s="30"/>
      <c r="G35" s="27">
        <f>SUM(G36:G39)</f>
        <v>2054520</v>
      </c>
      <c r="H35" s="203" t="s">
        <v>51</v>
      </c>
    </row>
    <row r="36" spans="2:8" s="31" customFormat="1" ht="16.5" customHeight="1">
      <c r="B36" s="28"/>
      <c r="C36" s="38"/>
      <c r="D36" s="32" t="s">
        <v>4</v>
      </c>
      <c r="E36" s="33" t="s">
        <v>107</v>
      </c>
      <c r="F36" s="36"/>
      <c r="G36" s="35"/>
      <c r="H36" s="203"/>
    </row>
    <row r="37" spans="2:8" s="31" customFormat="1" ht="16.5" customHeight="1">
      <c r="B37" s="28"/>
      <c r="C37" s="38"/>
      <c r="D37" s="32" t="s">
        <v>4</v>
      </c>
      <c r="E37" s="33" t="s">
        <v>108</v>
      </c>
      <c r="F37" s="36"/>
      <c r="G37" s="35"/>
      <c r="H37" s="203"/>
    </row>
    <row r="38" spans="2:8" s="31" customFormat="1" ht="16.5" customHeight="1">
      <c r="B38" s="28"/>
      <c r="C38" s="38"/>
      <c r="D38" s="32" t="s">
        <v>4</v>
      </c>
      <c r="E38" s="33" t="s">
        <v>109</v>
      </c>
      <c r="F38" s="36"/>
      <c r="G38" s="35"/>
      <c r="H38" s="203"/>
    </row>
    <row r="39" spans="2:8" s="31" customFormat="1" ht="16.5" customHeight="1">
      <c r="B39" s="28"/>
      <c r="C39" s="38"/>
      <c r="D39" s="32" t="s">
        <v>4</v>
      </c>
      <c r="E39" s="33" t="s">
        <v>110</v>
      </c>
      <c r="F39" s="34" t="s">
        <v>19</v>
      </c>
      <c r="G39" s="35">
        <f>2054520</f>
        <v>2054520</v>
      </c>
      <c r="H39" s="203"/>
    </row>
    <row r="40" spans="2:8" s="25" customFormat="1" ht="16.5" customHeight="1">
      <c r="B40" s="28"/>
      <c r="C40" s="355">
        <v>3</v>
      </c>
      <c r="D40" s="359" t="s">
        <v>111</v>
      </c>
      <c r="E40" s="29"/>
      <c r="F40" s="30"/>
      <c r="G40" s="27">
        <f>0</f>
        <v>0</v>
      </c>
      <c r="H40" s="203"/>
    </row>
    <row r="41" spans="2:8" s="25" customFormat="1" ht="16.5" customHeight="1">
      <c r="B41" s="28"/>
      <c r="C41" s="355">
        <v>4</v>
      </c>
      <c r="D41" s="359" t="s">
        <v>112</v>
      </c>
      <c r="E41" s="29"/>
      <c r="F41" s="30"/>
      <c r="G41" s="27">
        <f>0</f>
        <v>0</v>
      </c>
      <c r="H41" s="203"/>
    </row>
    <row r="42" spans="2:8" s="25" customFormat="1" ht="16.5" customHeight="1">
      <c r="B42" s="28"/>
      <c r="C42" s="355">
        <v>5</v>
      </c>
      <c r="D42" s="359" t="s">
        <v>113</v>
      </c>
      <c r="E42" s="29"/>
      <c r="F42" s="30"/>
      <c r="G42" s="27"/>
      <c r="H42" s="203"/>
    </row>
    <row r="43" spans="2:8" s="25" customFormat="1" ht="16.5" customHeight="1">
      <c r="B43" s="28"/>
      <c r="C43" s="355">
        <v>6</v>
      </c>
      <c r="D43" s="359" t="s">
        <v>114</v>
      </c>
      <c r="E43" s="29"/>
      <c r="F43" s="30"/>
      <c r="G43" s="37"/>
      <c r="H43" s="203"/>
    </row>
    <row r="44" spans="2:8" s="25" customFormat="1" ht="42" customHeight="1">
      <c r="B44" s="41"/>
      <c r="C44" s="502" t="s">
        <v>115</v>
      </c>
      <c r="D44" s="503"/>
      <c r="E44" s="504"/>
      <c r="F44" s="30"/>
      <c r="G44" s="27">
        <f>G7+G33</f>
        <v>21942140.260800004</v>
      </c>
      <c r="H44" s="203" t="s">
        <v>51</v>
      </c>
    </row>
    <row r="45" spans="2:8" s="25" customFormat="1" ht="12" customHeight="1">
      <c r="B45" s="42" t="s">
        <v>116</v>
      </c>
      <c r="C45" s="43"/>
      <c r="D45" s="43"/>
      <c r="E45" s="43"/>
      <c r="F45" s="44"/>
      <c r="G45" s="45"/>
      <c r="H45" s="312"/>
    </row>
  </sheetData>
  <sheetProtection/>
  <mergeCells count="8">
    <mergeCell ref="B1:F1"/>
    <mergeCell ref="B3:H3"/>
    <mergeCell ref="C33:E33"/>
    <mergeCell ref="C44:E44"/>
    <mergeCell ref="F5:F6"/>
    <mergeCell ref="C5:E6"/>
    <mergeCell ref="B5:B6"/>
    <mergeCell ref="C7:E7"/>
  </mergeCells>
  <hyperlinks>
    <hyperlink ref="F15" location="'Explanatory notes '!B29" display="REF 3"/>
    <hyperlink ref="F39" location="'Explanatory notes '!B37" display="REF 4"/>
    <hyperlink ref="F9" location="'Explanatory notes '!B10" display="REF 1"/>
    <hyperlink ref="F14" location="'Explanatory notes '!B23" display="REF 2"/>
  </hyperlinks>
  <printOptions horizontalCentered="1" verticalCentered="1"/>
  <pageMargins left="0" right="0" top="0" bottom="0" header="0.511811023622047" footer="0.511811023622047"/>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1:J51"/>
  <sheetViews>
    <sheetView workbookViewId="0" topLeftCell="A2">
      <selection activeCell="F21" sqref="F21"/>
    </sheetView>
  </sheetViews>
  <sheetFormatPr defaultColWidth="9.140625" defaultRowHeight="12.75"/>
  <cols>
    <col min="1" max="1" width="3.8515625" style="47" customWidth="1"/>
    <col min="2" max="2" width="3.7109375" style="48" customWidth="1"/>
    <col min="3" max="3" width="3.421875" style="48" customWidth="1"/>
    <col min="4" max="4" width="4.00390625" style="48" customWidth="1"/>
    <col min="5" max="5" width="40.57421875" style="47" customWidth="1"/>
    <col min="6" max="6" width="8.28125" style="47" customWidth="1"/>
    <col min="7" max="7" width="15.28125" style="49" customWidth="1"/>
    <col min="8" max="8" width="15.28125" style="313" customWidth="1"/>
    <col min="9" max="9" width="2.7109375" style="47" customWidth="1"/>
    <col min="10" max="16384" width="9.140625" style="47" customWidth="1"/>
  </cols>
  <sheetData>
    <row r="1" spans="2:8" ht="15">
      <c r="B1" s="500" t="s">
        <v>75</v>
      </c>
      <c r="C1" s="500"/>
      <c r="D1" s="500"/>
      <c r="E1" s="500"/>
      <c r="F1" s="500"/>
      <c r="G1" s="16"/>
      <c r="H1" s="309"/>
    </row>
    <row r="2" spans="2:8" s="17" customFormat="1" ht="6" customHeight="1">
      <c r="B2" s="18"/>
      <c r="C2" s="19"/>
      <c r="D2" s="19"/>
      <c r="E2" s="20"/>
      <c r="G2" s="21"/>
      <c r="H2" s="310"/>
    </row>
    <row r="3" spans="2:8" s="50" customFormat="1" ht="18" customHeight="1">
      <c r="B3" s="501" t="s">
        <v>76</v>
      </c>
      <c r="C3" s="501"/>
      <c r="D3" s="501"/>
      <c r="E3" s="501"/>
      <c r="F3" s="501"/>
      <c r="G3" s="501"/>
      <c r="H3" s="501"/>
    </row>
    <row r="4" spans="3:8" s="50" customFormat="1" ht="18" customHeight="1">
      <c r="C4" s="423" t="s">
        <v>179</v>
      </c>
      <c r="D4" s="51"/>
      <c r="E4" s="51"/>
      <c r="F4" s="51"/>
      <c r="G4" s="51"/>
      <c r="H4" s="314"/>
    </row>
    <row r="5" spans="2:8" s="13" customFormat="1" ht="6.75" customHeight="1">
      <c r="B5" s="52"/>
      <c r="C5" s="52"/>
      <c r="D5" s="52"/>
      <c r="G5" s="53"/>
      <c r="H5" s="315"/>
    </row>
    <row r="6" spans="2:8" s="50" customFormat="1" ht="15.75" customHeight="1">
      <c r="B6" s="505" t="s">
        <v>0</v>
      </c>
      <c r="C6" s="507" t="s">
        <v>117</v>
      </c>
      <c r="D6" s="508"/>
      <c r="E6" s="509"/>
      <c r="F6" s="505" t="s">
        <v>78</v>
      </c>
      <c r="G6" s="419" t="s">
        <v>79</v>
      </c>
      <c r="H6" s="419" t="s">
        <v>79</v>
      </c>
    </row>
    <row r="7" spans="2:8" s="50" customFormat="1" ht="15.75" customHeight="1">
      <c r="B7" s="506"/>
      <c r="C7" s="510"/>
      <c r="D7" s="511"/>
      <c r="E7" s="512"/>
      <c r="F7" s="506"/>
      <c r="G7" s="420" t="s">
        <v>80</v>
      </c>
      <c r="H7" s="421" t="s">
        <v>351</v>
      </c>
    </row>
    <row r="8" spans="2:8" s="25" customFormat="1" ht="24.75" customHeight="1">
      <c r="B8" s="39" t="s">
        <v>1</v>
      </c>
      <c r="C8" s="502" t="s">
        <v>118</v>
      </c>
      <c r="D8" s="503"/>
      <c r="E8" s="504"/>
      <c r="F8" s="30"/>
      <c r="G8" s="27">
        <f>G9+G10+G13+G24+G25</f>
        <v>4781111.28</v>
      </c>
      <c r="H8" s="203" t="s">
        <v>51</v>
      </c>
    </row>
    <row r="9" spans="2:8" s="25" customFormat="1" ht="15.75" customHeight="1">
      <c r="B9" s="28"/>
      <c r="C9" s="355">
        <v>1</v>
      </c>
      <c r="D9" s="359" t="s">
        <v>119</v>
      </c>
      <c r="E9" s="29"/>
      <c r="F9" s="30"/>
      <c r="G9" s="88">
        <f>0</f>
        <v>0</v>
      </c>
      <c r="H9" s="316" t="s">
        <v>51</v>
      </c>
    </row>
    <row r="10" spans="2:8" s="25" customFormat="1" ht="15.75" customHeight="1">
      <c r="B10" s="28"/>
      <c r="C10" s="355">
        <v>2</v>
      </c>
      <c r="D10" s="359" t="s">
        <v>120</v>
      </c>
      <c r="E10" s="29"/>
      <c r="F10" s="30"/>
      <c r="G10" s="27">
        <f>SUM(G11:G12)</f>
        <v>0</v>
      </c>
      <c r="H10" s="316" t="s">
        <v>51</v>
      </c>
    </row>
    <row r="11" spans="2:8" s="31" customFormat="1" ht="15.75" customHeight="1">
      <c r="B11" s="28"/>
      <c r="C11" s="38"/>
      <c r="D11" s="32" t="s">
        <v>4</v>
      </c>
      <c r="E11" s="33" t="s">
        <v>121</v>
      </c>
      <c r="F11" s="36"/>
      <c r="G11" s="35"/>
      <c r="H11" s="205"/>
    </row>
    <row r="12" spans="2:8" s="31" customFormat="1" ht="15.75" customHeight="1">
      <c r="B12" s="28"/>
      <c r="C12" s="38"/>
      <c r="D12" s="32" t="s">
        <v>4</v>
      </c>
      <c r="E12" s="33" t="s">
        <v>122</v>
      </c>
      <c r="F12" s="36"/>
      <c r="G12" s="35"/>
      <c r="H12" s="205"/>
    </row>
    <row r="13" spans="2:8" s="25" customFormat="1" ht="15.75" customHeight="1">
      <c r="B13" s="28"/>
      <c r="C13" s="355">
        <v>3</v>
      </c>
      <c r="D13" s="359" t="s">
        <v>123</v>
      </c>
      <c r="E13" s="29"/>
      <c r="F13" s="30"/>
      <c r="G13" s="27">
        <f>SUM(G14:G23)</f>
        <v>4781111.28</v>
      </c>
      <c r="H13" s="203" t="s">
        <v>51</v>
      </c>
    </row>
    <row r="14" spans="2:8" s="31" customFormat="1" ht="15.75" customHeight="1">
      <c r="B14" s="28"/>
      <c r="C14" s="38"/>
      <c r="D14" s="32" t="s">
        <v>4</v>
      </c>
      <c r="E14" s="33" t="s">
        <v>124</v>
      </c>
      <c r="F14" s="34" t="s">
        <v>45</v>
      </c>
      <c r="G14" s="35">
        <f>'Explanatory notes '!J55</f>
        <v>2016710.1600000001</v>
      </c>
      <c r="H14" s="317" t="s">
        <v>51</v>
      </c>
    </row>
    <row r="15" spans="2:8" s="31" customFormat="1" ht="15.75" customHeight="1">
      <c r="B15" s="28"/>
      <c r="C15" s="38"/>
      <c r="D15" s="32" t="s">
        <v>4</v>
      </c>
      <c r="E15" s="33" t="s">
        <v>125</v>
      </c>
      <c r="F15" s="36"/>
      <c r="G15" s="35">
        <f>0</f>
        <v>0</v>
      </c>
      <c r="H15" s="317" t="s">
        <v>51</v>
      </c>
    </row>
    <row r="16" spans="2:8" s="31" customFormat="1" ht="15.75" customHeight="1">
      <c r="B16" s="28"/>
      <c r="C16" s="38"/>
      <c r="D16" s="32" t="s">
        <v>4</v>
      </c>
      <c r="E16" s="33" t="s">
        <v>126</v>
      </c>
      <c r="F16" s="36"/>
      <c r="G16" s="35">
        <f>(134924.06+202386.06)</f>
        <v>337310.12</v>
      </c>
      <c r="H16" s="205"/>
    </row>
    <row r="17" spans="2:8" s="31" customFormat="1" ht="15.75" customHeight="1">
      <c r="B17" s="28"/>
      <c r="C17" s="38"/>
      <c r="D17" s="32" t="s">
        <v>4</v>
      </c>
      <c r="E17" s="33" t="s">
        <v>127</v>
      </c>
      <c r="F17" s="36"/>
      <c r="G17" s="35">
        <f>(645967.94+456483.06)</f>
        <v>1102451</v>
      </c>
      <c r="H17" s="205"/>
    </row>
    <row r="18" spans="2:8" s="31" customFormat="1" ht="15.75" customHeight="1">
      <c r="B18" s="28"/>
      <c r="C18" s="38"/>
      <c r="D18" s="32" t="s">
        <v>4</v>
      </c>
      <c r="E18" s="33" t="s">
        <v>132</v>
      </c>
      <c r="F18" s="36"/>
      <c r="G18" s="35"/>
      <c r="H18" s="205"/>
    </row>
    <row r="19" spans="2:8" s="31" customFormat="1" ht="15.75" customHeight="1">
      <c r="B19" s="28"/>
      <c r="C19" s="38"/>
      <c r="D19" s="32" t="s">
        <v>4</v>
      </c>
      <c r="E19" s="33" t="s">
        <v>128</v>
      </c>
      <c r="F19" s="36"/>
      <c r="G19" s="35"/>
      <c r="H19" s="205"/>
    </row>
    <row r="20" spans="2:8" s="31" customFormat="1" ht="15.75" customHeight="1">
      <c r="B20" s="28"/>
      <c r="C20" s="38"/>
      <c r="D20" s="32" t="s">
        <v>4</v>
      </c>
      <c r="E20" s="33" t="s">
        <v>129</v>
      </c>
      <c r="F20" s="36"/>
      <c r="G20" s="35"/>
      <c r="H20" s="205"/>
    </row>
    <row r="21" spans="2:8" s="31" customFormat="1" ht="15.75" customHeight="1">
      <c r="B21" s="28"/>
      <c r="C21" s="38"/>
      <c r="D21" s="32" t="s">
        <v>4</v>
      </c>
      <c r="E21" s="33" t="s">
        <v>92</v>
      </c>
      <c r="F21" s="34" t="s">
        <v>46</v>
      </c>
      <c r="G21" s="35">
        <f>'Explanatory notes '!L59+'Explanatory notes '!M59</f>
        <v>1324640</v>
      </c>
      <c r="H21" s="317" t="s">
        <v>51</v>
      </c>
    </row>
    <row r="22" spans="2:8" s="31" customFormat="1" ht="15.75" customHeight="1">
      <c r="B22" s="28"/>
      <c r="C22" s="38"/>
      <c r="D22" s="32" t="s">
        <v>4</v>
      </c>
      <c r="E22" s="33" t="s">
        <v>130</v>
      </c>
      <c r="F22" s="36"/>
      <c r="G22" s="35"/>
      <c r="H22" s="205"/>
    </row>
    <row r="23" spans="2:8" s="25" customFormat="1" ht="15.75" customHeight="1">
      <c r="B23" s="28"/>
      <c r="C23" s="38"/>
      <c r="D23" s="32" t="s">
        <v>4</v>
      </c>
      <c r="E23" s="33" t="s">
        <v>131</v>
      </c>
      <c r="F23" s="30"/>
      <c r="G23" s="37"/>
      <c r="H23" s="318"/>
    </row>
    <row r="24" spans="2:8" s="25" customFormat="1" ht="15.75" customHeight="1">
      <c r="B24" s="28"/>
      <c r="C24" s="355">
        <v>4</v>
      </c>
      <c r="D24" s="359" t="s">
        <v>133</v>
      </c>
      <c r="E24" s="29"/>
      <c r="F24" s="30"/>
      <c r="G24" s="27">
        <f>0</f>
        <v>0</v>
      </c>
      <c r="H24" s="316" t="s">
        <v>51</v>
      </c>
    </row>
    <row r="25" spans="2:8" s="25" customFormat="1" ht="24.75" customHeight="1">
      <c r="B25" s="28"/>
      <c r="C25" s="355">
        <v>5</v>
      </c>
      <c r="D25" s="359" t="s">
        <v>134</v>
      </c>
      <c r="E25" s="29"/>
      <c r="F25" s="30"/>
      <c r="G25" s="27">
        <f>0</f>
        <v>0</v>
      </c>
      <c r="H25" s="316" t="s">
        <v>51</v>
      </c>
    </row>
    <row r="26" spans="2:8" s="25" customFormat="1" ht="15.75" customHeight="1">
      <c r="B26" s="39" t="s">
        <v>2</v>
      </c>
      <c r="C26" s="502" t="s">
        <v>135</v>
      </c>
      <c r="D26" s="503"/>
      <c r="E26" s="504"/>
      <c r="F26" s="30"/>
      <c r="G26" s="27">
        <f>G27+G30+G31+G32</f>
        <v>0</v>
      </c>
      <c r="H26" s="316" t="s">
        <v>51</v>
      </c>
    </row>
    <row r="27" spans="2:8" s="31" customFormat="1" ht="15.75" customHeight="1">
      <c r="B27" s="28"/>
      <c r="C27" s="355">
        <v>1</v>
      </c>
      <c r="D27" s="359" t="s">
        <v>136</v>
      </c>
      <c r="E27" s="40"/>
      <c r="F27" s="36"/>
      <c r="G27" s="27">
        <f>SUM(G28:G29)</f>
        <v>0</v>
      </c>
      <c r="H27" s="316" t="s">
        <v>51</v>
      </c>
    </row>
    <row r="28" spans="2:8" s="31" customFormat="1" ht="15.75" customHeight="1">
      <c r="B28" s="28"/>
      <c r="C28" s="38"/>
      <c r="D28" s="32" t="s">
        <v>4</v>
      </c>
      <c r="E28" s="33" t="s">
        <v>137</v>
      </c>
      <c r="F28" s="36"/>
      <c r="G28" s="35"/>
      <c r="H28" s="205"/>
    </row>
    <row r="29" spans="2:8" s="25" customFormat="1" ht="15.75" customHeight="1">
      <c r="B29" s="28"/>
      <c r="C29" s="38"/>
      <c r="D29" s="32" t="s">
        <v>4</v>
      </c>
      <c r="E29" s="33" t="s">
        <v>138</v>
      </c>
      <c r="F29" s="30"/>
      <c r="G29" s="37"/>
      <c r="H29" s="318"/>
    </row>
    <row r="30" spans="2:8" s="25" customFormat="1" ht="15.75" customHeight="1">
      <c r="B30" s="28"/>
      <c r="C30" s="355">
        <v>2</v>
      </c>
      <c r="D30" s="359" t="s">
        <v>139</v>
      </c>
      <c r="E30" s="29"/>
      <c r="F30" s="30"/>
      <c r="G30" s="88">
        <f>0</f>
        <v>0</v>
      </c>
      <c r="H30" s="316" t="s">
        <v>51</v>
      </c>
    </row>
    <row r="31" spans="2:8" s="25" customFormat="1" ht="15.75" customHeight="1">
      <c r="B31" s="28"/>
      <c r="C31" s="355">
        <v>3</v>
      </c>
      <c r="D31" s="359" t="s">
        <v>133</v>
      </c>
      <c r="E31" s="29"/>
      <c r="F31" s="30"/>
      <c r="G31" s="88">
        <f>0</f>
        <v>0</v>
      </c>
      <c r="H31" s="316" t="s">
        <v>51</v>
      </c>
    </row>
    <row r="32" spans="2:8" s="25" customFormat="1" ht="24.75" customHeight="1">
      <c r="B32" s="28"/>
      <c r="C32" s="355">
        <v>4</v>
      </c>
      <c r="D32" s="359" t="s">
        <v>140</v>
      </c>
      <c r="E32" s="29"/>
      <c r="F32" s="30"/>
      <c r="G32" s="88">
        <f>0</f>
        <v>0</v>
      </c>
      <c r="H32" s="316" t="s">
        <v>51</v>
      </c>
    </row>
    <row r="33" spans="2:10" s="25" customFormat="1" ht="24.75" customHeight="1">
      <c r="B33" s="28"/>
      <c r="C33" s="502" t="s">
        <v>141</v>
      </c>
      <c r="D33" s="503"/>
      <c r="E33" s="504"/>
      <c r="F33" s="30"/>
      <c r="G33" s="27">
        <f>G8+G26</f>
        <v>4781111.28</v>
      </c>
      <c r="H33" s="203" t="str">
        <f>+H8</f>
        <v>-</v>
      </c>
      <c r="J33" s="269"/>
    </row>
    <row r="34" spans="2:8" s="25" customFormat="1" ht="15.75" customHeight="1">
      <c r="B34" s="39" t="s">
        <v>3</v>
      </c>
      <c r="C34" s="502" t="s">
        <v>142</v>
      </c>
      <c r="D34" s="503"/>
      <c r="E34" s="504"/>
      <c r="F34" s="30"/>
      <c r="G34" s="27">
        <f>SUM(G35:G44)</f>
        <v>17161028.560000002</v>
      </c>
      <c r="H34" s="203" t="s">
        <v>51</v>
      </c>
    </row>
    <row r="35" spans="2:8" s="25" customFormat="1" ht="15.75" customHeight="1">
      <c r="B35" s="28"/>
      <c r="C35" s="355">
        <v>1</v>
      </c>
      <c r="D35" s="359" t="s">
        <v>143</v>
      </c>
      <c r="E35" s="29"/>
      <c r="F35" s="30"/>
      <c r="G35" s="37"/>
      <c r="H35" s="318"/>
    </row>
    <row r="36" spans="2:8" s="25" customFormat="1" ht="15.75" customHeight="1">
      <c r="B36" s="28"/>
      <c r="C36" s="362">
        <v>2</v>
      </c>
      <c r="D36" s="359" t="s">
        <v>144</v>
      </c>
      <c r="E36" s="29"/>
      <c r="F36" s="30"/>
      <c r="G36" s="37"/>
      <c r="H36" s="318"/>
    </row>
    <row r="37" spans="2:8" s="25" customFormat="1" ht="15.75" customHeight="1">
      <c r="B37" s="28"/>
      <c r="C37" s="355">
        <v>3</v>
      </c>
      <c r="D37" s="359" t="s">
        <v>145</v>
      </c>
      <c r="E37" s="29"/>
      <c r="F37" s="34" t="s">
        <v>47</v>
      </c>
      <c r="G37" s="27">
        <f>'Explanatory notes '!J67</f>
        <v>26810000</v>
      </c>
      <c r="H37" s="203" t="s">
        <v>51</v>
      </c>
    </row>
    <row r="38" spans="2:8" s="25" customFormat="1" ht="15.75" customHeight="1">
      <c r="B38" s="28"/>
      <c r="C38" s="362">
        <v>4</v>
      </c>
      <c r="D38" s="359" t="s">
        <v>146</v>
      </c>
      <c r="E38" s="29"/>
      <c r="F38" s="30"/>
      <c r="G38" s="37"/>
      <c r="H38" s="318"/>
    </row>
    <row r="39" spans="2:8" s="25" customFormat="1" ht="15.75" customHeight="1">
      <c r="B39" s="28"/>
      <c r="C39" s="355">
        <v>5</v>
      </c>
      <c r="D39" s="359" t="s">
        <v>147</v>
      </c>
      <c r="E39" s="29"/>
      <c r="F39" s="30"/>
      <c r="G39" s="37"/>
      <c r="H39" s="318"/>
    </row>
    <row r="40" spans="2:8" s="25" customFormat="1" ht="15.75" customHeight="1">
      <c r="B40" s="28"/>
      <c r="C40" s="362">
        <v>6</v>
      </c>
      <c r="D40" s="359" t="s">
        <v>148</v>
      </c>
      <c r="E40" s="29"/>
      <c r="F40" s="30"/>
      <c r="G40" s="37"/>
      <c r="H40" s="318"/>
    </row>
    <row r="41" spans="2:8" s="25" customFormat="1" ht="15.75" customHeight="1">
      <c r="B41" s="28"/>
      <c r="C41" s="355">
        <v>7</v>
      </c>
      <c r="D41" s="359" t="s">
        <v>149</v>
      </c>
      <c r="E41" s="29"/>
      <c r="F41" s="30"/>
      <c r="G41" s="37"/>
      <c r="H41" s="318"/>
    </row>
    <row r="42" spans="2:8" s="25" customFormat="1" ht="15.75" customHeight="1">
      <c r="B42" s="28"/>
      <c r="C42" s="362">
        <v>8</v>
      </c>
      <c r="D42" s="359" t="s">
        <v>150</v>
      </c>
      <c r="E42" s="29"/>
      <c r="F42" s="30"/>
      <c r="G42" s="37"/>
      <c r="H42" s="318"/>
    </row>
    <row r="43" spans="2:8" s="25" customFormat="1" ht="15.75" customHeight="1">
      <c r="B43" s="28"/>
      <c r="C43" s="355">
        <v>9</v>
      </c>
      <c r="D43" s="359" t="s">
        <v>152</v>
      </c>
      <c r="E43" s="29"/>
      <c r="G43" s="27">
        <f>'P&amp;L Statement'!H28</f>
        <v>-1059956</v>
      </c>
      <c r="H43" s="319"/>
    </row>
    <row r="44" spans="2:10" s="25" customFormat="1" ht="24.75" customHeight="1">
      <c r="B44" s="28"/>
      <c r="C44" s="362">
        <v>10</v>
      </c>
      <c r="D44" s="359" t="s">
        <v>151</v>
      </c>
      <c r="E44" s="29"/>
      <c r="F44" s="34" t="s">
        <v>48</v>
      </c>
      <c r="G44" s="27">
        <f>'P&amp;L Statement'!G28</f>
        <v>-8589015.44</v>
      </c>
      <c r="H44" s="316" t="s">
        <v>51</v>
      </c>
      <c r="J44" s="269"/>
    </row>
    <row r="45" spans="2:8" s="25" customFormat="1" ht="15.75" customHeight="1">
      <c r="B45" s="28"/>
      <c r="C45" s="502" t="s">
        <v>153</v>
      </c>
      <c r="D45" s="503"/>
      <c r="E45" s="504"/>
      <c r="F45" s="30"/>
      <c r="G45" s="27">
        <f>G33+G34</f>
        <v>21942139.840000004</v>
      </c>
      <c r="H45" s="203" t="s">
        <v>51</v>
      </c>
    </row>
    <row r="46" spans="3:8" s="25" customFormat="1" ht="15.75" customHeight="1">
      <c r="C46" s="43"/>
      <c r="D46" s="54"/>
      <c r="E46" s="44"/>
      <c r="F46" s="44"/>
      <c r="G46" s="45"/>
      <c r="H46" s="312"/>
    </row>
    <row r="47" spans="2:8" s="25" customFormat="1" ht="15.75" customHeight="1">
      <c r="B47" s="43"/>
      <c r="C47" s="43"/>
      <c r="D47" s="54"/>
      <c r="E47" s="44"/>
      <c r="F47" s="44"/>
      <c r="G47" s="45"/>
      <c r="H47" s="312"/>
    </row>
    <row r="48" spans="2:8" s="25" customFormat="1" ht="15.75" customHeight="1">
      <c r="B48" s="55" t="s">
        <v>154</v>
      </c>
      <c r="C48" s="43"/>
      <c r="D48" s="54"/>
      <c r="E48" s="44"/>
      <c r="F48" s="44"/>
      <c r="G48" s="45"/>
      <c r="H48" s="312"/>
    </row>
    <row r="49" spans="2:8" s="25" customFormat="1" ht="15.75" customHeight="1">
      <c r="B49" s="43"/>
      <c r="C49" s="43"/>
      <c r="D49" s="54"/>
      <c r="E49" s="44"/>
      <c r="F49" s="44"/>
      <c r="G49" s="45"/>
      <c r="H49" s="312"/>
    </row>
    <row r="50" spans="2:8" s="25" customFormat="1" ht="15.75" customHeight="1">
      <c r="B50" s="43"/>
      <c r="C50" s="43"/>
      <c r="D50" s="43"/>
      <c r="E50" s="43"/>
      <c r="F50" s="44"/>
      <c r="G50" s="45"/>
      <c r="H50" s="312"/>
    </row>
    <row r="51" spans="2:8" ht="12.75">
      <c r="B51" s="147"/>
      <c r="C51" s="147"/>
      <c r="D51" s="148"/>
      <c r="E51" s="149"/>
      <c r="F51" s="149"/>
      <c r="G51" s="150"/>
      <c r="H51" s="320"/>
    </row>
  </sheetData>
  <sheetProtection/>
  <mergeCells count="10">
    <mergeCell ref="B1:F1"/>
    <mergeCell ref="C45:E45"/>
    <mergeCell ref="B6:B7"/>
    <mergeCell ref="C6:E7"/>
    <mergeCell ref="B3:H3"/>
    <mergeCell ref="C8:E8"/>
    <mergeCell ref="F6:F7"/>
    <mergeCell ref="C33:E33"/>
    <mergeCell ref="C26:E26"/>
    <mergeCell ref="C34:E34"/>
  </mergeCells>
  <hyperlinks>
    <hyperlink ref="F21" location="'Explanatory notes '!B60" display="REF 6"/>
    <hyperlink ref="F37" location="'Explanatory notes '!B68" display="REF 7"/>
    <hyperlink ref="F44" location="'Explanatory notes '!B71" display="REF 8"/>
    <hyperlink ref="F14" location="'Explanatory notes '!B47" display="REF 5"/>
  </hyperlinks>
  <printOptions horizontalCentered="1" verticalCentered="1"/>
  <pageMargins left="0" right="0" top="0" bottom="0" header="0.511811023622047" footer="0.511811023622047"/>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I35"/>
  <sheetViews>
    <sheetView workbookViewId="0" topLeftCell="A18">
      <selection activeCell="C26" sqref="C26:E26"/>
    </sheetView>
  </sheetViews>
  <sheetFormatPr defaultColWidth="9.140625" defaultRowHeight="12.75"/>
  <cols>
    <col min="1" max="1" width="2.7109375" style="13" customWidth="1"/>
    <col min="2" max="2" width="3.7109375" style="52" customWidth="1"/>
    <col min="3" max="3" width="5.8515625" style="52" customWidth="1"/>
    <col min="4" max="4" width="2.7109375" style="52" customWidth="1"/>
    <col min="5" max="5" width="44.140625" style="13" customWidth="1"/>
    <col min="6" max="6" width="7.57421875" style="13" customWidth="1"/>
    <col min="7" max="8" width="15.28125" style="53" customWidth="1"/>
    <col min="9" max="9" width="1.421875" style="13" customWidth="1"/>
    <col min="10" max="10" width="9.140625" style="13" customWidth="1"/>
    <col min="11" max="11" width="9.57421875" style="13" bestFit="1" customWidth="1"/>
    <col min="12" max="16384" width="9.140625" style="13" customWidth="1"/>
  </cols>
  <sheetData>
    <row r="1" spans="2:9" s="50" customFormat="1" ht="21" customHeight="1">
      <c r="B1" s="500" t="s">
        <v>75</v>
      </c>
      <c r="C1" s="500"/>
      <c r="D1" s="500"/>
      <c r="E1" s="500"/>
      <c r="F1" s="500"/>
      <c r="G1" s="21"/>
      <c r="H1" s="56"/>
      <c r="I1" s="17"/>
    </row>
    <row r="2" spans="2:9" s="50" customFormat="1" ht="29.25" customHeight="1">
      <c r="B2" s="519" t="s">
        <v>155</v>
      </c>
      <c r="C2" s="519"/>
      <c r="D2" s="519"/>
      <c r="E2" s="519"/>
      <c r="F2" s="519"/>
      <c r="G2" s="519"/>
      <c r="H2" s="519"/>
      <c r="I2" s="57"/>
    </row>
    <row r="3" spans="2:9" s="50" customFormat="1" ht="30" customHeight="1">
      <c r="B3" s="524" t="s">
        <v>365</v>
      </c>
      <c r="C3" s="524"/>
      <c r="D3" s="524"/>
      <c r="E3" s="524"/>
      <c r="F3" s="524"/>
      <c r="G3" s="524"/>
      <c r="H3" s="524"/>
      <c r="I3" s="22"/>
    </row>
    <row r="4" ht="17.25" customHeight="1">
      <c r="B4" s="422" t="s">
        <v>180</v>
      </c>
    </row>
    <row r="5" spans="2:9" s="50" customFormat="1" ht="15.75" customHeight="1">
      <c r="B5" s="531" t="s">
        <v>0</v>
      </c>
      <c r="C5" s="525" t="s">
        <v>184</v>
      </c>
      <c r="D5" s="526"/>
      <c r="E5" s="527"/>
      <c r="F5" s="505" t="s">
        <v>78</v>
      </c>
      <c r="G5" s="424" t="s">
        <v>79</v>
      </c>
      <c r="H5" s="424" t="s">
        <v>79</v>
      </c>
      <c r="I5" s="25"/>
    </row>
    <row r="6" spans="2:9" s="50" customFormat="1" ht="15.75" customHeight="1">
      <c r="B6" s="532"/>
      <c r="C6" s="528"/>
      <c r="D6" s="529"/>
      <c r="E6" s="530"/>
      <c r="F6" s="506"/>
      <c r="G6" s="425" t="s">
        <v>80</v>
      </c>
      <c r="H6" s="426" t="s">
        <v>81</v>
      </c>
      <c r="I6" s="25"/>
    </row>
    <row r="7" spans="2:8" s="50" customFormat="1" ht="24.75" customHeight="1">
      <c r="B7" s="28">
        <v>1</v>
      </c>
      <c r="C7" s="513" t="s">
        <v>156</v>
      </c>
      <c r="D7" s="514"/>
      <c r="E7" s="515"/>
      <c r="F7" s="58"/>
      <c r="G7" s="391"/>
      <c r="H7" s="59"/>
    </row>
    <row r="8" spans="2:8" s="50" customFormat="1" ht="24.75" customHeight="1">
      <c r="B8" s="28">
        <v>2</v>
      </c>
      <c r="C8" s="513" t="s">
        <v>157</v>
      </c>
      <c r="D8" s="514"/>
      <c r="E8" s="515"/>
      <c r="F8" s="68" t="s">
        <v>50</v>
      </c>
      <c r="G8" s="481">
        <v>13901125.520000001</v>
      </c>
      <c r="H8" s="59"/>
    </row>
    <row r="9" spans="2:8" s="50" customFormat="1" ht="24.75" customHeight="1">
      <c r="B9" s="357">
        <v>3</v>
      </c>
      <c r="C9" s="513" t="s">
        <v>158</v>
      </c>
      <c r="D9" s="514"/>
      <c r="E9" s="515"/>
      <c r="F9" s="60"/>
      <c r="G9" s="200"/>
      <c r="H9" s="61"/>
    </row>
    <row r="10" spans="2:8" s="50" customFormat="1" ht="24.75" customHeight="1">
      <c r="B10" s="357">
        <v>4</v>
      </c>
      <c r="C10" s="513" t="s">
        <v>159</v>
      </c>
      <c r="D10" s="514"/>
      <c r="E10" s="515"/>
      <c r="F10" s="60"/>
      <c r="G10" s="200"/>
      <c r="H10" s="61"/>
    </row>
    <row r="11" spans="2:8" s="50" customFormat="1" ht="24.75" customHeight="1">
      <c r="B11" s="357">
        <v>5</v>
      </c>
      <c r="C11" s="513" t="s">
        <v>160</v>
      </c>
      <c r="D11" s="514"/>
      <c r="E11" s="515"/>
      <c r="F11" s="60"/>
      <c r="G11" s="200">
        <f>G12+G13</f>
        <v>-17239137.36</v>
      </c>
      <c r="H11" s="61"/>
    </row>
    <row r="12" spans="2:9" s="50" customFormat="1" ht="24.75" customHeight="1">
      <c r="B12" s="357"/>
      <c r="C12" s="358"/>
      <c r="D12" s="522" t="s">
        <v>161</v>
      </c>
      <c r="E12" s="523"/>
      <c r="F12" s="62"/>
      <c r="G12" s="201">
        <f>-(11179513+5696199.96)</f>
        <v>-16875712.96</v>
      </c>
      <c r="H12" s="280" t="s">
        <v>51</v>
      </c>
      <c r="I12" s="31"/>
    </row>
    <row r="13" spans="2:9" s="50" customFormat="1" ht="24.75" customHeight="1">
      <c r="B13" s="357"/>
      <c r="C13" s="358"/>
      <c r="D13" s="522" t="s">
        <v>162</v>
      </c>
      <c r="E13" s="523"/>
      <c r="F13" s="62"/>
      <c r="G13" s="201">
        <f>-(215363+148061.4)</f>
        <v>-363424.4</v>
      </c>
      <c r="H13" s="280" t="s">
        <v>51</v>
      </c>
      <c r="I13" s="31"/>
    </row>
    <row r="14" spans="2:8" s="50" customFormat="1" ht="24.75" customHeight="1">
      <c r="B14" s="28">
        <v>6</v>
      </c>
      <c r="C14" s="513" t="s">
        <v>163</v>
      </c>
      <c r="D14" s="514"/>
      <c r="E14" s="515"/>
      <c r="F14" s="58"/>
      <c r="G14" s="199">
        <f>0</f>
        <v>0</v>
      </c>
      <c r="H14" s="317" t="s">
        <v>51</v>
      </c>
    </row>
    <row r="15" spans="2:8" s="50" customFormat="1" ht="24.75" customHeight="1">
      <c r="B15" s="28">
        <v>7</v>
      </c>
      <c r="C15" s="513" t="s">
        <v>164</v>
      </c>
      <c r="D15" s="514"/>
      <c r="E15" s="515"/>
      <c r="F15" s="68" t="s">
        <v>49</v>
      </c>
      <c r="G15" s="202">
        <f>-'Explanatory notes '!K76</f>
        <v>-5407874.55</v>
      </c>
      <c r="H15" s="59">
        <f>-(965000+73452+21000)</f>
        <v>-1059452</v>
      </c>
    </row>
    <row r="16" spans="2:9" s="50" customFormat="1" ht="28.5" customHeight="1">
      <c r="B16" s="28">
        <v>8</v>
      </c>
      <c r="C16" s="502" t="s">
        <v>165</v>
      </c>
      <c r="D16" s="503"/>
      <c r="E16" s="504"/>
      <c r="F16" s="356"/>
      <c r="G16" s="203">
        <f>G10+G11+G14+G15</f>
        <v>-22647011.91</v>
      </c>
      <c r="H16" s="27">
        <f>SUM(H7:H15)</f>
        <v>-1059452</v>
      </c>
      <c r="I16" s="25"/>
    </row>
    <row r="17" spans="2:9" s="50" customFormat="1" ht="39.75" customHeight="1">
      <c r="B17" s="28">
        <v>9</v>
      </c>
      <c r="C17" s="516" t="s">
        <v>366</v>
      </c>
      <c r="D17" s="517"/>
      <c r="E17" s="518"/>
      <c r="F17" s="63"/>
      <c r="G17" s="204">
        <f>G7+G8+G9+G16</f>
        <v>-8745886.389999999</v>
      </c>
      <c r="H17" s="27">
        <f>H16</f>
        <v>-1059452</v>
      </c>
      <c r="I17" s="25"/>
    </row>
    <row r="18" spans="2:8" s="50" customFormat="1" ht="24.75" customHeight="1">
      <c r="B18" s="28">
        <v>10</v>
      </c>
      <c r="C18" s="513" t="s">
        <v>166</v>
      </c>
      <c r="D18" s="514"/>
      <c r="E18" s="515"/>
      <c r="F18" s="58"/>
      <c r="G18" s="199"/>
      <c r="H18" s="59"/>
    </row>
    <row r="19" spans="2:8" s="50" customFormat="1" ht="24.75" customHeight="1">
      <c r="B19" s="28">
        <v>11</v>
      </c>
      <c r="C19" s="513" t="s">
        <v>167</v>
      </c>
      <c r="D19" s="514"/>
      <c r="E19" s="515"/>
      <c r="F19" s="58"/>
      <c r="G19" s="199"/>
      <c r="H19" s="59"/>
    </row>
    <row r="20" spans="2:8" s="50" customFormat="1" ht="24.75" customHeight="1">
      <c r="B20" s="28">
        <v>12</v>
      </c>
      <c r="C20" s="513" t="s">
        <v>168</v>
      </c>
      <c r="D20" s="514"/>
      <c r="E20" s="515"/>
      <c r="F20" s="58"/>
      <c r="G20" s="199">
        <f>SUM(G21:G24)</f>
        <v>156870.95</v>
      </c>
      <c r="H20" s="59">
        <f>H23</f>
        <v>-504</v>
      </c>
    </row>
    <row r="21" spans="2:9" s="50" customFormat="1" ht="27.75" customHeight="1">
      <c r="B21" s="28"/>
      <c r="C21" s="64" t="s">
        <v>367</v>
      </c>
      <c r="D21" s="520" t="s">
        <v>169</v>
      </c>
      <c r="E21" s="521"/>
      <c r="F21" s="361"/>
      <c r="G21" s="205"/>
      <c r="H21" s="35"/>
      <c r="I21" s="31"/>
    </row>
    <row r="22" spans="2:9" s="50" customFormat="1" ht="24.75" customHeight="1">
      <c r="B22" s="28"/>
      <c r="C22" s="479" t="s">
        <v>368</v>
      </c>
      <c r="D22" s="522" t="s">
        <v>170</v>
      </c>
      <c r="E22" s="523"/>
      <c r="F22" s="361"/>
      <c r="G22" s="205">
        <f>21412.14</f>
        <v>21412.14</v>
      </c>
      <c r="H22" s="35"/>
      <c r="I22" s="31"/>
    </row>
    <row r="23" spans="2:9" s="50" customFormat="1" ht="24.75" customHeight="1">
      <c r="B23" s="28"/>
      <c r="C23" s="479" t="s">
        <v>369</v>
      </c>
      <c r="D23" s="522" t="s">
        <v>171</v>
      </c>
      <c r="E23" s="523"/>
      <c r="F23" s="361"/>
      <c r="G23" s="205">
        <f>590623.63-455164.82</f>
        <v>135458.81</v>
      </c>
      <c r="H23" s="35">
        <v>-504</v>
      </c>
      <c r="I23" s="31"/>
    </row>
    <row r="24" spans="2:9" s="50" customFormat="1" ht="24.75" customHeight="1">
      <c r="B24" s="28"/>
      <c r="C24" s="479" t="s">
        <v>370</v>
      </c>
      <c r="D24" s="522" t="s">
        <v>172</v>
      </c>
      <c r="E24" s="523"/>
      <c r="F24" s="361"/>
      <c r="G24" s="205"/>
      <c r="H24" s="35"/>
      <c r="I24" s="31"/>
    </row>
    <row r="25" spans="2:9" s="50" customFormat="1" ht="39.75" customHeight="1">
      <c r="B25" s="28">
        <v>13</v>
      </c>
      <c r="C25" s="516" t="s">
        <v>173</v>
      </c>
      <c r="D25" s="517"/>
      <c r="E25" s="518"/>
      <c r="F25" s="360"/>
      <c r="G25" s="203">
        <f>G20+G19+G18</f>
        <v>156870.95</v>
      </c>
      <c r="H25" s="27">
        <f>H23</f>
        <v>-504</v>
      </c>
      <c r="I25" s="25"/>
    </row>
    <row r="26" spans="2:9" s="50" customFormat="1" ht="39.75" customHeight="1">
      <c r="B26" s="28">
        <v>14</v>
      </c>
      <c r="C26" s="516" t="s">
        <v>174</v>
      </c>
      <c r="D26" s="517"/>
      <c r="E26" s="518"/>
      <c r="F26" s="360"/>
      <c r="G26" s="203">
        <f>+G17+G25</f>
        <v>-8589015.44</v>
      </c>
      <c r="H26" s="27">
        <f>+H17+H25</f>
        <v>-1059956</v>
      </c>
      <c r="I26" s="25"/>
    </row>
    <row r="27" spans="2:8" s="50" customFormat="1" ht="24.75" customHeight="1">
      <c r="B27" s="28">
        <v>15</v>
      </c>
      <c r="C27" s="513" t="s">
        <v>175</v>
      </c>
      <c r="D27" s="514"/>
      <c r="E27" s="515"/>
      <c r="F27" s="58"/>
      <c r="G27" s="199"/>
      <c r="H27" s="59"/>
    </row>
    <row r="28" spans="2:9" s="50" customFormat="1" ht="39.75" customHeight="1">
      <c r="B28" s="28">
        <v>16</v>
      </c>
      <c r="C28" s="516" t="s">
        <v>176</v>
      </c>
      <c r="D28" s="517"/>
      <c r="E28" s="518"/>
      <c r="F28" s="360"/>
      <c r="G28" s="203">
        <f>G26</f>
        <v>-8589015.44</v>
      </c>
      <c r="H28" s="27">
        <f>H26</f>
        <v>-1059956</v>
      </c>
      <c r="I28" s="25"/>
    </row>
    <row r="29" spans="2:8" s="50" customFormat="1" ht="24.75" customHeight="1">
      <c r="B29" s="28">
        <v>17</v>
      </c>
      <c r="C29" s="513" t="s">
        <v>177</v>
      </c>
      <c r="D29" s="514"/>
      <c r="E29" s="515"/>
      <c r="F29" s="58"/>
      <c r="G29" s="199"/>
      <c r="H29" s="59"/>
    </row>
    <row r="30" spans="2:8" s="50" customFormat="1" ht="15.75" customHeight="1">
      <c r="B30" s="42" t="s">
        <v>178</v>
      </c>
      <c r="C30" s="65"/>
      <c r="D30" s="65"/>
      <c r="E30" s="66"/>
      <c r="F30" s="66"/>
      <c r="G30" s="67"/>
      <c r="H30" s="67"/>
    </row>
    <row r="31" spans="2:8" s="50" customFormat="1" ht="15.75" customHeight="1">
      <c r="B31" s="65"/>
      <c r="C31" s="65"/>
      <c r="D31" s="65"/>
      <c r="E31" s="66"/>
      <c r="F31" s="66"/>
      <c r="G31" s="67"/>
      <c r="H31" s="67"/>
    </row>
    <row r="32" spans="2:8" s="50" customFormat="1" ht="15.75" customHeight="1">
      <c r="B32" s="65"/>
      <c r="C32" s="65"/>
      <c r="D32" s="65"/>
      <c r="E32" s="66"/>
      <c r="F32" s="66"/>
      <c r="G32" s="67"/>
      <c r="H32" s="67"/>
    </row>
    <row r="33" spans="2:8" s="50" customFormat="1" ht="15.75" customHeight="1">
      <c r="B33" s="65"/>
      <c r="C33" s="65"/>
      <c r="D33" s="65"/>
      <c r="E33" s="66"/>
      <c r="F33" s="66"/>
      <c r="G33" s="67"/>
      <c r="H33" s="67"/>
    </row>
    <row r="34" spans="2:8" s="50" customFormat="1" ht="15.75" customHeight="1">
      <c r="B34" s="65"/>
      <c r="C34" s="65"/>
      <c r="D34" s="65"/>
      <c r="E34" s="65"/>
      <c r="F34" s="65"/>
      <c r="G34" s="67"/>
      <c r="H34" s="67"/>
    </row>
    <row r="35" spans="2:8" ht="12.75">
      <c r="B35" s="153"/>
      <c r="C35" s="153"/>
      <c r="D35" s="153"/>
      <c r="E35" s="154"/>
      <c r="F35" s="154"/>
      <c r="G35" s="155"/>
      <c r="H35" s="155"/>
    </row>
  </sheetData>
  <sheetProtection/>
  <mergeCells count="29">
    <mergeCell ref="C29:E29"/>
    <mergeCell ref="C28:E28"/>
    <mergeCell ref="C11:E11"/>
    <mergeCell ref="D12:E12"/>
    <mergeCell ref="D13:E13"/>
    <mergeCell ref="C14:E14"/>
    <mergeCell ref="D24:E24"/>
    <mergeCell ref="C25:E25"/>
    <mergeCell ref="C16:E16"/>
    <mergeCell ref="C17:E17"/>
    <mergeCell ref="C27:E27"/>
    <mergeCell ref="C20:E20"/>
    <mergeCell ref="D21:E21"/>
    <mergeCell ref="D22:E22"/>
    <mergeCell ref="D23:E23"/>
    <mergeCell ref="B3:H3"/>
    <mergeCell ref="C5:E6"/>
    <mergeCell ref="B5:B6"/>
    <mergeCell ref="C7:E7"/>
    <mergeCell ref="C8:E8"/>
    <mergeCell ref="B1:F1"/>
    <mergeCell ref="F5:F6"/>
    <mergeCell ref="C15:E15"/>
    <mergeCell ref="C18:E18"/>
    <mergeCell ref="C19:E19"/>
    <mergeCell ref="C26:E26"/>
    <mergeCell ref="B2:H2"/>
    <mergeCell ref="C9:E9"/>
    <mergeCell ref="C10:E10"/>
  </mergeCells>
  <hyperlinks>
    <hyperlink ref="F15" location="'Explanatory notes '!B77" display="REF 9"/>
    <hyperlink ref="F8" location="'Explanatory notes '!B114" display="REF 13"/>
  </hyperlinks>
  <printOptions horizontalCentered="1" verticalCentered="1"/>
  <pageMargins left="0" right="0" top="0" bottom="0" header="0.5118110236220472" footer="0.5118110236220472"/>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1:G33"/>
  <sheetViews>
    <sheetView zoomScalePageLayoutView="0" workbookViewId="0" topLeftCell="A10">
      <selection activeCell="F16" sqref="F16"/>
    </sheetView>
  </sheetViews>
  <sheetFormatPr defaultColWidth="9.140625" defaultRowHeight="12.75"/>
  <cols>
    <col min="1" max="1" width="2.57421875" style="47" customWidth="1"/>
    <col min="2" max="2" width="3.7109375" style="48" customWidth="1"/>
    <col min="3" max="3" width="5.7109375" style="48" customWidth="1"/>
    <col min="4" max="4" width="42.421875" style="48" customWidth="1"/>
    <col min="5" max="5" width="8.8515625" style="48" customWidth="1"/>
    <col min="6" max="6" width="15.28125" style="49" customWidth="1"/>
    <col min="7" max="7" width="13.28125" style="49" customWidth="1"/>
    <col min="8" max="8" width="2.7109375" style="47" customWidth="1"/>
    <col min="9" max="16384" width="9.140625" style="47" customWidth="1"/>
  </cols>
  <sheetData>
    <row r="1" spans="2:7" s="50" customFormat="1" ht="27.75" customHeight="1">
      <c r="B1" s="500" t="s">
        <v>75</v>
      </c>
      <c r="C1" s="500"/>
      <c r="D1" s="500"/>
      <c r="E1" s="500"/>
      <c r="F1" s="500"/>
      <c r="G1" s="69"/>
    </row>
    <row r="2" spans="2:7" s="50" customFormat="1" ht="8.25" customHeight="1">
      <c r="B2" s="18"/>
      <c r="C2" s="18"/>
      <c r="D2" s="18"/>
      <c r="E2" s="18"/>
      <c r="F2" s="70"/>
      <c r="G2" s="71"/>
    </row>
    <row r="3" spans="2:7" s="57" customFormat="1" ht="18" customHeight="1">
      <c r="B3" s="501" t="s">
        <v>181</v>
      </c>
      <c r="C3" s="501"/>
      <c r="D3" s="501"/>
      <c r="E3" s="501"/>
      <c r="F3" s="501"/>
      <c r="G3" s="501"/>
    </row>
    <row r="4" spans="2:7" s="72" customFormat="1" ht="19.5" customHeight="1">
      <c r="B4" s="46" t="s">
        <v>182</v>
      </c>
      <c r="C4" s="73"/>
      <c r="D4" s="73"/>
      <c r="E4" s="73"/>
      <c r="F4" s="74"/>
      <c r="G4" s="74"/>
    </row>
    <row r="5" spans="2:7" s="75" customFormat="1" ht="21" customHeight="1">
      <c r="B5" s="531" t="s">
        <v>0</v>
      </c>
      <c r="C5" s="525" t="s">
        <v>183</v>
      </c>
      <c r="D5" s="527"/>
      <c r="E5" s="531" t="s">
        <v>24</v>
      </c>
      <c r="F5" s="427" t="s">
        <v>79</v>
      </c>
      <c r="G5" s="424" t="s">
        <v>79</v>
      </c>
    </row>
    <row r="6" spans="2:7" s="75" customFormat="1" ht="13.5" customHeight="1">
      <c r="B6" s="532"/>
      <c r="C6" s="528"/>
      <c r="D6" s="530"/>
      <c r="E6" s="532"/>
      <c r="F6" s="426" t="s">
        <v>80</v>
      </c>
      <c r="G6" s="426" t="s">
        <v>81</v>
      </c>
    </row>
    <row r="7" spans="2:7" s="25" customFormat="1" ht="34.5" customHeight="1">
      <c r="B7" s="28"/>
      <c r="C7" s="516" t="s">
        <v>185</v>
      </c>
      <c r="D7" s="518"/>
      <c r="E7" s="360"/>
      <c r="F7" s="27">
        <f>F13</f>
        <v>-20293997.849999998</v>
      </c>
      <c r="G7" s="203" t="s">
        <v>51</v>
      </c>
    </row>
    <row r="8" spans="2:7" s="25" customFormat="1" ht="24.75" customHeight="1">
      <c r="B8" s="28"/>
      <c r="C8" s="32"/>
      <c r="D8" s="76" t="s">
        <v>186</v>
      </c>
      <c r="E8" s="41"/>
      <c r="F8" s="37"/>
      <c r="G8" s="37"/>
    </row>
    <row r="9" spans="2:7" s="25" customFormat="1" ht="24.75" customHeight="1">
      <c r="B9" s="28"/>
      <c r="C9" s="32"/>
      <c r="D9" s="76" t="s">
        <v>187</v>
      </c>
      <c r="E9" s="146" t="s">
        <v>37</v>
      </c>
      <c r="F9" s="37">
        <f>'Explanatory notes '!L94</f>
        <v>-20872806.169999998</v>
      </c>
      <c r="G9" s="317" t="s">
        <v>51</v>
      </c>
    </row>
    <row r="10" spans="2:7" s="25" customFormat="1" ht="24.75" customHeight="1">
      <c r="B10" s="28"/>
      <c r="C10" s="32"/>
      <c r="D10" s="76" t="s">
        <v>188</v>
      </c>
      <c r="E10" s="34" t="s">
        <v>38</v>
      </c>
      <c r="F10" s="37">
        <f>'Explanatory notes '!L102</f>
        <v>578808.3200000001</v>
      </c>
      <c r="G10" s="317" t="s">
        <v>51</v>
      </c>
    </row>
    <row r="11" spans="2:7" s="25" customFormat="1" ht="24.75" customHeight="1">
      <c r="B11" s="28"/>
      <c r="C11" s="32"/>
      <c r="D11" s="76" t="s">
        <v>189</v>
      </c>
      <c r="E11" s="41"/>
      <c r="F11" s="37">
        <f>0</f>
        <v>0</v>
      </c>
      <c r="G11" s="317" t="s">
        <v>51</v>
      </c>
    </row>
    <row r="12" spans="2:7" s="25" customFormat="1" ht="24.75" customHeight="1">
      <c r="B12" s="28"/>
      <c r="C12" s="32"/>
      <c r="D12" s="76" t="s">
        <v>190</v>
      </c>
      <c r="E12" s="41"/>
      <c r="F12" s="37">
        <f>0</f>
        <v>0</v>
      </c>
      <c r="G12" s="317" t="s">
        <v>51</v>
      </c>
    </row>
    <row r="13" spans="2:7" s="31" customFormat="1" ht="24.75" customHeight="1">
      <c r="B13" s="28"/>
      <c r="C13" s="32"/>
      <c r="D13" s="78" t="s">
        <v>191</v>
      </c>
      <c r="E13" s="144"/>
      <c r="F13" s="226">
        <f>SUM(F8:F12)</f>
        <v>-20293997.849999998</v>
      </c>
      <c r="G13" s="317" t="s">
        <v>51</v>
      </c>
    </row>
    <row r="14" spans="2:7" s="25" customFormat="1" ht="34.5" customHeight="1">
      <c r="B14" s="28"/>
      <c r="C14" s="516" t="s">
        <v>192</v>
      </c>
      <c r="D14" s="517"/>
      <c r="E14" s="63"/>
      <c r="F14" s="88">
        <f>F20</f>
        <v>-807358</v>
      </c>
      <c r="G14" s="317" t="s">
        <v>51</v>
      </c>
    </row>
    <row r="15" spans="2:7" s="25" customFormat="1" ht="24.75" customHeight="1">
      <c r="B15" s="28"/>
      <c r="C15" s="32"/>
      <c r="D15" s="77" t="s">
        <v>193</v>
      </c>
      <c r="E15" s="143"/>
      <c r="F15" s="37">
        <f>0</f>
        <v>0</v>
      </c>
      <c r="G15" s="317" t="s">
        <v>51</v>
      </c>
    </row>
    <row r="16" spans="2:7" s="25" customFormat="1" ht="24.75" customHeight="1">
      <c r="B16" s="28"/>
      <c r="C16" s="32"/>
      <c r="D16" s="76" t="s">
        <v>194</v>
      </c>
      <c r="E16" s="41"/>
      <c r="F16" s="37">
        <f>-807358</f>
        <v>-807358</v>
      </c>
      <c r="G16" s="317" t="s">
        <v>51</v>
      </c>
    </row>
    <row r="17" spans="2:7" s="25" customFormat="1" ht="24.75" customHeight="1">
      <c r="B17" s="28"/>
      <c r="C17" s="32"/>
      <c r="D17" s="76" t="s">
        <v>364</v>
      </c>
      <c r="E17" s="41"/>
      <c r="F17" s="37">
        <f>0</f>
        <v>0</v>
      </c>
      <c r="G17" s="317" t="s">
        <v>51</v>
      </c>
    </row>
    <row r="18" spans="2:7" s="25" customFormat="1" ht="18" customHeight="1">
      <c r="B18" s="28"/>
      <c r="C18" s="32"/>
      <c r="D18" s="76" t="s">
        <v>195</v>
      </c>
      <c r="E18" s="41"/>
      <c r="F18" s="37">
        <f>0</f>
        <v>0</v>
      </c>
      <c r="G18" s="317" t="s">
        <v>51</v>
      </c>
    </row>
    <row r="19" spans="2:7" s="25" customFormat="1" ht="24.75" customHeight="1">
      <c r="B19" s="28"/>
      <c r="C19" s="32"/>
      <c r="D19" s="76" t="s">
        <v>196</v>
      </c>
      <c r="E19" s="41"/>
      <c r="F19" s="37">
        <f>0</f>
        <v>0</v>
      </c>
      <c r="G19" s="317" t="s">
        <v>51</v>
      </c>
    </row>
    <row r="20" spans="2:7" s="31" customFormat="1" ht="19.5" customHeight="1">
      <c r="B20" s="28"/>
      <c r="C20" s="32"/>
      <c r="D20" s="78" t="s">
        <v>197</v>
      </c>
      <c r="E20" s="144"/>
      <c r="F20" s="226">
        <f>SUM(F15:F19)</f>
        <v>-807358</v>
      </c>
      <c r="G20" s="317" t="s">
        <v>51</v>
      </c>
    </row>
    <row r="21" spans="2:7" s="25" customFormat="1" ht="24" customHeight="1">
      <c r="B21" s="28"/>
      <c r="C21" s="516" t="s">
        <v>198</v>
      </c>
      <c r="D21" s="517"/>
      <c r="E21" s="63"/>
      <c r="F21" s="88">
        <f>F26</f>
        <v>26673000</v>
      </c>
      <c r="G21" s="317" t="s">
        <v>51</v>
      </c>
    </row>
    <row r="22" spans="2:7" s="25" customFormat="1" ht="22.5" customHeight="1">
      <c r="B22" s="28"/>
      <c r="C22" s="32"/>
      <c r="D22" s="76" t="s">
        <v>199</v>
      </c>
      <c r="E22" s="34" t="s">
        <v>39</v>
      </c>
      <c r="F22" s="37">
        <f>(12870000+13803000)</f>
        <v>26673000</v>
      </c>
      <c r="G22" s="317" t="s">
        <v>51</v>
      </c>
    </row>
    <row r="23" spans="2:7" s="25" customFormat="1" ht="24.75" customHeight="1">
      <c r="B23" s="28"/>
      <c r="C23" s="32"/>
      <c r="D23" s="76" t="s">
        <v>200</v>
      </c>
      <c r="E23" s="146"/>
      <c r="F23" s="37">
        <f>0</f>
        <v>0</v>
      </c>
      <c r="G23" s="317" t="s">
        <v>51</v>
      </c>
    </row>
    <row r="24" spans="2:7" s="25" customFormat="1" ht="24.75" customHeight="1">
      <c r="B24" s="28"/>
      <c r="C24" s="32"/>
      <c r="D24" s="76" t="s">
        <v>201</v>
      </c>
      <c r="E24" s="41"/>
      <c r="F24" s="37">
        <f>0</f>
        <v>0</v>
      </c>
      <c r="G24" s="317" t="s">
        <v>51</v>
      </c>
    </row>
    <row r="25" spans="2:7" s="25" customFormat="1" ht="24.75" customHeight="1">
      <c r="B25" s="28"/>
      <c r="C25" s="32"/>
      <c r="D25" s="76" t="s">
        <v>202</v>
      </c>
      <c r="E25" s="41"/>
      <c r="F25" s="37">
        <f>0</f>
        <v>0</v>
      </c>
      <c r="G25" s="317" t="s">
        <v>51</v>
      </c>
    </row>
    <row r="26" spans="2:7" s="31" customFormat="1" ht="24.75" customHeight="1">
      <c r="B26" s="28"/>
      <c r="C26" s="32"/>
      <c r="D26" s="78" t="s">
        <v>203</v>
      </c>
      <c r="E26" s="144"/>
      <c r="F26" s="35">
        <f>SUM(F22:F25)</f>
        <v>26673000</v>
      </c>
      <c r="G26" s="317" t="s">
        <v>51</v>
      </c>
    </row>
    <row r="27" spans="2:7" s="25" customFormat="1" ht="24.75" customHeight="1">
      <c r="B27" s="28"/>
      <c r="C27" s="516" t="s">
        <v>204</v>
      </c>
      <c r="D27" s="517"/>
      <c r="E27" s="63"/>
      <c r="F27" s="27">
        <f>F7+F14+F21</f>
        <v>5571644.150000002</v>
      </c>
      <c r="G27" s="317" t="s">
        <v>51</v>
      </c>
    </row>
    <row r="28" spans="2:7" s="25" customFormat="1" ht="21.75" customHeight="1">
      <c r="B28" s="28"/>
      <c r="C28" s="516" t="s">
        <v>205</v>
      </c>
      <c r="D28" s="517"/>
      <c r="E28" s="145"/>
      <c r="F28" s="27">
        <f>17191.8</f>
        <v>17191.8</v>
      </c>
      <c r="G28" s="317" t="s">
        <v>51</v>
      </c>
    </row>
    <row r="29" spans="2:7" s="25" customFormat="1" ht="22.5" customHeight="1">
      <c r="B29" s="28"/>
      <c r="C29" s="516" t="s">
        <v>206</v>
      </c>
      <c r="D29" s="517"/>
      <c r="E29" s="428"/>
      <c r="F29" s="27">
        <f>F28+F27</f>
        <v>5588835.950000002</v>
      </c>
      <c r="G29" s="317" t="s">
        <v>51</v>
      </c>
    </row>
    <row r="30" spans="4:7" s="25" customFormat="1" ht="15.75" customHeight="1">
      <c r="D30" s="43"/>
      <c r="E30" s="43"/>
      <c r="F30" s="45"/>
      <c r="G30" s="45"/>
    </row>
    <row r="31" spans="2:7" s="25" customFormat="1" ht="15.75" customHeight="1">
      <c r="B31" s="42" t="s">
        <v>207</v>
      </c>
      <c r="E31" s="43"/>
      <c r="F31" s="45"/>
      <c r="G31" s="45"/>
    </row>
    <row r="32" spans="2:7" s="25" customFormat="1" ht="15.75" customHeight="1">
      <c r="B32" s="43"/>
      <c r="C32" s="43"/>
      <c r="D32" s="43"/>
      <c r="E32" s="43"/>
      <c r="F32" s="45"/>
      <c r="G32" s="45"/>
    </row>
    <row r="33" spans="2:7" ht="12.75">
      <c r="B33" s="147"/>
      <c r="C33" s="147"/>
      <c r="D33" s="147"/>
      <c r="E33" s="147"/>
      <c r="F33" s="150"/>
      <c r="G33" s="150"/>
    </row>
  </sheetData>
  <sheetProtection/>
  <mergeCells count="11">
    <mergeCell ref="C28:D28"/>
    <mergeCell ref="C29:D29"/>
    <mergeCell ref="C7:D7"/>
    <mergeCell ref="C14:D14"/>
    <mergeCell ref="C21:D21"/>
    <mergeCell ref="C27:D27"/>
    <mergeCell ref="B1:F1"/>
    <mergeCell ref="E5:E6"/>
    <mergeCell ref="B3:G3"/>
    <mergeCell ref="B5:B6"/>
    <mergeCell ref="C5:D6"/>
  </mergeCells>
  <hyperlinks>
    <hyperlink ref="E10" location="'Explanatory notes '!B103" display="REF 11"/>
    <hyperlink ref="E22" location="'Explanatory notes '!B111" display="REF 12"/>
    <hyperlink ref="E9" location="'Explanatory notes '!B95" display="REF 10"/>
  </hyperlinks>
  <printOptions horizontalCentered="1" verticalCentered="1"/>
  <pageMargins left="0.7" right="0.7" top="0.75" bottom="0.75" header="0.3" footer="0.3"/>
  <pageSetup horizontalDpi="300" verticalDpi="300" orientation="portrait" scale="97" r:id="rId1"/>
</worksheet>
</file>

<file path=xl/worksheets/sheet6.xml><?xml version="1.0" encoding="utf-8"?>
<worksheet xmlns="http://schemas.openxmlformats.org/spreadsheetml/2006/main" xmlns:r="http://schemas.openxmlformats.org/officeDocument/2006/relationships">
  <dimension ref="B2:I25"/>
  <sheetViews>
    <sheetView workbookViewId="0" topLeftCell="A1">
      <selection activeCell="C2" sqref="C2"/>
    </sheetView>
  </sheetViews>
  <sheetFormatPr defaultColWidth="17.7109375" defaultRowHeight="12.75"/>
  <cols>
    <col min="1" max="1" width="3.00390625" style="79" customWidth="1"/>
    <col min="2" max="2" width="2.8515625" style="79" customWidth="1"/>
    <col min="3" max="3" width="41.00390625" style="79" customWidth="1"/>
    <col min="4" max="9" width="13.7109375" style="79" customWidth="1"/>
    <col min="10" max="10" width="2.7109375" style="79" customWidth="1"/>
    <col min="11" max="16384" width="17.7109375" style="79" customWidth="1"/>
  </cols>
  <sheetData>
    <row r="2" spans="2:3" ht="15">
      <c r="B2" s="82" t="s">
        <v>75</v>
      </c>
      <c r="C2" s="80"/>
    </row>
    <row r="3" spans="2:9" ht="25.5" customHeight="1">
      <c r="B3" s="533" t="s">
        <v>208</v>
      </c>
      <c r="C3" s="533"/>
      <c r="D3" s="533"/>
      <c r="E3" s="533"/>
      <c r="F3" s="533"/>
      <c r="G3" s="533"/>
      <c r="H3" s="533"/>
      <c r="I3" s="533"/>
    </row>
    <row r="4" ht="6.75" customHeight="1"/>
    <row r="5" spans="2:8" ht="12.75" customHeight="1">
      <c r="B5" s="429" t="s">
        <v>209</v>
      </c>
      <c r="H5" s="81"/>
    </row>
    <row r="6" ht="6.75" customHeight="1"/>
    <row r="7" spans="2:9" s="151" customFormat="1" ht="28.5" customHeight="1">
      <c r="B7" s="474" t="s">
        <v>1</v>
      </c>
      <c r="C7" s="475" t="s">
        <v>213</v>
      </c>
      <c r="D7" s="480" t="s">
        <v>145</v>
      </c>
      <c r="E7" s="480" t="s">
        <v>146</v>
      </c>
      <c r="F7" s="480" t="s">
        <v>210</v>
      </c>
      <c r="G7" s="480" t="s">
        <v>211</v>
      </c>
      <c r="H7" s="480" t="s">
        <v>212</v>
      </c>
      <c r="I7" s="418" t="s">
        <v>246</v>
      </c>
    </row>
    <row r="8" spans="2:9" s="152" customFormat="1" ht="30" customHeight="1">
      <c r="B8" s="476" t="s">
        <v>5</v>
      </c>
      <c r="C8" s="477" t="s">
        <v>214</v>
      </c>
      <c r="D8" s="88">
        <f>100000</f>
        <v>100000</v>
      </c>
      <c r="E8" s="87"/>
      <c r="F8" s="87"/>
      <c r="G8" s="87"/>
      <c r="H8" s="87"/>
      <c r="I8" s="88">
        <f>SUM(D8:H8)</f>
        <v>100000</v>
      </c>
    </row>
    <row r="9" spans="2:9" s="152" customFormat="1" ht="19.5" customHeight="1">
      <c r="B9" s="474" t="s">
        <v>6</v>
      </c>
      <c r="C9" s="475" t="s">
        <v>215</v>
      </c>
      <c r="D9" s="87"/>
      <c r="E9" s="87"/>
      <c r="F9" s="87"/>
      <c r="G9" s="87"/>
      <c r="H9" s="87"/>
      <c r="I9" s="88">
        <f aca="true" t="shared" si="0" ref="I9:I20">SUM(D9:H9)</f>
        <v>0</v>
      </c>
    </row>
    <row r="10" spans="2:9" s="152" customFormat="1" ht="19.5" customHeight="1">
      <c r="B10" s="476">
        <v>1</v>
      </c>
      <c r="C10" s="477" t="s">
        <v>216</v>
      </c>
      <c r="D10" s="87"/>
      <c r="E10" s="87"/>
      <c r="F10" s="87"/>
      <c r="G10" s="87"/>
      <c r="H10" s="87"/>
      <c r="I10" s="88">
        <f t="shared" si="0"/>
        <v>0</v>
      </c>
    </row>
    <row r="11" spans="2:9" s="152" customFormat="1" ht="19.5" customHeight="1">
      <c r="B11" s="476">
        <v>2</v>
      </c>
      <c r="C11" s="477" t="s">
        <v>217</v>
      </c>
      <c r="D11" s="246"/>
      <c r="E11" s="87"/>
      <c r="F11" s="87"/>
      <c r="G11" s="87"/>
      <c r="H11" s="87">
        <f>'P&amp;L Statement'!H28</f>
        <v>-1059956</v>
      </c>
      <c r="I11" s="88">
        <f>SUM(E11:H11)</f>
        <v>-1059956</v>
      </c>
    </row>
    <row r="12" spans="2:9" s="152" customFormat="1" ht="19.5" customHeight="1">
      <c r="B12" s="476">
        <v>3</v>
      </c>
      <c r="C12" s="477" t="s">
        <v>218</v>
      </c>
      <c r="D12" s="87"/>
      <c r="E12" s="87"/>
      <c r="F12" s="87"/>
      <c r="G12" s="87"/>
      <c r="H12" s="87"/>
      <c r="I12" s="88">
        <f t="shared" si="0"/>
        <v>0</v>
      </c>
    </row>
    <row r="13" spans="2:9" s="152" customFormat="1" ht="19.5" customHeight="1">
      <c r="B13" s="476">
        <v>4</v>
      </c>
      <c r="C13" s="477" t="s">
        <v>219</v>
      </c>
      <c r="D13" s="87"/>
      <c r="E13" s="87"/>
      <c r="F13" s="87"/>
      <c r="G13" s="87"/>
      <c r="H13" s="87"/>
      <c r="I13" s="88">
        <f t="shared" si="0"/>
        <v>0</v>
      </c>
    </row>
    <row r="14" spans="2:9" s="152" customFormat="1" ht="19.5" customHeight="1">
      <c r="B14" s="474" t="s">
        <v>2</v>
      </c>
      <c r="C14" s="475" t="s">
        <v>220</v>
      </c>
      <c r="D14" s="87"/>
      <c r="E14" s="87"/>
      <c r="F14" s="87"/>
      <c r="G14" s="87"/>
      <c r="H14" s="87"/>
      <c r="I14" s="88">
        <f t="shared" si="0"/>
        <v>0</v>
      </c>
    </row>
    <row r="15" spans="2:9" s="152" customFormat="1" ht="30" customHeight="1">
      <c r="B15" s="476">
        <v>1</v>
      </c>
      <c r="C15" s="477" t="s">
        <v>216</v>
      </c>
      <c r="D15" s="88">
        <f aca="true" t="shared" si="1" ref="D15:I15">SUM(D8:D14)</f>
        <v>100000</v>
      </c>
      <c r="E15" s="88">
        <f t="shared" si="1"/>
        <v>0</v>
      </c>
      <c r="F15" s="88">
        <f t="shared" si="1"/>
        <v>0</v>
      </c>
      <c r="G15" s="88">
        <f t="shared" si="1"/>
        <v>0</v>
      </c>
      <c r="H15" s="88">
        <f t="shared" si="1"/>
        <v>-1059956</v>
      </c>
      <c r="I15" s="88">
        <f t="shared" si="1"/>
        <v>-959956</v>
      </c>
    </row>
    <row r="16" spans="2:9" s="152" customFormat="1" ht="19.5" customHeight="1">
      <c r="B16" s="476">
        <v>2</v>
      </c>
      <c r="C16" s="477" t="s">
        <v>217</v>
      </c>
      <c r="D16" s="246"/>
      <c r="E16" s="87"/>
      <c r="F16" s="87"/>
      <c r="G16" s="87"/>
      <c r="H16" s="87">
        <f>'P&amp;L Statement'!G28</f>
        <v>-8589015.44</v>
      </c>
      <c r="I16" s="88">
        <f>SUM(E16:H16)</f>
        <v>-8589015.44</v>
      </c>
    </row>
    <row r="17" spans="2:9" s="152" customFormat="1" ht="19.5" customHeight="1">
      <c r="B17" s="476">
        <v>3</v>
      </c>
      <c r="C17" s="477" t="s">
        <v>221</v>
      </c>
      <c r="D17" s="87">
        <v>26710000</v>
      </c>
      <c r="E17" s="87"/>
      <c r="F17" s="87"/>
      <c r="G17" s="87"/>
      <c r="H17" s="87"/>
      <c r="I17" s="88">
        <f>SUM(D17:H17)</f>
        <v>26710000</v>
      </c>
    </row>
    <row r="18" spans="2:9" s="152" customFormat="1" ht="19.5" customHeight="1">
      <c r="B18" s="476">
        <v>4</v>
      </c>
      <c r="C18" s="477" t="s">
        <v>222</v>
      </c>
      <c r="E18" s="87"/>
      <c r="F18" s="87"/>
      <c r="G18" s="87"/>
      <c r="H18" s="87"/>
      <c r="I18" s="88"/>
    </row>
    <row r="19" spans="2:9" s="152" customFormat="1" ht="19.5" customHeight="1">
      <c r="B19" s="474" t="s">
        <v>3</v>
      </c>
      <c r="C19" s="475" t="s">
        <v>223</v>
      </c>
      <c r="D19" s="87"/>
      <c r="E19" s="87"/>
      <c r="F19" s="87"/>
      <c r="G19" s="87"/>
      <c r="H19" s="87"/>
      <c r="I19" s="88">
        <f t="shared" si="0"/>
        <v>0</v>
      </c>
    </row>
    <row r="20" spans="2:9" s="152" customFormat="1" ht="19.5" customHeight="1">
      <c r="B20" s="28">
        <v>4</v>
      </c>
      <c r="C20" s="41" t="s">
        <v>42</v>
      </c>
      <c r="D20" s="87"/>
      <c r="E20" s="87"/>
      <c r="F20" s="87"/>
      <c r="G20" s="87"/>
      <c r="H20" s="87"/>
      <c r="I20" s="88">
        <f t="shared" si="0"/>
        <v>0</v>
      </c>
    </row>
    <row r="21" spans="2:9" s="152" customFormat="1" ht="30" customHeight="1">
      <c r="B21" s="39" t="s">
        <v>3</v>
      </c>
      <c r="C21" s="478" t="s">
        <v>16</v>
      </c>
      <c r="D21" s="88">
        <f>SUM(D15:D20)</f>
        <v>26810000</v>
      </c>
      <c r="E21" s="88">
        <f>SUM(E15:E20)</f>
        <v>0</v>
      </c>
      <c r="F21" s="88">
        <f>SUM(F15:F20)</f>
        <v>0</v>
      </c>
      <c r="G21" s="88">
        <f>SUM(G15:G20)</f>
        <v>0</v>
      </c>
      <c r="H21" s="88">
        <f>SUM(H15:H20)</f>
        <v>-9648971.44</v>
      </c>
      <c r="I21" s="88">
        <f>SUM(D21:H21)</f>
        <v>17161028.560000002</v>
      </c>
    </row>
    <row r="22" ht="13.5" customHeight="1"/>
    <row r="23" ht="13.5" customHeight="1"/>
    <row r="24" ht="13.5" customHeight="1"/>
    <row r="25" ht="13.5" customHeight="1">
      <c r="C25" s="1" t="s">
        <v>247</v>
      </c>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sheetData>
  <sheetProtection/>
  <mergeCells count="1">
    <mergeCell ref="B3:I3"/>
  </mergeCells>
  <printOptions horizontalCentered="1"/>
  <pageMargins left="0" right="0" top="0.708661417322835" bottom="0.31496062992126" header="0.511811023622047" footer="0.511811023622047"/>
  <pageSetup horizontalDpi="600" verticalDpi="600" orientation="landscape" scale="99" r:id="rId1"/>
</worksheet>
</file>

<file path=xl/worksheets/sheet7.xml><?xml version="1.0" encoding="utf-8"?>
<worksheet xmlns="http://schemas.openxmlformats.org/spreadsheetml/2006/main" xmlns:r="http://schemas.openxmlformats.org/officeDocument/2006/relationships">
  <dimension ref="A1:K47"/>
  <sheetViews>
    <sheetView zoomScalePageLayoutView="0" workbookViewId="0" topLeftCell="A11">
      <selection activeCell="F29" sqref="F29"/>
    </sheetView>
  </sheetViews>
  <sheetFormatPr defaultColWidth="9.140625" defaultRowHeight="12.75"/>
  <cols>
    <col min="1" max="1" width="4.8515625" style="0" customWidth="1"/>
    <col min="2" max="2" width="4.140625" style="0" customWidth="1"/>
    <col min="5" max="5" width="10.140625" style="0" customWidth="1"/>
  </cols>
  <sheetData>
    <row r="1" spans="1:5" s="83" customFormat="1" ht="15">
      <c r="A1" s="534" t="s">
        <v>75</v>
      </c>
      <c r="B1" s="534"/>
      <c r="C1" s="534"/>
      <c r="D1" s="534"/>
      <c r="E1" s="534"/>
    </row>
    <row r="2" s="83" customFormat="1" ht="12.75"/>
    <row r="3" s="83" customFormat="1" ht="12.75"/>
    <row r="4" spans="1:10" s="83" customFormat="1" ht="18">
      <c r="A4" s="536" t="s">
        <v>224</v>
      </c>
      <c r="B4" s="536"/>
      <c r="C4" s="536"/>
      <c r="D4" s="536"/>
      <c r="E4" s="536"/>
      <c r="F4" s="536"/>
      <c r="G4" s="536"/>
      <c r="H4" s="536"/>
      <c r="I4" s="536"/>
      <c r="J4" s="536"/>
    </row>
    <row r="5" spans="1:9" s="83" customFormat="1" ht="12.75">
      <c r="A5" s="85"/>
      <c r="B5" s="158" t="s">
        <v>225</v>
      </c>
      <c r="C5" s="14"/>
      <c r="D5" s="14"/>
      <c r="E5" s="14"/>
      <c r="F5" s="14"/>
      <c r="G5" s="14"/>
      <c r="H5" s="14"/>
      <c r="I5" s="14"/>
    </row>
    <row r="6" spans="1:9" s="83" customFormat="1" ht="12.75">
      <c r="A6" s="85"/>
      <c r="B6" s="14"/>
      <c r="C6" s="14" t="s">
        <v>226</v>
      </c>
      <c r="D6" s="14"/>
      <c r="E6" s="14"/>
      <c r="F6" s="14"/>
      <c r="G6" s="14"/>
      <c r="H6" s="14"/>
      <c r="I6" s="14"/>
    </row>
    <row r="7" spans="1:9" s="83" customFormat="1" ht="12.75">
      <c r="A7" s="85"/>
      <c r="B7" s="14"/>
      <c r="C7" s="14" t="s">
        <v>227</v>
      </c>
      <c r="D7" s="14"/>
      <c r="E7" s="14"/>
      <c r="F7" s="14"/>
      <c r="G7" s="14"/>
      <c r="H7" s="14"/>
      <c r="I7" s="14"/>
    </row>
    <row r="8" spans="1:9" s="83" customFormat="1" ht="12.75">
      <c r="A8" s="85"/>
      <c r="B8" s="14" t="s">
        <v>228</v>
      </c>
      <c r="C8" s="281"/>
      <c r="D8" s="14"/>
      <c r="E8" s="14"/>
      <c r="F8" s="14"/>
      <c r="G8" s="14"/>
      <c r="H8" s="14"/>
      <c r="I8" s="14"/>
    </row>
    <row r="9" spans="1:9" s="83" customFormat="1" ht="12.75">
      <c r="A9" s="85"/>
      <c r="B9" s="14"/>
      <c r="C9" s="14" t="s">
        <v>229</v>
      </c>
      <c r="D9" s="14"/>
      <c r="E9" s="14"/>
      <c r="F9" s="14"/>
      <c r="G9" s="14"/>
      <c r="H9" s="14"/>
      <c r="I9" s="14"/>
    </row>
    <row r="10" spans="1:9" s="83" customFormat="1" ht="12.75">
      <c r="A10" s="85"/>
      <c r="B10" s="14"/>
      <c r="C10" s="14" t="s">
        <v>230</v>
      </c>
      <c r="D10" s="14"/>
      <c r="E10" s="14"/>
      <c r="F10" s="14"/>
      <c r="G10" s="14"/>
      <c r="H10" s="14"/>
      <c r="I10" s="14"/>
    </row>
    <row r="11" spans="1:9" s="83" customFormat="1" ht="12.75">
      <c r="A11" s="85"/>
      <c r="B11" s="14"/>
      <c r="C11" s="14" t="s">
        <v>231</v>
      </c>
      <c r="D11" s="14"/>
      <c r="E11" s="14"/>
      <c r="F11" s="14"/>
      <c r="G11" s="14"/>
      <c r="H11" s="14"/>
      <c r="I11" s="14"/>
    </row>
    <row r="12" spans="2:9" s="83" customFormat="1" ht="12.75">
      <c r="B12" s="14"/>
      <c r="C12" s="14"/>
      <c r="D12" s="14"/>
      <c r="E12" s="14"/>
      <c r="F12" s="14"/>
      <c r="G12" s="14"/>
      <c r="H12" s="14"/>
      <c r="I12" s="14"/>
    </row>
    <row r="13" spans="2:3" s="83" customFormat="1" ht="15.75">
      <c r="B13" s="430" t="s">
        <v>232</v>
      </c>
      <c r="C13" s="431" t="s">
        <v>233</v>
      </c>
    </row>
    <row r="14" s="83" customFormat="1" ht="12.75">
      <c r="B14" s="86"/>
    </row>
    <row r="15" spans="2:3" s="83" customFormat="1" ht="12.75">
      <c r="B15" s="432">
        <v>1</v>
      </c>
      <c r="C15" s="14" t="s">
        <v>234</v>
      </c>
    </row>
    <row r="16" spans="2:3" s="83" customFormat="1" ht="12.75">
      <c r="B16" s="432">
        <v>2</v>
      </c>
      <c r="C16" s="14" t="s">
        <v>235</v>
      </c>
    </row>
    <row r="17" spans="2:3" s="83" customFormat="1" ht="12.75">
      <c r="B17" s="14">
        <v>3</v>
      </c>
      <c r="C17" s="14" t="s">
        <v>236</v>
      </c>
    </row>
    <row r="18" spans="1:4" s="83" customFormat="1" ht="12.75">
      <c r="A18" s="14"/>
      <c r="B18" s="14">
        <v>4</v>
      </c>
      <c r="C18" s="14" t="s">
        <v>237</v>
      </c>
      <c r="D18" s="14"/>
    </row>
    <row r="19" spans="1:11" s="83" customFormat="1" ht="27.75" customHeight="1">
      <c r="A19" s="14"/>
      <c r="B19" s="14"/>
      <c r="C19" s="535" t="s">
        <v>352</v>
      </c>
      <c r="D19" s="535"/>
      <c r="E19" s="535"/>
      <c r="F19" s="535"/>
      <c r="G19" s="535"/>
      <c r="H19" s="535"/>
      <c r="I19" s="535"/>
      <c r="J19" s="535"/>
      <c r="K19" s="535"/>
    </row>
    <row r="20" spans="1:11" s="83" customFormat="1" ht="28.5" customHeight="1">
      <c r="A20" s="14"/>
      <c r="B20" s="14"/>
      <c r="C20" s="535" t="s">
        <v>353</v>
      </c>
      <c r="D20" s="535"/>
      <c r="E20" s="535"/>
      <c r="F20" s="535"/>
      <c r="G20" s="535"/>
      <c r="H20" s="535"/>
      <c r="I20" s="535"/>
      <c r="J20" s="535"/>
      <c r="K20" s="535"/>
    </row>
    <row r="21" spans="1:11" s="83" customFormat="1" ht="29.25" customHeight="1">
      <c r="A21" s="14"/>
      <c r="B21" s="14"/>
      <c r="C21" s="535" t="s">
        <v>354</v>
      </c>
      <c r="D21" s="535"/>
      <c r="E21" s="535"/>
      <c r="F21" s="535"/>
      <c r="G21" s="535"/>
      <c r="H21" s="535"/>
      <c r="I21" s="535"/>
      <c r="J21" s="535"/>
      <c r="K21" s="535"/>
    </row>
    <row r="22" spans="1:11" s="83" customFormat="1" ht="42.75" customHeight="1">
      <c r="A22" s="14"/>
      <c r="B22" s="14"/>
      <c r="C22" s="535" t="s">
        <v>355</v>
      </c>
      <c r="D22" s="535"/>
      <c r="E22" s="535"/>
      <c r="F22" s="535"/>
      <c r="G22" s="535"/>
      <c r="H22" s="535"/>
      <c r="I22" s="535"/>
      <c r="J22" s="535"/>
      <c r="K22" s="535"/>
    </row>
    <row r="23" spans="1:11" s="83" customFormat="1" ht="30" customHeight="1">
      <c r="A23" s="14"/>
      <c r="B23" s="14"/>
      <c r="C23" s="535" t="s">
        <v>356</v>
      </c>
      <c r="D23" s="535"/>
      <c r="E23" s="535"/>
      <c r="F23" s="535"/>
      <c r="G23" s="535"/>
      <c r="H23" s="535"/>
      <c r="I23" s="535"/>
      <c r="J23" s="535"/>
      <c r="K23" s="535"/>
    </row>
    <row r="24" spans="1:11" s="83" customFormat="1" ht="12.75">
      <c r="A24" s="14"/>
      <c r="B24" s="14"/>
      <c r="C24" s="535" t="s">
        <v>357</v>
      </c>
      <c r="D24" s="535"/>
      <c r="E24" s="535"/>
      <c r="F24" s="535"/>
      <c r="G24" s="535"/>
      <c r="H24" s="535"/>
      <c r="I24" s="535"/>
      <c r="J24" s="535"/>
      <c r="K24" s="535"/>
    </row>
    <row r="25" spans="1:4" s="83" customFormat="1" ht="12.75">
      <c r="A25" s="14"/>
      <c r="B25" s="14" t="s">
        <v>238</v>
      </c>
      <c r="C25" s="14" t="s">
        <v>239</v>
      </c>
      <c r="D25" s="14"/>
    </row>
    <row r="26" spans="1:4" s="83" customFormat="1" ht="12.75">
      <c r="A26" s="14"/>
      <c r="B26" s="14"/>
      <c r="C26" s="14" t="s">
        <v>240</v>
      </c>
      <c r="D26" s="14"/>
    </row>
    <row r="27" spans="1:4" s="83" customFormat="1" ht="12.75">
      <c r="A27" s="14"/>
      <c r="B27" s="14"/>
      <c r="C27" s="14" t="s">
        <v>241</v>
      </c>
      <c r="D27" s="14"/>
    </row>
    <row r="28" spans="1:4" s="83" customFormat="1" ht="12.75">
      <c r="A28" s="14"/>
      <c r="B28" s="14"/>
      <c r="C28" s="14" t="s">
        <v>242</v>
      </c>
      <c r="D28" s="14"/>
    </row>
    <row r="29" spans="1:4" s="83" customFormat="1" ht="12.75">
      <c r="A29" s="14"/>
      <c r="B29" s="14"/>
      <c r="C29" s="14" t="s">
        <v>243</v>
      </c>
      <c r="D29" s="14"/>
    </row>
    <row r="30" spans="1:4" s="83" customFormat="1" ht="12.75">
      <c r="A30" s="14"/>
      <c r="B30" s="14"/>
      <c r="C30" s="14" t="s">
        <v>244</v>
      </c>
      <c r="D30" s="14"/>
    </row>
    <row r="31" spans="1:4" s="83" customFormat="1" ht="12.75">
      <c r="A31" s="14"/>
      <c r="B31" s="14"/>
      <c r="C31" s="14" t="s">
        <v>245</v>
      </c>
      <c r="D31" s="14"/>
    </row>
    <row r="32" spans="1:4" s="83" customFormat="1" ht="12.75">
      <c r="A32" s="14"/>
      <c r="B32" s="14"/>
      <c r="C32" s="14"/>
      <c r="D32" s="14"/>
    </row>
    <row r="33" spans="3:11" s="83" customFormat="1" ht="27" customHeight="1">
      <c r="C33" s="535" t="s">
        <v>358</v>
      </c>
      <c r="D33" s="535"/>
      <c r="E33" s="535"/>
      <c r="F33" s="535"/>
      <c r="G33" s="535"/>
      <c r="H33" s="535"/>
      <c r="I33" s="535"/>
      <c r="J33" s="535"/>
      <c r="K33" s="535"/>
    </row>
    <row r="34" s="83" customFormat="1" ht="12.75">
      <c r="B34" s="14"/>
    </row>
    <row r="35" s="83" customFormat="1" ht="12.75"/>
    <row r="36" s="83" customFormat="1" ht="12.75"/>
    <row r="37" s="83" customFormat="1" ht="12.75"/>
    <row r="38" s="83" customFormat="1" ht="12.75"/>
    <row r="39" s="83" customFormat="1" ht="12.75"/>
    <row r="40" s="83" customFormat="1" ht="12.75"/>
    <row r="41" s="83" customFormat="1" ht="12.75"/>
    <row r="42" s="83" customFormat="1" ht="12.75"/>
    <row r="43" s="83" customFormat="1" ht="12.75"/>
    <row r="44" s="83" customFormat="1" ht="12.75"/>
    <row r="45" s="83" customFormat="1" ht="12.75"/>
    <row r="46" s="83" customFormat="1" ht="12.75"/>
    <row r="47" s="83" customFormat="1" ht="12.75">
      <c r="B47" s="14" t="s">
        <v>248</v>
      </c>
    </row>
    <row r="48" s="83" customFormat="1" ht="12.75"/>
    <row r="49" s="83" customFormat="1" ht="12.75"/>
    <row r="50" s="83" customFormat="1" ht="12.75"/>
    <row r="51" s="83" customFormat="1" ht="12.75"/>
    <row r="52" s="83" customFormat="1" ht="12.75"/>
    <row r="53" s="83" customFormat="1" ht="12.75"/>
    <row r="54" s="83" customFormat="1" ht="12.75"/>
  </sheetData>
  <sheetProtection/>
  <mergeCells count="9">
    <mergeCell ref="A1:E1"/>
    <mergeCell ref="C19:K19"/>
    <mergeCell ref="C20:K20"/>
    <mergeCell ref="C33:K33"/>
    <mergeCell ref="C21:K21"/>
    <mergeCell ref="C22:K22"/>
    <mergeCell ref="C23:K23"/>
    <mergeCell ref="C24:K24"/>
    <mergeCell ref="A4:J4"/>
  </mergeCells>
  <printOptions/>
  <pageMargins left="0.7" right="0.7" top="0.75" bottom="0.75" header="0.3" footer="0.3"/>
  <pageSetup horizontalDpi="600" verticalDpi="600" orientation="portrait" scale="89" r:id="rId1"/>
</worksheet>
</file>

<file path=xl/worksheets/sheet8.xml><?xml version="1.0" encoding="utf-8"?>
<worksheet xmlns="http://schemas.openxmlformats.org/spreadsheetml/2006/main" xmlns:r="http://schemas.openxmlformats.org/officeDocument/2006/relationships">
  <dimension ref="A1:L40"/>
  <sheetViews>
    <sheetView zoomScaleSheetLayoutView="70" workbookViewId="0" topLeftCell="A5">
      <selection activeCell="B4" sqref="B4"/>
    </sheetView>
  </sheetViews>
  <sheetFormatPr defaultColWidth="9.140625" defaultRowHeight="12.75"/>
  <cols>
    <col min="1" max="1" width="4.57421875" style="1" customWidth="1"/>
    <col min="2" max="2" width="45.421875" style="1" customWidth="1"/>
    <col min="3" max="3" width="11.7109375" style="14" customWidth="1"/>
    <col min="4" max="4" width="11.7109375" style="187" customWidth="1"/>
    <col min="5" max="5" width="11.7109375" style="439" customWidth="1"/>
    <col min="6" max="6" width="11.7109375" style="440" customWidth="1"/>
    <col min="7" max="7" width="32.8515625" style="1" customWidth="1"/>
    <col min="8" max="8" width="9.140625" style="1" customWidth="1"/>
    <col min="9" max="9" width="1.8515625" style="1" customWidth="1"/>
    <col min="10" max="12" width="9.140625" style="1" hidden="1" customWidth="1"/>
    <col min="13" max="16384" width="9.140625" style="1" customWidth="1"/>
  </cols>
  <sheetData>
    <row r="1" spans="2:6" ht="15">
      <c r="B1" s="534" t="s">
        <v>75</v>
      </c>
      <c r="C1" s="534"/>
      <c r="D1" s="534"/>
      <c r="E1" s="534"/>
      <c r="F1" s="534"/>
    </row>
    <row r="3" spans="2:6" s="14" customFormat="1" ht="12.75">
      <c r="B3" s="119" t="s">
        <v>249</v>
      </c>
      <c r="C3" s="244"/>
      <c r="D3" s="215"/>
      <c r="E3" s="281"/>
      <c r="F3" s="282"/>
    </row>
    <row r="4" spans="2:7" s="14" customFormat="1" ht="13.5" thickBot="1">
      <c r="B4" s="488" t="s">
        <v>250</v>
      </c>
      <c r="C4" s="333"/>
      <c r="D4" s="215"/>
      <c r="E4" s="540"/>
      <c r="F4" s="540"/>
      <c r="G4" s="540"/>
    </row>
    <row r="5" spans="2:12" s="14" customFormat="1" ht="51">
      <c r="B5" s="283"/>
      <c r="C5" s="539" t="s">
        <v>251</v>
      </c>
      <c r="D5" s="539"/>
      <c r="E5" s="537" t="s">
        <v>252</v>
      </c>
      <c r="F5" s="537"/>
      <c r="G5" s="284" t="s">
        <v>253</v>
      </c>
      <c r="H5" s="281"/>
      <c r="I5" s="281"/>
      <c r="J5" s="281"/>
      <c r="K5" s="281"/>
      <c r="L5" s="281"/>
    </row>
    <row r="6" spans="2:12" s="14" customFormat="1" ht="30" customHeight="1">
      <c r="B6" s="285"/>
      <c r="C6" s="286" t="s">
        <v>254</v>
      </c>
      <c r="D6" s="287" t="s">
        <v>255</v>
      </c>
      <c r="E6" s="286" t="s">
        <v>254</v>
      </c>
      <c r="F6" s="287" t="s">
        <v>255</v>
      </c>
      <c r="G6" s="288" t="s">
        <v>51</v>
      </c>
      <c r="H6" s="281"/>
      <c r="I6" s="281"/>
      <c r="J6" s="281"/>
      <c r="K6" s="281"/>
      <c r="L6" s="281"/>
    </row>
    <row r="7" spans="2:7" s="14" customFormat="1" ht="12.75">
      <c r="B7" s="289" t="s">
        <v>84</v>
      </c>
      <c r="C7" s="290">
        <f>E7</f>
        <v>17192</v>
      </c>
      <c r="D7" s="291"/>
      <c r="E7" s="292">
        <v>17192</v>
      </c>
      <c r="F7" s="177"/>
      <c r="G7" s="293" t="s">
        <v>51</v>
      </c>
    </row>
    <row r="8" spans="2:7" s="14" customFormat="1" ht="12.75">
      <c r="B8" s="289" t="s">
        <v>85</v>
      </c>
      <c r="C8" s="290"/>
      <c r="D8" s="107"/>
      <c r="E8" s="294"/>
      <c r="F8" s="292"/>
      <c r="G8" s="293" t="s">
        <v>51</v>
      </c>
    </row>
    <row r="9" spans="2:7" s="14" customFormat="1" ht="12.75">
      <c r="B9" s="289" t="s">
        <v>256</v>
      </c>
      <c r="C9" s="290"/>
      <c r="D9" s="291"/>
      <c r="E9" s="294"/>
      <c r="F9" s="292"/>
      <c r="G9" s="293" t="s">
        <v>51</v>
      </c>
    </row>
    <row r="10" spans="2:7" s="14" customFormat="1" ht="12.75">
      <c r="B10" s="289" t="s">
        <v>257</v>
      </c>
      <c r="C10" s="290"/>
      <c r="D10" s="291"/>
      <c r="E10" s="294"/>
      <c r="F10" s="292"/>
      <c r="G10" s="293" t="s">
        <v>51</v>
      </c>
    </row>
    <row r="11" spans="2:7" s="14" customFormat="1" ht="12.75">
      <c r="B11" s="295" t="s">
        <v>107</v>
      </c>
      <c r="C11" s="290"/>
      <c r="D11" s="291"/>
      <c r="E11" s="296"/>
      <c r="F11" s="292"/>
      <c r="G11" s="293" t="s">
        <v>51</v>
      </c>
    </row>
    <row r="12" spans="2:9" s="14" customFormat="1" ht="12.75">
      <c r="B12" s="289" t="s">
        <v>124</v>
      </c>
      <c r="C12" s="297"/>
      <c r="D12" s="298">
        <f>F12</f>
        <v>304208</v>
      </c>
      <c r="E12" s="294"/>
      <c r="F12" s="292">
        <f>304208</f>
        <v>304208</v>
      </c>
      <c r="G12" s="293" t="s">
        <v>51</v>
      </c>
      <c r="H12" s="187"/>
      <c r="I12" s="187"/>
    </row>
    <row r="13" spans="2:7" s="14" customFormat="1" ht="12.75">
      <c r="B13" s="289" t="s">
        <v>126</v>
      </c>
      <c r="C13" s="297"/>
      <c r="D13" s="292"/>
      <c r="E13" s="294"/>
      <c r="F13" s="292"/>
      <c r="G13" s="293" t="s">
        <v>51</v>
      </c>
    </row>
    <row r="14" spans="2:8" s="14" customFormat="1" ht="12.75">
      <c r="B14" s="289" t="s">
        <v>127</v>
      </c>
      <c r="C14" s="297"/>
      <c r="D14" s="292"/>
      <c r="E14" s="294"/>
      <c r="F14" s="292"/>
      <c r="G14" s="293" t="s">
        <v>51</v>
      </c>
      <c r="H14" s="187"/>
    </row>
    <row r="15" spans="2:7" s="14" customFormat="1" ht="12.75">
      <c r="B15" s="289" t="s">
        <v>92</v>
      </c>
      <c r="C15" s="299"/>
      <c r="D15" s="298">
        <f>F15</f>
        <v>734748</v>
      </c>
      <c r="E15" s="294"/>
      <c r="F15" s="296">
        <v>734748</v>
      </c>
      <c r="G15" s="293" t="s">
        <v>51</v>
      </c>
    </row>
    <row r="16" spans="2:8" s="14" customFormat="1" ht="12.75">
      <c r="B16" s="289" t="s">
        <v>145</v>
      </c>
      <c r="C16" s="297"/>
      <c r="D16" s="298">
        <f>F16</f>
        <v>100000</v>
      </c>
      <c r="E16" s="294"/>
      <c r="F16" s="296">
        <v>100000</v>
      </c>
      <c r="G16" s="293" t="s">
        <v>51</v>
      </c>
      <c r="H16" s="187"/>
    </row>
    <row r="17" spans="2:7" s="14" customFormat="1" ht="25.5">
      <c r="B17" s="300" t="s">
        <v>258</v>
      </c>
      <c r="C17" s="290">
        <f>62350-542</f>
        <v>61808</v>
      </c>
      <c r="D17" s="298"/>
      <c r="E17" s="296">
        <v>61808</v>
      </c>
      <c r="F17" s="177"/>
      <c r="G17" s="293" t="s">
        <v>51</v>
      </c>
    </row>
    <row r="18" spans="2:7" s="14" customFormat="1" ht="12.75">
      <c r="B18" s="289" t="s">
        <v>259</v>
      </c>
      <c r="C18" s="437"/>
      <c r="D18" s="298"/>
      <c r="E18" s="294"/>
      <c r="F18" s="294"/>
      <c r="G18" s="293" t="s">
        <v>51</v>
      </c>
    </row>
    <row r="19" spans="2:9" s="14" customFormat="1" ht="12.75">
      <c r="B19" s="289" t="s">
        <v>162</v>
      </c>
      <c r="C19" s="294"/>
      <c r="D19" s="298"/>
      <c r="E19" s="294"/>
      <c r="F19" s="294"/>
      <c r="G19" s="293" t="s">
        <v>51</v>
      </c>
      <c r="H19" s="187"/>
      <c r="I19" s="187"/>
    </row>
    <row r="20" spans="2:7" ht="12.75">
      <c r="B20" s="301" t="s">
        <v>260</v>
      </c>
      <c r="C20" s="290">
        <f>G20</f>
        <v>504</v>
      </c>
      <c r="D20" s="298"/>
      <c r="E20" s="177"/>
      <c r="F20" s="296"/>
      <c r="G20" s="302">
        <v>504</v>
      </c>
    </row>
    <row r="21" spans="2:7" ht="27.75" customHeight="1">
      <c r="B21" s="301" t="s">
        <v>261</v>
      </c>
      <c r="C21" s="290">
        <v>21000</v>
      </c>
      <c r="D21" s="298"/>
      <c r="E21" s="296"/>
      <c r="F21" s="296"/>
      <c r="G21" s="302">
        <v>21000</v>
      </c>
    </row>
    <row r="22" spans="2:7" ht="33.75" customHeight="1">
      <c r="B22" s="301" t="s">
        <v>262</v>
      </c>
      <c r="C22" s="290">
        <v>1038452</v>
      </c>
      <c r="D22" s="298"/>
      <c r="E22" s="177"/>
      <c r="F22" s="296"/>
      <c r="G22" s="302">
        <v>1038452</v>
      </c>
    </row>
    <row r="23" spans="2:7" ht="12.75">
      <c r="B23" s="285"/>
      <c r="C23" s="297"/>
      <c r="D23" s="298"/>
      <c r="E23" s="177"/>
      <c r="F23" s="296"/>
      <c r="G23" s="303"/>
    </row>
    <row r="24" spans="2:7" ht="13.5" thickBot="1">
      <c r="B24" s="304" t="s">
        <v>17</v>
      </c>
      <c r="C24" s="305">
        <f>SUM(C7:C22)</f>
        <v>1138956</v>
      </c>
      <c r="D24" s="307">
        <f>SUM(D7:D23)</f>
        <v>1138956</v>
      </c>
      <c r="E24" s="306">
        <f>E7+E17</f>
        <v>79000</v>
      </c>
      <c r="F24" s="307">
        <f>SUM(F6:F23)</f>
        <v>1138956</v>
      </c>
      <c r="G24" s="308">
        <f>SUM(G20:G23)</f>
        <v>1059956</v>
      </c>
    </row>
    <row r="25" spans="2:7" ht="38.25" customHeight="1">
      <c r="B25" s="541" t="s">
        <v>371</v>
      </c>
      <c r="C25" s="541"/>
      <c r="D25" s="541"/>
      <c r="E25" s="541"/>
      <c r="F25" s="541"/>
      <c r="G25" s="541"/>
    </row>
    <row r="26" spans="2:7" ht="12.75">
      <c r="B26" s="367"/>
      <c r="C26" s="371"/>
      <c r="D26" s="368"/>
      <c r="E26" s="369"/>
      <c r="F26" s="370"/>
      <c r="G26" s="367"/>
    </row>
    <row r="27" spans="2:6" ht="13.5" thickBot="1">
      <c r="B27" s="487" t="s">
        <v>263</v>
      </c>
      <c r="E27" s="1"/>
      <c r="F27" s="1"/>
    </row>
    <row r="28" spans="1:6" ht="41.25" customHeight="1">
      <c r="A28" s="14"/>
      <c r="B28" s="434"/>
      <c r="C28" s="539" t="s">
        <v>251</v>
      </c>
      <c r="D28" s="539"/>
      <c r="E28" s="537" t="s">
        <v>252</v>
      </c>
      <c r="F28" s="538"/>
    </row>
    <row r="29" spans="1:6" ht="12.75">
      <c r="A29" s="14"/>
      <c r="B29" s="435" t="s">
        <v>185</v>
      </c>
      <c r="C29" s="334"/>
      <c r="D29" s="298"/>
      <c r="E29" s="291"/>
      <c r="F29" s="303"/>
    </row>
    <row r="30" spans="1:6" ht="12.75">
      <c r="A30" s="14"/>
      <c r="B30" s="289" t="s">
        <v>187</v>
      </c>
      <c r="C30" s="291"/>
      <c r="D30" s="292">
        <v>-83350</v>
      </c>
      <c r="E30" s="177"/>
      <c r="F30" s="438">
        <v>-83350</v>
      </c>
    </row>
    <row r="31" spans="1:6" ht="12.75">
      <c r="A31" s="14"/>
      <c r="B31" s="289" t="s">
        <v>188</v>
      </c>
      <c r="C31" s="291"/>
      <c r="D31" s="296">
        <v>542</v>
      </c>
      <c r="E31" s="177"/>
      <c r="F31" s="335">
        <v>542</v>
      </c>
    </row>
    <row r="32" spans="1:6" ht="12.75">
      <c r="A32" s="14"/>
      <c r="B32" s="289" t="s">
        <v>191</v>
      </c>
      <c r="C32" s="291"/>
      <c r="D32" s="296">
        <f>SUM(D30:D31)</f>
        <v>-82808</v>
      </c>
      <c r="E32" s="177"/>
      <c r="F32" s="335">
        <f>SUM(F30:F31)</f>
        <v>-82808</v>
      </c>
    </row>
    <row r="33" spans="1:6" ht="12.75" customHeight="1">
      <c r="A33" s="14"/>
      <c r="B33" s="435" t="s">
        <v>204</v>
      </c>
      <c r="C33" s="334"/>
      <c r="D33" s="336">
        <f>D32</f>
        <v>-82808</v>
      </c>
      <c r="E33" s="177"/>
      <c r="F33" s="337">
        <f>F32</f>
        <v>-82808</v>
      </c>
    </row>
    <row r="34" spans="1:6" ht="24.75" customHeight="1">
      <c r="A34" s="14"/>
      <c r="B34" s="435" t="s">
        <v>205</v>
      </c>
      <c r="C34" s="334"/>
      <c r="D34" s="336">
        <v>100000</v>
      </c>
      <c r="E34" s="177"/>
      <c r="F34" s="337">
        <v>100000</v>
      </c>
    </row>
    <row r="35" spans="1:6" ht="13.5" thickBot="1">
      <c r="A35" s="14"/>
      <c r="B35" s="436" t="s">
        <v>206</v>
      </c>
      <c r="C35" s="338"/>
      <c r="D35" s="307">
        <f>D33+D34</f>
        <v>17192</v>
      </c>
      <c r="E35" s="339"/>
      <c r="F35" s="308">
        <f>F33+F34</f>
        <v>17192</v>
      </c>
    </row>
    <row r="36" ht="12.75">
      <c r="F36" s="282"/>
    </row>
    <row r="37" spans="2:6" ht="12.75">
      <c r="B37" s="1" t="s">
        <v>264</v>
      </c>
      <c r="F37" s="282"/>
    </row>
    <row r="38" ht="12.75">
      <c r="F38" s="282"/>
    </row>
    <row r="39" ht="12.75">
      <c r="F39" s="282"/>
    </row>
    <row r="40" ht="12.75">
      <c r="F40" s="282"/>
    </row>
  </sheetData>
  <sheetProtection/>
  <mergeCells count="7">
    <mergeCell ref="E28:F28"/>
    <mergeCell ref="C28:D28"/>
    <mergeCell ref="E4:G4"/>
    <mergeCell ref="C5:D5"/>
    <mergeCell ref="E5:F5"/>
    <mergeCell ref="B1:F1"/>
    <mergeCell ref="B25:G25"/>
  </mergeCells>
  <printOptions/>
  <pageMargins left="0.31496062992125984" right="0.31496062992125984" top="0.15748031496062992" bottom="0.15748031496062992" header="0.31496062992125984" footer="0.31496062992125984"/>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Q176"/>
  <sheetViews>
    <sheetView zoomScalePageLayoutView="0" workbookViewId="0" topLeftCell="A123">
      <selection activeCell="F141" sqref="F141"/>
    </sheetView>
  </sheetViews>
  <sheetFormatPr defaultColWidth="9.140625" defaultRowHeight="12.75"/>
  <cols>
    <col min="1" max="1" width="1.57421875" style="79" customWidth="1"/>
    <col min="2" max="2" width="3.8515625" style="255" customWidth="1"/>
    <col min="3" max="4" width="3.140625" style="79" customWidth="1"/>
    <col min="5" max="5" width="13.7109375" style="79" customWidth="1"/>
    <col min="6" max="6" width="3.57421875" style="79" customWidth="1"/>
    <col min="7" max="7" width="8.57421875" style="79" customWidth="1"/>
    <col min="8" max="8" width="23.28125" style="79" customWidth="1"/>
    <col min="9" max="9" width="10.7109375" style="79" customWidth="1"/>
    <col min="10" max="10" width="12.8515625" style="79" customWidth="1"/>
    <col min="11" max="11" width="12.140625" style="79" customWidth="1"/>
    <col min="12" max="12" width="10.57421875" style="79" customWidth="1"/>
    <col min="13" max="13" width="10.421875" style="247" customWidth="1"/>
    <col min="14" max="14" width="2.140625" style="79" customWidth="1"/>
    <col min="15" max="15" width="10.7109375" style="79" bestFit="1" customWidth="1"/>
    <col min="16" max="16384" width="9.140625" style="79" customWidth="1"/>
  </cols>
  <sheetData>
    <row r="1" spans="1:13" ht="12.75">
      <c r="A1" s="83"/>
      <c r="B1" s="252"/>
      <c r="C1" s="83"/>
      <c r="D1" s="83"/>
      <c r="E1" s="83"/>
      <c r="F1" s="83"/>
      <c r="G1" s="83"/>
      <c r="H1" s="83"/>
      <c r="I1" s="83"/>
      <c r="J1" s="83"/>
      <c r="K1" s="83"/>
      <c r="L1" s="83"/>
      <c r="M1" s="111"/>
    </row>
    <row r="2" spans="1:13" ht="15">
      <c r="A2" s="83"/>
      <c r="B2" s="252"/>
      <c r="C2" s="83"/>
      <c r="D2" s="534" t="s">
        <v>75</v>
      </c>
      <c r="E2" s="534"/>
      <c r="F2" s="534"/>
      <c r="G2" s="534"/>
      <c r="H2" s="534"/>
      <c r="I2" s="83"/>
      <c r="J2" s="83"/>
      <c r="K2" s="83"/>
      <c r="L2" s="83"/>
      <c r="M2" s="111"/>
    </row>
    <row r="3" spans="3:13" s="89" customFormat="1" ht="33" customHeight="1">
      <c r="C3" s="245"/>
      <c r="D3" s="489" t="s">
        <v>265</v>
      </c>
      <c r="E3" s="245"/>
      <c r="F3" s="245"/>
      <c r="G3" s="245"/>
      <c r="H3" s="245"/>
      <c r="I3" s="245"/>
      <c r="J3" s="245"/>
      <c r="K3" s="245"/>
      <c r="L3" s="245"/>
      <c r="M3" s="340"/>
    </row>
    <row r="4" spans="1:13" s="89" customFormat="1" ht="12.75" customHeight="1">
      <c r="A4" s="90"/>
      <c r="B4" s="112"/>
      <c r="C4" s="90"/>
      <c r="D4" s="90"/>
      <c r="E4" s="90"/>
      <c r="F4" s="90"/>
      <c r="G4" s="90"/>
      <c r="H4" s="90"/>
      <c r="I4" s="90"/>
      <c r="J4" s="90"/>
      <c r="K4" s="90"/>
      <c r="L4" s="90"/>
      <c r="M4" s="341"/>
    </row>
    <row r="5" spans="1:13" ht="15">
      <c r="A5" s="83"/>
      <c r="B5" s="252"/>
      <c r="C5" s="577"/>
      <c r="D5" s="577"/>
      <c r="E5" s="138"/>
      <c r="F5" s="117"/>
      <c r="G5" s="117"/>
      <c r="H5" s="117"/>
      <c r="I5" s="117"/>
      <c r="J5" s="139"/>
      <c r="K5" s="139"/>
      <c r="L5" s="14"/>
      <c r="M5" s="111"/>
    </row>
    <row r="6" spans="1:13" ht="12.75">
      <c r="A6" s="83"/>
      <c r="B6" s="252"/>
      <c r="C6" s="83"/>
      <c r="D6" s="83"/>
      <c r="E6" s="83"/>
      <c r="F6" s="83"/>
      <c r="G6" s="83"/>
      <c r="H6" s="83"/>
      <c r="I6" s="83"/>
      <c r="J6" s="91"/>
      <c r="K6" s="91"/>
      <c r="L6" s="83"/>
      <c r="M6" s="111"/>
    </row>
    <row r="7" spans="1:13" ht="12.75">
      <c r="A7" s="83"/>
      <c r="B7" s="252"/>
      <c r="C7" s="83"/>
      <c r="D7" s="92" t="s">
        <v>1</v>
      </c>
      <c r="E7" s="93" t="s">
        <v>266</v>
      </c>
      <c r="F7" s="93"/>
      <c r="G7" s="94"/>
      <c r="H7" s="83"/>
      <c r="I7" s="83"/>
      <c r="J7" s="83"/>
      <c r="K7" s="83"/>
      <c r="L7" s="83"/>
      <c r="M7" s="111"/>
    </row>
    <row r="8" spans="1:13" ht="12.75">
      <c r="A8" s="83"/>
      <c r="B8" s="252"/>
      <c r="C8" s="83"/>
      <c r="D8" s="92"/>
      <c r="E8" s="93"/>
      <c r="F8" s="93"/>
      <c r="G8" s="94"/>
      <c r="H8" s="83"/>
      <c r="I8" s="83"/>
      <c r="J8" s="83"/>
      <c r="K8" s="83"/>
      <c r="L8" s="83"/>
      <c r="M8" s="111"/>
    </row>
    <row r="9" spans="1:13" ht="12.75">
      <c r="A9" s="14"/>
      <c r="B9" s="252"/>
      <c r="C9" s="14"/>
      <c r="D9" s="95">
        <v>1</v>
      </c>
      <c r="E9" s="96" t="s">
        <v>267</v>
      </c>
      <c r="F9" s="97"/>
      <c r="G9" s="83"/>
      <c r="H9" s="83"/>
      <c r="I9" s="83"/>
      <c r="J9" s="83"/>
      <c r="K9" s="83"/>
      <c r="L9" s="83"/>
      <c r="M9" s="111"/>
    </row>
    <row r="10" spans="1:13" ht="12.75">
      <c r="A10" s="83"/>
      <c r="B10" s="253" t="s">
        <v>22</v>
      </c>
      <c r="C10" s="83"/>
      <c r="D10" s="42"/>
      <c r="E10" s="159" t="s">
        <v>268</v>
      </c>
      <c r="F10" s="91"/>
      <c r="G10" s="91"/>
      <c r="H10" s="91"/>
      <c r="I10" s="91"/>
      <c r="J10" s="91"/>
      <c r="K10" s="91"/>
      <c r="L10" s="113">
        <v>2009</v>
      </c>
      <c r="M10" s="347">
        <v>2008</v>
      </c>
    </row>
    <row r="11" spans="1:13" ht="12.75" customHeight="1">
      <c r="A11" s="83"/>
      <c r="B11" s="252"/>
      <c r="C11" s="83"/>
      <c r="D11" s="578" t="s">
        <v>0</v>
      </c>
      <c r="E11" s="582" t="s">
        <v>269</v>
      </c>
      <c r="F11" s="582"/>
      <c r="G11" s="582" t="s">
        <v>270</v>
      </c>
      <c r="H11" s="582" t="s">
        <v>271</v>
      </c>
      <c r="I11" s="582"/>
      <c r="J11" s="483" t="s">
        <v>272</v>
      </c>
      <c r="K11" s="483" t="s">
        <v>273</v>
      </c>
      <c r="L11" s="483" t="s">
        <v>272</v>
      </c>
      <c r="M11" s="484" t="s">
        <v>272</v>
      </c>
    </row>
    <row r="12" spans="1:13" ht="24.75" customHeight="1">
      <c r="A12" s="83"/>
      <c r="B12" s="252"/>
      <c r="C12" s="83"/>
      <c r="D12" s="578"/>
      <c r="E12" s="582"/>
      <c r="F12" s="582"/>
      <c r="G12" s="582"/>
      <c r="H12" s="582"/>
      <c r="I12" s="582"/>
      <c r="J12" s="485" t="s">
        <v>274</v>
      </c>
      <c r="K12" s="485" t="s">
        <v>275</v>
      </c>
      <c r="L12" s="485" t="s">
        <v>276</v>
      </c>
      <c r="M12" s="486" t="s">
        <v>276</v>
      </c>
    </row>
    <row r="13" spans="1:13" ht="12.75">
      <c r="A13" s="83"/>
      <c r="B13" s="252"/>
      <c r="C13" s="83"/>
      <c r="D13" s="132">
        <v>1</v>
      </c>
      <c r="E13" s="563" t="s">
        <v>9</v>
      </c>
      <c r="F13" s="563"/>
      <c r="G13" s="133" t="s">
        <v>10</v>
      </c>
      <c r="H13" s="563">
        <v>4301985432</v>
      </c>
      <c r="I13" s="563"/>
      <c r="J13" s="134">
        <v>35712.73</v>
      </c>
      <c r="K13" s="135">
        <v>137.96</v>
      </c>
      <c r="L13" s="136">
        <f>J13*K13</f>
        <v>4926928.230800001</v>
      </c>
      <c r="M13" s="278">
        <v>0</v>
      </c>
    </row>
    <row r="14" spans="1:13" ht="12.75">
      <c r="A14" s="83"/>
      <c r="B14" s="252"/>
      <c r="C14" s="83"/>
      <c r="D14" s="132">
        <v>2</v>
      </c>
      <c r="E14" s="563" t="s">
        <v>9</v>
      </c>
      <c r="F14" s="563"/>
      <c r="G14" s="177" t="s">
        <v>18</v>
      </c>
      <c r="H14" s="563">
        <v>4303985432</v>
      </c>
      <c r="I14" s="563"/>
      <c r="J14" s="178">
        <f>608612.51</f>
        <v>608612.51</v>
      </c>
      <c r="K14" s="179"/>
      <c r="L14" s="108">
        <f>J14</f>
        <v>608612.51</v>
      </c>
      <c r="M14" s="278">
        <f>17191.8</f>
        <v>17191.8</v>
      </c>
    </row>
    <row r="15" spans="1:13" ht="12.75">
      <c r="A15" s="83"/>
      <c r="B15" s="252"/>
      <c r="C15" s="83"/>
      <c r="D15" s="393">
        <v>3</v>
      </c>
      <c r="E15" s="601" t="s">
        <v>9</v>
      </c>
      <c r="F15" s="581"/>
      <c r="G15" s="394" t="s">
        <v>29</v>
      </c>
      <c r="H15" s="581">
        <v>4302985432</v>
      </c>
      <c r="I15" s="581"/>
      <c r="J15" s="395">
        <f>0</f>
        <v>0</v>
      </c>
      <c r="K15" s="396">
        <f>98</f>
        <v>98</v>
      </c>
      <c r="L15" s="350">
        <f>J15*K15</f>
        <v>0</v>
      </c>
      <c r="M15" s="397">
        <f>0</f>
        <v>0</v>
      </c>
    </row>
    <row r="16" spans="1:13" ht="12.75">
      <c r="A16" s="83"/>
      <c r="B16" s="252"/>
      <c r="C16" s="83"/>
      <c r="D16" s="562" t="s">
        <v>30</v>
      </c>
      <c r="E16" s="563"/>
      <c r="F16" s="563"/>
      <c r="G16" s="563"/>
      <c r="H16" s="563"/>
      <c r="I16" s="563"/>
      <c r="J16" s="398"/>
      <c r="K16" s="179"/>
      <c r="L16" s="399">
        <f>L13+L14</f>
        <v>5535540.740800001</v>
      </c>
      <c r="M16" s="400">
        <f>M13+M14</f>
        <v>17191.8</v>
      </c>
    </row>
    <row r="17" spans="1:13" ht="12.75">
      <c r="A17" s="83"/>
      <c r="B17" s="252"/>
      <c r="C17" s="83"/>
      <c r="D17" s="409"/>
      <c r="E17" s="579" t="s">
        <v>15</v>
      </c>
      <c r="F17" s="579"/>
      <c r="G17" s="410" t="s">
        <v>18</v>
      </c>
      <c r="H17" s="580"/>
      <c r="I17" s="580"/>
      <c r="J17" s="402">
        <f>53295</f>
        <v>53295</v>
      </c>
      <c r="K17" s="401"/>
      <c r="L17" s="403">
        <f>J17</f>
        <v>53295</v>
      </c>
      <c r="M17" s="108">
        <f>0</f>
        <v>0</v>
      </c>
    </row>
    <row r="18" spans="1:13" ht="12.75" hidden="1">
      <c r="A18" s="83"/>
      <c r="B18" s="252"/>
      <c r="C18" s="83"/>
      <c r="D18" s="132"/>
      <c r="E18" s="563"/>
      <c r="F18" s="563"/>
      <c r="G18" s="133"/>
      <c r="H18" s="563"/>
      <c r="I18" s="563"/>
      <c r="J18" s="180"/>
      <c r="K18" s="180"/>
      <c r="L18" s="179"/>
      <c r="M18" s="108"/>
    </row>
    <row r="19" spans="1:13" s="89" customFormat="1" ht="7.5" customHeight="1" hidden="1">
      <c r="A19" s="84"/>
      <c r="B19" s="254"/>
      <c r="C19" s="84"/>
      <c r="D19" s="404"/>
      <c r="E19" s="405"/>
      <c r="F19" s="405"/>
      <c r="G19" s="405"/>
      <c r="H19" s="405"/>
      <c r="I19" s="405"/>
      <c r="J19" s="405"/>
      <c r="K19" s="405"/>
      <c r="L19" s="405"/>
      <c r="M19" s="406"/>
    </row>
    <row r="20" spans="1:13" ht="12.75">
      <c r="A20" s="83"/>
      <c r="B20" s="252"/>
      <c r="C20" s="83"/>
      <c r="D20" s="607" t="s">
        <v>17</v>
      </c>
      <c r="E20" s="608"/>
      <c r="F20" s="608"/>
      <c r="G20" s="608"/>
      <c r="H20" s="608"/>
      <c r="I20" s="608"/>
      <c r="J20" s="137"/>
      <c r="K20" s="137"/>
      <c r="L20" s="407">
        <f>L16+L17</f>
        <v>5588835.740800001</v>
      </c>
      <c r="M20" s="408">
        <f>M16+M17</f>
        <v>17191.8</v>
      </c>
    </row>
    <row r="21" spans="1:13" ht="12.75">
      <c r="A21" s="83"/>
      <c r="B21" s="252"/>
      <c r="C21" s="83"/>
      <c r="D21" s="112"/>
      <c r="E21" s="112"/>
      <c r="F21" s="112"/>
      <c r="G21" s="112"/>
      <c r="H21" s="112"/>
      <c r="I21" s="112"/>
      <c r="J21" s="83"/>
      <c r="K21" s="83"/>
      <c r="L21" s="126"/>
      <c r="M21" s="111"/>
    </row>
    <row r="22" spans="1:13" ht="12.75">
      <c r="A22" s="83"/>
      <c r="B22" s="252"/>
      <c r="C22" s="83"/>
      <c r="D22" s="99">
        <v>3</v>
      </c>
      <c r="E22" s="96" t="s">
        <v>277</v>
      </c>
      <c r="F22" s="100"/>
      <c r="G22" s="83"/>
      <c r="H22" s="83"/>
      <c r="I22" s="83"/>
      <c r="J22" s="83"/>
      <c r="K22" s="83"/>
      <c r="L22" s="83"/>
      <c r="M22" s="111"/>
    </row>
    <row r="23" spans="1:13" ht="12.75" customHeight="1">
      <c r="A23" s="83"/>
      <c r="B23" s="253" t="s">
        <v>23</v>
      </c>
      <c r="C23" s="42"/>
      <c r="D23" s="181"/>
      <c r="E23" s="443" t="s">
        <v>278</v>
      </c>
      <c r="F23" s="189"/>
      <c r="G23" s="444"/>
      <c r="H23" s="445"/>
      <c r="I23" s="185" t="s">
        <v>18</v>
      </c>
      <c r="J23" s="236"/>
      <c r="K23" s="186">
        <f>SUM(K24:K25)</f>
        <v>14248784.520000001</v>
      </c>
      <c r="L23" s="83"/>
      <c r="M23" s="111"/>
    </row>
    <row r="24" spans="1:13" ht="27" customHeight="1">
      <c r="A24" s="83"/>
      <c r="B24" s="253"/>
      <c r="C24" s="42"/>
      <c r="D24" s="389">
        <v>1</v>
      </c>
      <c r="E24" s="550" t="s">
        <v>362</v>
      </c>
      <c r="F24" s="551"/>
      <c r="G24" s="551"/>
      <c r="H24" s="552"/>
      <c r="I24" s="107" t="s">
        <v>10</v>
      </c>
      <c r="J24" s="298">
        <v>100762</v>
      </c>
      <c r="K24" s="473">
        <v>13901125.520000001</v>
      </c>
      <c r="L24" s="83"/>
      <c r="M24" s="111"/>
    </row>
    <row r="25" spans="1:12" ht="12.75">
      <c r="A25" s="83"/>
      <c r="C25" s="83"/>
      <c r="D25" s="183">
        <v>2</v>
      </c>
      <c r="E25" s="446" t="s">
        <v>279</v>
      </c>
      <c r="F25" s="447"/>
      <c r="G25" s="447"/>
      <c r="H25" s="448"/>
      <c r="I25" s="109" t="s">
        <v>18</v>
      </c>
      <c r="J25" s="390"/>
      <c r="K25" s="472">
        <v>347659</v>
      </c>
      <c r="L25" s="83"/>
    </row>
    <row r="26" spans="1:12" ht="9" customHeight="1">
      <c r="A26" s="83"/>
      <c r="C26" s="83"/>
      <c r="D26" s="42"/>
      <c r="E26" s="97"/>
      <c r="F26" s="97"/>
      <c r="G26" s="97"/>
      <c r="H26" s="97"/>
      <c r="I26" s="159"/>
      <c r="J26" s="187"/>
      <c r="K26" s="187"/>
      <c r="L26" s="83"/>
    </row>
    <row r="27" spans="1:15" ht="52.5" customHeight="1">
      <c r="A27" s="83"/>
      <c r="B27" s="252"/>
      <c r="C27" s="83"/>
      <c r="D27" s="623" t="s">
        <v>363</v>
      </c>
      <c r="E27" s="623"/>
      <c r="F27" s="623"/>
      <c r="G27" s="623"/>
      <c r="H27" s="623"/>
      <c r="I27" s="623"/>
      <c r="J27" s="623"/>
      <c r="K27" s="623"/>
      <c r="L27" s="623"/>
      <c r="M27" s="623"/>
      <c r="N27" s="433"/>
      <c r="O27" s="482"/>
    </row>
    <row r="28" spans="1:12" ht="12.75">
      <c r="A28" s="83"/>
      <c r="B28" s="252"/>
      <c r="C28" s="83"/>
      <c r="D28" s="42"/>
      <c r="E28" s="42"/>
      <c r="F28" s="42"/>
      <c r="G28" s="42"/>
      <c r="H28" s="42"/>
      <c r="I28" s="42"/>
      <c r="J28" s="187"/>
      <c r="K28" s="83"/>
      <c r="L28" s="83"/>
    </row>
    <row r="29" spans="1:13" ht="12.75">
      <c r="A29" s="83"/>
      <c r="B29" s="252"/>
      <c r="C29" s="83"/>
      <c r="D29" s="83"/>
      <c r="E29" s="83"/>
      <c r="F29" s="83"/>
      <c r="G29" s="83"/>
      <c r="H29" s="83"/>
      <c r="I29" s="83"/>
      <c r="J29" s="113">
        <v>2009</v>
      </c>
      <c r="K29" s="113">
        <v>2008</v>
      </c>
      <c r="L29" s="83"/>
      <c r="M29" s="111"/>
    </row>
    <row r="30" spans="1:13" s="103" customFormat="1" ht="12.75">
      <c r="A30" s="101"/>
      <c r="B30" s="253" t="s">
        <v>20</v>
      </c>
      <c r="C30" s="42"/>
      <c r="D30" s="206" t="s">
        <v>44</v>
      </c>
      <c r="E30" s="262" t="s">
        <v>282</v>
      </c>
      <c r="F30" s="263"/>
      <c r="G30" s="263"/>
      <c r="H30" s="264"/>
      <c r="I30" s="265" t="s">
        <v>18</v>
      </c>
      <c r="J30" s="266">
        <f>J31+J32</f>
        <v>50000</v>
      </c>
      <c r="K30" s="266"/>
      <c r="L30" s="101"/>
      <c r="M30" s="342"/>
    </row>
    <row r="31" spans="1:13" s="103" customFormat="1" ht="12.75">
      <c r="A31" s="101"/>
      <c r="B31" s="252"/>
      <c r="C31" s="101"/>
      <c r="D31" s="250">
        <v>1</v>
      </c>
      <c r="E31" s="366" t="s">
        <v>280</v>
      </c>
      <c r="F31" s="279"/>
      <c r="G31" s="279"/>
      <c r="H31" s="279"/>
      <c r="I31" s="105" t="s">
        <v>18</v>
      </c>
      <c r="J31" s="321">
        <f>25000</f>
        <v>25000</v>
      </c>
      <c r="K31" s="322"/>
      <c r="L31" s="101"/>
      <c r="M31" s="342"/>
    </row>
    <row r="32" spans="1:13" s="103" customFormat="1" ht="12.75">
      <c r="A32" s="101"/>
      <c r="B32" s="252"/>
      <c r="C32" s="101"/>
      <c r="D32" s="183">
        <v>1</v>
      </c>
      <c r="E32" s="365" t="s">
        <v>281</v>
      </c>
      <c r="F32" s="323"/>
      <c r="G32" s="323"/>
      <c r="H32" s="323"/>
      <c r="I32" s="109" t="s">
        <v>18</v>
      </c>
      <c r="J32" s="324">
        <f>25000</f>
        <v>25000</v>
      </c>
      <c r="K32" s="325"/>
      <c r="L32" s="101"/>
      <c r="M32" s="342"/>
    </row>
    <row r="33" spans="1:13" s="103" customFormat="1" ht="12.75">
      <c r="A33" s="101"/>
      <c r="B33" s="252"/>
      <c r="C33" s="101"/>
      <c r="D33" s="101"/>
      <c r="E33" s="101"/>
      <c r="F33" s="101"/>
      <c r="G33" s="101"/>
      <c r="H33" s="101"/>
      <c r="I33" s="101"/>
      <c r="J33" s="160"/>
      <c r="K33" s="111"/>
      <c r="L33" s="101"/>
      <c r="M33" s="342"/>
    </row>
    <row r="34" spans="1:13" s="103" customFormat="1" ht="12.75">
      <c r="A34" s="101"/>
      <c r="B34" s="252"/>
      <c r="C34" s="101"/>
      <c r="D34" s="412" t="s">
        <v>283</v>
      </c>
      <c r="E34" s="411"/>
      <c r="F34" s="412"/>
      <c r="G34" s="412"/>
      <c r="H34" s="101"/>
      <c r="I34" s="101"/>
      <c r="J34" s="160"/>
      <c r="K34" s="111"/>
      <c r="L34" s="101"/>
      <c r="M34" s="342"/>
    </row>
    <row r="35" spans="1:13" s="103" customFormat="1" ht="12.75">
      <c r="A35" s="101"/>
      <c r="B35" s="252"/>
      <c r="H35" s="101"/>
      <c r="I35" s="101"/>
      <c r="J35" s="160"/>
      <c r="K35" s="111"/>
      <c r="L35" s="113">
        <v>2009</v>
      </c>
      <c r="M35" s="342"/>
    </row>
    <row r="36" spans="1:13" s="103" customFormat="1" ht="42.75" customHeight="1">
      <c r="A36" s="101"/>
      <c r="B36" s="253" t="s">
        <v>19</v>
      </c>
      <c r="C36" s="42"/>
      <c r="D36" s="206"/>
      <c r="E36" s="556" t="s">
        <v>284</v>
      </c>
      <c r="F36" s="557"/>
      <c r="G36" s="558"/>
      <c r="H36" s="605" t="s">
        <v>285</v>
      </c>
      <c r="I36" s="616" t="s">
        <v>286</v>
      </c>
      <c r="J36" s="602" t="s">
        <v>288</v>
      </c>
      <c r="K36" s="603"/>
      <c r="L36" s="604"/>
      <c r="M36" s="342"/>
    </row>
    <row r="37" spans="1:13" s="103" customFormat="1" ht="40.5" customHeight="1">
      <c r="A37" s="101"/>
      <c r="B37" s="256"/>
      <c r="C37" s="42"/>
      <c r="D37" s="210"/>
      <c r="E37" s="559"/>
      <c r="F37" s="560"/>
      <c r="G37" s="561"/>
      <c r="H37" s="606"/>
      <c r="I37" s="617"/>
      <c r="J37" s="207" t="s">
        <v>287</v>
      </c>
      <c r="K37" s="208" t="s">
        <v>289</v>
      </c>
      <c r="L37" s="209" t="s">
        <v>290</v>
      </c>
      <c r="M37" s="342"/>
    </row>
    <row r="38" spans="1:13" s="103" customFormat="1" ht="27.75" customHeight="1">
      <c r="A38" s="101"/>
      <c r="B38" s="252"/>
      <c r="C38" s="42"/>
      <c r="D38" s="326"/>
      <c r="E38" s="327" t="s">
        <v>291</v>
      </c>
      <c r="F38" s="327"/>
      <c r="G38" s="327"/>
      <c r="H38" s="328" t="s">
        <v>33</v>
      </c>
      <c r="I38" s="329">
        <f>2054520</f>
        <v>2054520</v>
      </c>
      <c r="J38" s="330">
        <f>0.2</f>
        <v>0.2</v>
      </c>
      <c r="K38" s="331">
        <f>I38*$J$38/12*0</f>
        <v>0</v>
      </c>
      <c r="L38" s="332">
        <f>I38-K38</f>
        <v>2054520</v>
      </c>
      <c r="M38" s="342"/>
    </row>
    <row r="39" spans="1:13" s="103" customFormat="1" ht="12.75">
      <c r="A39" s="101"/>
      <c r="B39" s="252"/>
      <c r="C39" s="101"/>
      <c r="D39" s="101"/>
      <c r="E39" s="101"/>
      <c r="F39" s="101"/>
      <c r="G39" s="101"/>
      <c r="H39" s="101"/>
      <c r="I39" s="101"/>
      <c r="J39" s="160"/>
      <c r="K39" s="111"/>
      <c r="L39" s="101"/>
      <c r="M39" s="342"/>
    </row>
    <row r="40" spans="1:13" s="103" customFormat="1" ht="12.75">
      <c r="A40" s="101"/>
      <c r="B40" s="252"/>
      <c r="C40" s="101"/>
      <c r="D40" s="101"/>
      <c r="E40" s="101"/>
      <c r="F40" s="101"/>
      <c r="G40" s="101"/>
      <c r="H40" s="101"/>
      <c r="I40" s="101"/>
      <c r="J40" s="160"/>
      <c r="K40" s="111"/>
      <c r="L40" s="101"/>
      <c r="M40" s="342"/>
    </row>
    <row r="41" spans="1:13" s="103" customFormat="1" ht="12.75">
      <c r="A41" s="101"/>
      <c r="B41" s="252"/>
      <c r="C41" s="101"/>
      <c r="D41" s="101"/>
      <c r="E41" s="101"/>
      <c r="F41" s="101"/>
      <c r="G41" s="101"/>
      <c r="H41" s="101"/>
      <c r="I41" s="101"/>
      <c r="J41" s="160"/>
      <c r="K41" s="111"/>
      <c r="L41" s="101"/>
      <c r="M41" s="342"/>
    </row>
    <row r="42" spans="1:13" s="103" customFormat="1" ht="12.75">
      <c r="A42" s="101"/>
      <c r="B42" s="252"/>
      <c r="C42" s="101"/>
      <c r="D42" s="112" t="s">
        <v>1</v>
      </c>
      <c r="E42" s="113" t="s">
        <v>292</v>
      </c>
      <c r="F42" s="101"/>
      <c r="G42" s="101"/>
      <c r="H42" s="101"/>
      <c r="I42" s="101"/>
      <c r="J42" s="142"/>
      <c r="K42" s="111"/>
      <c r="L42" s="101"/>
      <c r="M42" s="342"/>
    </row>
    <row r="43" spans="1:13" s="103" customFormat="1" ht="12.75">
      <c r="A43" s="101"/>
      <c r="B43" s="252"/>
      <c r="C43" s="101"/>
      <c r="D43" s="101"/>
      <c r="E43" s="114"/>
      <c r="F43" s="114"/>
      <c r="G43" s="114"/>
      <c r="H43" s="114"/>
      <c r="I43" s="114"/>
      <c r="J43" s="104"/>
      <c r="K43" s="115"/>
      <c r="L43" s="101"/>
      <c r="M43" s="342"/>
    </row>
    <row r="44" spans="1:13" ht="12.75">
      <c r="A44" s="83"/>
      <c r="B44" s="252"/>
      <c r="C44" s="14"/>
      <c r="D44" s="95">
        <v>3</v>
      </c>
      <c r="E44" s="96" t="s">
        <v>293</v>
      </c>
      <c r="F44" s="116"/>
      <c r="G44" s="117"/>
      <c r="H44" s="14"/>
      <c r="I44" s="83"/>
      <c r="J44" s="101"/>
      <c r="K44" s="83"/>
      <c r="L44" s="83"/>
      <c r="M44" s="111"/>
    </row>
    <row r="45" spans="1:13" ht="12.75">
      <c r="A45" s="83"/>
      <c r="B45" s="252"/>
      <c r="C45" s="14"/>
      <c r="D45" s="95"/>
      <c r="E45" s="96"/>
      <c r="F45" s="116"/>
      <c r="G45" s="117"/>
      <c r="H45" s="613">
        <v>2009</v>
      </c>
      <c r="I45" s="613"/>
      <c r="J45" s="613"/>
      <c r="K45" s="613">
        <v>2008</v>
      </c>
      <c r="L45" s="613"/>
      <c r="M45" s="111"/>
    </row>
    <row r="46" spans="1:14" ht="25.5" customHeight="1">
      <c r="A46" s="83"/>
      <c r="B46" s="253" t="s">
        <v>45</v>
      </c>
      <c r="C46" s="14"/>
      <c r="D46" s="193"/>
      <c r="E46" s="544" t="s">
        <v>124</v>
      </c>
      <c r="F46" s="545"/>
      <c r="G46" s="546"/>
      <c r="H46" s="622" t="s">
        <v>294</v>
      </c>
      <c r="I46" s="594" t="s">
        <v>301</v>
      </c>
      <c r="J46" s="594" t="s">
        <v>304</v>
      </c>
      <c r="K46" s="611" t="s">
        <v>303</v>
      </c>
      <c r="L46" s="594" t="s">
        <v>305</v>
      </c>
      <c r="M46" s="111"/>
      <c r="N46" s="83"/>
    </row>
    <row r="47" spans="1:14" ht="39" customHeight="1">
      <c r="A47" s="83"/>
      <c r="B47" s="252"/>
      <c r="C47" s="14"/>
      <c r="D47" s="194"/>
      <c r="E47" s="191"/>
      <c r="F47" s="191"/>
      <c r="G47" s="192"/>
      <c r="H47" s="622"/>
      <c r="I47" s="594"/>
      <c r="J47" s="594"/>
      <c r="K47" s="612"/>
      <c r="L47" s="594"/>
      <c r="M47" s="111"/>
      <c r="N47" s="83"/>
    </row>
    <row r="48" spans="1:14" ht="27.75" customHeight="1">
      <c r="A48" s="83"/>
      <c r="B48" s="252"/>
      <c r="C48" s="14"/>
      <c r="D48" s="250">
        <v>1</v>
      </c>
      <c r="E48" s="618" t="s">
        <v>31</v>
      </c>
      <c r="F48" s="618"/>
      <c r="G48" s="618"/>
      <c r="H48" s="251">
        <v>4500</v>
      </c>
      <c r="I48" s="105"/>
      <c r="J48" s="352">
        <f>H48</f>
        <v>4500</v>
      </c>
      <c r="K48" s="352">
        <f>4500</f>
        <v>4500</v>
      </c>
      <c r="L48" s="106">
        <f>J48</f>
        <v>4500</v>
      </c>
      <c r="M48" s="111"/>
      <c r="N48" s="83"/>
    </row>
    <row r="49" spans="1:14" ht="12.75">
      <c r="A49" s="83"/>
      <c r="B49" s="252"/>
      <c r="C49" s="14"/>
      <c r="D49" s="182">
        <v>2</v>
      </c>
      <c r="E49" s="555" t="s">
        <v>295</v>
      </c>
      <c r="F49" s="555"/>
      <c r="G49" s="555"/>
      <c r="H49" s="195">
        <v>22689</v>
      </c>
      <c r="I49" s="107"/>
      <c r="J49" s="298">
        <f>H49</f>
        <v>22689</v>
      </c>
      <c r="K49" s="298"/>
      <c r="L49" s="108"/>
      <c r="M49" s="111"/>
      <c r="N49" s="83"/>
    </row>
    <row r="50" spans="1:14" ht="27" customHeight="1">
      <c r="A50" s="83"/>
      <c r="B50" s="252"/>
      <c r="C50" s="14"/>
      <c r="D50" s="182">
        <v>3</v>
      </c>
      <c r="E50" s="555" t="s">
        <v>296</v>
      </c>
      <c r="F50" s="555"/>
      <c r="G50" s="555"/>
      <c r="H50" s="196">
        <v>1920</v>
      </c>
      <c r="I50" s="107">
        <v>137.96</v>
      </c>
      <c r="J50" s="298">
        <f>H50*I50</f>
        <v>264883.2</v>
      </c>
      <c r="K50" s="298">
        <f>1800</f>
        <v>1800</v>
      </c>
      <c r="L50" s="108">
        <f>219810</f>
        <v>219810</v>
      </c>
      <c r="M50" s="111"/>
      <c r="N50" s="83"/>
    </row>
    <row r="51" spans="1:14" ht="26.25" customHeight="1">
      <c r="A51" s="83"/>
      <c r="B51" s="252"/>
      <c r="C51" s="14"/>
      <c r="D51" s="182">
        <v>4</v>
      </c>
      <c r="E51" s="555" t="s">
        <v>297</v>
      </c>
      <c r="F51" s="555"/>
      <c r="G51" s="555"/>
      <c r="H51" s="196">
        <v>650</v>
      </c>
      <c r="I51" s="107">
        <v>137.96</v>
      </c>
      <c r="J51" s="298">
        <f>H51*I51</f>
        <v>89674</v>
      </c>
      <c r="K51" s="298">
        <f>650</f>
        <v>650</v>
      </c>
      <c r="L51" s="108">
        <f>79898</f>
        <v>79898</v>
      </c>
      <c r="M51" s="111"/>
      <c r="N51" s="83"/>
    </row>
    <row r="52" spans="1:14" ht="25.5" customHeight="1">
      <c r="A52" s="83"/>
      <c r="B52" s="252"/>
      <c r="C52" s="14"/>
      <c r="D52" s="182">
        <v>5</v>
      </c>
      <c r="E52" s="555" t="s">
        <v>298</v>
      </c>
      <c r="F52" s="555"/>
      <c r="G52" s="555"/>
      <c r="H52" s="196">
        <v>1591</v>
      </c>
      <c r="I52" s="107">
        <v>137.96</v>
      </c>
      <c r="J52" s="298">
        <f>H52*I52</f>
        <v>219494.36000000002</v>
      </c>
      <c r="K52" s="298"/>
      <c r="L52" s="130"/>
      <c r="M52" s="111"/>
      <c r="N52" s="83"/>
    </row>
    <row r="53" spans="1:14" ht="27.75" customHeight="1">
      <c r="A53" s="83"/>
      <c r="B53" s="252"/>
      <c r="C53" s="14"/>
      <c r="D53" s="182">
        <v>6</v>
      </c>
      <c r="E53" s="555" t="s">
        <v>299</v>
      </c>
      <c r="F53" s="555"/>
      <c r="G53" s="555"/>
      <c r="H53" s="196">
        <v>9000</v>
      </c>
      <c r="I53" s="107">
        <v>137.96</v>
      </c>
      <c r="J53" s="298">
        <f>H53*I53</f>
        <v>1241640</v>
      </c>
      <c r="K53" s="298"/>
      <c r="L53" s="130"/>
      <c r="M53" s="111"/>
      <c r="N53" s="83"/>
    </row>
    <row r="54" spans="1:14" ht="12.75">
      <c r="A54" s="83"/>
      <c r="B54" s="252"/>
      <c r="C54" s="14"/>
      <c r="D54" s="182">
        <v>7</v>
      </c>
      <c r="E54" s="555" t="s">
        <v>295</v>
      </c>
      <c r="F54" s="555"/>
      <c r="G54" s="555"/>
      <c r="H54" s="196">
        <v>1260</v>
      </c>
      <c r="I54" s="107">
        <v>137.96</v>
      </c>
      <c r="J54" s="298">
        <f>H54*I54</f>
        <v>173829.6</v>
      </c>
      <c r="K54" s="298"/>
      <c r="L54" s="130"/>
      <c r="M54" s="111"/>
      <c r="N54" s="83"/>
    </row>
    <row r="55" spans="1:14" ht="12.75">
      <c r="A55" s="83"/>
      <c r="B55" s="252"/>
      <c r="C55" s="14"/>
      <c r="D55" s="183"/>
      <c r="E55" s="449" t="s">
        <v>17</v>
      </c>
      <c r="F55" s="447"/>
      <c r="G55" s="448"/>
      <c r="H55" s="190"/>
      <c r="I55" s="109"/>
      <c r="J55" s="351">
        <f>SUM(J48:J54)</f>
        <v>2016710.1600000001</v>
      </c>
      <c r="K55" s="351"/>
      <c r="L55" s="197">
        <f>SUM(L48:L54)</f>
        <v>304208</v>
      </c>
      <c r="M55" s="111"/>
      <c r="N55" s="83"/>
    </row>
    <row r="56" spans="1:13" ht="12.75">
      <c r="A56" s="83"/>
      <c r="B56" s="252"/>
      <c r="C56" s="14"/>
      <c r="E56" s="97"/>
      <c r="F56" s="97"/>
      <c r="G56" s="97"/>
      <c r="H56" s="97"/>
      <c r="I56" s="159"/>
      <c r="J56" s="187"/>
      <c r="L56" s="83"/>
      <c r="M56" s="111"/>
    </row>
    <row r="57" spans="1:13" ht="12.75">
      <c r="A57" s="83"/>
      <c r="B57" s="252"/>
      <c r="C57" s="14"/>
      <c r="D57" s="42" t="s">
        <v>300</v>
      </c>
      <c r="E57" s="96"/>
      <c r="F57" s="116"/>
      <c r="G57" s="117"/>
      <c r="H57" s="14"/>
      <c r="I57" s="83"/>
      <c r="J57" s="101"/>
      <c r="K57" s="83"/>
      <c r="L57" s="83"/>
      <c r="M57" s="111"/>
    </row>
    <row r="58" spans="1:13" ht="25.5">
      <c r="A58" s="83"/>
      <c r="B58" s="252"/>
      <c r="C58" s="14"/>
      <c r="D58" s="42"/>
      <c r="E58" s="102"/>
      <c r="F58" s="14"/>
      <c r="G58" s="14"/>
      <c r="H58" s="14"/>
      <c r="I58" s="83"/>
      <c r="J58" s="101"/>
      <c r="K58" s="451" t="s">
        <v>308</v>
      </c>
      <c r="L58" s="450" t="s">
        <v>306</v>
      </c>
      <c r="M58" s="450" t="s">
        <v>307</v>
      </c>
    </row>
    <row r="59" spans="1:13" s="89" customFormat="1" ht="27" customHeight="1">
      <c r="A59" s="84"/>
      <c r="B59" s="233" t="s">
        <v>46</v>
      </c>
      <c r="C59" s="42"/>
      <c r="D59" s="599" t="s">
        <v>92</v>
      </c>
      <c r="E59" s="600"/>
      <c r="F59" s="600"/>
      <c r="G59" s="600"/>
      <c r="H59" s="600"/>
      <c r="I59" s="600"/>
      <c r="J59" s="456" t="s">
        <v>18</v>
      </c>
      <c r="K59" s="457">
        <f>L59+M59</f>
        <v>1324640</v>
      </c>
      <c r="L59" s="458">
        <f>L60+L61+L62</f>
        <v>589892</v>
      </c>
      <c r="M59" s="459">
        <f>M60+M61+M62</f>
        <v>734748</v>
      </c>
    </row>
    <row r="60" spans="1:13" ht="24" customHeight="1">
      <c r="A60" s="83"/>
      <c r="B60" s="252"/>
      <c r="C60" s="14"/>
      <c r="D60" s="597" t="s">
        <v>309</v>
      </c>
      <c r="E60" s="598"/>
      <c r="F60" s="598"/>
      <c r="G60" s="598"/>
      <c r="H60" s="598"/>
      <c r="I60" s="598"/>
      <c r="J60" s="452" t="s">
        <v>18</v>
      </c>
      <c r="K60" s="453"/>
      <c r="L60" s="454">
        <f>83000</f>
        <v>83000</v>
      </c>
      <c r="M60" s="455"/>
    </row>
    <row r="61" spans="1:13" ht="27.75" customHeight="1">
      <c r="A61" s="83"/>
      <c r="B61" s="252"/>
      <c r="C61" s="14"/>
      <c r="D61" s="595" t="s">
        <v>310</v>
      </c>
      <c r="E61" s="596"/>
      <c r="F61" s="596"/>
      <c r="G61" s="596"/>
      <c r="H61" s="596"/>
      <c r="I61" s="596"/>
      <c r="J61" s="107" t="s">
        <v>18</v>
      </c>
      <c r="K61" s="179"/>
      <c r="L61" s="267">
        <f>506892</f>
        <v>506892</v>
      </c>
      <c r="M61" s="108"/>
    </row>
    <row r="62" spans="1:13" ht="30" customHeight="1">
      <c r="A62" s="83"/>
      <c r="B62" s="252"/>
      <c r="C62" s="14"/>
      <c r="D62" s="614" t="s">
        <v>310</v>
      </c>
      <c r="E62" s="615"/>
      <c r="F62" s="615"/>
      <c r="G62" s="615"/>
      <c r="H62" s="615"/>
      <c r="I62" s="615"/>
      <c r="J62" s="109" t="s">
        <v>18</v>
      </c>
      <c r="K62" s="137"/>
      <c r="L62" s="268"/>
      <c r="M62" s="110">
        <f>734748</f>
        <v>734748</v>
      </c>
    </row>
    <row r="63" spans="1:13" ht="12.75">
      <c r="A63" s="83"/>
      <c r="B63" s="252"/>
      <c r="C63" s="14"/>
      <c r="D63" s="92"/>
      <c r="E63" s="118"/>
      <c r="F63" s="97"/>
      <c r="G63" s="14"/>
      <c r="H63" s="14"/>
      <c r="I63" s="83"/>
      <c r="J63" s="159"/>
      <c r="K63" s="83"/>
      <c r="L63" s="83"/>
      <c r="M63" s="111"/>
    </row>
    <row r="64" spans="1:13" ht="12.75">
      <c r="A64" s="83"/>
      <c r="B64" s="252"/>
      <c r="C64" s="14"/>
      <c r="D64" s="119" t="s">
        <v>3</v>
      </c>
      <c r="E64" s="93" t="s">
        <v>359</v>
      </c>
      <c r="F64" s="93"/>
      <c r="G64" s="14"/>
      <c r="H64" s="14"/>
      <c r="I64" s="83"/>
      <c r="J64" s="101"/>
      <c r="K64" s="83"/>
      <c r="L64" s="83"/>
      <c r="M64" s="111"/>
    </row>
    <row r="65" spans="1:13" ht="12.75">
      <c r="A65" s="83"/>
      <c r="B65" s="252"/>
      <c r="C65" s="14"/>
      <c r="D65" s="119"/>
      <c r="E65" s="93"/>
      <c r="F65" s="93"/>
      <c r="G65" s="14"/>
      <c r="H65" s="14"/>
      <c r="I65" s="83"/>
      <c r="J65" s="101"/>
      <c r="K65" s="83"/>
      <c r="L65" s="83"/>
      <c r="M65" s="111"/>
    </row>
    <row r="66" spans="1:13" ht="38.25">
      <c r="A66" s="83"/>
      <c r="B66" s="252"/>
      <c r="C66" s="14"/>
      <c r="D66" s="119">
        <v>3</v>
      </c>
      <c r="E66" s="118" t="s">
        <v>145</v>
      </c>
      <c r="F66" s="93"/>
      <c r="G66" s="14"/>
      <c r="H66" s="14"/>
      <c r="I66" s="83"/>
      <c r="J66" s="450" t="s">
        <v>313</v>
      </c>
      <c r="K66" s="450" t="s">
        <v>312</v>
      </c>
      <c r="L66" s="83"/>
      <c r="M66" s="111"/>
    </row>
    <row r="67" spans="1:13" ht="27" customHeight="1">
      <c r="A67" s="83"/>
      <c r="B67" s="233" t="s">
        <v>47</v>
      </c>
      <c r="C67" s="42"/>
      <c r="D67" s="564" t="s">
        <v>311</v>
      </c>
      <c r="E67" s="565"/>
      <c r="F67" s="565"/>
      <c r="G67" s="565"/>
      <c r="H67" s="566"/>
      <c r="I67" s="120" t="s">
        <v>18</v>
      </c>
      <c r="J67" s="121">
        <f>26810000</f>
        <v>26810000</v>
      </c>
      <c r="K67" s="276">
        <v>100000</v>
      </c>
      <c r="L67" s="83"/>
      <c r="M67" s="111"/>
    </row>
    <row r="68" spans="1:13" ht="12.75">
      <c r="A68" s="83"/>
      <c r="B68" s="252"/>
      <c r="C68" s="14"/>
      <c r="D68" s="92"/>
      <c r="E68" s="118"/>
      <c r="F68" s="97"/>
      <c r="G68" s="14"/>
      <c r="H68" s="14"/>
      <c r="I68" s="83"/>
      <c r="J68" s="101"/>
      <c r="K68" s="83"/>
      <c r="L68" s="83"/>
      <c r="M68" s="111"/>
    </row>
    <row r="69" spans="1:13" ht="12.75">
      <c r="A69" s="83"/>
      <c r="B69" s="252"/>
      <c r="C69" s="14"/>
      <c r="D69" s="92">
        <v>10</v>
      </c>
      <c r="E69" s="118" t="s">
        <v>314</v>
      </c>
      <c r="F69" s="97"/>
      <c r="G69" s="14"/>
      <c r="H69" s="14"/>
      <c r="I69" s="83"/>
      <c r="J69" s="101"/>
      <c r="K69" s="83"/>
      <c r="L69" s="111"/>
      <c r="M69" s="111"/>
    </row>
    <row r="70" spans="1:13" ht="12.75">
      <c r="A70" s="83"/>
      <c r="B70" s="233" t="s">
        <v>48</v>
      </c>
      <c r="C70" s="14"/>
      <c r="D70" s="42" t="s">
        <v>4</v>
      </c>
      <c r="E70" s="122" t="s">
        <v>315</v>
      </c>
      <c r="F70" s="123"/>
      <c r="G70" s="124"/>
      <c r="H70" s="124"/>
      <c r="I70" s="83"/>
      <c r="J70" s="113">
        <v>2009</v>
      </c>
      <c r="K70" s="113">
        <v>2008</v>
      </c>
      <c r="L70" s="83"/>
      <c r="M70" s="111"/>
    </row>
    <row r="71" spans="1:14" ht="12.75">
      <c r="A71" s="83"/>
      <c r="B71" s="252"/>
      <c r="C71" s="83"/>
      <c r="D71" s="553" t="s">
        <v>315</v>
      </c>
      <c r="E71" s="554"/>
      <c r="F71" s="554"/>
      <c r="G71" s="554"/>
      <c r="H71" s="554"/>
      <c r="I71" s="105" t="s">
        <v>18</v>
      </c>
      <c r="J71" s="106">
        <f>'P&amp;L Statement'!G28</f>
        <v>-8589015.44</v>
      </c>
      <c r="K71" s="277">
        <f>'P&amp;L Statement'!H28</f>
        <v>-1059956</v>
      </c>
      <c r="M71" s="111"/>
      <c r="N71" s="83"/>
    </row>
    <row r="72" spans="1:14" ht="12.75">
      <c r="A72" s="83"/>
      <c r="B72" s="252"/>
      <c r="C72" s="83"/>
      <c r="D72" s="542" t="s">
        <v>316</v>
      </c>
      <c r="E72" s="543"/>
      <c r="F72" s="543"/>
      <c r="G72" s="543"/>
      <c r="H72" s="543"/>
      <c r="I72" s="107" t="s">
        <v>18</v>
      </c>
      <c r="J72" s="108">
        <f>1905+534670.5+136740+61808</f>
        <v>735123.5</v>
      </c>
      <c r="K72" s="278"/>
      <c r="M72" s="111"/>
      <c r="N72" s="83"/>
    </row>
    <row r="73" spans="1:14" ht="12.75">
      <c r="A73" s="83"/>
      <c r="B73" s="252"/>
      <c r="C73" s="83"/>
      <c r="D73" s="542" t="s">
        <v>317</v>
      </c>
      <c r="E73" s="543"/>
      <c r="F73" s="543"/>
      <c r="G73" s="543"/>
      <c r="H73" s="543"/>
      <c r="I73" s="107" t="s">
        <v>18</v>
      </c>
      <c r="J73" s="108">
        <f>SUM(J71:J72)</f>
        <v>-7853891.9399999995</v>
      </c>
      <c r="K73" s="278">
        <f>SUM(K71:K72)</f>
        <v>-1059956</v>
      </c>
      <c r="M73" s="111"/>
      <c r="N73" s="83"/>
    </row>
    <row r="74" spans="1:14" ht="12.75">
      <c r="A74" s="83"/>
      <c r="B74" s="252"/>
      <c r="C74" s="83"/>
      <c r="D74" s="586" t="s">
        <v>257</v>
      </c>
      <c r="E74" s="587"/>
      <c r="F74" s="587"/>
      <c r="G74" s="587"/>
      <c r="H74" s="587"/>
      <c r="I74" s="109" t="s">
        <v>18</v>
      </c>
      <c r="J74" s="131">
        <v>0</v>
      </c>
      <c r="K74" s="261">
        <v>0</v>
      </c>
      <c r="M74" s="111"/>
      <c r="N74" s="83"/>
    </row>
    <row r="75" spans="1:13" ht="12.75">
      <c r="A75" s="83"/>
      <c r="B75" s="252"/>
      <c r="C75" s="83"/>
      <c r="D75" s="83"/>
      <c r="E75" s="125"/>
      <c r="F75" s="83"/>
      <c r="G75" s="83"/>
      <c r="H75" s="83"/>
      <c r="I75" s="83"/>
      <c r="J75" s="142"/>
      <c r="K75" s="113">
        <v>2009</v>
      </c>
      <c r="L75" s="113">
        <v>2008</v>
      </c>
      <c r="M75" s="111"/>
    </row>
    <row r="76" spans="1:13" ht="12.75">
      <c r="A76" s="83"/>
      <c r="B76" s="233" t="s">
        <v>49</v>
      </c>
      <c r="C76" s="83"/>
      <c r="D76" s="271" t="s">
        <v>164</v>
      </c>
      <c r="E76" s="372"/>
      <c r="F76" s="189"/>
      <c r="G76" s="189"/>
      <c r="H76" s="373"/>
      <c r="I76" s="272" t="s">
        <v>318</v>
      </c>
      <c r="J76" s="105" t="s">
        <v>270</v>
      </c>
      <c r="K76" s="273">
        <f>SUM(K77:K91)</f>
        <v>5407874.55</v>
      </c>
      <c r="L76" s="186">
        <f>SUM(L77:L91)</f>
        <v>1059452</v>
      </c>
      <c r="M76" s="111"/>
    </row>
    <row r="77" spans="1:15" ht="12.75">
      <c r="A77" s="83"/>
      <c r="B77" s="252"/>
      <c r="C77" s="83"/>
      <c r="D77" s="274" t="s">
        <v>319</v>
      </c>
      <c r="E77" s="374"/>
      <c r="F77" s="375"/>
      <c r="G77" s="375"/>
      <c r="H77" s="376"/>
      <c r="I77" s="107">
        <v>604</v>
      </c>
      <c r="J77" s="129" t="s">
        <v>18</v>
      </c>
      <c r="K77" s="267">
        <f>3352.6</f>
        <v>3352.6</v>
      </c>
      <c r="L77" s="108"/>
      <c r="N77" s="83"/>
      <c r="O77" s="83"/>
    </row>
    <row r="78" spans="1:15" ht="12.75">
      <c r="A78" s="83"/>
      <c r="B78" s="252"/>
      <c r="C78" s="83"/>
      <c r="D78" s="542" t="s">
        <v>320</v>
      </c>
      <c r="E78" s="543"/>
      <c r="F78" s="543"/>
      <c r="G78" s="543"/>
      <c r="H78" s="543"/>
      <c r="I78" s="107">
        <v>608</v>
      </c>
      <c r="J78" s="129" t="s">
        <v>18</v>
      </c>
      <c r="K78" s="267">
        <f>14800</f>
        <v>14800</v>
      </c>
      <c r="L78" s="108"/>
      <c r="N78" s="83"/>
      <c r="O78" s="83"/>
    </row>
    <row r="79" spans="1:15" ht="12.75">
      <c r="A79" s="83"/>
      <c r="B79" s="252"/>
      <c r="C79" s="83"/>
      <c r="D79" s="542" t="s">
        <v>321</v>
      </c>
      <c r="E79" s="543"/>
      <c r="F79" s="543"/>
      <c r="G79" s="543"/>
      <c r="H79" s="543"/>
      <c r="I79" s="107">
        <v>613</v>
      </c>
      <c r="J79" s="129" t="s">
        <v>18</v>
      </c>
      <c r="K79" s="267">
        <f>855338.5</f>
        <v>855338.5</v>
      </c>
      <c r="L79" s="108"/>
      <c r="N79" s="83"/>
      <c r="O79" s="83"/>
    </row>
    <row r="80" spans="1:15" ht="12.75">
      <c r="A80" s="83"/>
      <c r="B80" s="252"/>
      <c r="C80" s="83"/>
      <c r="D80" s="542" t="s">
        <v>322</v>
      </c>
      <c r="E80" s="543"/>
      <c r="F80" s="543"/>
      <c r="G80" s="543"/>
      <c r="H80" s="543"/>
      <c r="I80" s="107">
        <v>6151</v>
      </c>
      <c r="J80" s="129" t="s">
        <v>18</v>
      </c>
      <c r="K80" s="267">
        <f>42000</f>
        <v>42000</v>
      </c>
      <c r="L80" s="108"/>
      <c r="N80" s="83"/>
      <c r="O80" s="83"/>
    </row>
    <row r="81" spans="1:15" ht="12.75">
      <c r="A81" s="83"/>
      <c r="B81" s="252"/>
      <c r="C81" s="83"/>
      <c r="D81" s="364" t="s">
        <v>323</v>
      </c>
      <c r="E81" s="260"/>
      <c r="F81" s="260"/>
      <c r="G81" s="260"/>
      <c r="H81" s="260"/>
      <c r="I81" s="107">
        <v>6152</v>
      </c>
      <c r="J81" s="107" t="s">
        <v>18</v>
      </c>
      <c r="K81" s="267">
        <f>1654235</f>
        <v>1654235</v>
      </c>
      <c r="L81" s="108"/>
      <c r="N81" s="83"/>
      <c r="O81" s="83"/>
    </row>
    <row r="82" spans="1:15" ht="12.75">
      <c r="A82" s="83"/>
      <c r="B82" s="252"/>
      <c r="C82" s="83"/>
      <c r="D82" s="460" t="s">
        <v>324</v>
      </c>
      <c r="E82" s="461"/>
      <c r="F82" s="461"/>
      <c r="G82" s="461"/>
      <c r="H82" s="462"/>
      <c r="I82" s="107">
        <v>6181</v>
      </c>
      <c r="J82" s="107" t="s">
        <v>18</v>
      </c>
      <c r="K82" s="267">
        <f>1021142.45</f>
        <v>1021142.45</v>
      </c>
      <c r="L82" s="108">
        <f>965000-79898+73452</f>
        <v>958554</v>
      </c>
      <c r="N82" s="83"/>
      <c r="O82" s="83"/>
    </row>
    <row r="83" spans="1:15" ht="12.75">
      <c r="A83" s="83"/>
      <c r="B83" s="252"/>
      <c r="C83" s="83"/>
      <c r="D83" s="460" t="s">
        <v>325</v>
      </c>
      <c r="E83" s="461"/>
      <c r="F83" s="461"/>
      <c r="G83" s="461"/>
      <c r="H83" s="462"/>
      <c r="I83" s="107">
        <v>6182</v>
      </c>
      <c r="J83" s="107" t="s">
        <v>18</v>
      </c>
      <c r="K83" s="267">
        <f>137520</f>
        <v>137520</v>
      </c>
      <c r="L83" s="108"/>
      <c r="N83" s="83"/>
      <c r="O83" s="83"/>
    </row>
    <row r="84" spans="1:15" ht="29.25" customHeight="1">
      <c r="A84" s="83"/>
      <c r="B84" s="252"/>
      <c r="C84" s="83"/>
      <c r="D84" s="547" t="s">
        <v>326</v>
      </c>
      <c r="E84" s="548"/>
      <c r="F84" s="548"/>
      <c r="G84" s="548"/>
      <c r="H84" s="549"/>
      <c r="I84" s="107">
        <v>6183</v>
      </c>
      <c r="J84" s="107" t="s">
        <v>18</v>
      </c>
      <c r="K84" s="267">
        <f>890289</f>
        <v>890289</v>
      </c>
      <c r="L84" s="108"/>
      <c r="N84" s="83"/>
      <c r="O84" s="83"/>
    </row>
    <row r="85" spans="1:15" ht="12.75">
      <c r="A85" s="83"/>
      <c r="B85" s="252"/>
      <c r="C85" s="83"/>
      <c r="D85" s="619" t="s">
        <v>327</v>
      </c>
      <c r="E85" s="620"/>
      <c r="F85" s="620"/>
      <c r="G85" s="620"/>
      <c r="H85" s="621"/>
      <c r="I85" s="107">
        <v>628</v>
      </c>
      <c r="J85" s="129" t="s">
        <v>18</v>
      </c>
      <c r="K85" s="267">
        <f>31074</f>
        <v>31074</v>
      </c>
      <c r="L85" s="108"/>
      <c r="N85" s="83"/>
      <c r="O85" s="83"/>
    </row>
    <row r="86" spans="1:15" ht="12.75">
      <c r="A86" s="83"/>
      <c r="B86" s="252"/>
      <c r="C86" s="83"/>
      <c r="D86" s="460" t="s">
        <v>328</v>
      </c>
      <c r="E86" s="461"/>
      <c r="F86" s="461"/>
      <c r="G86" s="461"/>
      <c r="H86" s="462"/>
      <c r="I86" s="107">
        <v>634</v>
      </c>
      <c r="J86" s="107" t="s">
        <v>18</v>
      </c>
      <c r="K86" s="267">
        <f>23000</f>
        <v>23000</v>
      </c>
      <c r="L86" s="108">
        <v>21000</v>
      </c>
      <c r="N86" s="83"/>
      <c r="O86" s="83"/>
    </row>
    <row r="87" spans="1:15" ht="12.75">
      <c r="A87" s="83"/>
      <c r="B87" s="252"/>
      <c r="C87" s="83"/>
      <c r="D87" s="460" t="s">
        <v>329</v>
      </c>
      <c r="E87" s="461"/>
      <c r="F87" s="461"/>
      <c r="G87" s="461"/>
      <c r="H87" s="462"/>
      <c r="I87" s="107">
        <v>654</v>
      </c>
      <c r="J87" s="107" t="s">
        <v>18</v>
      </c>
      <c r="K87" s="267">
        <f>1905</f>
        <v>1905</v>
      </c>
      <c r="L87" s="108"/>
      <c r="N87" s="83"/>
      <c r="O87" s="83"/>
    </row>
    <row r="88" spans="1:15" ht="12.75">
      <c r="A88" s="83"/>
      <c r="B88" s="252"/>
      <c r="C88" s="83"/>
      <c r="D88" s="460" t="s">
        <v>330</v>
      </c>
      <c r="E88" s="461"/>
      <c r="F88" s="461"/>
      <c r="G88" s="461"/>
      <c r="H88" s="462"/>
      <c r="I88" s="107">
        <v>657</v>
      </c>
      <c r="J88" s="107" t="s">
        <v>18</v>
      </c>
      <c r="K88" s="267">
        <f>534670</f>
        <v>534670</v>
      </c>
      <c r="L88" s="108"/>
      <c r="N88" s="83"/>
      <c r="O88" s="83"/>
    </row>
    <row r="89" spans="1:15" ht="12.75">
      <c r="A89" s="83"/>
      <c r="B89" s="252"/>
      <c r="C89" s="83"/>
      <c r="D89" s="460" t="s">
        <v>331</v>
      </c>
      <c r="E89" s="461"/>
      <c r="F89" s="461"/>
      <c r="G89" s="461"/>
      <c r="H89" s="462"/>
      <c r="I89" s="107" t="s">
        <v>32</v>
      </c>
      <c r="J89" s="107" t="s">
        <v>18</v>
      </c>
      <c r="K89" s="267">
        <f>136740</f>
        <v>136740</v>
      </c>
      <c r="L89" s="108"/>
      <c r="N89" s="83"/>
      <c r="O89" s="83"/>
    </row>
    <row r="90" spans="1:15" ht="12.75">
      <c r="A90" s="83"/>
      <c r="B90" s="252"/>
      <c r="C90" s="83"/>
      <c r="D90" s="460" t="s">
        <v>332</v>
      </c>
      <c r="E90" s="461"/>
      <c r="F90" s="461"/>
      <c r="G90" s="461"/>
      <c r="H90" s="462"/>
      <c r="I90" s="348" t="s">
        <v>54</v>
      </c>
      <c r="J90" s="107" t="s">
        <v>18</v>
      </c>
      <c r="K90" s="349">
        <v>61808</v>
      </c>
      <c r="L90" s="350"/>
      <c r="N90" s="83"/>
      <c r="O90" s="83"/>
    </row>
    <row r="91" spans="1:15" ht="12.75">
      <c r="A91" s="83"/>
      <c r="B91" s="252"/>
      <c r="C91" s="83"/>
      <c r="D91" s="463" t="s">
        <v>333</v>
      </c>
      <c r="E91" s="464"/>
      <c r="F91" s="464"/>
      <c r="G91" s="464"/>
      <c r="H91" s="465"/>
      <c r="I91" s="109">
        <v>618</v>
      </c>
      <c r="J91" s="109" t="s">
        <v>18</v>
      </c>
      <c r="K91" s="351"/>
      <c r="L91" s="110">
        <f>79898</f>
        <v>79898</v>
      </c>
      <c r="N91" s="83"/>
      <c r="O91" s="83"/>
    </row>
    <row r="92" spans="1:15" ht="12.75">
      <c r="A92" s="83"/>
      <c r="B92" s="252"/>
      <c r="C92" s="83"/>
      <c r="D92" s="259"/>
      <c r="E92" s="259"/>
      <c r="F92" s="259"/>
      <c r="G92" s="259"/>
      <c r="H92" s="259"/>
      <c r="I92" s="159"/>
      <c r="J92" s="159"/>
      <c r="K92" s="111"/>
      <c r="L92" s="111"/>
      <c r="N92" s="83"/>
      <c r="O92" s="83"/>
    </row>
    <row r="93" spans="1:13" ht="12.75">
      <c r="A93" s="83"/>
      <c r="B93" s="252"/>
      <c r="C93" s="83"/>
      <c r="D93" s="83"/>
      <c r="E93" s="118"/>
      <c r="F93" s="83"/>
      <c r="G93" s="83"/>
      <c r="H93" s="83"/>
      <c r="I93" s="83"/>
      <c r="J93" s="111"/>
      <c r="K93" s="83"/>
      <c r="L93" s="113">
        <v>2009</v>
      </c>
      <c r="M93" s="347">
        <v>2008</v>
      </c>
    </row>
    <row r="94" spans="1:13" ht="25.5" customHeight="1">
      <c r="A94" s="83"/>
      <c r="B94" s="233" t="s">
        <v>37</v>
      </c>
      <c r="C94" s="83"/>
      <c r="D94" s="588" t="s">
        <v>187</v>
      </c>
      <c r="E94" s="589"/>
      <c r="F94" s="589"/>
      <c r="G94" s="589"/>
      <c r="H94" s="590"/>
      <c r="I94" s="567"/>
      <c r="J94" s="568"/>
      <c r="K94" s="569"/>
      <c r="L94" s="609">
        <f>L96+L97+L98</f>
        <v>-20872806.169999998</v>
      </c>
      <c r="M94" s="275"/>
    </row>
    <row r="95" spans="1:14" ht="51" customHeight="1">
      <c r="A95" s="83"/>
      <c r="B95" s="257"/>
      <c r="C95" s="83"/>
      <c r="D95" s="591"/>
      <c r="E95" s="592"/>
      <c r="F95" s="592"/>
      <c r="G95" s="592"/>
      <c r="H95" s="593"/>
      <c r="I95" s="211" t="s">
        <v>34</v>
      </c>
      <c r="J95" s="212" t="s">
        <v>35</v>
      </c>
      <c r="K95" s="213" t="s">
        <v>36</v>
      </c>
      <c r="L95" s="610"/>
      <c r="M95" s="343"/>
      <c r="N95" s="111"/>
    </row>
    <row r="96" spans="1:17" ht="12.75">
      <c r="A96" s="83"/>
      <c r="B96" s="161"/>
      <c r="C96" s="83"/>
      <c r="D96" s="188" t="s">
        <v>336</v>
      </c>
      <c r="E96" s="466"/>
      <c r="F96" s="466"/>
      <c r="G96" s="466"/>
      <c r="H96" s="467"/>
      <c r="I96" s="217">
        <f>-(136180+49250+49250+10500+12163)</f>
        <v>-257343</v>
      </c>
      <c r="J96" s="441">
        <f>-(42253.34+115627.31+49226.4+574308+345794.4+172897.2+173451.6+505519.2+173262.6+992338.26+174119.4+301178.8+200467.88+134895.75)</f>
        <v>-3955340.14</v>
      </c>
      <c r="K96" s="218">
        <f>-(8500+6300+1905)</f>
        <v>-16705</v>
      </c>
      <c r="L96" s="219">
        <f>SUM(I96:K96)</f>
        <v>-4229388.140000001</v>
      </c>
      <c r="M96" s="277"/>
      <c r="O96" s="83"/>
      <c r="P96" s="83"/>
      <c r="Q96" s="83"/>
    </row>
    <row r="97" spans="1:17" ht="12.75">
      <c r="A97" s="83"/>
      <c r="B97" s="161"/>
      <c r="C97" s="83"/>
      <c r="D97" s="573" t="s">
        <v>337</v>
      </c>
      <c r="E97" s="574"/>
      <c r="F97" s="574"/>
      <c r="G97" s="574"/>
      <c r="H97" s="574"/>
      <c r="I97" s="231">
        <f>-(130472.8+130472.8+130472.8+130472.8)</f>
        <v>-521891.2</v>
      </c>
      <c r="J97" s="221">
        <f>-(1330658.09+1000259.4+1364445.96+1381937.17+3896796.71+3897453.73+1710141.21)</f>
        <v>-14581692.27</v>
      </c>
      <c r="K97" s="220"/>
      <c r="L97" s="222">
        <f>SUM(I97:K97)</f>
        <v>-15103583.469999999</v>
      </c>
      <c r="M97" s="278"/>
      <c r="O97" s="83"/>
      <c r="P97" s="83"/>
      <c r="Q97" s="83"/>
    </row>
    <row r="98" spans="1:17" ht="12.75">
      <c r="A98" s="83"/>
      <c r="B98" s="161"/>
      <c r="C98" s="83"/>
      <c r="D98" s="575" t="s">
        <v>338</v>
      </c>
      <c r="E98" s="576"/>
      <c r="F98" s="576"/>
      <c r="G98" s="576"/>
      <c r="H98" s="576"/>
      <c r="I98" s="223">
        <f>-(14956+36691)-(600+650)</f>
        <v>-52897</v>
      </c>
      <c r="J98" s="442">
        <f>-(113497.97+45117.55+412026.92+63530.65+136740+131252.05+476216.52+226891.9-130538+12202)</f>
        <v>-1486937.5599999998</v>
      </c>
      <c r="K98" s="224"/>
      <c r="L98" s="225">
        <f>SUM(I98:K98)</f>
        <v>-1539834.5599999998</v>
      </c>
      <c r="M98" s="344">
        <f>62350+21000</f>
        <v>83350</v>
      </c>
      <c r="O98" s="83"/>
      <c r="P98" s="83"/>
      <c r="Q98" s="83"/>
    </row>
    <row r="99" spans="1:17" ht="12.75">
      <c r="A99" s="83"/>
      <c r="B99" s="161"/>
      <c r="C99" s="83"/>
      <c r="D99" s="198"/>
      <c r="E99" s="198"/>
      <c r="F99" s="198"/>
      <c r="G99" s="198"/>
      <c r="H99" s="198"/>
      <c r="I99" s="214"/>
      <c r="J99" s="230"/>
      <c r="K99" s="230"/>
      <c r="L99" s="215"/>
      <c r="O99" s="83"/>
      <c r="P99" s="83"/>
      <c r="Q99" s="83"/>
    </row>
    <row r="100" spans="1:15" ht="12.75">
      <c r="A100" s="83"/>
      <c r="B100" s="161"/>
      <c r="C100" s="83"/>
      <c r="D100" s="142"/>
      <c r="E100" s="83"/>
      <c r="F100" s="83"/>
      <c r="G100" s="118"/>
      <c r="H100" s="83"/>
      <c r="I100" s="83"/>
      <c r="J100" s="249"/>
      <c r="K100" s="83"/>
      <c r="L100" s="111"/>
      <c r="M100" s="111"/>
      <c r="N100" s="83"/>
      <c r="O100" s="247"/>
    </row>
    <row r="101" spans="1:14" ht="12.75">
      <c r="A101" s="83"/>
      <c r="B101" s="258"/>
      <c r="C101" s="83"/>
      <c r="E101" s="118"/>
      <c r="F101" s="83"/>
      <c r="H101" s="83"/>
      <c r="I101" s="111"/>
      <c r="J101" s="126"/>
      <c r="L101" s="126">
        <v>2009</v>
      </c>
      <c r="M101" s="347">
        <v>2008</v>
      </c>
      <c r="N101" s="83"/>
    </row>
    <row r="102" spans="2:15" ht="12.75" customHeight="1">
      <c r="B102" s="234" t="s">
        <v>38</v>
      </c>
      <c r="C102" s="83"/>
      <c r="D102" s="583" t="s">
        <v>188</v>
      </c>
      <c r="E102" s="584"/>
      <c r="F102" s="584"/>
      <c r="G102" s="584"/>
      <c r="H102" s="585"/>
      <c r="I102" s="567"/>
      <c r="J102" s="568"/>
      <c r="K102" s="569"/>
      <c r="L102" s="216">
        <f>SUM(L104:L105)</f>
        <v>578808.3200000001</v>
      </c>
      <c r="M102" s="275"/>
      <c r="N102" s="83"/>
      <c r="O102" s="83"/>
    </row>
    <row r="103" spans="1:15" ht="15.75" customHeight="1">
      <c r="A103" s="83"/>
      <c r="B103" s="161"/>
      <c r="C103" s="83"/>
      <c r="D103" s="570"/>
      <c r="E103" s="571"/>
      <c r="F103" s="571"/>
      <c r="G103" s="571"/>
      <c r="H103" s="572"/>
      <c r="I103" s="211" t="s">
        <v>34</v>
      </c>
      <c r="J103" s="212" t="s">
        <v>35</v>
      </c>
      <c r="K103" s="213" t="s">
        <v>36</v>
      </c>
      <c r="L103" s="229"/>
      <c r="M103" s="343"/>
      <c r="N103" s="83"/>
      <c r="O103" s="83"/>
    </row>
    <row r="104" spans="1:15" ht="17.25" customHeight="1">
      <c r="A104" s="83"/>
      <c r="B104" s="161"/>
      <c r="C104" s="83"/>
      <c r="D104" s="227" t="s">
        <v>339</v>
      </c>
      <c r="E104" s="228"/>
      <c r="F104" s="228"/>
      <c r="G104" s="228"/>
      <c r="H104" s="228"/>
      <c r="I104" s="248">
        <f>3014.11</f>
        <v>3014.11</v>
      </c>
      <c r="J104" s="248">
        <f>12443.52+5889.51</f>
        <v>18333.03</v>
      </c>
      <c r="K104" s="231"/>
      <c r="L104" s="108">
        <f>SUM(I104:K104)</f>
        <v>21347.14</v>
      </c>
      <c r="M104" s="277">
        <f>541.8</f>
        <v>541.8</v>
      </c>
      <c r="N104" s="83"/>
      <c r="O104" s="83"/>
    </row>
    <row r="105" spans="1:14" ht="12.75">
      <c r="A105" s="83"/>
      <c r="B105" s="252"/>
      <c r="C105" s="83"/>
      <c r="D105" s="468" t="s">
        <v>340</v>
      </c>
      <c r="E105" s="469"/>
      <c r="F105" s="470"/>
      <c r="G105" s="470"/>
      <c r="H105" s="471"/>
      <c r="I105" s="232"/>
      <c r="J105" s="232">
        <f>557461.18</f>
        <v>557461.18</v>
      </c>
      <c r="K105" s="232"/>
      <c r="L105" s="110">
        <f>SUM(I105:K105)</f>
        <v>557461.18</v>
      </c>
      <c r="M105" s="344"/>
      <c r="N105" s="83"/>
    </row>
    <row r="106" spans="1:13" ht="31.5" customHeight="1">
      <c r="A106" s="83"/>
      <c r="B106" s="252"/>
      <c r="C106" s="14"/>
      <c r="D106" s="124" t="s">
        <v>52</v>
      </c>
      <c r="E106" s="83"/>
      <c r="F106" s="83"/>
      <c r="G106" s="83"/>
      <c r="H106" s="83"/>
      <c r="I106" s="111"/>
      <c r="J106" s="83"/>
      <c r="K106" s="83"/>
      <c r="L106" s="83"/>
      <c r="M106" s="111"/>
    </row>
    <row r="107" spans="2:13" ht="24" customHeight="1">
      <c r="B107" s="252"/>
      <c r="C107" s="83"/>
      <c r="E107" s="14" t="s">
        <v>40</v>
      </c>
      <c r="F107" s="83"/>
      <c r="G107" s="83"/>
      <c r="H107" s="83"/>
      <c r="I107" s="111"/>
      <c r="J107" s="83"/>
      <c r="K107" s="83"/>
      <c r="L107" s="83"/>
      <c r="M107" s="111"/>
    </row>
    <row r="108" spans="1:13" ht="12.75">
      <c r="A108" s="83"/>
      <c r="B108" s="252"/>
      <c r="C108" s="83"/>
      <c r="D108" s="235" t="s">
        <v>341</v>
      </c>
      <c r="E108" s="236"/>
      <c r="F108" s="236"/>
      <c r="G108" s="236"/>
      <c r="H108" s="236"/>
      <c r="I108" s="237" t="s">
        <v>41</v>
      </c>
      <c r="J108" s="237" t="s">
        <v>18</v>
      </c>
      <c r="K108" s="243">
        <f>K109+K110</f>
        <v>26673000</v>
      </c>
      <c r="L108" s="83"/>
      <c r="M108" s="111"/>
    </row>
    <row r="109" spans="1:13" ht="12.75">
      <c r="A109" s="83"/>
      <c r="B109" s="252"/>
      <c r="C109" s="83"/>
      <c r="D109" s="240" t="s">
        <v>342</v>
      </c>
      <c r="E109" s="241"/>
      <c r="F109" s="241"/>
      <c r="G109" s="241"/>
      <c r="H109" s="242"/>
      <c r="I109" s="238">
        <f>100000</f>
        <v>100000</v>
      </c>
      <c r="J109" s="238">
        <f>I109*128.7</f>
        <v>12869999.999999998</v>
      </c>
      <c r="K109" s="239">
        <f>J109</f>
        <v>12869999.999999998</v>
      </c>
      <c r="L109" s="83"/>
      <c r="M109" s="111"/>
    </row>
    <row r="110" spans="1:13" ht="12.75">
      <c r="A110" s="83"/>
      <c r="B110" s="98" t="s">
        <v>39</v>
      </c>
      <c r="C110" s="83"/>
      <c r="D110" s="240" t="s">
        <v>343</v>
      </c>
      <c r="E110" s="241"/>
      <c r="F110" s="241"/>
      <c r="G110" s="241"/>
      <c r="H110" s="242"/>
      <c r="I110" s="238">
        <f>100000</f>
        <v>100000</v>
      </c>
      <c r="J110" s="238">
        <f>I110*138.03</f>
        <v>13803000</v>
      </c>
      <c r="K110" s="239">
        <f>J110</f>
        <v>13803000</v>
      </c>
      <c r="L110" s="83"/>
      <c r="M110" s="111"/>
    </row>
    <row r="111" spans="1:13" ht="4.5" customHeight="1">
      <c r="A111" s="83"/>
      <c r="B111" s="252"/>
      <c r="C111" s="83"/>
      <c r="E111" s="118"/>
      <c r="F111" s="83"/>
      <c r="G111" s="83"/>
      <c r="H111" s="83"/>
      <c r="I111" s="83"/>
      <c r="J111" s="111"/>
      <c r="K111" s="83"/>
      <c r="L111" s="83"/>
      <c r="M111" s="111"/>
    </row>
    <row r="112" spans="1:13" ht="25.5" customHeight="1">
      <c r="A112" s="83"/>
      <c r="B112" s="252"/>
      <c r="C112" s="83"/>
      <c r="D112" s="270" t="s">
        <v>344</v>
      </c>
      <c r="E112" s="118"/>
      <c r="F112" s="83"/>
      <c r="G112" s="83"/>
      <c r="H112" s="83"/>
      <c r="I112" s="83"/>
      <c r="J112" s="111"/>
      <c r="K112" s="83"/>
      <c r="L112" s="83"/>
      <c r="M112" s="111"/>
    </row>
    <row r="113" spans="1:13" ht="12.75">
      <c r="A113" s="83"/>
      <c r="B113" s="98" t="s">
        <v>50</v>
      </c>
      <c r="C113" s="83"/>
      <c r="D113" s="379" t="s">
        <v>4</v>
      </c>
      <c r="E113" s="379" t="s">
        <v>345</v>
      </c>
      <c r="F113" s="379"/>
      <c r="G113" s="379"/>
      <c r="H113" s="379"/>
      <c r="I113" s="378"/>
      <c r="J113" s="377"/>
      <c r="K113" s="83"/>
      <c r="L113" s="83"/>
      <c r="M113" s="111"/>
    </row>
    <row r="114" spans="1:13" ht="25.5">
      <c r="A114" s="83"/>
      <c r="B114" s="252"/>
      <c r="C114" s="83"/>
      <c r="D114" s="379"/>
      <c r="E114" s="385" t="s">
        <v>335</v>
      </c>
      <c r="F114" s="386"/>
      <c r="G114" s="380" t="s">
        <v>334</v>
      </c>
      <c r="H114" s="380"/>
      <c r="I114" s="381" t="s">
        <v>302</v>
      </c>
      <c r="J114" s="377"/>
      <c r="K114" s="83"/>
      <c r="L114" s="83"/>
      <c r="M114" s="111"/>
    </row>
    <row r="115" spans="1:13" ht="12.75">
      <c r="A115" s="83"/>
      <c r="B115" s="252"/>
      <c r="C115" s="83"/>
      <c r="D115" s="379"/>
      <c r="E115" s="382">
        <v>100762</v>
      </c>
      <c r="F115" s="384"/>
      <c r="G115" s="387">
        <v>137.96</v>
      </c>
      <c r="H115" s="388"/>
      <c r="I115" s="383">
        <v>13901125.520000001</v>
      </c>
      <c r="J115" s="377"/>
      <c r="K115" s="83"/>
      <c r="L115" s="83"/>
      <c r="M115" s="111"/>
    </row>
    <row r="116" spans="1:13" ht="15">
      <c r="A116" s="83"/>
      <c r="B116" s="252"/>
      <c r="C116" s="83"/>
      <c r="F116" s="138"/>
      <c r="G116" s="138"/>
      <c r="H116" s="83"/>
      <c r="I116" s="83"/>
      <c r="J116" s="111"/>
      <c r="K116" s="83"/>
      <c r="L116" s="83"/>
      <c r="M116" s="111"/>
    </row>
    <row r="117" spans="1:13" ht="12.75">
      <c r="A117" s="83"/>
      <c r="B117" s="252"/>
      <c r="C117" s="83"/>
      <c r="D117" s="83"/>
      <c r="E117" s="118"/>
      <c r="F117" s="83"/>
      <c r="G117" s="83"/>
      <c r="H117" s="83"/>
      <c r="I117" s="83"/>
      <c r="J117" s="111"/>
      <c r="K117" s="83"/>
      <c r="L117" s="83"/>
      <c r="M117" s="111"/>
    </row>
    <row r="118" spans="1:13" ht="15.75">
      <c r="A118" s="83"/>
      <c r="B118" s="252"/>
      <c r="C118" s="83"/>
      <c r="D118" s="490" t="s">
        <v>43</v>
      </c>
      <c r="E118" s="491" t="s">
        <v>346</v>
      </c>
      <c r="F118" s="83"/>
      <c r="G118" s="83"/>
      <c r="H118" s="83"/>
      <c r="I118" s="83"/>
      <c r="J118" s="83"/>
      <c r="K118" s="83"/>
      <c r="L118" s="83"/>
      <c r="M118" s="111"/>
    </row>
    <row r="119" spans="1:13" ht="30" customHeight="1">
      <c r="A119" s="83"/>
      <c r="B119" s="252"/>
      <c r="C119" s="83"/>
      <c r="D119" s="535" t="s">
        <v>347</v>
      </c>
      <c r="E119" s="535"/>
      <c r="F119" s="535"/>
      <c r="G119" s="535"/>
      <c r="H119" s="535"/>
      <c r="I119" s="535"/>
      <c r="J119" s="535"/>
      <c r="K119" s="535"/>
      <c r="L119" s="535"/>
      <c r="M119" s="111"/>
    </row>
    <row r="120" spans="1:13" ht="30" customHeight="1">
      <c r="A120" s="83"/>
      <c r="B120" s="252"/>
      <c r="C120" s="83"/>
      <c r="D120" s="535"/>
      <c r="E120" s="535"/>
      <c r="F120" s="535"/>
      <c r="G120" s="535"/>
      <c r="H120" s="535"/>
      <c r="I120" s="535"/>
      <c r="J120" s="535"/>
      <c r="K120" s="535"/>
      <c r="L120" s="535"/>
      <c r="M120" s="111"/>
    </row>
    <row r="121" spans="1:13" ht="29.25" customHeight="1">
      <c r="A121" s="83"/>
      <c r="B121" s="252"/>
      <c r="C121" s="83"/>
      <c r="D121" s="14"/>
      <c r="E121" s="14"/>
      <c r="F121" s="83"/>
      <c r="G121" s="83"/>
      <c r="H121" s="83"/>
      <c r="I121" s="83"/>
      <c r="J121" s="83"/>
      <c r="K121" s="83"/>
      <c r="L121" s="83"/>
      <c r="M121" s="111"/>
    </row>
    <row r="122" spans="1:13" ht="28.5" customHeight="1">
      <c r="A122" s="83"/>
      <c r="B122" s="252"/>
      <c r="C122" s="83"/>
      <c r="D122" s="83"/>
      <c r="E122" s="83"/>
      <c r="F122" s="83"/>
      <c r="G122" s="83"/>
      <c r="H122" s="83"/>
      <c r="I122" s="83"/>
      <c r="J122" s="83"/>
      <c r="K122" s="83"/>
      <c r="L122" s="83"/>
      <c r="M122" s="111"/>
    </row>
    <row r="123" spans="1:13" ht="12.75">
      <c r="A123" s="83"/>
      <c r="B123" s="252"/>
      <c r="C123" s="83"/>
      <c r="D123" s="83"/>
      <c r="E123" s="83"/>
      <c r="F123" s="83"/>
      <c r="G123" s="83"/>
      <c r="H123" s="83"/>
      <c r="I123" s="83"/>
      <c r="J123" s="83"/>
      <c r="K123" s="83"/>
      <c r="L123" s="83"/>
      <c r="M123" s="111"/>
    </row>
    <row r="124" spans="1:13" ht="12.75">
      <c r="A124" s="83"/>
      <c r="B124" s="252"/>
      <c r="C124" s="83"/>
      <c r="D124" s="156"/>
      <c r="E124" s="127"/>
      <c r="F124" s="128"/>
      <c r="H124" s="83"/>
      <c r="I124" s="83"/>
      <c r="L124" s="158"/>
      <c r="M124" s="111"/>
    </row>
    <row r="125" spans="1:13" ht="12.75">
      <c r="A125" s="83"/>
      <c r="B125" s="252"/>
      <c r="C125" s="83"/>
      <c r="D125" s="156"/>
      <c r="E125" s="127"/>
      <c r="F125" s="128"/>
      <c r="H125" s="83"/>
      <c r="I125" s="83"/>
      <c r="J125" s="141"/>
      <c r="K125" s="141"/>
      <c r="L125" s="160"/>
      <c r="M125" s="111"/>
    </row>
    <row r="126" spans="1:13" ht="12.75">
      <c r="A126" s="83"/>
      <c r="B126" s="252"/>
      <c r="C126" s="14"/>
      <c r="D126" s="14" t="s">
        <v>348</v>
      </c>
      <c r="E126" s="14"/>
      <c r="F126" s="14"/>
      <c r="G126" s="14"/>
      <c r="H126" s="83"/>
      <c r="I126" s="83"/>
      <c r="J126" s="158" t="s">
        <v>349</v>
      </c>
      <c r="K126" s="158"/>
      <c r="M126" s="345"/>
    </row>
    <row r="127" spans="1:13" ht="12.75">
      <c r="A127" s="83"/>
      <c r="B127" s="252" t="s">
        <v>11</v>
      </c>
      <c r="C127" s="127"/>
      <c r="G127" s="127"/>
      <c r="H127" s="83"/>
      <c r="I127" s="83"/>
      <c r="K127" s="160"/>
      <c r="M127" s="249"/>
    </row>
    <row r="128" spans="1:10" ht="12.75">
      <c r="A128" s="83"/>
      <c r="B128" s="252"/>
      <c r="C128" s="127"/>
      <c r="D128" s="156" t="s">
        <v>360</v>
      </c>
      <c r="E128" s="127"/>
      <c r="F128" s="128"/>
      <c r="H128" s="83"/>
      <c r="I128" s="83"/>
      <c r="J128" s="244" t="s">
        <v>21</v>
      </c>
    </row>
    <row r="129" spans="1:12" ht="12.75">
      <c r="A129" s="83"/>
      <c r="B129" s="252"/>
      <c r="C129" s="127"/>
      <c r="D129" s="156" t="s">
        <v>361</v>
      </c>
      <c r="E129" s="127"/>
      <c r="F129" s="128"/>
      <c r="H129" s="83"/>
      <c r="I129" s="83"/>
      <c r="L129" s="157"/>
    </row>
    <row r="130" spans="1:9" ht="12.75">
      <c r="A130" s="83"/>
      <c r="B130" s="252"/>
      <c r="C130" s="127"/>
      <c r="H130" s="83"/>
      <c r="I130" s="83"/>
    </row>
    <row r="131" spans="1:13" ht="12.75">
      <c r="A131" s="83"/>
      <c r="B131" s="252"/>
      <c r="C131" s="127"/>
      <c r="D131" s="156"/>
      <c r="E131" s="14" t="s">
        <v>25</v>
      </c>
      <c r="F131" s="128"/>
      <c r="H131" s="83"/>
      <c r="I131" s="83"/>
      <c r="J131" s="159" t="s">
        <v>25</v>
      </c>
      <c r="K131" s="157"/>
      <c r="L131" s="141"/>
      <c r="M131" s="346"/>
    </row>
    <row r="132" spans="1:12" ht="12.75">
      <c r="A132" s="83"/>
      <c r="B132" s="252"/>
      <c r="C132" s="127"/>
      <c r="D132" s="156"/>
      <c r="E132" s="127"/>
      <c r="F132" s="128"/>
      <c r="H132" s="83"/>
      <c r="I132" s="83"/>
      <c r="J132" s="141"/>
      <c r="K132" s="141"/>
      <c r="L132" s="141"/>
    </row>
    <row r="133" spans="1:13" ht="12.75">
      <c r="A133" s="83"/>
      <c r="B133" s="252"/>
      <c r="C133" s="127"/>
      <c r="D133" s="156"/>
      <c r="E133" s="127"/>
      <c r="F133" s="128"/>
      <c r="H133" s="83"/>
      <c r="I133" s="83"/>
      <c r="J133" s="141"/>
      <c r="K133" s="141"/>
      <c r="L133" s="141"/>
      <c r="M133" s="346"/>
    </row>
    <row r="134" spans="1:13" ht="12.75">
      <c r="A134" s="83"/>
      <c r="B134" s="252"/>
      <c r="C134" s="127"/>
      <c r="D134" s="127"/>
      <c r="E134" s="127"/>
      <c r="F134" s="127"/>
      <c r="G134" s="127"/>
      <c r="H134" s="83"/>
      <c r="I134" s="83"/>
      <c r="J134" s="127"/>
      <c r="K134" s="127"/>
      <c r="L134" s="127"/>
      <c r="M134" s="346"/>
    </row>
    <row r="135" spans="1:13" ht="12.75">
      <c r="A135" s="83"/>
      <c r="B135" s="252"/>
      <c r="C135" s="127"/>
      <c r="M135" s="346"/>
    </row>
    <row r="136" spans="1:13" ht="12.75">
      <c r="A136" s="83"/>
      <c r="B136" s="252"/>
      <c r="C136" s="1" t="s">
        <v>53</v>
      </c>
      <c r="E136" s="83"/>
      <c r="F136" s="83"/>
      <c r="G136" s="83"/>
      <c r="H136" s="83"/>
      <c r="I136" s="83"/>
      <c r="J136" s="83"/>
      <c r="K136" s="83"/>
      <c r="L136" s="83"/>
      <c r="M136" s="111"/>
    </row>
    <row r="137" spans="4:12" ht="12.75">
      <c r="D137" s="83"/>
      <c r="E137" s="83"/>
      <c r="F137" s="83"/>
      <c r="G137" s="83"/>
      <c r="H137" s="83"/>
      <c r="I137" s="83"/>
      <c r="J137" s="83"/>
      <c r="K137" s="83"/>
      <c r="L137" s="83"/>
    </row>
    <row r="138" spans="1:13" ht="12.75">
      <c r="A138" s="83"/>
      <c r="B138" s="252"/>
      <c r="C138" s="83"/>
      <c r="D138" s="83"/>
      <c r="E138" s="83"/>
      <c r="F138" s="83"/>
      <c r="G138" s="83"/>
      <c r="H138" s="83"/>
      <c r="I138" s="83"/>
      <c r="J138" s="83"/>
      <c r="K138" s="83"/>
      <c r="L138" s="83"/>
      <c r="M138" s="111"/>
    </row>
    <row r="139" spans="1:13" ht="12.75">
      <c r="A139" s="83"/>
      <c r="B139" s="252"/>
      <c r="C139" s="83"/>
      <c r="D139" s="83"/>
      <c r="E139" s="83"/>
      <c r="F139" s="83"/>
      <c r="G139" s="83"/>
      <c r="H139" s="83"/>
      <c r="I139" s="83"/>
      <c r="J139" s="83"/>
      <c r="K139" s="83"/>
      <c r="L139" s="83"/>
      <c r="M139" s="111"/>
    </row>
    <row r="140" spans="1:13" ht="12.75">
      <c r="A140" s="83"/>
      <c r="B140" s="252"/>
      <c r="C140" s="83"/>
      <c r="D140" s="83"/>
      <c r="E140" s="83"/>
      <c r="F140" s="83"/>
      <c r="G140" s="83"/>
      <c r="H140" s="83"/>
      <c r="I140" s="83"/>
      <c r="J140" s="83"/>
      <c r="K140" s="83"/>
      <c r="L140" s="83"/>
      <c r="M140" s="111"/>
    </row>
    <row r="141" spans="1:13" ht="12.75">
      <c r="A141" s="83"/>
      <c r="B141" s="252"/>
      <c r="C141" s="83"/>
      <c r="D141" s="83"/>
      <c r="E141" s="83"/>
      <c r="F141" s="83"/>
      <c r="G141" s="83"/>
      <c r="H141" s="83"/>
      <c r="I141" s="83"/>
      <c r="J141" s="83"/>
      <c r="K141" s="83"/>
      <c r="L141" s="83"/>
      <c r="M141" s="111"/>
    </row>
    <row r="142" spans="1:13" ht="12.75">
      <c r="A142" s="83"/>
      <c r="B142" s="252"/>
      <c r="C142" s="83"/>
      <c r="D142" s="83"/>
      <c r="E142" s="83"/>
      <c r="F142" s="83"/>
      <c r="G142" s="83"/>
      <c r="H142" s="83"/>
      <c r="I142" s="83"/>
      <c r="J142" s="83"/>
      <c r="K142" s="83"/>
      <c r="L142" s="83"/>
      <c r="M142" s="111"/>
    </row>
    <row r="143" spans="1:13" ht="12.75">
      <c r="A143" s="83"/>
      <c r="B143" s="252"/>
      <c r="C143" s="83"/>
      <c r="D143" s="83"/>
      <c r="E143" s="83"/>
      <c r="F143" s="83"/>
      <c r="G143" s="83"/>
      <c r="H143" s="83"/>
      <c r="I143" s="83"/>
      <c r="J143" s="83"/>
      <c r="K143" s="83"/>
      <c r="L143" s="83"/>
      <c r="M143" s="111"/>
    </row>
    <row r="144" spans="1:13" ht="12.75">
      <c r="A144" s="83"/>
      <c r="B144" s="252"/>
      <c r="C144" s="83"/>
      <c r="D144" s="83"/>
      <c r="E144" s="83"/>
      <c r="F144" s="83"/>
      <c r="G144" s="83"/>
      <c r="H144" s="83"/>
      <c r="I144" s="83"/>
      <c r="J144" s="83"/>
      <c r="K144" s="83"/>
      <c r="L144" s="83"/>
      <c r="M144" s="111"/>
    </row>
    <row r="145" spans="1:13" ht="12.75">
      <c r="A145" s="83"/>
      <c r="B145" s="252"/>
      <c r="C145" s="83"/>
      <c r="D145" s="83"/>
      <c r="E145" s="83"/>
      <c r="F145" s="83"/>
      <c r="G145" s="83"/>
      <c r="H145" s="83"/>
      <c r="I145" s="83"/>
      <c r="J145" s="83"/>
      <c r="K145" s="83"/>
      <c r="L145" s="83"/>
      <c r="M145" s="111"/>
    </row>
    <row r="146" spans="1:13" ht="12.75">
      <c r="A146" s="83"/>
      <c r="B146" s="252"/>
      <c r="C146" s="83"/>
      <c r="D146" s="83"/>
      <c r="E146" s="83"/>
      <c r="F146" s="83"/>
      <c r="G146" s="83"/>
      <c r="H146" s="83"/>
      <c r="I146" s="83"/>
      <c r="J146" s="83"/>
      <c r="K146" s="83"/>
      <c r="L146" s="83"/>
      <c r="M146" s="111"/>
    </row>
    <row r="147" spans="1:13" ht="12.75">
      <c r="A147" s="83"/>
      <c r="B147" s="252"/>
      <c r="C147" s="83"/>
      <c r="D147" s="83"/>
      <c r="E147" s="83"/>
      <c r="F147" s="83"/>
      <c r="G147" s="83"/>
      <c r="H147" s="83"/>
      <c r="I147" s="83"/>
      <c r="J147" s="83"/>
      <c r="K147" s="83"/>
      <c r="L147" s="83"/>
      <c r="M147" s="111"/>
    </row>
    <row r="148" spans="1:13" ht="12.75">
      <c r="A148" s="83"/>
      <c r="B148" s="252"/>
      <c r="C148" s="83"/>
      <c r="D148" s="83"/>
      <c r="E148" s="83"/>
      <c r="F148" s="83"/>
      <c r="G148" s="83"/>
      <c r="H148" s="83"/>
      <c r="I148" s="83"/>
      <c r="J148" s="83"/>
      <c r="K148" s="83"/>
      <c r="L148" s="83"/>
      <c r="M148" s="111"/>
    </row>
    <row r="149" spans="1:13" ht="12.75">
      <c r="A149" s="83"/>
      <c r="B149" s="252"/>
      <c r="C149" s="83"/>
      <c r="D149" s="83"/>
      <c r="E149" s="83"/>
      <c r="F149" s="83"/>
      <c r="G149" s="83"/>
      <c r="H149" s="83"/>
      <c r="I149" s="83"/>
      <c r="J149" s="83"/>
      <c r="K149" s="83"/>
      <c r="L149" s="83"/>
      <c r="M149" s="111"/>
    </row>
    <row r="150" spans="1:13" ht="12.75">
      <c r="A150" s="83"/>
      <c r="B150" s="252"/>
      <c r="C150" s="83"/>
      <c r="D150" s="83"/>
      <c r="E150" s="83"/>
      <c r="F150" s="83"/>
      <c r="G150" s="83"/>
      <c r="H150" s="83"/>
      <c r="I150" s="83"/>
      <c r="J150" s="83"/>
      <c r="K150" s="83"/>
      <c r="L150" s="83"/>
      <c r="M150" s="111"/>
    </row>
    <row r="151" spans="2:13" ht="12.75">
      <c r="B151" s="252"/>
      <c r="C151" s="83"/>
      <c r="D151" s="83"/>
      <c r="E151" s="83"/>
      <c r="F151" s="83"/>
      <c r="G151" s="83"/>
      <c r="H151" s="83"/>
      <c r="I151" s="83"/>
      <c r="J151" s="83"/>
      <c r="K151" s="83"/>
      <c r="L151" s="83"/>
      <c r="M151" s="111"/>
    </row>
    <row r="152" spans="2:13" ht="12.75">
      <c r="B152" s="252"/>
      <c r="C152" s="83"/>
      <c r="D152" s="83"/>
      <c r="E152" s="83"/>
      <c r="F152" s="83"/>
      <c r="G152" s="83"/>
      <c r="H152" s="83"/>
      <c r="I152" s="83"/>
      <c r="J152" s="83"/>
      <c r="K152" s="83"/>
      <c r="L152" s="83"/>
      <c r="M152" s="111"/>
    </row>
    <row r="153" spans="2:13" ht="12.75">
      <c r="B153" s="252"/>
      <c r="C153" s="83"/>
      <c r="D153" s="83"/>
      <c r="E153" s="83"/>
      <c r="F153" s="83"/>
      <c r="G153" s="83"/>
      <c r="H153" s="83"/>
      <c r="I153" s="83"/>
      <c r="J153" s="83"/>
      <c r="K153" s="83"/>
      <c r="L153" s="83"/>
      <c r="M153" s="111"/>
    </row>
    <row r="154" spans="2:13" ht="12.75">
      <c r="B154" s="252"/>
      <c r="C154" s="83"/>
      <c r="D154" s="83"/>
      <c r="E154" s="83"/>
      <c r="F154" s="83"/>
      <c r="G154" s="83"/>
      <c r="H154" s="83"/>
      <c r="I154" s="83"/>
      <c r="J154" s="83"/>
      <c r="K154" s="83"/>
      <c r="L154" s="83"/>
      <c r="M154" s="111"/>
    </row>
    <row r="155" spans="2:13" ht="12.75">
      <c r="B155" s="252"/>
      <c r="C155" s="83"/>
      <c r="D155" s="83"/>
      <c r="E155" s="83"/>
      <c r="F155" s="83"/>
      <c r="G155" s="83"/>
      <c r="H155" s="83"/>
      <c r="I155" s="83"/>
      <c r="J155" s="83"/>
      <c r="K155" s="83"/>
      <c r="L155" s="83"/>
      <c r="M155" s="111"/>
    </row>
    <row r="156" spans="2:13" ht="12.75">
      <c r="B156" s="252"/>
      <c r="C156" s="83"/>
      <c r="D156" s="83"/>
      <c r="E156" s="83"/>
      <c r="F156" s="83"/>
      <c r="G156" s="83"/>
      <c r="H156" s="83"/>
      <c r="I156" s="83"/>
      <c r="J156" s="83"/>
      <c r="K156" s="83"/>
      <c r="L156" s="83"/>
      <c r="M156" s="111"/>
    </row>
    <row r="157" spans="2:13" ht="12.75">
      <c r="B157" s="252"/>
      <c r="C157" s="83"/>
      <c r="D157" s="83"/>
      <c r="E157" s="83"/>
      <c r="F157" s="83"/>
      <c r="G157" s="83"/>
      <c r="H157" s="83"/>
      <c r="I157" s="83"/>
      <c r="J157" s="83"/>
      <c r="K157" s="83"/>
      <c r="L157" s="83"/>
      <c r="M157" s="111"/>
    </row>
    <row r="158" spans="2:13" ht="12.75">
      <c r="B158" s="252"/>
      <c r="C158" s="83"/>
      <c r="D158" s="83"/>
      <c r="E158" s="83"/>
      <c r="F158" s="83"/>
      <c r="G158" s="83"/>
      <c r="H158" s="83"/>
      <c r="I158" s="83"/>
      <c r="J158" s="83"/>
      <c r="K158" s="83"/>
      <c r="L158" s="83"/>
      <c r="M158" s="111"/>
    </row>
    <row r="159" spans="2:13" ht="12.75">
      <c r="B159" s="252"/>
      <c r="C159" s="83"/>
      <c r="D159" s="83"/>
      <c r="E159" s="83"/>
      <c r="F159" s="83"/>
      <c r="G159" s="83"/>
      <c r="H159" s="83"/>
      <c r="I159" s="83"/>
      <c r="J159" s="83"/>
      <c r="K159" s="83"/>
      <c r="L159" s="83"/>
      <c r="M159" s="111"/>
    </row>
    <row r="160" spans="2:13" ht="12.75">
      <c r="B160" s="252"/>
      <c r="C160" s="83"/>
      <c r="M160" s="111"/>
    </row>
    <row r="161" spans="2:13" ht="12.75">
      <c r="B161" s="252"/>
      <c r="C161" s="83"/>
      <c r="M161" s="111"/>
    </row>
    <row r="176" ht="12.75">
      <c r="D176" s="1"/>
    </row>
  </sheetData>
  <sheetProtection/>
  <mergeCells count="63">
    <mergeCell ref="E52:G52"/>
    <mergeCell ref="E53:G53"/>
    <mergeCell ref="E54:G54"/>
    <mergeCell ref="L94:L95"/>
    <mergeCell ref="L46:L47"/>
    <mergeCell ref="K46:K47"/>
    <mergeCell ref="K45:L45"/>
    <mergeCell ref="H45:J45"/>
    <mergeCell ref="D62:I62"/>
    <mergeCell ref="E48:G48"/>
    <mergeCell ref="D85:H85"/>
    <mergeCell ref="H46:H47"/>
    <mergeCell ref="I46:I47"/>
    <mergeCell ref="J46:J47"/>
    <mergeCell ref="D61:I61"/>
    <mergeCell ref="D60:I60"/>
    <mergeCell ref="D59:I59"/>
    <mergeCell ref="E15:F15"/>
    <mergeCell ref="J36:L36"/>
    <mergeCell ref="H36:H37"/>
    <mergeCell ref="D20:I20"/>
    <mergeCell ref="I36:I37"/>
    <mergeCell ref="D27:M27"/>
    <mergeCell ref="D102:H102"/>
    <mergeCell ref="E13:F13"/>
    <mergeCell ref="H13:I13"/>
    <mergeCell ref="D74:H74"/>
    <mergeCell ref="H18:I18"/>
    <mergeCell ref="D94:H95"/>
    <mergeCell ref="E18:F18"/>
    <mergeCell ref="D80:H80"/>
    <mergeCell ref="E50:G50"/>
    <mergeCell ref="E51:G51"/>
    <mergeCell ref="C5:D5"/>
    <mergeCell ref="D11:D12"/>
    <mergeCell ref="H14:I14"/>
    <mergeCell ref="E17:F17"/>
    <mergeCell ref="H17:I17"/>
    <mergeCell ref="H15:I15"/>
    <mergeCell ref="G11:G12"/>
    <mergeCell ref="H11:I12"/>
    <mergeCell ref="E11:F12"/>
    <mergeCell ref="E14:F14"/>
    <mergeCell ref="D79:H79"/>
    <mergeCell ref="D16:I16"/>
    <mergeCell ref="D120:L120"/>
    <mergeCell ref="D67:H67"/>
    <mergeCell ref="I102:K102"/>
    <mergeCell ref="D103:H103"/>
    <mergeCell ref="I94:K94"/>
    <mergeCell ref="D97:H97"/>
    <mergeCell ref="D98:H98"/>
    <mergeCell ref="D119:L119"/>
    <mergeCell ref="D73:H73"/>
    <mergeCell ref="D78:H78"/>
    <mergeCell ref="D2:H2"/>
    <mergeCell ref="E46:G46"/>
    <mergeCell ref="D84:H84"/>
    <mergeCell ref="E24:H24"/>
    <mergeCell ref="D72:H72"/>
    <mergeCell ref="D71:H71"/>
    <mergeCell ref="E49:G49"/>
    <mergeCell ref="E36:G37"/>
  </mergeCells>
  <hyperlinks>
    <hyperlink ref="B10" location="ASSETS!F9" display="REF 1"/>
    <hyperlink ref="B23" location="ASSETS!F14" display="REF 2"/>
    <hyperlink ref="B30" location="ASSETS!F15" display="REF 3"/>
    <hyperlink ref="B36" location="ASSETS!F39" display="REF 4"/>
    <hyperlink ref="B46" location="'LIABILITIES &amp; EQUITY'!F14" display="REF 10"/>
    <hyperlink ref="B59" location="'LIABILITIES &amp; EQUITY'!F21" display="REF 6"/>
    <hyperlink ref="B67" location="'LIABILITIES &amp; EQUITY'!F37" display="REF 7"/>
    <hyperlink ref="B70" location="'LIABILITIES &amp; EQUITY'!F44" display="REF 8"/>
    <hyperlink ref="B76" location="'P&amp;L Statement'!F15" display="REF 9"/>
    <hyperlink ref="B94" location="'Cash flow statement'!E9" display="REF 10"/>
    <hyperlink ref="B102" location="'Cash flow statement'!E10" display="REF 11"/>
    <hyperlink ref="B110" location="'Cash flow statement'!E22" display="REF 12"/>
    <hyperlink ref="B113" location="'P&amp;L Statement'!F8" display="REF 13"/>
  </hyperlinks>
  <printOptions horizontalCentered="1" verticalCentered="1"/>
  <pageMargins left="0.7" right="0.7" top="0.75" bottom="0.75" header="0.3" footer="0.3"/>
  <pageSetup horizontalDpi="600" verticalDpi="600" orientation="portrait" paperSize="9" scale="64" r:id="rId2"/>
  <rowBreaks count="2" manualBreakCount="2">
    <brk id="57" max="15" man="1"/>
    <brk id="10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e.seitllari</cp:lastModifiedBy>
  <cp:lastPrinted>2010-03-26T12:26:38Z</cp:lastPrinted>
  <dcterms:created xsi:type="dcterms:W3CDTF">2002-02-16T18:16:52Z</dcterms:created>
  <dcterms:modified xsi:type="dcterms:W3CDTF">2010-06-21T15:16:46Z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