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F90"/>
  <workbookPr/>
  <bookViews>
    <workbookView xWindow="65521" yWindow="65521" windowWidth="15480" windowHeight="6195" tabRatio="698" activeTab="0"/>
  </bookViews>
  <sheets>
    <sheet name="Fq.1" sheetId="1" r:id="rId1"/>
    <sheet name="2007" sheetId="2" state="hidden" r:id="rId2"/>
    <sheet name="2008" sheetId="3" state="hidden" r:id="rId3"/>
    <sheet name="2009" sheetId="4" state="hidden" r:id="rId4"/>
    <sheet name="Bilanci" sheetId="5" r:id="rId5"/>
    <sheet name="PASH-sipas natyres" sheetId="6" r:id="rId6"/>
    <sheet name="Cash flow-met.indirekte" sheetId="7" r:id="rId7"/>
    <sheet name="Ndrysh.ne kapital-e pakonsolid." sheetId="8" r:id="rId8"/>
  </sheets>
  <definedNames>
    <definedName name="_xlnm.Print_Area" localSheetId="2">'2008'!#REF!</definedName>
    <definedName name="_xlnm.Print_Area" localSheetId="3">'2009'!#REF!</definedName>
    <definedName name="_xlnm.Print_Area" localSheetId="4">'Bilanci'!$A$1:$M$118</definedName>
    <definedName name="_xlnm.Print_Area" localSheetId="6">'Cash flow-met.indirekte'!$A$1:$F$45</definedName>
    <definedName name="_xlnm.Print_Titles" localSheetId="4">'Bilanci'!$1:$9</definedName>
  </definedNames>
  <calcPr fullCalcOnLoad="1"/>
</workbook>
</file>

<file path=xl/comments4.xml><?xml version="1.0" encoding="utf-8"?>
<comments xmlns="http://schemas.openxmlformats.org/spreadsheetml/2006/main">
  <authors>
    <author>Boga &amp; Associates</author>
  </authors>
  <commentList>
    <comment ref="E45" authorId="0">
      <text>
        <r>
          <rPr>
            <b/>
            <sz val="8"/>
            <rFont val="Tahoma"/>
            <family val="2"/>
          </rPr>
          <t>Boga &amp; Associates:
16,452,630.79 do shperndahet te:
48601 - D 3,423,888.85
48604 - D 1,772,735.73
48801 - K 21,649,255.37</t>
        </r>
      </text>
    </comment>
  </commentList>
</comments>
</file>

<file path=xl/comments5.xml><?xml version="1.0" encoding="utf-8"?>
<comments xmlns="http://schemas.openxmlformats.org/spreadsheetml/2006/main">
  <authors>
    <author>Boga &amp; Associates</author>
  </authors>
  <commentList>
    <comment ref="D9" authorId="0">
      <text>
        <r>
          <rPr>
            <b/>
            <sz val="8"/>
            <rFont val="Tahoma"/>
            <family val="0"/>
          </rPr>
          <t>Boga &amp; Associates:</t>
        </r>
        <r>
          <rPr>
            <sz val="8"/>
            <rFont val="Tahoma"/>
            <family val="0"/>
          </rPr>
          <t xml:space="preserve">
Duhet te futet numri I shenimit ne versionin final</t>
        </r>
      </text>
    </comment>
  </commentList>
</comments>
</file>

<file path=xl/comments6.xml><?xml version="1.0" encoding="utf-8"?>
<comments xmlns="http://schemas.openxmlformats.org/spreadsheetml/2006/main">
  <authors>
    <author>Boga &amp; Associates</author>
  </authors>
  <commentList>
    <comment ref="A4" authorId="0">
      <text>
        <r>
          <rPr>
            <b/>
            <sz val="8"/>
            <rFont val="Tahoma"/>
            <family val="0"/>
          </rPr>
          <t>Boga &amp; Associates:</t>
        </r>
        <r>
          <rPr>
            <sz val="8"/>
            <rFont val="Tahoma"/>
            <family val="0"/>
          </rPr>
          <t xml:space="preserve">
Sipas natyres
</t>
        </r>
      </text>
    </comment>
  </commentList>
</comments>
</file>

<file path=xl/comments7.xml><?xml version="1.0" encoding="utf-8"?>
<comments xmlns="http://schemas.openxmlformats.org/spreadsheetml/2006/main">
  <authors>
    <author>Boga &amp; Associates</author>
  </authors>
  <commentList>
    <comment ref="A4" authorId="0">
      <text>
        <r>
          <rPr>
            <b/>
            <sz val="8"/>
            <rFont val="Tahoma"/>
            <family val="0"/>
          </rPr>
          <t>Boga &amp; Associates:</t>
        </r>
        <r>
          <rPr>
            <sz val="8"/>
            <rFont val="Tahoma"/>
            <family val="0"/>
          </rPr>
          <t xml:space="preserve">
Metoda indirekte
</t>
        </r>
      </text>
    </comment>
  </commentList>
</comments>
</file>

<file path=xl/sharedStrings.xml><?xml version="1.0" encoding="utf-8"?>
<sst xmlns="http://schemas.openxmlformats.org/spreadsheetml/2006/main" count="709" uniqueCount="362">
  <si>
    <t>Inventaret</t>
  </si>
  <si>
    <t>Materiale te para</t>
  </si>
  <si>
    <t>Parapagime per furnitoret</t>
  </si>
  <si>
    <t>Aktive te tjera afatshkurter</t>
  </si>
  <si>
    <t>Totali aktiveve afatshkurtra</t>
  </si>
  <si>
    <t>Aksione dhe pjesemarrje ne shoqerite e kontrolluara</t>
  </si>
  <si>
    <t>Toka</t>
  </si>
  <si>
    <t>Ndertesa</t>
  </si>
  <si>
    <t>Totali aktiveve afatgjata</t>
  </si>
  <si>
    <t>Aksione te konvertueshme</t>
  </si>
  <si>
    <t>Detyrime tregtare dhe te tjera</t>
  </si>
  <si>
    <t>Detyrime ndaj personelit</t>
  </si>
  <si>
    <t>Detyrime tatimore afatshkurtra</t>
  </si>
  <si>
    <t>Parapagime</t>
  </si>
  <si>
    <t>Hua dhe letra me vlere afatgjata</t>
  </si>
  <si>
    <t>Kapitali</t>
  </si>
  <si>
    <t>Aksionet e pakices</t>
  </si>
  <si>
    <t>Rezerva statutore</t>
  </si>
  <si>
    <t>Rezerva ligjore</t>
  </si>
  <si>
    <t>Rezerva te tjera</t>
  </si>
  <si>
    <t>Fitim / Humbja e vitit financiar</t>
  </si>
  <si>
    <t>Total kapitali</t>
  </si>
  <si>
    <t>Fitim (humbje) para tatimit</t>
  </si>
  <si>
    <t>Qe u takon:</t>
  </si>
  <si>
    <t>Shenime</t>
  </si>
  <si>
    <t>Kliente per mallra, produkte e sherbime</t>
  </si>
  <si>
    <t>Emri i mire</t>
  </si>
  <si>
    <t>Kapitali i aksionereve te shoqerise meme</t>
  </si>
  <si>
    <t>Aktive afatshkurtra</t>
  </si>
  <si>
    <t>Mjete monetare</t>
  </si>
  <si>
    <t>Derivative dhe aktive financiare te mbajtura per tregtim</t>
  </si>
  <si>
    <t>Derivativet</t>
  </si>
  <si>
    <t>Aktive financiare te mbajtura per tregtim</t>
  </si>
  <si>
    <t>Kerkesa te tjera te arketueshme</t>
  </si>
  <si>
    <t>Instrumente te tjera borxhi</t>
  </si>
  <si>
    <t>Investime te tjera financiare</t>
  </si>
  <si>
    <t>Produkte te gatshme</t>
  </si>
  <si>
    <t>Mallra per rishitje</t>
  </si>
  <si>
    <t>Aktive afatshkurtra te mbajtura per shitje</t>
  </si>
  <si>
    <t>Parapagimet dhe shpenzimet e shtyra</t>
  </si>
  <si>
    <t>Aktive afatgjata</t>
  </si>
  <si>
    <t>Investime financiare afatgjate</t>
  </si>
  <si>
    <t xml:space="preserve">Aksione dhe investime te tjera ne pjesemarrje </t>
  </si>
  <si>
    <t>Aksione dhe letra te tjera me vlere</t>
  </si>
  <si>
    <t>Kerkesa te arketueshme afatgjata</t>
  </si>
  <si>
    <t>Aktive afatgjata materiale</t>
  </si>
  <si>
    <t>Makineri dhe paisje</t>
  </si>
  <si>
    <t>Aktive te tjera afatgjata materiale</t>
  </si>
  <si>
    <t>Aktive biologjike afatgjata</t>
  </si>
  <si>
    <t>Aktive afatgjata jomateriale</t>
  </si>
  <si>
    <t>Shpenzimet e zhvillimit</t>
  </si>
  <si>
    <t>Aktivet te tjera afatgjata jomateriale</t>
  </si>
  <si>
    <t>Kapitali aksionar i papaguar</t>
  </si>
  <si>
    <t xml:space="preserve">Aktive te tjera afatgjata </t>
  </si>
  <si>
    <t>TOTALI AKTIVEVE</t>
  </si>
  <si>
    <t>AKTIVET</t>
  </si>
  <si>
    <t>PASIVET DHE KAPITALI</t>
  </si>
  <si>
    <t>Huamarrje</t>
  </si>
  <si>
    <t>Hua dhe obligacione afatshkurtra</t>
  </si>
  <si>
    <t>Kthime/ripagesa te huave afatgjata</t>
  </si>
  <si>
    <t>Te pagueshme ndaj furnitoreve</t>
  </si>
  <si>
    <t>Hua te tjera</t>
  </si>
  <si>
    <t>Provisionet afatshkurtra</t>
  </si>
  <si>
    <t>Totali pasiveve afatshkurtra</t>
  </si>
  <si>
    <t>Hua,letra me vlere dhe detyrime nga qiraja financiare</t>
  </si>
  <si>
    <t>Huamarrje te tjera afatgjata</t>
  </si>
  <si>
    <t>Provizionet afatgjata</t>
  </si>
  <si>
    <t>Grandet dhe te ardhurat e shtyra</t>
  </si>
  <si>
    <t>Totali pasiveve afatgjata</t>
  </si>
  <si>
    <t>Totali pasiveve</t>
  </si>
  <si>
    <t>Kapitali aksionar</t>
  </si>
  <si>
    <t>Primi i aksioneve</t>
  </si>
  <si>
    <t xml:space="preserve">TOTALI PASIVEVE DHE KAPITALIT </t>
  </si>
  <si>
    <t>PASQYRA E TE ARDHURAVE DHE SHPENZIMEVE</t>
  </si>
  <si>
    <t>Te ardhura te tjera nga veprimtarite e shfrytezimit</t>
  </si>
  <si>
    <t>Shpenzime te tatimit mbi fitimin</t>
  </si>
  <si>
    <t>Fitimi (humbja) neto e vitit financiar</t>
  </si>
  <si>
    <t>Pjesa e fitimit neto per aksioneret e pakices</t>
  </si>
  <si>
    <t>Pjesa e fitimit neto per aksioneret e shoqerise meme</t>
  </si>
  <si>
    <t>PASQYRA E FLUKSIT TE PARASE</t>
  </si>
  <si>
    <t>Fitimi para tatimit</t>
  </si>
  <si>
    <t>Rregullime per:</t>
  </si>
  <si>
    <t xml:space="preserve">  </t>
  </si>
  <si>
    <t>Amortizimin</t>
  </si>
  <si>
    <t>Te ardhura nga investimet</t>
  </si>
  <si>
    <t>Shpenzime per interesat</t>
  </si>
  <si>
    <t>Rritje/renie ne tepricen e kerkesave te arketueshme</t>
  </si>
  <si>
    <t>Rritje/renie ne tepricen e inventarit</t>
  </si>
  <si>
    <t>Rritje/renie ne tepricen e detyrimeve per t'u paguar</t>
  </si>
  <si>
    <t>Parate e perfituara nga aktivitetet</t>
  </si>
  <si>
    <t>Interes i paguar</t>
  </si>
  <si>
    <t>Tatim fitimi i paguar</t>
  </si>
  <si>
    <t>Paraja neto nga aktivitetet e shfrytezimit</t>
  </si>
  <si>
    <t>Fluksi i parave nga veprimtarite e shfrytezimit</t>
  </si>
  <si>
    <t>Fluksi i parave nga veprimtarite investuese</t>
  </si>
  <si>
    <t>Blerje e aktiveve afatgjata materiale</t>
  </si>
  <si>
    <t>Te ardhura nga shitja e paisjeve</t>
  </si>
  <si>
    <t>Dividente te arketuar</t>
  </si>
  <si>
    <t>Interes i arketuar</t>
  </si>
  <si>
    <t>Fluksi i parave nga veprimtarite financiare</t>
  </si>
  <si>
    <t>Te ardhura nga huamarrje afatgjata</t>
  </si>
  <si>
    <t>Pagesat e detyrimeve te qirase financiare</t>
  </si>
  <si>
    <t>Dividente te paguar</t>
  </si>
  <si>
    <t>Paraja neto e perdorur ne aktivitetet financiare</t>
  </si>
  <si>
    <t>Paraja neto e perdorur ne aktivitetet investuese</t>
  </si>
  <si>
    <t>Rritja/renia neto e mjeteve monetare</t>
  </si>
  <si>
    <t>Mjete monetare ne fillim te periudhes kontabel</t>
  </si>
  <si>
    <t>Mjete monetare ne fund te periudhes kontabel</t>
  </si>
  <si>
    <t>PASQYRA E NDRYSHIMEVE NE KAPITAL</t>
  </si>
  <si>
    <t>Aksionet e thesarit</t>
  </si>
  <si>
    <t>Rezerva statutore dhe ligjore</t>
  </si>
  <si>
    <t>Totali</t>
  </si>
  <si>
    <t>Fitimi neto per periudhen kontabel</t>
  </si>
  <si>
    <t>Dividendet e paguar</t>
  </si>
  <si>
    <t>Rritje e rezerves se kapitalit</t>
  </si>
  <si>
    <t>Aksione te thesarit te riblera</t>
  </si>
  <si>
    <t>Fitimi i pashperndare</t>
  </si>
  <si>
    <t>Primi i aksionit</t>
  </si>
  <si>
    <t>Efekti i ndryshimeve ne politikat kontabel</t>
  </si>
  <si>
    <t>Pozicioni i rregulluar</t>
  </si>
  <si>
    <t>Emetimi i aksioneve</t>
  </si>
  <si>
    <t>Emetim i kapitalit aksionar</t>
  </si>
  <si>
    <t>BILANCI KONTABEL</t>
  </si>
  <si>
    <t>Shitjet neto</t>
  </si>
  <si>
    <t>Ndryshimet ne inventarin e produkteve te gatshme dhe punes ne proces</t>
  </si>
  <si>
    <t>Puna e kryer per qellime te veta dhe e kapitalizuar</t>
  </si>
  <si>
    <t>Mallrat, lende te para dhe sherbimet</t>
  </si>
  <si>
    <t>Shpenzime te tjera nga veprimtarite e shfrytezimit</t>
  </si>
  <si>
    <t>Shpenzime personeli</t>
  </si>
  <si>
    <t>Pagat</t>
  </si>
  <si>
    <t>Shpenzimet e sigurimeve shoqerore</t>
  </si>
  <si>
    <t>Shpenzimet per pensionet</t>
  </si>
  <si>
    <t>Renia ne vlere dhe amortizimi</t>
  </si>
  <si>
    <t>Fitimi/humbja nga veprimtarite e shfrytezimit</t>
  </si>
  <si>
    <t>Te ardhurat dhe shpenzimet financiare nga shoqerite e kontrolluara</t>
  </si>
  <si>
    <t>Te ardhurat dhe shpenzimet financiare nga pjesemarrjet</t>
  </si>
  <si>
    <t xml:space="preserve">Te ardhura dhe shpenzime financiare </t>
  </si>
  <si>
    <t>Te ardhurat dhe shpenzimet nga investimet afatgjata</t>
  </si>
  <si>
    <t>Te ardhurat dhe shpenzimet nga interesi</t>
  </si>
  <si>
    <t>Fitimet (humbjet) nga kursi kembimit</t>
  </si>
  <si>
    <t>Te ardhurat dhe shpenzimet te tjera financiare</t>
  </si>
  <si>
    <t xml:space="preserve">Totali i te ardhura dhe shpenzime financiare </t>
  </si>
  <si>
    <t>Nr. Llogarise</t>
  </si>
  <si>
    <t>Emertimi i Llogarise</t>
  </si>
  <si>
    <t>Monedha</t>
  </si>
  <si>
    <t>Gjendja ne</t>
  </si>
  <si>
    <t>LEK</t>
  </si>
  <si>
    <t>Gjendja per llogarite ne valute</t>
  </si>
  <si>
    <t>Debi</t>
  </si>
  <si>
    <t>Kredi</t>
  </si>
  <si>
    <t>EUR</t>
  </si>
  <si>
    <t>Genc Boga</t>
  </si>
  <si>
    <t>41101</t>
  </si>
  <si>
    <t>444</t>
  </si>
  <si>
    <t>4771</t>
  </si>
  <si>
    <t>Shtim i kerkesave per arketim</t>
  </si>
  <si>
    <t>5311</t>
  </si>
  <si>
    <t>Arka ne leke</t>
  </si>
  <si>
    <t>581</t>
  </si>
  <si>
    <t>Xhirime te brendeshme</t>
  </si>
  <si>
    <t>628</t>
  </si>
  <si>
    <t>Diferenca</t>
  </si>
  <si>
    <t>62201</t>
  </si>
  <si>
    <t>62203</t>
  </si>
  <si>
    <t>Ne  Leke</t>
  </si>
  <si>
    <t>4453</t>
  </si>
  <si>
    <t>4457</t>
  </si>
  <si>
    <t>Furnitore te ndryshem</t>
  </si>
  <si>
    <t>Shteti-TVSH per t'u paguar</t>
  </si>
  <si>
    <t>Shteti - Tvsh e pagueshme</t>
  </si>
  <si>
    <t>Mirjeta Emini</t>
  </si>
  <si>
    <t>Diferenca nga kembimet valutore te parealizuara</t>
  </si>
  <si>
    <t xml:space="preserve">Pasqyrat financiare te vitit 2008 jane hartuar nga </t>
  </si>
  <si>
    <t>Humbje te akumuluara</t>
  </si>
  <si>
    <t>A-HAK International - Dega ne Shqiperi</t>
  </si>
  <si>
    <t xml:space="preserve">Gjendja e Llogarive Kontabel </t>
  </si>
  <si>
    <t>Per periudhen: 01/01/2008deri:31/12/2008</t>
  </si>
  <si>
    <t>108</t>
  </si>
  <si>
    <t>Fitimi/Humbja e pashperndare</t>
  </si>
  <si>
    <t>401001</t>
  </si>
  <si>
    <t>401002</t>
  </si>
  <si>
    <t>Albanian Mobile Communications</t>
  </si>
  <si>
    <t>401003</t>
  </si>
  <si>
    <t>ABISSNET  sha</t>
  </si>
  <si>
    <t>401004</t>
  </si>
  <si>
    <t>Neptun  shpk</t>
  </si>
  <si>
    <t>401005</t>
  </si>
  <si>
    <t>Skenderi G</t>
  </si>
  <si>
    <t>401006</t>
  </si>
  <si>
    <t>Aeskjaer</t>
  </si>
  <si>
    <t>401007</t>
  </si>
  <si>
    <t>2A  shpk</t>
  </si>
  <si>
    <t>401008</t>
  </si>
  <si>
    <t>Albanian Motor Commpany</t>
  </si>
  <si>
    <t>401009</t>
  </si>
  <si>
    <t>Sherif Kolozi - kancelari</t>
  </si>
  <si>
    <t>401010</t>
  </si>
  <si>
    <t>Kallfa  shpk</t>
  </si>
  <si>
    <t>401011</t>
  </si>
  <si>
    <t>SIGMA  sha</t>
  </si>
  <si>
    <t>401012</t>
  </si>
  <si>
    <t>Edil AL-IT  shpk</t>
  </si>
  <si>
    <t>401013</t>
  </si>
  <si>
    <t>ALB STAR  shpk</t>
  </si>
  <si>
    <t>401014</t>
  </si>
  <si>
    <t>System Group Albania</t>
  </si>
  <si>
    <t>401015</t>
  </si>
  <si>
    <t>NisaTEL  shpk</t>
  </si>
  <si>
    <t>401016</t>
  </si>
  <si>
    <t>40901</t>
  </si>
  <si>
    <t>Boga &amp; Associates</t>
  </si>
  <si>
    <t>Ministria e Puneve Publike Trans. Telek</t>
  </si>
  <si>
    <t>421</t>
  </si>
  <si>
    <t>Paga dhe shperblime</t>
  </si>
  <si>
    <t>Tatim mbi fitimin</t>
  </si>
  <si>
    <t>Shteti - TVSH per t'u paguar</t>
  </si>
  <si>
    <t>4456</t>
  </si>
  <si>
    <t>Shteti - Tvsh e zbritshme</t>
  </si>
  <si>
    <t>4458</t>
  </si>
  <si>
    <t>Shteti - TVSH per t'u rregulluar</t>
  </si>
  <si>
    <t>447</t>
  </si>
  <si>
    <t>Te tjera tatime per t'u paguar dhe per t'u kthyer</t>
  </si>
  <si>
    <t>4471</t>
  </si>
  <si>
    <t>Detyrime ndaj shtetit</t>
  </si>
  <si>
    <t>45501</t>
  </si>
  <si>
    <t>A-HAK Int. Holland - import materialesh</t>
  </si>
  <si>
    <t>45502</t>
  </si>
  <si>
    <t>A-HAK Int. Holland - financime</t>
  </si>
  <si>
    <t>45503</t>
  </si>
  <si>
    <t>A-HAK Int. Holland - pagesa faturash</t>
  </si>
  <si>
    <t>45504</t>
  </si>
  <si>
    <t>A-HAK Int. Holland - rimbursime</t>
  </si>
  <si>
    <t>45505</t>
  </si>
  <si>
    <t>A-HAK Int. Holland - trans. costs</t>
  </si>
  <si>
    <t>Diferenca konvertimi Pasive</t>
  </si>
  <si>
    <t>48601</t>
  </si>
  <si>
    <t>Paradhenie Edil AL-IT - Ujesjellesi Vlore</t>
  </si>
  <si>
    <t>48603</t>
  </si>
  <si>
    <t>Shpenzime te ndryshme te peridhave te ardhshme</t>
  </si>
  <si>
    <t>48604</t>
  </si>
  <si>
    <t>Paradhenie AlbStar - Ujesjellesi Vlore</t>
  </si>
  <si>
    <t>48605</t>
  </si>
  <si>
    <t>Mjete transporti per Ministrine</t>
  </si>
  <si>
    <t>48801</t>
  </si>
  <si>
    <t>Paradhenie Ministria - Ujesjellesi Vlore</t>
  </si>
  <si>
    <t>512101</t>
  </si>
  <si>
    <t>Intesa SanPaolo - LEK</t>
  </si>
  <si>
    <t>512102</t>
  </si>
  <si>
    <t>Intesa SanPaolo Overdraft - LEK</t>
  </si>
  <si>
    <t>512403</t>
  </si>
  <si>
    <t>Intesa SanPaolo - EUR</t>
  </si>
  <si>
    <t>531101</t>
  </si>
  <si>
    <t>Arka ne Leke</t>
  </si>
  <si>
    <t>531401</t>
  </si>
  <si>
    <t>Arka ne Euro</t>
  </si>
  <si>
    <t>601</t>
  </si>
  <si>
    <t>Blerje materiale te para e të tjera</t>
  </si>
  <si>
    <t>60801</t>
  </si>
  <si>
    <t>Situacionimi i mjeteve transportit per Ministrine</t>
  </si>
  <si>
    <t>6154</t>
  </si>
  <si>
    <t>Fuel</t>
  </si>
  <si>
    <t>6155</t>
  </si>
  <si>
    <t>Mirmbajtie makina</t>
  </si>
  <si>
    <t>61801</t>
  </si>
  <si>
    <t>Shpenzime Kancelarie</t>
  </si>
  <si>
    <t>61808</t>
  </si>
  <si>
    <t>Shpenzime te tjera</t>
  </si>
  <si>
    <t>Konsulence Financiare</t>
  </si>
  <si>
    <t>62202</t>
  </si>
  <si>
    <t>Konsulence Ligjore</t>
  </si>
  <si>
    <t>Sherbime Domiciliary</t>
  </si>
  <si>
    <t>62251</t>
  </si>
  <si>
    <t>Transferim kostosh mema</t>
  </si>
  <si>
    <t>62271</t>
  </si>
  <si>
    <t>Konsulence inxhinjerike - AlbStar</t>
  </si>
  <si>
    <t>62291</t>
  </si>
  <si>
    <t>Punime Ujesjellesi Vlore - AlbStar</t>
  </si>
  <si>
    <t>62531</t>
  </si>
  <si>
    <t>Hotel</t>
  </si>
  <si>
    <t>62532</t>
  </si>
  <si>
    <t>Shpenzime udhetimi te tjera</t>
  </si>
  <si>
    <t>6261</t>
  </si>
  <si>
    <t>Shpenzime AMC</t>
  </si>
  <si>
    <t>6262</t>
  </si>
  <si>
    <t>Shpenzime interneti</t>
  </si>
  <si>
    <t>6263</t>
  </si>
  <si>
    <t>Shpenzime NisaTEL</t>
  </si>
  <si>
    <t>6264</t>
  </si>
  <si>
    <t>Shpenzime Postare</t>
  </si>
  <si>
    <t>627</t>
  </si>
  <si>
    <t>Shpenzime transporti</t>
  </si>
  <si>
    <t>Shpenzime per sherbimet bankare</t>
  </si>
  <si>
    <t>632</t>
  </si>
  <si>
    <t>Taksa, tarifa doganore</t>
  </si>
  <si>
    <t>6351</t>
  </si>
  <si>
    <t>Taksa e makinave</t>
  </si>
  <si>
    <t>641</t>
  </si>
  <si>
    <t>Pagat dhe shperblimet e personelit</t>
  </si>
  <si>
    <t>654</t>
  </si>
  <si>
    <t>Shpenzime per pritje dhe perfaqesime</t>
  </si>
  <si>
    <t>658</t>
  </si>
  <si>
    <t>Shpenzime te tjera korente</t>
  </si>
  <si>
    <t>66701</t>
  </si>
  <si>
    <t>Interesa Overdraft</t>
  </si>
  <si>
    <t>669</t>
  </si>
  <si>
    <t>Humbje nga këmbimet dhe perkthimet valutore</t>
  </si>
  <si>
    <t>7041</t>
  </si>
  <si>
    <t>Vlore Water Supply Rehabilitation</t>
  </si>
  <si>
    <t>769</t>
  </si>
  <si>
    <t>Fitim nga kembimet valutore</t>
  </si>
  <si>
    <t>890</t>
  </si>
  <si>
    <t>Bilanci i Çeljes</t>
  </si>
  <si>
    <t>A-HAK International BV</t>
  </si>
  <si>
    <t xml:space="preserve">Printuar me : </t>
  </si>
  <si>
    <t>Financime nga mema</t>
  </si>
  <si>
    <t>Te tjera shpenzime rrjedhese</t>
  </si>
  <si>
    <t>Konsulence kontabile</t>
  </si>
  <si>
    <t>638</t>
  </si>
  <si>
    <t>Te tjera tatime dhe taksa</t>
  </si>
  <si>
    <t>Te ardhura nga emetimi i kapitalit aksionar</t>
  </si>
  <si>
    <t>Tatimi mbi fitimin</t>
  </si>
  <si>
    <t>Pasqyrat financiare</t>
  </si>
  <si>
    <t>Taksa dhe tarifa vendore</t>
  </si>
  <si>
    <t>Tatim ne burim</t>
  </si>
  <si>
    <t>109</t>
  </si>
  <si>
    <t>Rezultati i ushtrimit</t>
  </si>
  <si>
    <t>401017</t>
  </si>
  <si>
    <t>ILD-99 Auditing  shpk</t>
  </si>
  <si>
    <t>401018</t>
  </si>
  <si>
    <t>Amedili  shpk</t>
  </si>
  <si>
    <t>401019</t>
  </si>
  <si>
    <t>ILVA Elektrik  shpk</t>
  </si>
  <si>
    <t>401020</t>
  </si>
  <si>
    <t>DHL International</t>
  </si>
  <si>
    <t>401021</t>
  </si>
  <si>
    <t>INSIG  sha</t>
  </si>
  <si>
    <t>401022</t>
  </si>
  <si>
    <t>Aljusa  shpk</t>
  </si>
  <si>
    <t>445</t>
  </si>
  <si>
    <t>TVSH</t>
  </si>
  <si>
    <t>449</t>
  </si>
  <si>
    <t>Tatimi ne burim</t>
  </si>
  <si>
    <t>616</t>
  </si>
  <si>
    <t>Sigurime</t>
  </si>
  <si>
    <t>62292</t>
  </si>
  <si>
    <t>Punime Ujesjellesi Vlore - Edil AL-IT</t>
  </si>
  <si>
    <t>62293</t>
  </si>
  <si>
    <t>Punime Ujesjellesi Vlore - Ilva Elektrik</t>
  </si>
  <si>
    <t>6271</t>
  </si>
  <si>
    <t>634</t>
  </si>
  <si>
    <t>657</t>
  </si>
  <si>
    <t>Gjoba e demshperblime</t>
  </si>
  <si>
    <t>Per periudhen: 01/01/2009deri:31/12/2009</t>
  </si>
  <si>
    <t>Transport nderkombetar per blerjet</t>
  </si>
  <si>
    <t>Pozicioni me 31 Dhjetor 2009</t>
  </si>
  <si>
    <t>Boga &amp; Associates-Shpenzime per t'u rimbursuar</t>
  </si>
  <si>
    <t>Punime ne proces</t>
  </si>
  <si>
    <t>Pozicioni me 31 Dhjetor 2010</t>
  </si>
  <si>
    <t>PASQYRAT FINANCIARE VITI 2011</t>
  </si>
  <si>
    <t>Pozicioni me 31 Dhjetor 2011</t>
  </si>
  <si>
    <t>Per vitin financiar deri me 31 Dhjetor 2011</t>
  </si>
  <si>
    <t>Blerja e shoqerise se kontrolluar minus parate e arketuara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</si>
</sst>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.00_);\-#,##0.00"/>
    <numFmt numFmtId="171" formatCode="dd/mm/yyyy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0.000"/>
    <numFmt numFmtId="184" formatCode="#,##0.000000_);\-#,##0.000000"/>
    <numFmt numFmtId="185" formatCode="_-* #,##0.00\ _€_-;\-* #,##0.00\ _€_-;_-* &quot;-&quot;??\ _€_-;_-@_-"/>
    <numFmt numFmtId="186" formatCode="mmm\-yyyy"/>
    <numFmt numFmtId="187" formatCode="_(* #,##0.000_);_(* \(#,##0.000\);_(* &quot;-&quot;???_);_(@_)"/>
    <numFmt numFmtId="188" formatCode="0.0000000"/>
    <numFmt numFmtId="189" formatCode="0.00000000"/>
    <numFmt numFmtId="190" formatCode="#,##0.0_);\-#,##0.0"/>
    <numFmt numFmtId="191" formatCode="#,##0_);\-#,##0"/>
  </numFmts>
  <fonts count="4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b/>
      <sz val="9.85"/>
      <color indexed="8"/>
      <name val="Times New Roman"/>
      <family val="0"/>
    </font>
    <font>
      <b/>
      <sz val="11.05"/>
      <color indexed="8"/>
      <name val="Times New Roman"/>
      <family val="0"/>
    </font>
    <font>
      <sz val="9"/>
      <color indexed="8"/>
      <name val="Arial"/>
      <family val="0"/>
    </font>
    <font>
      <b/>
      <sz val="8.15"/>
      <color indexed="8"/>
      <name val="Arial"/>
      <family val="0"/>
    </font>
    <font>
      <b/>
      <sz val="9"/>
      <color indexed="8"/>
      <name val="Arial"/>
      <family val="0"/>
    </font>
    <font>
      <sz val="8.15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color indexed="16"/>
      <name val="Arial"/>
      <family val="2"/>
    </font>
    <font>
      <sz val="10"/>
      <color indexed="9"/>
      <name val="Arial"/>
      <family val="0"/>
    </font>
    <font>
      <i/>
      <sz val="9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i/>
      <sz val="9"/>
      <color indexed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45"/>
      <color indexed="8"/>
      <name val="Times New Roman"/>
      <family val="0"/>
    </font>
    <font>
      <sz val="6.95"/>
      <color indexed="8"/>
      <name val="Times New Roman"/>
      <family val="0"/>
    </font>
    <font>
      <sz val="10"/>
      <color indexed="60"/>
      <name val="Arial"/>
      <family val="0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sz val="10"/>
      <color indexed="16"/>
      <name val="Arial"/>
      <family val="2"/>
    </font>
    <font>
      <sz val="9"/>
      <color indexed="5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i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 indent="8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3" fontId="0" fillId="0" borderId="0" xfId="15" applyNumberFormat="1" applyAlignment="1">
      <alignment/>
    </xf>
    <xf numFmtId="173" fontId="0" fillId="0" borderId="0" xfId="15" applyNumberFormat="1" applyBorder="1" applyAlignment="1">
      <alignment/>
    </xf>
    <xf numFmtId="173" fontId="0" fillId="0" borderId="1" xfId="15" applyNumberFormat="1" applyBorder="1" applyAlignment="1">
      <alignment/>
    </xf>
    <xf numFmtId="173" fontId="0" fillId="0" borderId="0" xfId="15" applyNumberFormat="1" applyFill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0" xfId="0" applyNumberFormat="1" applyAlignment="1">
      <alignment/>
    </xf>
    <xf numFmtId="173" fontId="3" fillId="0" borderId="2" xfId="15" applyNumberFormat="1" applyFont="1" applyBorder="1" applyAlignment="1">
      <alignment/>
    </xf>
    <xf numFmtId="173" fontId="5" fillId="0" borderId="2" xfId="15" applyNumberFormat="1" applyFont="1" applyBorder="1" applyAlignment="1">
      <alignment/>
    </xf>
    <xf numFmtId="173" fontId="5" fillId="0" borderId="2" xfId="15" applyNumberFormat="1" applyFont="1" applyFill="1" applyBorder="1" applyAlignment="1">
      <alignment/>
    </xf>
    <xf numFmtId="173" fontId="2" fillId="0" borderId="0" xfId="15" applyNumberFormat="1" applyFont="1" applyAlignment="1">
      <alignment/>
    </xf>
    <xf numFmtId="173" fontId="2" fillId="0" borderId="0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173" fontId="3" fillId="0" borderId="0" xfId="15" applyNumberFormat="1" applyFont="1" applyAlignment="1">
      <alignment/>
    </xf>
    <xf numFmtId="173" fontId="0" fillId="0" borderId="3" xfId="15" applyNumberFormat="1" applyBorder="1" applyAlignment="1">
      <alignment/>
    </xf>
    <xf numFmtId="173" fontId="2" fillId="0" borderId="1" xfId="15" applyNumberFormat="1" applyFont="1" applyBorder="1" applyAlignment="1">
      <alignment/>
    </xf>
    <xf numFmtId="173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73" fontId="25" fillId="0" borderId="0" xfId="15" applyNumberFormat="1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9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justify"/>
    </xf>
    <xf numFmtId="173" fontId="3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4" fontId="0" fillId="0" borderId="0" xfId="15" applyNumberFormat="1" applyBorder="1" applyAlignment="1">
      <alignment/>
    </xf>
    <xf numFmtId="174" fontId="2" fillId="0" borderId="0" xfId="15" applyNumberFormat="1" applyFont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Alignment="1">
      <alignment horizontal="center" vertical="center"/>
    </xf>
    <xf numFmtId="0" fontId="18" fillId="0" borderId="0" xfId="0" applyAlignment="1">
      <alignment horizontal="center" vertical="center"/>
    </xf>
    <xf numFmtId="0" fontId="17" fillId="2" borderId="4" xfId="0" applyFill="1" applyBorder="1" applyAlignment="1">
      <alignment horizontal="left" vertical="center"/>
    </xf>
    <xf numFmtId="0" fontId="17" fillId="2" borderId="4" xfId="0" applyFill="1" applyBorder="1" applyAlignment="1">
      <alignment horizontal="center" vertical="center"/>
    </xf>
    <xf numFmtId="0" fontId="17" fillId="2" borderId="4" xfId="0" applyFill="1" applyBorder="1" applyAlignment="1">
      <alignment horizontal="center" vertical="center"/>
    </xf>
    <xf numFmtId="0" fontId="0" fillId="2" borderId="4" xfId="0" applyNumberFormat="1" applyFill="1" applyBorder="1" applyAlignment="1" applyProtection="1">
      <alignment/>
      <protection/>
    </xf>
    <xf numFmtId="0" fontId="18" fillId="2" borderId="4" xfId="0" applyFill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/>
      <protection/>
    </xf>
    <xf numFmtId="0" fontId="17" fillId="2" borderId="5" xfId="0" applyFill="1" applyBorder="1" applyAlignment="1">
      <alignment horizontal="center" vertical="center"/>
    </xf>
    <xf numFmtId="0" fontId="19" fillId="0" borderId="0" xfId="0" applyAlignment="1">
      <alignment horizontal="left" vertical="center"/>
    </xf>
    <xf numFmtId="0" fontId="19" fillId="0" borderId="0" xfId="0" applyAlignment="1">
      <alignment vertical="center"/>
    </xf>
    <xf numFmtId="170" fontId="19" fillId="0" borderId="0" xfId="0" applyAlignment="1">
      <alignment horizontal="right" vertical="center"/>
    </xf>
    <xf numFmtId="0" fontId="17" fillId="0" borderId="0" xfId="0" applyAlignment="1">
      <alignment horizontal="left" vertical="center"/>
    </xf>
    <xf numFmtId="0" fontId="22" fillId="0" borderId="0" xfId="0" applyAlignment="1">
      <alignment horizontal="right" vertical="center"/>
    </xf>
    <xf numFmtId="171" fontId="23" fillId="0" borderId="0" xfId="0" applyAlignment="1">
      <alignment vertical="center"/>
    </xf>
    <xf numFmtId="3" fontId="19" fillId="0" borderId="0" xfId="0" applyAlignment="1">
      <alignment horizontal="right" vertical="center"/>
    </xf>
    <xf numFmtId="0" fontId="33" fillId="0" borderId="0" xfId="0" applyAlignment="1">
      <alignment horizontal="center" vertical="center"/>
    </xf>
    <xf numFmtId="0" fontId="17" fillId="2" borderId="4" xfId="0" applyFill="1" applyBorder="1" applyAlignment="1">
      <alignment horizontal="right" vertical="center"/>
    </xf>
    <xf numFmtId="170" fontId="21" fillId="2" borderId="4" xfId="0" applyFill="1" applyBorder="1" applyAlignment="1">
      <alignment horizontal="right" vertical="center"/>
    </xf>
    <xf numFmtId="0" fontId="0" fillId="2" borderId="3" xfId="0" applyNumberFormat="1" applyFill="1" applyBorder="1" applyAlignment="1" applyProtection="1">
      <alignment/>
      <protection/>
    </xf>
    <xf numFmtId="0" fontId="17" fillId="2" borderId="3" xfId="0" applyFill="1" applyBorder="1" applyAlignment="1">
      <alignment horizontal="right" vertical="center"/>
    </xf>
    <xf numFmtId="170" fontId="21" fillId="2" borderId="3" xfId="0" applyFill="1" applyBorder="1" applyAlignment="1">
      <alignment horizontal="right" vertical="center"/>
    </xf>
    <xf numFmtId="0" fontId="19" fillId="3" borderId="0" xfId="0" applyFill="1" applyAlignment="1">
      <alignment horizontal="left" vertical="center"/>
    </xf>
    <xf numFmtId="0" fontId="19" fillId="3" borderId="0" xfId="0" applyFill="1" applyAlignment="1">
      <alignment vertical="center"/>
    </xf>
    <xf numFmtId="0" fontId="0" fillId="3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17" fillId="0" borderId="0" xfId="0" applyFill="1" applyBorder="1" applyAlignment="1">
      <alignment horizontal="right" vertical="center"/>
    </xf>
    <xf numFmtId="0" fontId="17" fillId="0" borderId="0" xfId="0" applyFill="1" applyBorder="1" applyAlignment="1">
      <alignment horizontal="center" vertical="center"/>
    </xf>
    <xf numFmtId="170" fontId="19" fillId="2" borderId="0" xfId="0" applyFill="1" applyAlignment="1">
      <alignment horizontal="right" vertical="center"/>
    </xf>
    <xf numFmtId="0" fontId="0" fillId="4" borderId="0" xfId="0" applyNumberFormat="1" applyFill="1" applyBorder="1" applyAlignment="1" applyProtection="1">
      <alignment/>
      <protection/>
    </xf>
    <xf numFmtId="170" fontId="19" fillId="4" borderId="0" xfId="0" applyFill="1" applyAlignment="1">
      <alignment horizontal="right" vertical="center"/>
    </xf>
    <xf numFmtId="0" fontId="0" fillId="5" borderId="0" xfId="0" applyNumberFormat="1" applyFill="1" applyBorder="1" applyAlignment="1" applyProtection="1">
      <alignment/>
      <protection/>
    </xf>
    <xf numFmtId="170" fontId="19" fillId="5" borderId="0" xfId="0" applyFill="1" applyAlignment="1">
      <alignment horizontal="right" vertical="center"/>
    </xf>
    <xf numFmtId="0" fontId="34" fillId="0" borderId="0" xfId="0" applyNumberFormat="1" applyFont="1" applyFill="1" applyBorder="1" applyAlignment="1" applyProtection="1">
      <alignment/>
      <protection/>
    </xf>
    <xf numFmtId="43" fontId="35" fillId="4" borderId="6" xfId="15" applyFont="1" applyFill="1" applyBorder="1" applyAlignment="1" applyProtection="1">
      <alignment/>
      <protection/>
    </xf>
    <xf numFmtId="170" fontId="36" fillId="0" borderId="0" xfId="0" applyFont="1" applyAlignment="1">
      <alignment horizontal="right" vertical="center"/>
    </xf>
    <xf numFmtId="170" fontId="35" fillId="2" borderId="6" xfId="0" applyNumberFormat="1" applyFont="1" applyFill="1" applyBorder="1" applyAlignment="1" applyProtection="1">
      <alignment/>
      <protection/>
    </xf>
    <xf numFmtId="43" fontId="35" fillId="5" borderId="6" xfId="15" applyFont="1" applyFill="1" applyBorder="1" applyAlignment="1" applyProtection="1">
      <alignment/>
      <protection/>
    </xf>
    <xf numFmtId="170" fontId="36" fillId="3" borderId="0" xfId="0" applyFont="1" applyFill="1" applyAlignment="1">
      <alignment horizontal="right" vertical="center"/>
    </xf>
    <xf numFmtId="173" fontId="0" fillId="0" borderId="0" xfId="15" applyNumberFormat="1" applyFill="1" applyBorder="1" applyAlignment="1" applyProtection="1">
      <alignment/>
      <protection/>
    </xf>
    <xf numFmtId="0" fontId="15" fillId="0" borderId="0" xfId="21" applyNumberFormat="1" applyFill="1" applyBorder="1" applyAlignment="1" applyProtection="1">
      <alignment/>
      <protection/>
    </xf>
    <xf numFmtId="0" fontId="15" fillId="0" borderId="0" xfId="21" applyNumberFormat="1" applyFill="1" applyBorder="1" applyAlignment="1" applyProtection="1">
      <alignment horizontal="center"/>
      <protection/>
    </xf>
    <xf numFmtId="0" fontId="17" fillId="0" borderId="0" xfId="21">
      <alignment horizontal="left" vertical="center"/>
      <protection/>
    </xf>
    <xf numFmtId="0" fontId="17" fillId="0" borderId="0" xfId="21" applyAlignment="1">
      <alignment horizontal="center" vertical="center"/>
      <protection/>
    </xf>
    <xf numFmtId="0" fontId="18" fillId="0" borderId="0" xfId="21">
      <alignment horizontal="left" vertical="center"/>
      <protection/>
    </xf>
    <xf numFmtId="0" fontId="17" fillId="0" borderId="0" xfId="21">
      <alignment horizontal="right" vertical="center"/>
      <protection/>
    </xf>
    <xf numFmtId="0" fontId="19" fillId="0" borderId="7" xfId="0" applyBorder="1" applyAlignment="1">
      <alignment horizontal="left" vertical="center"/>
    </xf>
    <xf numFmtId="0" fontId="19" fillId="0" borderId="8" xfId="0" applyBorder="1" applyAlignment="1">
      <alignment vertical="center"/>
    </xf>
    <xf numFmtId="0" fontId="19" fillId="0" borderId="8" xfId="0" applyBorder="1" applyAlignment="1">
      <alignment horizontal="left" vertical="center"/>
    </xf>
    <xf numFmtId="0" fontId="35" fillId="0" borderId="8" xfId="0" applyNumberFormat="1" applyFont="1" applyFill="1" applyBorder="1" applyAlignment="1" applyProtection="1">
      <alignment/>
      <protection/>
    </xf>
    <xf numFmtId="170" fontId="36" fillId="0" borderId="9" xfId="0" applyFont="1" applyBorder="1" applyAlignment="1">
      <alignment horizontal="right" vertical="center"/>
    </xf>
    <xf numFmtId="0" fontId="19" fillId="0" borderId="10" xfId="0" applyBorder="1" applyAlignment="1">
      <alignment horizontal="left" vertical="center"/>
    </xf>
    <xf numFmtId="0" fontId="19" fillId="0" borderId="0" xfId="0" applyBorder="1" applyAlignment="1">
      <alignment vertical="center"/>
    </xf>
    <xf numFmtId="170" fontId="36" fillId="0" borderId="0" xfId="0" applyFont="1" applyBorder="1" applyAlignment="1">
      <alignment horizontal="right" vertical="center"/>
    </xf>
    <xf numFmtId="0" fontId="35" fillId="0" borderId="11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170" fontId="36" fillId="0" borderId="11" xfId="0" applyFont="1" applyBorder="1" applyAlignment="1">
      <alignment horizontal="right" vertical="center"/>
    </xf>
    <xf numFmtId="0" fontId="19" fillId="0" borderId="12" xfId="0" applyBorder="1" applyAlignment="1">
      <alignment horizontal="left" vertical="center"/>
    </xf>
    <xf numFmtId="0" fontId="19" fillId="0" borderId="5" xfId="0" applyBorder="1" applyAlignment="1">
      <alignment vertical="center"/>
    </xf>
    <xf numFmtId="0" fontId="19" fillId="0" borderId="5" xfId="0" applyBorder="1" applyAlignment="1">
      <alignment horizontal="left" vertical="center"/>
    </xf>
    <xf numFmtId="0" fontId="35" fillId="0" borderId="5" xfId="0" applyNumberFormat="1" applyFont="1" applyFill="1" applyBorder="1" applyAlignment="1" applyProtection="1">
      <alignment/>
      <protection/>
    </xf>
    <xf numFmtId="0" fontId="35" fillId="0" borderId="13" xfId="0" applyNumberFormat="1" applyFon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170" fontId="19" fillId="0" borderId="5" xfId="0" applyBorder="1" applyAlignment="1">
      <alignment horizontal="right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0" xfId="21" applyAlignment="1">
      <alignment horizontal="center" vertical="center"/>
      <protection/>
    </xf>
    <xf numFmtId="170" fontId="21" fillId="0" borderId="0" xfId="21">
      <alignment horizontal="right" vertical="center"/>
      <protection/>
    </xf>
    <xf numFmtId="184" fontId="21" fillId="0" borderId="0" xfId="21" applyNumberFormat="1">
      <alignment horizontal="right" vertical="center"/>
      <protection/>
    </xf>
    <xf numFmtId="173" fontId="37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8" fillId="0" borderId="0" xfId="0" applyFont="1" applyAlignment="1">
      <alignment horizontal="center"/>
    </xf>
    <xf numFmtId="173" fontId="7" fillId="0" borderId="0" xfId="15" applyNumberFormat="1" applyFont="1" applyBorder="1" applyAlignment="1">
      <alignment/>
    </xf>
    <xf numFmtId="0" fontId="19" fillId="3" borderId="0" xfId="0" applyFont="1" applyFill="1" applyAlignment="1">
      <alignment vertical="center"/>
    </xf>
    <xf numFmtId="170" fontId="36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6" fillId="0" borderId="0" xfId="0" applyFont="1" applyAlignment="1">
      <alignment horizontal="right"/>
    </xf>
    <xf numFmtId="173" fontId="0" fillId="0" borderId="0" xfId="15" applyNumberFormat="1" applyFont="1" applyBorder="1" applyAlignment="1">
      <alignment/>
    </xf>
    <xf numFmtId="170" fontId="0" fillId="0" borderId="0" xfId="0" applyNumberForma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170" fontId="36" fillId="6" borderId="0" xfId="0" applyFont="1" applyFill="1" applyAlignment="1">
      <alignment horizontal="right" vertical="center"/>
    </xf>
    <xf numFmtId="43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3" fontId="0" fillId="0" borderId="0" xfId="15" applyNumberFormat="1" applyFill="1" applyBorder="1" applyAlignment="1" applyProtection="1">
      <alignment/>
      <protection/>
    </xf>
    <xf numFmtId="0" fontId="19" fillId="0" borderId="0" xfId="0" applyFill="1" applyAlignment="1">
      <alignment horizontal="left" vertical="center"/>
    </xf>
    <xf numFmtId="0" fontId="19" fillId="0" borderId="0" xfId="0" applyFill="1" applyAlignment="1">
      <alignment vertical="center"/>
    </xf>
    <xf numFmtId="43" fontId="41" fillId="0" borderId="0" xfId="15" applyFont="1" applyAlignment="1">
      <alignment horizontal="right" vertical="center"/>
    </xf>
    <xf numFmtId="43" fontId="41" fillId="0" borderId="0" xfId="15" applyFont="1" applyFill="1" applyAlignment="1">
      <alignment horizontal="right" vertical="center"/>
    </xf>
    <xf numFmtId="43" fontId="41" fillId="3" borderId="0" xfId="15" applyFont="1" applyFill="1" applyAlignment="1">
      <alignment horizontal="right" vertical="center"/>
    </xf>
    <xf numFmtId="43" fontId="41" fillId="0" borderId="0" xfId="15" applyFont="1" applyFill="1" applyBorder="1" applyAlignment="1" applyProtection="1">
      <alignment/>
      <protection/>
    </xf>
    <xf numFmtId="43" fontId="41" fillId="2" borderId="0" xfId="15" applyFont="1" applyFill="1" applyBorder="1" applyAlignment="1" applyProtection="1">
      <alignment/>
      <protection/>
    </xf>
    <xf numFmtId="43" fontId="41" fillId="3" borderId="0" xfId="15" applyFont="1" applyFill="1" applyBorder="1" applyAlignment="1" applyProtection="1">
      <alignment/>
      <protection/>
    </xf>
    <xf numFmtId="43" fontId="42" fillId="0" borderId="0" xfId="15" applyFont="1" applyFill="1" applyBorder="1" applyAlignment="1" applyProtection="1">
      <alignment/>
      <protection/>
    </xf>
    <xf numFmtId="43" fontId="42" fillId="0" borderId="0" xfId="15" applyFont="1" applyFill="1" applyAlignment="1">
      <alignment horizontal="right" vertical="center"/>
    </xf>
    <xf numFmtId="43" fontId="42" fillId="2" borderId="0" xfId="15" applyFont="1" applyFill="1" applyBorder="1" applyAlignment="1" applyProtection="1">
      <alignment/>
      <protection/>
    </xf>
    <xf numFmtId="43" fontId="42" fillId="2" borderId="0" xfId="15" applyFont="1" applyFill="1" applyAlignment="1">
      <alignment horizontal="right" vertical="center"/>
    </xf>
    <xf numFmtId="43" fontId="42" fillId="2" borderId="0" xfId="15" applyFont="1" applyFill="1" applyBorder="1" applyAlignment="1" applyProtection="1">
      <alignment horizontal="right" vertical="center"/>
      <protection/>
    </xf>
    <xf numFmtId="43" fontId="42" fillId="5" borderId="0" xfId="15" applyFont="1" applyFill="1" applyBorder="1" applyAlignment="1" applyProtection="1">
      <alignment/>
      <protection/>
    </xf>
    <xf numFmtId="43" fontId="42" fillId="5" borderId="0" xfId="15" applyFont="1" applyFill="1" applyAlignment="1">
      <alignment horizontal="right" vertical="center"/>
    </xf>
    <xf numFmtId="43" fontId="42" fillId="4" borderId="0" xfId="15" applyFont="1" applyFill="1" applyBorder="1" applyAlignment="1" applyProtection="1">
      <alignment/>
      <protection/>
    </xf>
    <xf numFmtId="43" fontId="42" fillId="4" borderId="0" xfId="15" applyFont="1" applyFill="1" applyAlignment="1">
      <alignment horizontal="right" vertical="center"/>
    </xf>
    <xf numFmtId="43" fontId="42" fillId="3" borderId="0" xfId="15" applyFont="1" applyFill="1" applyAlignment="1">
      <alignment horizontal="right" vertical="center"/>
    </xf>
    <xf numFmtId="43" fontId="42" fillId="3" borderId="0" xfId="15" applyFont="1" applyFill="1" applyBorder="1" applyAlignment="1" applyProtection="1">
      <alignment/>
      <protection/>
    </xf>
    <xf numFmtId="43" fontId="0" fillId="0" borderId="0" xfId="0" applyNumberFormat="1" applyFont="1" applyAlignment="1">
      <alignment/>
    </xf>
    <xf numFmtId="43" fontId="42" fillId="6" borderId="0" xfId="15" applyFont="1" applyFill="1" applyAlignment="1">
      <alignment horizontal="right" vertical="center"/>
    </xf>
    <xf numFmtId="43" fontId="0" fillId="0" borderId="0" xfId="0" applyNumberFormat="1" applyFill="1" applyBorder="1" applyAlignment="1" applyProtection="1">
      <alignment/>
      <protection/>
    </xf>
    <xf numFmtId="43" fontId="35" fillId="0" borderId="0" xfId="15" applyFont="1" applyFill="1" applyBorder="1" applyAlignment="1" applyProtection="1">
      <alignment/>
      <protection/>
    </xf>
    <xf numFmtId="0" fontId="43" fillId="7" borderId="0" xfId="0" applyFont="1" applyFill="1" applyAlignment="1">
      <alignment horizontal="left" vertical="center"/>
    </xf>
    <xf numFmtId="0" fontId="43" fillId="7" borderId="0" xfId="0" applyFont="1" applyFill="1" applyAlignment="1">
      <alignment vertical="center"/>
    </xf>
    <xf numFmtId="173" fontId="0" fillId="0" borderId="0" xfId="0" applyNumberFormat="1" applyFill="1" applyBorder="1" applyAlignment="1" applyProtection="1">
      <alignment/>
      <protection/>
    </xf>
    <xf numFmtId="43" fontId="42" fillId="0" borderId="0" xfId="15" applyNumberFormat="1" applyFont="1" applyAlignment="1">
      <alignment horizontal="right" vertical="center"/>
    </xf>
    <xf numFmtId="43" fontId="42" fillId="0" borderId="0" xfId="15" applyNumberFormat="1" applyFont="1" applyFill="1" applyBorder="1" applyAlignment="1" applyProtection="1">
      <alignment/>
      <protection/>
    </xf>
    <xf numFmtId="43" fontId="42" fillId="0" borderId="0" xfId="15" applyNumberFormat="1" applyFont="1" applyFill="1" applyAlignment="1">
      <alignment horizontal="right" vertical="center"/>
    </xf>
    <xf numFmtId="43" fontId="44" fillId="2" borderId="0" xfId="15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hales gj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5"/>
  <sheetViews>
    <sheetView tabSelected="1" workbookViewId="0" topLeftCell="A1">
      <selection activeCell="J23" sqref="J23"/>
    </sheetView>
  </sheetViews>
  <sheetFormatPr defaultColWidth="9.140625" defaultRowHeight="12.75"/>
  <cols>
    <col min="1" max="16384" width="9.140625" style="56" customWidth="1"/>
  </cols>
  <sheetData>
    <row r="3" ht="18.75">
      <c r="B3" s="55" t="s">
        <v>174</v>
      </c>
    </row>
    <row r="13" ht="18.75">
      <c r="B13" s="55" t="s">
        <v>358</v>
      </c>
    </row>
    <row r="35" ht="18.75">
      <c r="B35" s="5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C24" sqref="C24"/>
    </sheetView>
  </sheetViews>
  <sheetFormatPr defaultColWidth="9.140625" defaultRowHeight="12.75"/>
  <cols>
    <col min="1" max="1" width="11.57421875" style="98" bestFit="1" customWidth="1"/>
    <col min="2" max="2" width="39.00390625" style="98" bestFit="1" customWidth="1"/>
    <col min="3" max="3" width="8.00390625" style="99" bestFit="1" customWidth="1"/>
    <col min="4" max="4" width="14.7109375" style="98" bestFit="1" customWidth="1"/>
    <col min="5" max="5" width="13.7109375" style="98" bestFit="1" customWidth="1"/>
    <col min="6" max="16384" width="11.421875" style="98" customWidth="1"/>
  </cols>
  <sheetData>
    <row r="2" spans="1:5" ht="14.25">
      <c r="A2" s="100" t="s">
        <v>142</v>
      </c>
      <c r="B2" s="100" t="s">
        <v>143</v>
      </c>
      <c r="C2" s="101" t="s">
        <v>144</v>
      </c>
      <c r="D2" s="102" t="s">
        <v>146</v>
      </c>
      <c r="E2" s="100"/>
    </row>
    <row r="4" spans="4:7" ht="13.5" thickBot="1">
      <c r="D4" s="103" t="s">
        <v>148</v>
      </c>
      <c r="E4" s="103" t="s">
        <v>149</v>
      </c>
      <c r="F4" s="103" t="s">
        <v>148</v>
      </c>
      <c r="G4" s="103" t="s">
        <v>149</v>
      </c>
    </row>
    <row r="5" spans="1:7" ht="12.75">
      <c r="A5" s="104" t="s">
        <v>179</v>
      </c>
      <c r="B5" s="105" t="s">
        <v>151</v>
      </c>
      <c r="C5" s="106" t="s">
        <v>150</v>
      </c>
      <c r="D5" s="107"/>
      <c r="E5" s="108">
        <v>108684</v>
      </c>
      <c r="F5" s="37"/>
      <c r="G5" s="69">
        <v>900</v>
      </c>
    </row>
    <row r="6" spans="1:7" ht="12.75">
      <c r="A6" s="109" t="s">
        <v>165</v>
      </c>
      <c r="B6" s="110" t="s">
        <v>168</v>
      </c>
      <c r="C6" s="38" t="s">
        <v>146</v>
      </c>
      <c r="D6" s="111">
        <v>18114</v>
      </c>
      <c r="E6" s="112"/>
      <c r="F6" s="37"/>
      <c r="G6" s="37"/>
    </row>
    <row r="7" spans="1:7" ht="12.75">
      <c r="A7" s="109" t="s">
        <v>216</v>
      </c>
      <c r="B7" s="110" t="s">
        <v>217</v>
      </c>
      <c r="C7" s="38" t="s">
        <v>146</v>
      </c>
      <c r="D7" s="113"/>
      <c r="E7" s="112"/>
      <c r="F7" s="37"/>
      <c r="G7" s="37"/>
    </row>
    <row r="8" spans="1:7" ht="12.75">
      <c r="A8" s="109" t="s">
        <v>224</v>
      </c>
      <c r="B8" s="110" t="s">
        <v>314</v>
      </c>
      <c r="C8" s="38" t="s">
        <v>150</v>
      </c>
      <c r="D8" s="113"/>
      <c r="E8" s="114">
        <v>68991.5737704918</v>
      </c>
      <c r="F8" s="37"/>
      <c r="G8" s="69">
        <v>571.311475409836</v>
      </c>
    </row>
    <row r="9" spans="1:7" ht="12.75">
      <c r="A9" s="109" t="s">
        <v>154</v>
      </c>
      <c r="B9" s="110" t="s">
        <v>155</v>
      </c>
      <c r="C9" s="38" t="s">
        <v>146</v>
      </c>
      <c r="D9" s="111"/>
      <c r="E9" s="114">
        <v>708.4260000000002</v>
      </c>
      <c r="F9" s="37"/>
      <c r="G9" s="37"/>
    </row>
    <row r="10" spans="1:7" ht="13.5" thickBot="1">
      <c r="A10" s="115" t="s">
        <v>156</v>
      </c>
      <c r="B10" s="116" t="s">
        <v>157</v>
      </c>
      <c r="C10" s="117" t="s">
        <v>146</v>
      </c>
      <c r="D10" s="118"/>
      <c r="E10" s="119"/>
      <c r="F10" s="37"/>
      <c r="G10" s="37"/>
    </row>
    <row r="11" spans="1:7" ht="12.75">
      <c r="A11" s="109" t="s">
        <v>263</v>
      </c>
      <c r="B11" s="110" t="s">
        <v>315</v>
      </c>
      <c r="C11" s="38" t="s">
        <v>146</v>
      </c>
      <c r="D11" s="111">
        <v>21000</v>
      </c>
      <c r="E11" s="120"/>
      <c r="F11" s="37"/>
      <c r="G11" s="37"/>
    </row>
    <row r="12" spans="1:7" ht="12.75">
      <c r="A12" s="109" t="s">
        <v>162</v>
      </c>
      <c r="B12" s="110" t="s">
        <v>316</v>
      </c>
      <c r="C12" s="38" t="s">
        <v>150</v>
      </c>
      <c r="D12" s="111">
        <v>90570</v>
      </c>
      <c r="E12" s="120"/>
      <c r="F12" s="69">
        <v>750</v>
      </c>
      <c r="G12" s="37"/>
    </row>
    <row r="13" spans="1:7" ht="12.75">
      <c r="A13" s="109" t="s">
        <v>317</v>
      </c>
      <c r="B13" s="110" t="s">
        <v>318</v>
      </c>
      <c r="C13" s="38" t="s">
        <v>146</v>
      </c>
      <c r="D13" s="111">
        <v>48700</v>
      </c>
      <c r="E13" s="120"/>
      <c r="F13" s="37"/>
      <c r="G13" s="37"/>
    </row>
    <row r="14" spans="1:7" ht="13.5" thickBot="1">
      <c r="A14" s="115"/>
      <c r="B14" s="116"/>
      <c r="C14" s="117"/>
      <c r="D14" s="121"/>
      <c r="E14" s="122"/>
      <c r="F14" s="37"/>
      <c r="G14" s="37"/>
    </row>
    <row r="16" spans="3:5" ht="12.75">
      <c r="C16" s="123" t="s">
        <v>111</v>
      </c>
      <c r="D16" s="124">
        <f>SUM(D5:D14)</f>
        <v>178384</v>
      </c>
      <c r="E16" s="124">
        <f>SUM(E5:E14)</f>
        <v>178383.99977049182</v>
      </c>
    </row>
    <row r="19" spans="3:5" ht="12.75">
      <c r="C19" s="101"/>
      <c r="E19" s="125">
        <f>D16-E16</f>
        <v>0.00022950817947275937</v>
      </c>
    </row>
    <row r="20" spans="1:7" ht="12.75">
      <c r="A20" s="67"/>
      <c r="B20" s="68"/>
      <c r="C20" s="67"/>
      <c r="D20" s="37"/>
      <c r="E20" s="69"/>
      <c r="F20" s="37"/>
      <c r="G20" s="69"/>
    </row>
    <row r="21" spans="1:7" ht="12.75">
      <c r="A21" s="67"/>
      <c r="B21" s="68"/>
      <c r="C21" s="67"/>
      <c r="D21" s="69"/>
      <c r="E21" s="37"/>
      <c r="F21" s="37"/>
      <c r="G21" s="37"/>
    </row>
    <row r="22" spans="1:7" ht="12.75">
      <c r="A22" s="67"/>
      <c r="B22" s="68"/>
      <c r="C22" s="67"/>
      <c r="D22" s="37"/>
      <c r="E22" s="37"/>
      <c r="F22" s="37"/>
      <c r="G22" s="37"/>
    </row>
    <row r="23" spans="1:7" ht="12.75">
      <c r="A23" s="67"/>
      <c r="B23" s="68"/>
      <c r="C23" s="67"/>
      <c r="D23" s="37"/>
      <c r="E23" s="69"/>
      <c r="F23" s="37"/>
      <c r="G23" s="69"/>
    </row>
    <row r="24" spans="1:7" ht="12.75">
      <c r="A24" s="67"/>
      <c r="B24" s="68"/>
      <c r="C24" s="67"/>
      <c r="D24" s="37"/>
      <c r="E24" s="37"/>
      <c r="F24" s="37"/>
      <c r="G24" s="37"/>
    </row>
    <row r="25" spans="1:7" ht="12.75">
      <c r="A25" s="67"/>
      <c r="B25" s="68"/>
      <c r="C25" s="67"/>
      <c r="D25" s="69"/>
      <c r="E25" s="37"/>
      <c r="F25" s="37"/>
      <c r="G25" s="37"/>
    </row>
    <row r="26" spans="1:7" ht="12.75">
      <c r="A26" s="67"/>
      <c r="B26" s="68"/>
      <c r="C26" s="67"/>
      <c r="D26" s="69"/>
      <c r="E26" s="37"/>
      <c r="F26" s="69"/>
      <c r="G26" s="37"/>
    </row>
    <row r="27" spans="1:7" ht="12.75">
      <c r="A27" s="67"/>
      <c r="B27" s="68"/>
      <c r="C27" s="67"/>
      <c r="D27" s="69"/>
      <c r="E27" s="37"/>
      <c r="F27" s="37"/>
      <c r="G27" s="3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6">
      <selection activeCell="C24" sqref="C24"/>
    </sheetView>
  </sheetViews>
  <sheetFormatPr defaultColWidth="9.140625" defaultRowHeight="12.75"/>
  <cols>
    <col min="1" max="1" width="11.421875" style="37" customWidth="1"/>
    <col min="2" max="2" width="41.57421875" style="37" bestFit="1" customWidth="1"/>
    <col min="3" max="3" width="8.00390625" style="37" bestFit="1" customWidth="1"/>
    <col min="4" max="4" width="3.421875" style="37" customWidth="1"/>
    <col min="5" max="6" width="15.421875" style="37" bestFit="1" customWidth="1"/>
    <col min="7" max="7" width="15.7109375" style="37" bestFit="1" customWidth="1"/>
    <col min="8" max="8" width="4.421875" style="37" customWidth="1"/>
    <col min="9" max="9" width="14.421875" style="37" bestFit="1" customWidth="1"/>
    <col min="10" max="10" width="11.8515625" style="37" bestFit="1" customWidth="1"/>
    <col min="11" max="16384" width="11.421875" style="37" customWidth="1"/>
  </cols>
  <sheetData>
    <row r="1" ht="17.25">
      <c r="B1" s="58" t="s">
        <v>175</v>
      </c>
    </row>
    <row r="2" ht="14.25">
      <c r="B2" s="59" t="s">
        <v>176</v>
      </c>
    </row>
    <row r="4" spans="1:10" ht="14.25">
      <c r="A4" s="60" t="s">
        <v>142</v>
      </c>
      <c r="B4" s="61" t="s">
        <v>143</v>
      </c>
      <c r="C4" s="62" t="s">
        <v>144</v>
      </c>
      <c r="D4" s="63"/>
      <c r="E4" s="62" t="s">
        <v>145</v>
      </c>
      <c r="F4" s="64" t="s">
        <v>146</v>
      </c>
      <c r="J4" s="84" t="s">
        <v>147</v>
      </c>
    </row>
    <row r="5" spans="1:10" ht="13.5" thickBot="1">
      <c r="A5" s="65"/>
      <c r="B5" s="65"/>
      <c r="C5" s="65"/>
      <c r="D5" s="65"/>
      <c r="E5" s="66" t="s">
        <v>148</v>
      </c>
      <c r="F5" s="66" t="s">
        <v>149</v>
      </c>
      <c r="I5" s="85" t="s">
        <v>148</v>
      </c>
      <c r="J5" s="85" t="s">
        <v>149</v>
      </c>
    </row>
    <row r="7" spans="1:5" ht="12.75">
      <c r="A7" s="67" t="s">
        <v>177</v>
      </c>
      <c r="B7" s="68" t="s">
        <v>178</v>
      </c>
      <c r="C7" s="67" t="s">
        <v>146</v>
      </c>
      <c r="E7" s="93">
        <v>160270</v>
      </c>
    </row>
    <row r="8" spans="1:10" ht="12.75">
      <c r="A8" s="67" t="s">
        <v>179</v>
      </c>
      <c r="B8" s="68" t="s">
        <v>151</v>
      </c>
      <c r="C8" s="67" t="s">
        <v>150</v>
      </c>
      <c r="E8" s="83"/>
      <c r="F8" s="86">
        <v>622614.9599999994</v>
      </c>
      <c r="J8" s="69">
        <v>5029.2</v>
      </c>
    </row>
    <row r="9" spans="1:6" ht="12.75">
      <c r="A9" s="67" t="s">
        <v>180</v>
      </c>
      <c r="B9" s="68" t="s">
        <v>181</v>
      </c>
      <c r="C9" s="67" t="s">
        <v>146</v>
      </c>
      <c r="E9" s="83"/>
      <c r="F9" s="86">
        <v>3903.62</v>
      </c>
    </row>
    <row r="10" spans="1:6" ht="12.75">
      <c r="A10" s="67" t="s">
        <v>182</v>
      </c>
      <c r="B10" s="68" t="s">
        <v>183</v>
      </c>
      <c r="C10" s="67" t="s">
        <v>146</v>
      </c>
      <c r="E10" s="83"/>
      <c r="F10" s="83"/>
    </row>
    <row r="11" spans="1:6" ht="12.75">
      <c r="A11" s="67" t="s">
        <v>184</v>
      </c>
      <c r="B11" s="68" t="s">
        <v>185</v>
      </c>
      <c r="C11" s="67" t="s">
        <v>146</v>
      </c>
      <c r="E11" s="83"/>
      <c r="F11" s="83"/>
    </row>
    <row r="12" spans="1:6" ht="12.75">
      <c r="A12" s="67" t="s">
        <v>186</v>
      </c>
      <c r="B12" s="68" t="s">
        <v>187</v>
      </c>
      <c r="C12" s="67" t="s">
        <v>146</v>
      </c>
      <c r="E12" s="83"/>
      <c r="F12" s="86">
        <v>365925</v>
      </c>
    </row>
    <row r="13" spans="1:6" ht="12.75">
      <c r="A13" s="67" t="s">
        <v>188</v>
      </c>
      <c r="B13" s="68" t="s">
        <v>189</v>
      </c>
      <c r="C13" s="67" t="s">
        <v>150</v>
      </c>
      <c r="E13" s="83"/>
      <c r="F13" s="83"/>
    </row>
    <row r="14" spans="1:6" ht="12.75">
      <c r="A14" s="67" t="s">
        <v>190</v>
      </c>
      <c r="B14" s="68" t="s">
        <v>191</v>
      </c>
      <c r="C14" s="67" t="s">
        <v>146</v>
      </c>
      <c r="E14" s="83"/>
      <c r="F14" s="83"/>
    </row>
    <row r="15" spans="1:6" ht="12.75">
      <c r="A15" s="67" t="s">
        <v>192</v>
      </c>
      <c r="B15" s="68" t="s">
        <v>193</v>
      </c>
      <c r="C15" s="67" t="s">
        <v>146</v>
      </c>
      <c r="E15" s="83"/>
      <c r="F15" s="83"/>
    </row>
    <row r="16" spans="1:6" ht="12.75">
      <c r="A16" s="67" t="s">
        <v>194</v>
      </c>
      <c r="B16" s="68" t="s">
        <v>195</v>
      </c>
      <c r="C16" s="67" t="s">
        <v>146</v>
      </c>
      <c r="E16" s="83"/>
      <c r="F16" s="83"/>
    </row>
    <row r="17" spans="1:6" ht="12.75">
      <c r="A17" s="67" t="s">
        <v>196</v>
      </c>
      <c r="B17" s="68" t="s">
        <v>197</v>
      </c>
      <c r="C17" s="67" t="s">
        <v>146</v>
      </c>
      <c r="E17" s="83"/>
      <c r="F17" s="83"/>
    </row>
    <row r="18" spans="1:10" ht="12.75">
      <c r="A18" s="67" t="s">
        <v>198</v>
      </c>
      <c r="B18" s="68" t="s">
        <v>199</v>
      </c>
      <c r="C18" s="67" t="s">
        <v>150</v>
      </c>
      <c r="E18" s="83"/>
      <c r="F18" s="86">
        <v>94102.85599999994</v>
      </c>
      <c r="J18" s="69">
        <v>760.12</v>
      </c>
    </row>
    <row r="19" spans="1:6" ht="12.75">
      <c r="A19" s="67" t="s">
        <v>200</v>
      </c>
      <c r="B19" s="68" t="s">
        <v>201</v>
      </c>
      <c r="C19" s="67" t="s">
        <v>150</v>
      </c>
      <c r="E19" s="83"/>
      <c r="F19" s="83"/>
    </row>
    <row r="20" spans="1:10" ht="12.75">
      <c r="A20" s="67" t="s">
        <v>202</v>
      </c>
      <c r="B20" s="68" t="s">
        <v>203</v>
      </c>
      <c r="C20" s="67" t="s">
        <v>150</v>
      </c>
      <c r="E20" s="83"/>
      <c r="F20" s="86">
        <v>54434961.51600004</v>
      </c>
      <c r="J20" s="69">
        <v>439700.82</v>
      </c>
    </row>
    <row r="21" spans="1:10" ht="12.75">
      <c r="A21" s="67" t="s">
        <v>204</v>
      </c>
      <c r="B21" s="68" t="s">
        <v>205</v>
      </c>
      <c r="C21" s="67" t="s">
        <v>150</v>
      </c>
      <c r="E21" s="83"/>
      <c r="F21" s="86">
        <v>95725589.98496369</v>
      </c>
      <c r="J21" s="69">
        <v>773227.7058559274</v>
      </c>
    </row>
    <row r="22" spans="1:6" ht="12.75">
      <c r="A22" s="67" t="s">
        <v>206</v>
      </c>
      <c r="B22" s="68" t="s">
        <v>207</v>
      </c>
      <c r="C22" s="67" t="s">
        <v>146</v>
      </c>
      <c r="E22" s="83"/>
      <c r="F22" s="86">
        <v>6720</v>
      </c>
    </row>
    <row r="23" spans="1:6" ht="12.75">
      <c r="A23" s="67" t="s">
        <v>208</v>
      </c>
      <c r="B23" s="68" t="s">
        <v>167</v>
      </c>
      <c r="C23" s="67" t="s">
        <v>146</v>
      </c>
      <c r="E23" s="83"/>
      <c r="F23" s="86">
        <v>200</v>
      </c>
    </row>
    <row r="24" spans="1:7" ht="12.75">
      <c r="A24" s="67" t="s">
        <v>209</v>
      </c>
      <c r="B24" s="68" t="s">
        <v>210</v>
      </c>
      <c r="C24" s="67" t="s">
        <v>146</v>
      </c>
      <c r="E24" s="83"/>
      <c r="F24" s="86">
        <v>42000</v>
      </c>
      <c r="G24" s="94">
        <f>SUM(F8:F24)</f>
        <v>151296017.93696374</v>
      </c>
    </row>
    <row r="25" spans="1:9" ht="12.75">
      <c r="A25" s="67" t="s">
        <v>152</v>
      </c>
      <c r="B25" s="68" t="s">
        <v>211</v>
      </c>
      <c r="C25" s="67" t="s">
        <v>150</v>
      </c>
      <c r="E25" s="93">
        <v>271460177.1648181</v>
      </c>
      <c r="I25" s="69">
        <v>2192731.6410728456</v>
      </c>
    </row>
    <row r="26" spans="1:5" ht="12.75">
      <c r="A26" s="67" t="s">
        <v>212</v>
      </c>
      <c r="B26" s="68" t="s">
        <v>213</v>
      </c>
      <c r="C26" s="67" t="s">
        <v>146</v>
      </c>
      <c r="E26" s="69">
        <v>0.003999998569488525</v>
      </c>
    </row>
    <row r="27" spans="1:6" ht="12.75">
      <c r="A27" s="67" t="s">
        <v>153</v>
      </c>
      <c r="B27" s="68" t="s">
        <v>214</v>
      </c>
      <c r="C27" s="67" t="s">
        <v>146</v>
      </c>
      <c r="E27" s="93"/>
      <c r="F27" s="133">
        <v>21085724</v>
      </c>
    </row>
    <row r="28" spans="1:6" ht="12.75">
      <c r="A28" s="67" t="s">
        <v>165</v>
      </c>
      <c r="B28" s="68" t="s">
        <v>215</v>
      </c>
      <c r="C28" s="67" t="s">
        <v>146</v>
      </c>
      <c r="F28" s="93">
        <v>19239538</v>
      </c>
    </row>
    <row r="29" spans="1:6" ht="12.75">
      <c r="A29" s="67" t="s">
        <v>216</v>
      </c>
      <c r="B29" s="68" t="s">
        <v>217</v>
      </c>
      <c r="C29" s="67" t="s">
        <v>146</v>
      </c>
      <c r="F29" s="69">
        <v>0.004000015258789062</v>
      </c>
    </row>
    <row r="30" spans="1:6" ht="12.75">
      <c r="A30" s="67" t="s">
        <v>166</v>
      </c>
      <c r="B30" s="68" t="s">
        <v>169</v>
      </c>
      <c r="C30" s="67" t="s">
        <v>146</v>
      </c>
      <c r="F30" s="69">
        <v>0.0010000228881835937</v>
      </c>
    </row>
    <row r="31" spans="1:3" ht="12.75">
      <c r="A31" s="67" t="s">
        <v>218</v>
      </c>
      <c r="B31" s="68" t="s">
        <v>219</v>
      </c>
      <c r="C31" s="67" t="s">
        <v>146</v>
      </c>
    </row>
    <row r="32" spans="1:3" ht="12.75">
      <c r="A32" s="67" t="s">
        <v>220</v>
      </c>
      <c r="B32" s="68" t="s">
        <v>221</v>
      </c>
      <c r="C32" s="67" t="s">
        <v>146</v>
      </c>
    </row>
    <row r="33" spans="1:6" ht="12.75">
      <c r="A33" s="67" t="s">
        <v>222</v>
      </c>
      <c r="B33" s="68" t="s">
        <v>223</v>
      </c>
      <c r="C33" s="67" t="s">
        <v>146</v>
      </c>
      <c r="F33" s="93">
        <v>269132</v>
      </c>
    </row>
    <row r="34" spans="1:6" ht="12.75">
      <c r="A34" s="67">
        <v>449</v>
      </c>
      <c r="B34" s="140" t="s">
        <v>323</v>
      </c>
      <c r="C34" s="67" t="s">
        <v>146</v>
      </c>
      <c r="F34" s="93">
        <v>6225</v>
      </c>
    </row>
    <row r="35" spans="1:10" ht="12.75">
      <c r="A35" s="67" t="s">
        <v>224</v>
      </c>
      <c r="B35" s="68" t="s">
        <v>225</v>
      </c>
      <c r="C35" s="67" t="s">
        <v>150</v>
      </c>
      <c r="E35" s="89"/>
      <c r="F35" s="90">
        <v>179983735.5559999</v>
      </c>
      <c r="J35" s="69">
        <v>832733.45</v>
      </c>
    </row>
    <row r="36" spans="1:10" ht="12.75">
      <c r="A36" s="67" t="s">
        <v>226</v>
      </c>
      <c r="B36" s="68" t="s">
        <v>227</v>
      </c>
      <c r="C36" s="67" t="s">
        <v>150</v>
      </c>
      <c r="E36" s="89"/>
      <c r="F36" s="90">
        <v>5729056.1491714</v>
      </c>
      <c r="J36" s="69">
        <v>46276.70556681245</v>
      </c>
    </row>
    <row r="37" spans="1:9" ht="12.75">
      <c r="A37" s="67" t="s">
        <v>228</v>
      </c>
      <c r="B37" s="68" t="s">
        <v>229</v>
      </c>
      <c r="C37" s="67" t="s">
        <v>150</v>
      </c>
      <c r="E37" s="90">
        <v>841346263.1372099</v>
      </c>
      <c r="F37" s="89"/>
      <c r="I37" s="69">
        <v>6796011.818555813</v>
      </c>
    </row>
    <row r="38" spans="1:10" ht="12.75">
      <c r="A38" s="67" t="s">
        <v>230</v>
      </c>
      <c r="B38" s="68" t="s">
        <v>231</v>
      </c>
      <c r="C38" s="67" t="s">
        <v>150</v>
      </c>
      <c r="E38" s="89"/>
      <c r="F38" s="90">
        <v>6992760.729658979</v>
      </c>
      <c r="J38" s="69">
        <v>56484.335457665424</v>
      </c>
    </row>
    <row r="39" spans="1:10" ht="12.75">
      <c r="A39" s="67" t="s">
        <v>232</v>
      </c>
      <c r="B39" s="68" t="s">
        <v>233</v>
      </c>
      <c r="C39" s="67" t="s">
        <v>150</v>
      </c>
      <c r="E39" s="89"/>
      <c r="F39" s="90">
        <v>292500880.868</v>
      </c>
      <c r="G39" s="95">
        <f>SUM(E35:E39)-SUM(F35:F39)</f>
        <v>356139829.8343796</v>
      </c>
      <c r="J39" s="69">
        <v>2362688.86</v>
      </c>
    </row>
    <row r="40" spans="1:3" ht="12.75">
      <c r="A40" s="67" t="s">
        <v>154</v>
      </c>
      <c r="B40" s="68" t="s">
        <v>234</v>
      </c>
      <c r="C40" s="67" t="s">
        <v>146</v>
      </c>
    </row>
    <row r="41" spans="1:9" ht="12.75">
      <c r="A41" s="67" t="s">
        <v>235</v>
      </c>
      <c r="B41" s="68" t="s">
        <v>236</v>
      </c>
      <c r="C41" s="67" t="s">
        <v>150</v>
      </c>
      <c r="E41" s="93">
        <v>65189223.62999999</v>
      </c>
      <c r="I41" s="69">
        <v>526568.85</v>
      </c>
    </row>
    <row r="42" spans="1:5" ht="12.75">
      <c r="A42" s="67" t="s">
        <v>237</v>
      </c>
      <c r="B42" s="68" t="s">
        <v>238</v>
      </c>
      <c r="C42" s="67" t="s">
        <v>146</v>
      </c>
      <c r="E42" s="93">
        <v>5000</v>
      </c>
    </row>
    <row r="43" spans="1:9" ht="12.75">
      <c r="A43" s="67" t="s">
        <v>239</v>
      </c>
      <c r="B43" s="68" t="s">
        <v>240</v>
      </c>
      <c r="C43" s="67" t="s">
        <v>150</v>
      </c>
      <c r="E43" s="93">
        <v>67454100.06199999</v>
      </c>
      <c r="G43" s="91"/>
      <c r="I43" s="69">
        <v>544863.49</v>
      </c>
    </row>
    <row r="44" spans="1:9" ht="12.75">
      <c r="A44" s="67" t="s">
        <v>241</v>
      </c>
      <c r="B44" s="68" t="s">
        <v>242</v>
      </c>
      <c r="C44" s="67" t="s">
        <v>150</v>
      </c>
      <c r="E44" s="93">
        <v>9299179.020333339</v>
      </c>
      <c r="I44" s="69">
        <v>75114.53166666665</v>
      </c>
    </row>
    <row r="45" spans="1:10" ht="12.75">
      <c r="A45" s="67" t="s">
        <v>243</v>
      </c>
      <c r="B45" s="68" t="s">
        <v>244</v>
      </c>
      <c r="C45" s="67" t="s">
        <v>150</v>
      </c>
      <c r="F45" s="93">
        <v>413430513.492</v>
      </c>
      <c r="J45" s="69">
        <v>3339503.34</v>
      </c>
    </row>
    <row r="46" spans="1:6" ht="12.75">
      <c r="A46" s="67" t="s">
        <v>245</v>
      </c>
      <c r="B46" s="68" t="s">
        <v>246</v>
      </c>
      <c r="C46" s="67" t="s">
        <v>146</v>
      </c>
      <c r="E46" s="88">
        <v>450162.49</v>
      </c>
      <c r="F46" s="87"/>
    </row>
    <row r="47" spans="1:6" ht="12.75">
      <c r="A47" s="67" t="s">
        <v>247</v>
      </c>
      <c r="B47" s="68" t="s">
        <v>248</v>
      </c>
      <c r="C47" s="67" t="s">
        <v>146</v>
      </c>
      <c r="E47" s="88">
        <v>54867556.13</v>
      </c>
      <c r="F47" s="87"/>
    </row>
    <row r="48" spans="1:9" ht="12.75">
      <c r="A48" s="67" t="s">
        <v>249</v>
      </c>
      <c r="B48" s="68" t="s">
        <v>250</v>
      </c>
      <c r="C48" s="67" t="s">
        <v>150</v>
      </c>
      <c r="E48" s="88">
        <v>750502.8359999943</v>
      </c>
      <c r="F48" s="87"/>
      <c r="I48" s="69">
        <v>6062.22</v>
      </c>
    </row>
    <row r="49" spans="1:6" ht="12.75">
      <c r="A49" s="67" t="s">
        <v>251</v>
      </c>
      <c r="B49" s="68" t="s">
        <v>252</v>
      </c>
      <c r="C49" s="67" t="s">
        <v>146</v>
      </c>
      <c r="E49" s="87"/>
      <c r="F49" s="87"/>
    </row>
    <row r="50" spans="1:7" ht="12.75">
      <c r="A50" s="67" t="s">
        <v>253</v>
      </c>
      <c r="B50" s="68" t="s">
        <v>254</v>
      </c>
      <c r="C50" s="67" t="s">
        <v>150</v>
      </c>
      <c r="E50" s="87"/>
      <c r="F50" s="88"/>
      <c r="G50" s="92">
        <f>SUM(E46:E50)-SUM(F46:F50)</f>
        <v>56068221.456</v>
      </c>
    </row>
    <row r="51" spans="1:3" ht="12.75">
      <c r="A51" s="67" t="s">
        <v>158</v>
      </c>
      <c r="B51" s="68" t="s">
        <v>159</v>
      </c>
      <c r="C51" s="67" t="s">
        <v>146</v>
      </c>
    </row>
    <row r="52" spans="1:6" ht="12.75">
      <c r="A52" s="80" t="s">
        <v>255</v>
      </c>
      <c r="B52" s="81" t="s">
        <v>256</v>
      </c>
      <c r="C52" s="80" t="s">
        <v>146</v>
      </c>
      <c r="D52" s="82"/>
      <c r="E52" s="141">
        <v>352297156.5929999</v>
      </c>
      <c r="F52" s="82"/>
    </row>
    <row r="53" spans="1:6" ht="12.75">
      <c r="A53" s="80" t="s">
        <v>257</v>
      </c>
      <c r="B53" s="81" t="s">
        <v>258</v>
      </c>
      <c r="C53" s="80" t="s">
        <v>146</v>
      </c>
      <c r="D53" s="82"/>
      <c r="E53" s="141">
        <v>4649588.788</v>
      </c>
      <c r="F53" s="82"/>
    </row>
    <row r="54" spans="1:6" ht="12.75">
      <c r="A54" s="80" t="s">
        <v>259</v>
      </c>
      <c r="B54" s="81" t="s">
        <v>260</v>
      </c>
      <c r="C54" s="80" t="s">
        <v>146</v>
      </c>
      <c r="D54" s="82"/>
      <c r="E54" s="96">
        <v>1508228</v>
      </c>
      <c r="F54" s="82"/>
    </row>
    <row r="55" spans="1:6" ht="12.75">
      <c r="A55" s="80" t="s">
        <v>261</v>
      </c>
      <c r="B55" s="81" t="s">
        <v>262</v>
      </c>
      <c r="C55" s="80" t="s">
        <v>146</v>
      </c>
      <c r="D55" s="82"/>
      <c r="E55" s="96">
        <v>941650</v>
      </c>
      <c r="F55" s="82"/>
    </row>
    <row r="56" spans="1:6" ht="12.75">
      <c r="A56" s="80" t="s">
        <v>263</v>
      </c>
      <c r="B56" s="81" t="s">
        <v>264</v>
      </c>
      <c r="C56" s="80" t="s">
        <v>146</v>
      </c>
      <c r="D56" s="82"/>
      <c r="E56" s="96">
        <v>37200</v>
      </c>
      <c r="F56" s="82"/>
    </row>
    <row r="57" spans="1:6" ht="12.75">
      <c r="A57" s="80" t="s">
        <v>265</v>
      </c>
      <c r="B57" s="81" t="s">
        <v>266</v>
      </c>
      <c r="C57" s="80" t="s">
        <v>146</v>
      </c>
      <c r="D57" s="82"/>
      <c r="E57" s="96">
        <v>392072.54800000007</v>
      </c>
      <c r="F57" s="82"/>
    </row>
    <row r="58" spans="1:6" ht="12.75">
      <c r="A58" s="80" t="s">
        <v>162</v>
      </c>
      <c r="B58" s="81" t="s">
        <v>267</v>
      </c>
      <c r="C58" s="80" t="s">
        <v>146</v>
      </c>
      <c r="D58" s="82"/>
      <c r="E58" s="96">
        <v>581891.695</v>
      </c>
      <c r="F58" s="82"/>
    </row>
    <row r="59" spans="1:6" ht="12.75">
      <c r="A59" s="80" t="s">
        <v>268</v>
      </c>
      <c r="B59" s="81" t="s">
        <v>269</v>
      </c>
      <c r="C59" s="80" t="s">
        <v>146</v>
      </c>
      <c r="D59" s="82"/>
      <c r="E59" s="96">
        <v>1840969.275</v>
      </c>
      <c r="F59" s="82"/>
    </row>
    <row r="60" spans="1:6" ht="12.75">
      <c r="A60" s="80" t="s">
        <v>163</v>
      </c>
      <c r="B60" s="81" t="s">
        <v>270</v>
      </c>
      <c r="C60" s="80" t="s">
        <v>146</v>
      </c>
      <c r="D60" s="82"/>
      <c r="E60" s="96">
        <v>442386</v>
      </c>
      <c r="F60" s="82"/>
    </row>
    <row r="61" spans="1:6" ht="12.75">
      <c r="A61" s="80" t="s">
        <v>271</v>
      </c>
      <c r="B61" s="81" t="s">
        <v>272</v>
      </c>
      <c r="C61" s="80" t="s">
        <v>146</v>
      </c>
      <c r="D61" s="82"/>
      <c r="E61" s="141">
        <v>292500880.868</v>
      </c>
      <c r="F61" s="82"/>
    </row>
    <row r="62" spans="1:6" ht="12.75">
      <c r="A62" s="80" t="s">
        <v>273</v>
      </c>
      <c r="B62" s="81" t="s">
        <v>274</v>
      </c>
      <c r="C62" s="80" t="s">
        <v>146</v>
      </c>
      <c r="D62" s="82"/>
      <c r="E62" s="96">
        <v>1063192.988</v>
      </c>
      <c r="F62" s="82"/>
    </row>
    <row r="63" spans="1:6" ht="12.75">
      <c r="A63" s="80" t="s">
        <v>275</v>
      </c>
      <c r="B63" s="81" t="s">
        <v>276</v>
      </c>
      <c r="C63" s="80" t="s">
        <v>146</v>
      </c>
      <c r="D63" s="82"/>
      <c r="E63" s="141">
        <v>108520544.49700002</v>
      </c>
      <c r="F63" s="82"/>
    </row>
    <row r="64" spans="1:6" ht="12.75">
      <c r="A64" s="80" t="s">
        <v>277</v>
      </c>
      <c r="B64" s="81" t="s">
        <v>278</v>
      </c>
      <c r="C64" s="80" t="s">
        <v>146</v>
      </c>
      <c r="D64" s="82"/>
      <c r="E64" s="96">
        <v>793388.178</v>
      </c>
      <c r="F64" s="82"/>
    </row>
    <row r="65" spans="1:6" ht="12.75">
      <c r="A65" s="80" t="s">
        <v>279</v>
      </c>
      <c r="B65" s="81" t="s">
        <v>280</v>
      </c>
      <c r="C65" s="80" t="s">
        <v>146</v>
      </c>
      <c r="D65" s="82"/>
      <c r="E65" s="96">
        <v>545369.207</v>
      </c>
      <c r="F65" s="82"/>
    </row>
    <row r="66" spans="1:6" ht="12.75">
      <c r="A66" s="80" t="s">
        <v>281</v>
      </c>
      <c r="B66" s="81" t="s">
        <v>282</v>
      </c>
      <c r="C66" s="80" t="s">
        <v>146</v>
      </c>
      <c r="D66" s="82"/>
      <c r="E66" s="96">
        <v>435164.23</v>
      </c>
      <c r="F66" s="82"/>
    </row>
    <row r="67" spans="1:6" ht="12.75">
      <c r="A67" s="80" t="s">
        <v>283</v>
      </c>
      <c r="B67" s="81" t="s">
        <v>284</v>
      </c>
      <c r="C67" s="80" t="s">
        <v>146</v>
      </c>
      <c r="D67" s="82"/>
      <c r="E67" s="96">
        <v>150863.33</v>
      </c>
      <c r="F67" s="82"/>
    </row>
    <row r="68" spans="1:6" ht="12.75">
      <c r="A68" s="80" t="s">
        <v>285</v>
      </c>
      <c r="B68" s="81" t="s">
        <v>286</v>
      </c>
      <c r="C68" s="80" t="s">
        <v>146</v>
      </c>
      <c r="D68" s="82"/>
      <c r="E68" s="96">
        <v>2068</v>
      </c>
      <c r="F68" s="82"/>
    </row>
    <row r="69" spans="1:6" ht="12.75">
      <c r="A69" s="80" t="s">
        <v>287</v>
      </c>
      <c r="B69" s="81" t="s">
        <v>288</v>
      </c>
      <c r="C69" s="80" t="s">
        <v>146</v>
      </c>
      <c r="D69" s="82"/>
      <c r="E69" s="96">
        <v>5160</v>
      </c>
      <c r="F69" s="82"/>
    </row>
    <row r="70" spans="1:6" ht="12.75">
      <c r="A70" s="80" t="s">
        <v>289</v>
      </c>
      <c r="B70" s="81" t="s">
        <v>290</v>
      </c>
      <c r="C70" s="80" t="s">
        <v>146</v>
      </c>
      <c r="D70" s="82"/>
      <c r="E70" s="96">
        <v>76851.25</v>
      </c>
      <c r="F70" s="82"/>
    </row>
    <row r="71" spans="1:6" ht="12.75">
      <c r="A71" s="80" t="s">
        <v>160</v>
      </c>
      <c r="B71" s="81" t="s">
        <v>291</v>
      </c>
      <c r="C71" s="80" t="s">
        <v>146</v>
      </c>
      <c r="D71" s="82"/>
      <c r="E71" s="96">
        <v>200145.23600000006</v>
      </c>
      <c r="F71" s="82"/>
    </row>
    <row r="72" spans="1:6" ht="12.75">
      <c r="A72" s="80">
        <v>634</v>
      </c>
      <c r="B72" s="81" t="s">
        <v>322</v>
      </c>
      <c r="C72" s="80" t="s">
        <v>146</v>
      </c>
      <c r="D72" s="82"/>
      <c r="E72" s="96">
        <v>14444</v>
      </c>
      <c r="F72" s="82"/>
    </row>
    <row r="73" spans="1:6" ht="12.75">
      <c r="A73" s="80" t="s">
        <v>292</v>
      </c>
      <c r="B73" s="81" t="s">
        <v>293</v>
      </c>
      <c r="C73" s="80" t="s">
        <v>146</v>
      </c>
      <c r="D73" s="82"/>
      <c r="E73" s="96">
        <v>33000</v>
      </c>
      <c r="F73" s="82"/>
    </row>
    <row r="74" spans="1:9" ht="12.75">
      <c r="A74" s="80" t="s">
        <v>294</v>
      </c>
      <c r="B74" s="81" t="s">
        <v>295</v>
      </c>
      <c r="C74" s="80" t="s">
        <v>146</v>
      </c>
      <c r="D74" s="82"/>
      <c r="E74" s="96">
        <v>268200</v>
      </c>
      <c r="F74" s="82"/>
      <c r="I74" s="138">
        <f>'2008'!F81-'2008'!E52-'2008'!E53-'2008'!E63-'2008'!E61-'2008'!E62</f>
        <v>263663082.2780002</v>
      </c>
    </row>
    <row r="75" spans="1:6" ht="12.75">
      <c r="A75" s="80" t="s">
        <v>296</v>
      </c>
      <c r="B75" s="81" t="s">
        <v>297</v>
      </c>
      <c r="C75" s="80" t="s">
        <v>146</v>
      </c>
      <c r="D75" s="82"/>
      <c r="E75" s="96">
        <v>10778311.356</v>
      </c>
      <c r="F75" s="82"/>
    </row>
    <row r="76" spans="1:6" ht="12.75">
      <c r="A76" s="80" t="s">
        <v>298</v>
      </c>
      <c r="B76" s="81" t="s">
        <v>299</v>
      </c>
      <c r="C76" s="80" t="s">
        <v>146</v>
      </c>
      <c r="D76" s="82"/>
      <c r="E76" s="96">
        <v>758619.805</v>
      </c>
      <c r="F76" s="82"/>
    </row>
    <row r="77" spans="1:6" ht="12.75">
      <c r="A77" s="80" t="s">
        <v>300</v>
      </c>
      <c r="B77" s="81" t="s">
        <v>301</v>
      </c>
      <c r="C77" s="80" t="s">
        <v>146</v>
      </c>
      <c r="D77" s="82"/>
      <c r="E77" s="96">
        <f>953426.473+6225</f>
        <v>959651.473</v>
      </c>
      <c r="F77" s="82"/>
    </row>
    <row r="78" spans="1:6" ht="12.75">
      <c r="A78" s="80" t="s">
        <v>302</v>
      </c>
      <c r="B78" s="81" t="s">
        <v>303</v>
      </c>
      <c r="C78" s="80" t="s">
        <v>146</v>
      </c>
      <c r="D78" s="82"/>
      <c r="E78" s="96">
        <v>1138420.99</v>
      </c>
      <c r="F78" s="82"/>
    </row>
    <row r="79" spans="1:6" ht="12.75">
      <c r="A79" s="80" t="s">
        <v>304</v>
      </c>
      <c r="B79" s="81" t="s">
        <v>305</v>
      </c>
      <c r="C79" s="80" t="s">
        <v>146</v>
      </c>
      <c r="D79" s="82"/>
      <c r="E79" s="96">
        <v>299559.348</v>
      </c>
      <c r="F79" s="82"/>
    </row>
    <row r="80" spans="1:7" ht="12.75">
      <c r="A80" s="80">
        <v>69</v>
      </c>
      <c r="B80" s="132" t="s">
        <v>320</v>
      </c>
      <c r="C80" s="80" t="s">
        <v>146</v>
      </c>
      <c r="D80" s="82"/>
      <c r="E80" s="96">
        <v>24853224</v>
      </c>
      <c r="F80" s="82"/>
      <c r="G80" s="138"/>
    </row>
    <row r="81" spans="1:6" ht="12.75">
      <c r="A81" s="80" t="s">
        <v>306</v>
      </c>
      <c r="B81" s="81" t="s">
        <v>307</v>
      </c>
      <c r="C81" s="80" t="s">
        <v>146</v>
      </c>
      <c r="D81" s="82"/>
      <c r="E81" s="82"/>
      <c r="F81" s="96">
        <v>1022694446.012</v>
      </c>
    </row>
    <row r="82" spans="1:6" ht="12.75">
      <c r="A82" s="80" t="s">
        <v>308</v>
      </c>
      <c r="B82" s="81" t="s">
        <v>309</v>
      </c>
      <c r="C82" s="80" t="s">
        <v>146</v>
      </c>
      <c r="D82" s="82"/>
      <c r="E82" s="82"/>
      <c r="F82" s="96">
        <v>3842606.381000001</v>
      </c>
    </row>
    <row r="83" spans="1:7" ht="12.75">
      <c r="A83" s="80" t="s">
        <v>310</v>
      </c>
      <c r="B83" s="81" t="s">
        <v>311</v>
      </c>
      <c r="C83" s="80" t="s">
        <v>146</v>
      </c>
      <c r="D83" s="82"/>
      <c r="E83" s="82"/>
      <c r="F83" s="82"/>
      <c r="G83" s="97">
        <f>SUM(F52:F83)-SUM(E52:E83)</f>
        <v>220448850.73800027</v>
      </c>
    </row>
    <row r="85" spans="1:6" ht="12.75">
      <c r="A85" s="63"/>
      <c r="B85" s="63"/>
      <c r="C85" s="63"/>
      <c r="D85" s="75" t="s">
        <v>111</v>
      </c>
      <c r="E85" s="76">
        <f>SUM(E7:E83)</f>
        <v>2117070636.1293614</v>
      </c>
      <c r="F85" s="76">
        <f>SUM(F7:F83)</f>
        <v>2117070636.1297941</v>
      </c>
    </row>
    <row r="86" spans="1:6" ht="12.75">
      <c r="A86" s="77"/>
      <c r="B86" s="77"/>
      <c r="C86" s="77"/>
      <c r="D86" s="78" t="s">
        <v>161</v>
      </c>
      <c r="E86" s="77"/>
      <c r="F86" s="79">
        <f>F85-E85</f>
        <v>0.00043272972106933594</v>
      </c>
    </row>
    <row r="90" ht="12.75">
      <c r="A90" s="70" t="s">
        <v>312</v>
      </c>
    </row>
    <row r="91" spans="4:10" ht="12.75">
      <c r="D91" s="71" t="s">
        <v>313</v>
      </c>
      <c r="E91" s="72">
        <v>39876</v>
      </c>
      <c r="J91" s="73"/>
    </row>
    <row r="94" ht="12.75">
      <c r="D94" s="74"/>
    </row>
  </sheetData>
  <printOptions/>
  <pageMargins left="0.75" right="0.75" top="1" bottom="1" header="0" footer="0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21">
      <selection activeCell="C24" sqref="C24"/>
    </sheetView>
  </sheetViews>
  <sheetFormatPr defaultColWidth="9.140625" defaultRowHeight="12.75"/>
  <cols>
    <col min="1" max="1" width="11.421875" style="37" customWidth="1"/>
    <col min="2" max="2" width="41.57421875" style="37" bestFit="1" customWidth="1"/>
    <col min="3" max="3" width="8.00390625" style="37" bestFit="1" customWidth="1"/>
    <col min="4" max="4" width="3.421875" style="37" customWidth="1"/>
    <col min="5" max="5" width="16.7109375" style="37" bestFit="1" customWidth="1"/>
    <col min="6" max="6" width="16.00390625" style="37" bestFit="1" customWidth="1"/>
    <col min="7" max="7" width="15.7109375" style="37" bestFit="1" customWidth="1"/>
    <col min="8" max="8" width="4.421875" style="37" customWidth="1"/>
    <col min="9" max="9" width="17.28125" style="37" bestFit="1" customWidth="1"/>
    <col min="10" max="10" width="11.8515625" style="37" bestFit="1" customWidth="1"/>
    <col min="11" max="16384" width="11.421875" style="37" customWidth="1"/>
  </cols>
  <sheetData>
    <row r="1" ht="17.25">
      <c r="B1" s="58" t="s">
        <v>175</v>
      </c>
    </row>
    <row r="2" ht="14.25">
      <c r="B2" s="59" t="s">
        <v>352</v>
      </c>
    </row>
    <row r="3" ht="12.75"/>
    <row r="4" spans="1:10" ht="14.25">
      <c r="A4" s="60" t="s">
        <v>142</v>
      </c>
      <c r="B4" s="61" t="s">
        <v>143</v>
      </c>
      <c r="C4" s="62" t="s">
        <v>144</v>
      </c>
      <c r="D4" s="63"/>
      <c r="E4" s="62" t="s">
        <v>145</v>
      </c>
      <c r="F4" s="64" t="s">
        <v>146</v>
      </c>
      <c r="J4" s="84" t="s">
        <v>147</v>
      </c>
    </row>
    <row r="5" spans="1:10" ht="13.5" thickBot="1">
      <c r="A5" s="65"/>
      <c r="B5" s="65"/>
      <c r="C5" s="65"/>
      <c r="D5" s="65"/>
      <c r="E5" s="66" t="s">
        <v>148</v>
      </c>
      <c r="F5" s="66" t="s">
        <v>149</v>
      </c>
      <c r="I5" s="85" t="s">
        <v>148</v>
      </c>
      <c r="J5" s="85" t="s">
        <v>149</v>
      </c>
    </row>
    <row r="6" ht="12.75"/>
    <row r="7" spans="1:6" ht="12.75">
      <c r="A7" s="67" t="s">
        <v>177</v>
      </c>
      <c r="B7" s="68" t="s">
        <v>178</v>
      </c>
      <c r="C7" s="67" t="s">
        <v>146</v>
      </c>
      <c r="E7" s="149"/>
      <c r="F7" s="155">
        <v>220288580.74</v>
      </c>
    </row>
    <row r="8" spans="1:6" ht="12.75">
      <c r="A8" s="67" t="s">
        <v>324</v>
      </c>
      <c r="B8" s="68" t="s">
        <v>325</v>
      </c>
      <c r="C8" s="67" t="s">
        <v>146</v>
      </c>
      <c r="E8" s="152">
        <v>0.0019997024536132814</v>
      </c>
      <c r="F8" s="150"/>
    </row>
    <row r="9" spans="1:10" ht="12.75">
      <c r="A9" s="67" t="s">
        <v>179</v>
      </c>
      <c r="B9" s="68" t="s">
        <v>151</v>
      </c>
      <c r="C9" s="67" t="s">
        <v>150</v>
      </c>
      <c r="E9" s="157"/>
      <c r="F9" s="158">
        <v>496573.2239999992</v>
      </c>
      <c r="J9" s="69">
        <v>3599.4</v>
      </c>
    </row>
    <row r="10" spans="1:6" ht="12.75">
      <c r="A10" s="67" t="s">
        <v>180</v>
      </c>
      <c r="B10" s="68" t="s">
        <v>181</v>
      </c>
      <c r="C10" s="67" t="s">
        <v>146</v>
      </c>
      <c r="E10" s="157"/>
      <c r="F10" s="157"/>
    </row>
    <row r="11" spans="1:6" ht="12.75">
      <c r="A11" s="67" t="s">
        <v>186</v>
      </c>
      <c r="B11" s="68" t="s">
        <v>187</v>
      </c>
      <c r="C11" s="67" t="s">
        <v>146</v>
      </c>
      <c r="E11" s="157"/>
      <c r="F11" s="157"/>
    </row>
    <row r="12" spans="1:6" ht="12.75">
      <c r="A12" s="67" t="s">
        <v>190</v>
      </c>
      <c r="B12" s="68" t="s">
        <v>191</v>
      </c>
      <c r="C12" s="67" t="s">
        <v>146</v>
      </c>
      <c r="E12" s="157"/>
      <c r="F12" s="158"/>
    </row>
    <row r="13" spans="1:6" ht="12.75">
      <c r="A13" s="67" t="s">
        <v>192</v>
      </c>
      <c r="B13" s="68" t="s">
        <v>193</v>
      </c>
      <c r="C13" s="67" t="s">
        <v>146</v>
      </c>
      <c r="E13" s="157"/>
      <c r="F13" s="157"/>
    </row>
    <row r="14" spans="1:6" ht="12.75">
      <c r="A14" s="67" t="s">
        <v>196</v>
      </c>
      <c r="B14" s="68" t="s">
        <v>197</v>
      </c>
      <c r="C14" s="67" t="s">
        <v>146</v>
      </c>
      <c r="E14" s="157"/>
      <c r="F14" s="157"/>
    </row>
    <row r="15" spans="1:9" ht="12.75">
      <c r="A15" s="67" t="s">
        <v>198</v>
      </c>
      <c r="B15" s="68" t="s">
        <v>199</v>
      </c>
      <c r="C15" s="67" t="s">
        <v>150</v>
      </c>
      <c r="E15" s="153">
        <v>0.2930229315161705</v>
      </c>
      <c r="F15" s="157"/>
      <c r="I15" s="69">
        <v>0.0021239702199818567</v>
      </c>
    </row>
    <row r="16" spans="1:10" ht="12.75">
      <c r="A16" s="67" t="s">
        <v>200</v>
      </c>
      <c r="B16" s="68" t="s">
        <v>201</v>
      </c>
      <c r="C16" s="67" t="s">
        <v>150</v>
      </c>
      <c r="E16" s="157"/>
      <c r="F16" s="157">
        <v>2288559.0524243545</v>
      </c>
      <c r="J16" s="69">
        <v>16588.56953047514</v>
      </c>
    </row>
    <row r="17" spans="1:10" ht="12.75">
      <c r="A17" s="67" t="s">
        <v>202</v>
      </c>
      <c r="B17" s="68" t="s">
        <v>203</v>
      </c>
      <c r="C17" s="67" t="s">
        <v>150</v>
      </c>
      <c r="E17" s="157"/>
      <c r="F17" s="157">
        <v>57494176.24172607</v>
      </c>
      <c r="J17" s="69">
        <v>416745.26124765276</v>
      </c>
    </row>
    <row r="18" spans="1:10" ht="12.75">
      <c r="A18" s="67" t="s">
        <v>204</v>
      </c>
      <c r="B18" s="68" t="s">
        <v>205</v>
      </c>
      <c r="C18" s="67" t="s">
        <v>150</v>
      </c>
      <c r="E18" s="157"/>
      <c r="F18" s="158">
        <v>3274853.64675293</v>
      </c>
      <c r="J18" s="69">
        <v>23737.704021113514</v>
      </c>
    </row>
    <row r="19" spans="1:6" ht="12.75">
      <c r="A19" s="67" t="s">
        <v>206</v>
      </c>
      <c r="B19" s="68" t="s">
        <v>207</v>
      </c>
      <c r="C19" s="67" t="s">
        <v>146</v>
      </c>
      <c r="E19" s="157"/>
      <c r="F19" s="157"/>
    </row>
    <row r="20" spans="1:6" ht="12.75">
      <c r="A20" s="67" t="s">
        <v>208</v>
      </c>
      <c r="B20" s="68" t="s">
        <v>167</v>
      </c>
      <c r="C20" s="67" t="s">
        <v>146</v>
      </c>
      <c r="E20" s="157"/>
      <c r="F20" s="158"/>
    </row>
    <row r="21" spans="1:6" ht="12.75">
      <c r="A21" s="67" t="s">
        <v>326</v>
      </c>
      <c r="B21" s="68" t="s">
        <v>327</v>
      </c>
      <c r="C21" s="67" t="s">
        <v>146</v>
      </c>
      <c r="E21" s="157"/>
      <c r="F21" s="158"/>
    </row>
    <row r="22" spans="1:9" ht="12.75">
      <c r="A22" s="67" t="s">
        <v>328</v>
      </c>
      <c r="B22" s="68" t="s">
        <v>329</v>
      </c>
      <c r="C22" s="67" t="s">
        <v>150</v>
      </c>
      <c r="E22" s="157">
        <v>0.026269428730010987</v>
      </c>
      <c r="F22" s="158"/>
      <c r="I22" s="69">
        <v>0.00019041337072849273</v>
      </c>
    </row>
    <row r="23" spans="1:6" ht="12.75">
      <c r="A23" s="67" t="s">
        <v>330</v>
      </c>
      <c r="B23" s="68" t="s">
        <v>331</v>
      </c>
      <c r="C23" s="67" t="s">
        <v>150</v>
      </c>
      <c r="E23" s="157"/>
      <c r="F23" s="158"/>
    </row>
    <row r="24" spans="1:6" ht="12.75">
      <c r="A24" s="67" t="s">
        <v>332</v>
      </c>
      <c r="B24" s="68" t="s">
        <v>333</v>
      </c>
      <c r="C24" s="67" t="s">
        <v>146</v>
      </c>
      <c r="E24" s="157"/>
      <c r="F24" s="158"/>
    </row>
    <row r="25" spans="1:10" ht="12.75">
      <c r="A25" s="67" t="s">
        <v>334</v>
      </c>
      <c r="B25" s="68" t="s">
        <v>335</v>
      </c>
      <c r="C25" s="67" t="s">
        <v>150</v>
      </c>
      <c r="E25" s="158"/>
      <c r="F25" s="157">
        <v>3123304.0319999983</v>
      </c>
      <c r="J25" s="69">
        <v>22639.2</v>
      </c>
    </row>
    <row r="26" spans="1:6" ht="12.75">
      <c r="A26" s="67" t="s">
        <v>336</v>
      </c>
      <c r="B26" s="68" t="s">
        <v>337</v>
      </c>
      <c r="C26" s="67" t="s">
        <v>146</v>
      </c>
      <c r="E26" s="158"/>
      <c r="F26" s="157">
        <v>246862</v>
      </c>
    </row>
    <row r="27" spans="1:6" ht="12.75">
      <c r="A27" s="67">
        <v>4081</v>
      </c>
      <c r="B27" s="68" t="s">
        <v>201</v>
      </c>
      <c r="C27" s="67" t="s">
        <v>146</v>
      </c>
      <c r="E27" s="176"/>
      <c r="F27" s="158">
        <v>38582036</v>
      </c>
    </row>
    <row r="28" spans="1:7" ht="12.75">
      <c r="A28" s="67" t="s">
        <v>209</v>
      </c>
      <c r="B28" s="140" t="s">
        <v>355</v>
      </c>
      <c r="C28" s="67" t="s">
        <v>146</v>
      </c>
      <c r="E28" s="158"/>
      <c r="F28" s="159">
        <v>33700</v>
      </c>
      <c r="G28" s="94">
        <f>SUM(F9:F28)-E22</f>
        <v>105540064.17063391</v>
      </c>
    </row>
    <row r="29" spans="1:9" ht="12.75">
      <c r="A29" s="67" t="s">
        <v>152</v>
      </c>
      <c r="B29" s="68" t="s">
        <v>211</v>
      </c>
      <c r="C29" s="67" t="s">
        <v>150</v>
      </c>
      <c r="E29" s="155">
        <v>347753154.6906116</v>
      </c>
      <c r="F29" s="149"/>
      <c r="I29" s="69">
        <v>2520681.028490946</v>
      </c>
    </row>
    <row r="30" spans="1:6" ht="12.75">
      <c r="A30" s="67" t="s">
        <v>212</v>
      </c>
      <c r="B30" s="68" t="s">
        <v>213</v>
      </c>
      <c r="C30" s="67" t="s">
        <v>146</v>
      </c>
      <c r="E30" s="152">
        <v>0.0039999961853027345</v>
      </c>
      <c r="F30" s="149"/>
    </row>
    <row r="31" spans="1:6" ht="12.75">
      <c r="A31" s="67" t="s">
        <v>153</v>
      </c>
      <c r="B31" s="68" t="s">
        <v>214</v>
      </c>
      <c r="C31" s="67" t="s">
        <v>146</v>
      </c>
      <c r="E31" s="152"/>
      <c r="F31" s="173">
        <v>8348651</v>
      </c>
    </row>
    <row r="32" spans="1:6" ht="12.75">
      <c r="A32" s="67" t="s">
        <v>338</v>
      </c>
      <c r="B32" s="68" t="s">
        <v>339</v>
      </c>
      <c r="C32" s="67" t="s">
        <v>146</v>
      </c>
      <c r="E32" s="152"/>
      <c r="F32" s="155">
        <v>0.005000054836273193</v>
      </c>
    </row>
    <row r="33" spans="1:6" ht="12.75">
      <c r="A33" s="67" t="s">
        <v>165</v>
      </c>
      <c r="B33" s="68" t="s">
        <v>215</v>
      </c>
      <c r="C33" s="67" t="s">
        <v>146</v>
      </c>
      <c r="E33" s="155">
        <v>23022490</v>
      </c>
      <c r="F33" s="152"/>
    </row>
    <row r="34" spans="1:6" ht="12.75">
      <c r="A34" s="67" t="s">
        <v>216</v>
      </c>
      <c r="B34" s="68" t="s">
        <v>217</v>
      </c>
      <c r="C34" s="67" t="s">
        <v>146</v>
      </c>
      <c r="E34" s="152"/>
      <c r="F34" s="149">
        <v>0.004000091552734375</v>
      </c>
    </row>
    <row r="35" spans="1:6" ht="12.75">
      <c r="A35" s="67" t="s">
        <v>166</v>
      </c>
      <c r="B35" s="140" t="s">
        <v>169</v>
      </c>
      <c r="C35" s="67" t="s">
        <v>146</v>
      </c>
      <c r="E35" s="152">
        <v>0.003999977111816406</v>
      </c>
      <c r="F35" s="149"/>
    </row>
    <row r="36" spans="1:6" ht="12.75">
      <c r="A36" s="67" t="s">
        <v>218</v>
      </c>
      <c r="B36" s="68" t="s">
        <v>219</v>
      </c>
      <c r="C36" s="67" t="s">
        <v>146</v>
      </c>
      <c r="E36" s="152"/>
      <c r="F36" s="156">
        <v>26080</v>
      </c>
    </row>
    <row r="37" spans="1:6" ht="12.75">
      <c r="A37" s="67" t="s">
        <v>220</v>
      </c>
      <c r="B37" s="68" t="s">
        <v>221</v>
      </c>
      <c r="C37" s="67" t="s">
        <v>146</v>
      </c>
      <c r="E37" s="152"/>
      <c r="F37" s="150"/>
    </row>
    <row r="38" spans="1:6" ht="12.75">
      <c r="A38" s="67" t="s">
        <v>222</v>
      </c>
      <c r="B38" s="68" t="s">
        <v>223</v>
      </c>
      <c r="C38" s="67" t="s">
        <v>146</v>
      </c>
      <c r="E38" s="150"/>
      <c r="F38" s="155">
        <v>337918</v>
      </c>
    </row>
    <row r="39" spans="1:6" ht="12.75">
      <c r="A39" s="67" t="s">
        <v>340</v>
      </c>
      <c r="B39" s="68" t="s">
        <v>341</v>
      </c>
      <c r="C39" s="67" t="s">
        <v>146</v>
      </c>
      <c r="E39" s="152"/>
      <c r="F39" s="150"/>
    </row>
    <row r="40" spans="1:10" ht="12.75">
      <c r="A40" s="67" t="s">
        <v>224</v>
      </c>
      <c r="B40" s="68" t="s">
        <v>225</v>
      </c>
      <c r="C40" s="67" t="s">
        <v>150</v>
      </c>
      <c r="E40" s="160"/>
      <c r="F40" s="161">
        <v>434586228.77439994</v>
      </c>
      <c r="J40" s="69">
        <v>3150088.64</v>
      </c>
    </row>
    <row r="41" spans="1:10" ht="12.75">
      <c r="A41" s="67" t="s">
        <v>226</v>
      </c>
      <c r="B41" s="68" t="s">
        <v>227</v>
      </c>
      <c r="C41" s="67" t="s">
        <v>150</v>
      </c>
      <c r="E41" s="160"/>
      <c r="F41" s="160">
        <v>89160334.29999746</v>
      </c>
      <c r="J41" s="69">
        <v>646276.7055668127</v>
      </c>
    </row>
    <row r="42" spans="1:9" ht="12.75">
      <c r="A42" s="67" t="s">
        <v>228</v>
      </c>
      <c r="B42" s="68" t="s">
        <v>229</v>
      </c>
      <c r="C42" s="67" t="s">
        <v>150</v>
      </c>
      <c r="E42" s="161">
        <v>1268488116.805248</v>
      </c>
      <c r="F42" s="160"/>
      <c r="I42" s="69">
        <v>9194607.979162421</v>
      </c>
    </row>
    <row r="43" spans="1:10" ht="12.75">
      <c r="A43" s="67" t="s">
        <v>230</v>
      </c>
      <c r="B43" s="68" t="s">
        <v>231</v>
      </c>
      <c r="C43" s="67" t="s">
        <v>150</v>
      </c>
      <c r="E43" s="161"/>
      <c r="F43" s="160">
        <v>10161425.623055886</v>
      </c>
      <c r="J43" s="69">
        <v>73654.86824482377</v>
      </c>
    </row>
    <row r="44" spans="1:10" ht="12.75">
      <c r="A44" s="67" t="s">
        <v>232</v>
      </c>
      <c r="B44" s="68" t="s">
        <v>233</v>
      </c>
      <c r="C44" s="67" t="s">
        <v>150</v>
      </c>
      <c r="E44" s="161"/>
      <c r="F44" s="160">
        <v>341563627.78480005</v>
      </c>
      <c r="G44" s="95">
        <f>SUM(E40:E44)-SUM(F40:F44)</f>
        <v>393016500.3229947</v>
      </c>
      <c r="J44" s="69">
        <v>2475816.38</v>
      </c>
    </row>
    <row r="45" spans="1:10" ht="12.75">
      <c r="A45" s="170">
        <v>4771</v>
      </c>
      <c r="B45" s="171" t="s">
        <v>234</v>
      </c>
      <c r="C45" s="170" t="s">
        <v>146</v>
      </c>
      <c r="E45" s="156">
        <f>16452630.79-16452630.79</f>
        <v>0</v>
      </c>
      <c r="F45" s="155"/>
      <c r="G45" s="169"/>
      <c r="J45" s="69"/>
    </row>
    <row r="46" spans="1:9" ht="12.75">
      <c r="A46" s="67" t="s">
        <v>235</v>
      </c>
      <c r="B46" s="68" t="s">
        <v>236</v>
      </c>
      <c r="C46" s="67" t="s">
        <v>150</v>
      </c>
      <c r="E46" s="173">
        <f>33358736.2776-3423888.85</f>
        <v>29934847.4276</v>
      </c>
      <c r="F46" s="152"/>
      <c r="I46" s="69">
        <v>241800.06</v>
      </c>
    </row>
    <row r="47" spans="1:6" ht="12.75">
      <c r="A47" s="67" t="s">
        <v>237</v>
      </c>
      <c r="B47" s="68" t="s">
        <v>238</v>
      </c>
      <c r="C47" s="67" t="s">
        <v>146</v>
      </c>
      <c r="E47" s="174">
        <v>2121187.636</v>
      </c>
      <c r="F47" s="149"/>
    </row>
    <row r="48" spans="1:9" ht="12.75">
      <c r="A48" s="67" t="s">
        <v>239</v>
      </c>
      <c r="B48" s="68" t="s">
        <v>240</v>
      </c>
      <c r="C48" s="67" t="s">
        <v>150</v>
      </c>
      <c r="E48" s="175">
        <f>24216500.9492-1772735.73</f>
        <v>22443765.2192</v>
      </c>
      <c r="F48" s="152"/>
      <c r="I48" s="69">
        <v>175532.77</v>
      </c>
    </row>
    <row r="49" spans="1:9" ht="12.75">
      <c r="A49" s="67" t="s">
        <v>241</v>
      </c>
      <c r="B49" s="68" t="s">
        <v>242</v>
      </c>
      <c r="C49" s="67" t="s">
        <v>150</v>
      </c>
      <c r="E49" s="175">
        <v>2220600.2511333334</v>
      </c>
      <c r="F49" s="152"/>
      <c r="I49" s="69">
        <v>16095.971666666679</v>
      </c>
    </row>
    <row r="50" spans="1:10" ht="12.75">
      <c r="A50" s="67" t="s">
        <v>243</v>
      </c>
      <c r="B50" s="68" t="s">
        <v>244</v>
      </c>
      <c r="C50" s="67" t="s">
        <v>150</v>
      </c>
      <c r="E50" s="150"/>
      <c r="F50" s="155">
        <f>238681853.107063-21649255.37</f>
        <v>217032597.737063</v>
      </c>
      <c r="G50" s="172"/>
      <c r="J50" s="69">
        <v>1730080.1182013869</v>
      </c>
    </row>
    <row r="51" spans="1:6" ht="12.75">
      <c r="A51" s="67" t="s">
        <v>245</v>
      </c>
      <c r="B51" s="68" t="s">
        <v>246</v>
      </c>
      <c r="C51" s="67" t="s">
        <v>146</v>
      </c>
      <c r="E51" s="162">
        <v>122937.62999998093</v>
      </c>
      <c r="F51" s="162"/>
    </row>
    <row r="52" spans="1:6" ht="12.75">
      <c r="A52" s="67" t="s">
        <v>247</v>
      </c>
      <c r="B52" s="68" t="s">
        <v>248</v>
      </c>
      <c r="C52" s="67" t="s">
        <v>146</v>
      </c>
      <c r="E52" s="162">
        <v>24419776.929999962</v>
      </c>
      <c r="F52" s="163"/>
    </row>
    <row r="53" spans="1:9" ht="12.75">
      <c r="A53" s="67" t="s">
        <v>249</v>
      </c>
      <c r="B53" s="68" t="s">
        <v>250</v>
      </c>
      <c r="C53" s="67" t="s">
        <v>150</v>
      </c>
      <c r="E53" s="162">
        <v>1539753.6251999664</v>
      </c>
      <c r="F53" s="162"/>
      <c r="I53" s="69">
        <v>11160.87</v>
      </c>
    </row>
    <row r="54" spans="1:6" ht="12.75">
      <c r="A54" s="147" t="s">
        <v>251</v>
      </c>
      <c r="B54" s="148" t="s">
        <v>252</v>
      </c>
      <c r="C54" s="147" t="s">
        <v>146</v>
      </c>
      <c r="E54" s="163"/>
      <c r="F54" s="162"/>
    </row>
    <row r="55" spans="1:6" ht="12.75">
      <c r="A55" s="147" t="s">
        <v>253</v>
      </c>
      <c r="B55" s="148" t="s">
        <v>254</v>
      </c>
      <c r="C55" s="147" t="s">
        <v>150</v>
      </c>
      <c r="E55" s="163"/>
      <c r="F55" s="162">
        <v>8.940696716308593E-10</v>
      </c>
    </row>
    <row r="56" spans="1:7" ht="12.75">
      <c r="A56" s="147" t="s">
        <v>158</v>
      </c>
      <c r="B56" s="148" t="s">
        <v>159</v>
      </c>
      <c r="C56" s="147" t="s">
        <v>146</v>
      </c>
      <c r="E56" s="163">
        <v>0.0039999961853027345</v>
      </c>
      <c r="F56" s="162"/>
      <c r="G56" s="92">
        <f>SUM(E51:E56)-SUM(F51:F56)</f>
        <v>26082468.189199906</v>
      </c>
    </row>
    <row r="57" spans="1:6" ht="12.75">
      <c r="A57" s="80" t="s">
        <v>255</v>
      </c>
      <c r="B57" s="81" t="s">
        <v>256</v>
      </c>
      <c r="C57" s="80" t="s">
        <v>146</v>
      </c>
      <c r="D57" s="82"/>
      <c r="E57" s="167">
        <v>439826650.77</v>
      </c>
      <c r="F57" s="154"/>
    </row>
    <row r="58" spans="1:6" ht="12.75">
      <c r="A58" s="80" t="s">
        <v>257</v>
      </c>
      <c r="B58" s="81" t="s">
        <v>258</v>
      </c>
      <c r="C58" s="80" t="s">
        <v>146</v>
      </c>
      <c r="D58" s="82"/>
      <c r="E58" s="167">
        <v>8142200.538000001</v>
      </c>
      <c r="F58" s="154"/>
    </row>
    <row r="59" spans="1:6" ht="12.75">
      <c r="A59" s="80" t="s">
        <v>259</v>
      </c>
      <c r="B59" s="81" t="s">
        <v>260</v>
      </c>
      <c r="C59" s="80" t="s">
        <v>146</v>
      </c>
      <c r="D59" s="82"/>
      <c r="E59" s="151">
        <v>2600890</v>
      </c>
      <c r="F59" s="154"/>
    </row>
    <row r="60" spans="1:6" ht="12.75">
      <c r="A60" s="80" t="s">
        <v>261</v>
      </c>
      <c r="B60" s="81" t="s">
        <v>262</v>
      </c>
      <c r="C60" s="80" t="s">
        <v>146</v>
      </c>
      <c r="D60" s="82"/>
      <c r="E60" s="151">
        <v>1506915.8</v>
      </c>
      <c r="F60" s="154"/>
    </row>
    <row r="61" spans="1:6" ht="12.75">
      <c r="A61" s="80" t="s">
        <v>342</v>
      </c>
      <c r="B61" s="81" t="s">
        <v>343</v>
      </c>
      <c r="C61" s="80" t="s">
        <v>146</v>
      </c>
      <c r="D61" s="82"/>
      <c r="E61" s="151">
        <v>13434206.684000004</v>
      </c>
      <c r="F61" s="154"/>
    </row>
    <row r="62" spans="1:6" ht="12.75">
      <c r="A62" s="80" t="s">
        <v>263</v>
      </c>
      <c r="B62" s="81" t="s">
        <v>264</v>
      </c>
      <c r="C62" s="80" t="s">
        <v>146</v>
      </c>
      <c r="D62" s="82"/>
      <c r="E62" s="151">
        <v>59550</v>
      </c>
      <c r="F62" s="154"/>
    </row>
    <row r="63" spans="1:6" ht="12.75">
      <c r="A63" s="80" t="s">
        <v>265</v>
      </c>
      <c r="B63" s="81" t="s">
        <v>266</v>
      </c>
      <c r="C63" s="80" t="s">
        <v>146</v>
      </c>
      <c r="D63" s="82"/>
      <c r="E63" s="151">
        <v>325348.94</v>
      </c>
      <c r="F63" s="154"/>
    </row>
    <row r="64" spans="1:6" ht="12.75">
      <c r="A64" s="80" t="s">
        <v>162</v>
      </c>
      <c r="B64" s="81" t="s">
        <v>267</v>
      </c>
      <c r="C64" s="80" t="s">
        <v>146</v>
      </c>
      <c r="D64" s="82"/>
      <c r="E64" s="151">
        <v>1438673.5</v>
      </c>
      <c r="F64" s="154"/>
    </row>
    <row r="65" spans="1:6" ht="12.75">
      <c r="A65" s="80" t="s">
        <v>268</v>
      </c>
      <c r="B65" s="81" t="s">
        <v>269</v>
      </c>
      <c r="C65" s="80" t="s">
        <v>146</v>
      </c>
      <c r="D65" s="82"/>
      <c r="E65" s="151">
        <v>1210665.14</v>
      </c>
      <c r="F65" s="154"/>
    </row>
    <row r="66" spans="1:9" ht="12.75">
      <c r="A66" s="80" t="s">
        <v>163</v>
      </c>
      <c r="B66" s="81" t="s">
        <v>270</v>
      </c>
      <c r="C66" s="80" t="s">
        <v>146</v>
      </c>
      <c r="D66" s="82"/>
      <c r="E66" s="151">
        <v>473364</v>
      </c>
      <c r="F66" s="154"/>
      <c r="I66" s="168"/>
    </row>
    <row r="67" spans="1:6" ht="12.75">
      <c r="A67" s="80" t="s">
        <v>271</v>
      </c>
      <c r="B67" s="81" t="s">
        <v>272</v>
      </c>
      <c r="C67" s="80" t="s">
        <v>146</v>
      </c>
      <c r="D67" s="82"/>
      <c r="E67" s="167">
        <v>15607072.659000004</v>
      </c>
      <c r="F67" s="154"/>
    </row>
    <row r="68" spans="1:6" ht="12.75">
      <c r="A68" s="80" t="s">
        <v>273</v>
      </c>
      <c r="B68" s="81" t="s">
        <v>274</v>
      </c>
      <c r="C68" s="80" t="s">
        <v>146</v>
      </c>
      <c r="D68" s="82"/>
      <c r="E68" s="151">
        <v>1919421.9189999998</v>
      </c>
      <c r="F68" s="154"/>
    </row>
    <row r="69" spans="1:7" ht="12.75">
      <c r="A69" s="80" t="s">
        <v>275</v>
      </c>
      <c r="B69" s="81" t="s">
        <v>276</v>
      </c>
      <c r="C69" s="80" t="s">
        <v>146</v>
      </c>
      <c r="D69" s="82"/>
      <c r="E69" s="167">
        <v>324689857.66199994</v>
      </c>
      <c r="F69" s="154"/>
      <c r="G69" s="168"/>
    </row>
    <row r="70" spans="1:6" ht="12.75">
      <c r="A70" s="80" t="s">
        <v>344</v>
      </c>
      <c r="B70" s="81" t="s">
        <v>345</v>
      </c>
      <c r="C70" s="80" t="s">
        <v>146</v>
      </c>
      <c r="D70" s="82"/>
      <c r="E70" s="167">
        <v>256927423.63399994</v>
      </c>
      <c r="F70" s="154"/>
    </row>
    <row r="71" spans="1:6" ht="12.75">
      <c r="A71" s="80" t="s">
        <v>346</v>
      </c>
      <c r="B71" s="81" t="s">
        <v>347</v>
      </c>
      <c r="C71" s="80" t="s">
        <v>146</v>
      </c>
      <c r="D71" s="82"/>
      <c r="E71" s="167">
        <v>82454273.03100002</v>
      </c>
      <c r="F71" s="154"/>
    </row>
    <row r="72" spans="1:6" ht="12.75">
      <c r="A72" s="80" t="s">
        <v>281</v>
      </c>
      <c r="B72" s="81" t="s">
        <v>282</v>
      </c>
      <c r="C72" s="80" t="s">
        <v>146</v>
      </c>
      <c r="D72" s="82"/>
      <c r="E72" s="151">
        <v>653053.15</v>
      </c>
      <c r="F72" s="154"/>
    </row>
    <row r="73" spans="1:6" ht="12.75">
      <c r="A73" s="80" t="s">
        <v>283</v>
      </c>
      <c r="B73" s="81" t="s">
        <v>284</v>
      </c>
      <c r="C73" s="80" t="s">
        <v>146</v>
      </c>
      <c r="D73" s="82"/>
      <c r="E73" s="151">
        <v>5000</v>
      </c>
      <c r="F73" s="154"/>
    </row>
    <row r="74" spans="1:6" ht="12.75">
      <c r="A74" s="80" t="s">
        <v>285</v>
      </c>
      <c r="B74" s="81" t="s">
        <v>286</v>
      </c>
      <c r="C74" s="80" t="s">
        <v>146</v>
      </c>
      <c r="D74" s="82"/>
      <c r="E74" s="151">
        <v>78514.49</v>
      </c>
      <c r="F74" s="154"/>
    </row>
    <row r="75" spans="1:6" ht="12.75">
      <c r="A75" s="80" t="s">
        <v>287</v>
      </c>
      <c r="B75" s="81" t="s">
        <v>288</v>
      </c>
      <c r="C75" s="80" t="s">
        <v>146</v>
      </c>
      <c r="D75" s="82"/>
      <c r="E75" s="151">
        <v>5605.85</v>
      </c>
      <c r="F75" s="154"/>
    </row>
    <row r="76" spans="1:9" ht="12.75">
      <c r="A76" s="80" t="s">
        <v>348</v>
      </c>
      <c r="B76" s="81" t="s">
        <v>353</v>
      </c>
      <c r="C76" s="80" t="s">
        <v>146</v>
      </c>
      <c r="D76" s="82"/>
      <c r="E76" s="167">
        <v>9229019</v>
      </c>
      <c r="F76" s="154"/>
      <c r="I76" s="138"/>
    </row>
    <row r="77" spans="1:6" ht="12.75">
      <c r="A77" s="80" t="s">
        <v>160</v>
      </c>
      <c r="B77" s="81" t="s">
        <v>291</v>
      </c>
      <c r="C77" s="80" t="s">
        <v>146</v>
      </c>
      <c r="D77" s="82"/>
      <c r="E77" s="164">
        <v>621545.0430000001</v>
      </c>
      <c r="F77" s="154"/>
    </row>
    <row r="78" spans="1:6" ht="12.75">
      <c r="A78" s="80" t="s">
        <v>292</v>
      </c>
      <c r="B78" s="81" t="s">
        <v>293</v>
      </c>
      <c r="C78" s="80" t="s">
        <v>146</v>
      </c>
      <c r="D78" s="82"/>
      <c r="E78" s="151"/>
      <c r="F78" s="154"/>
    </row>
    <row r="79" spans="1:6" ht="12.75">
      <c r="A79" s="80" t="s">
        <v>349</v>
      </c>
      <c r="B79" s="81" t="s">
        <v>322</v>
      </c>
      <c r="C79" s="80" t="s">
        <v>146</v>
      </c>
      <c r="D79" s="82"/>
      <c r="E79" s="151">
        <v>8250</v>
      </c>
      <c r="F79" s="154"/>
    </row>
    <row r="80" spans="1:6" ht="12.75">
      <c r="A80" s="80" t="s">
        <v>296</v>
      </c>
      <c r="B80" s="81" t="s">
        <v>297</v>
      </c>
      <c r="C80" s="80" t="s">
        <v>146</v>
      </c>
      <c r="D80" s="82"/>
      <c r="E80" s="164">
        <v>17561982</v>
      </c>
      <c r="F80" s="154"/>
    </row>
    <row r="81" spans="1:6" ht="12.75">
      <c r="A81" s="80" t="s">
        <v>350</v>
      </c>
      <c r="B81" s="81" t="s">
        <v>351</v>
      </c>
      <c r="C81" s="80" t="s">
        <v>146</v>
      </c>
      <c r="D81" s="82"/>
      <c r="E81" s="151">
        <v>768560</v>
      </c>
      <c r="F81" s="154"/>
    </row>
    <row r="82" spans="1:7" ht="12.75">
      <c r="A82" s="80" t="s">
        <v>300</v>
      </c>
      <c r="B82" s="132" t="s">
        <v>301</v>
      </c>
      <c r="C82" s="80" t="s">
        <v>146</v>
      </c>
      <c r="D82" s="82"/>
      <c r="E82" s="151">
        <v>3619927.455</v>
      </c>
      <c r="F82" s="154"/>
      <c r="G82" s="138"/>
    </row>
    <row r="83" spans="1:6" ht="12.75">
      <c r="A83" s="80" t="s">
        <v>304</v>
      </c>
      <c r="B83" s="81" t="s">
        <v>305</v>
      </c>
      <c r="C83" s="80" t="s">
        <v>146</v>
      </c>
      <c r="D83" s="82"/>
      <c r="E83" s="165">
        <v>6964805.591999998</v>
      </c>
      <c r="F83" s="151"/>
    </row>
    <row r="84" spans="1:6" ht="12.75">
      <c r="A84" s="80">
        <v>69</v>
      </c>
      <c r="B84" s="132" t="s">
        <v>320</v>
      </c>
      <c r="C84" s="80" t="s">
        <v>146</v>
      </c>
      <c r="D84" s="82"/>
      <c r="E84" s="165">
        <v>33268651</v>
      </c>
      <c r="F84" s="151"/>
    </row>
    <row r="85" spans="1:6" ht="12.75">
      <c r="A85" s="80" t="s">
        <v>306</v>
      </c>
      <c r="B85" s="81" t="s">
        <v>307</v>
      </c>
      <c r="C85" s="80" t="s">
        <v>146</v>
      </c>
      <c r="D85" s="82"/>
      <c r="E85" s="154"/>
      <c r="F85" s="164">
        <v>1475878528.9579992</v>
      </c>
    </row>
    <row r="86" spans="1:7" ht="12.75">
      <c r="A86" s="80" t="s">
        <v>308</v>
      </c>
      <c r="B86" s="81" t="s">
        <v>309</v>
      </c>
      <c r="C86" s="80" t="s">
        <v>146</v>
      </c>
      <c r="D86" s="82"/>
      <c r="E86" s="154"/>
      <c r="F86" s="165">
        <v>42544021.005</v>
      </c>
      <c r="G86" s="146">
        <f>SUM(F57:F86)-SUM(E57:E86)</f>
        <v>295021122.10599947</v>
      </c>
    </row>
    <row r="88" spans="1:6" ht="12.75">
      <c r="A88" s="63"/>
      <c r="B88" s="63"/>
      <c r="C88" s="63"/>
      <c r="D88" s="75" t="s">
        <v>111</v>
      </c>
      <c r="E88" s="76">
        <f>SUM(E7:E86)</f>
        <v>2945468058.405285</v>
      </c>
      <c r="F88" s="76">
        <f>SUM(F7:F86)</f>
        <v>2945468058.128219</v>
      </c>
    </row>
    <row r="89" spans="1:6" ht="12.75">
      <c r="A89" s="77"/>
      <c r="B89" s="77"/>
      <c r="C89" s="77"/>
      <c r="D89" s="78" t="s">
        <v>161</v>
      </c>
      <c r="E89" s="77"/>
      <c r="F89" s="79">
        <f>F88-E88</f>
        <v>-0.2770657539367676</v>
      </c>
    </row>
    <row r="93" ht="12.75">
      <c r="A93" s="70" t="s">
        <v>312</v>
      </c>
    </row>
    <row r="94" spans="4:10" ht="12.75">
      <c r="D94" s="71" t="s">
        <v>313</v>
      </c>
      <c r="E94" s="72">
        <v>40243</v>
      </c>
      <c r="J94" s="73"/>
    </row>
    <row r="97" spans="4:5" ht="12.75">
      <c r="D97" s="74"/>
      <c r="E97" s="97"/>
    </row>
    <row r="98" ht="12.75">
      <c r="E98" s="97"/>
    </row>
  </sheetData>
  <printOptions/>
  <pageMargins left="0.75" right="0.75" top="1" bottom="1" header="0" footer="0"/>
  <pageSetup horizontalDpi="600" verticalDpi="600" orientation="portrait" paperSize="9" scale="8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B1:S117"/>
  <sheetViews>
    <sheetView workbookViewId="0" topLeftCell="A62">
      <selection activeCell="E114" sqref="E114:N115"/>
    </sheetView>
  </sheetViews>
  <sheetFormatPr defaultColWidth="9.140625" defaultRowHeight="12.75"/>
  <cols>
    <col min="1" max="1" width="2.140625" style="0" customWidth="1"/>
    <col min="3" max="3" width="37.7109375" style="0" customWidth="1"/>
    <col min="4" max="4" width="8.28125" style="0" customWidth="1"/>
    <col min="5" max="5" width="14.7109375" style="0" customWidth="1"/>
    <col min="6" max="6" width="2.7109375" style="0" customWidth="1"/>
    <col min="7" max="7" width="14.7109375" style="0" customWidth="1"/>
    <col min="8" max="8" width="2.7109375" style="0" hidden="1" customWidth="1"/>
    <col min="9" max="9" width="14.7109375" style="0" hidden="1" customWidth="1"/>
    <col min="10" max="10" width="2.7109375" style="0" hidden="1" customWidth="1"/>
    <col min="11" max="11" width="14.7109375" style="0" hidden="1" customWidth="1"/>
    <col min="12" max="12" width="2.7109375" style="14" hidden="1" customWidth="1"/>
    <col min="13" max="13" width="15.140625" style="0" hidden="1" customWidth="1"/>
    <col min="16" max="16" width="18.00390625" style="0" bestFit="1" customWidth="1"/>
    <col min="19" max="19" width="12.28125" style="0" bestFit="1" customWidth="1"/>
  </cols>
  <sheetData>
    <row r="1" ht="15.75">
      <c r="B1" s="134" t="s">
        <v>174</v>
      </c>
    </row>
    <row r="2" ht="15.75">
      <c r="B2" s="135" t="s">
        <v>321</v>
      </c>
    </row>
    <row r="4" spans="2:13" ht="15">
      <c r="B4" s="177" t="s">
        <v>122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2:3" ht="15">
      <c r="B5" s="6"/>
      <c r="C5" s="6"/>
    </row>
    <row r="6" spans="2:13" ht="12.75">
      <c r="B6" s="178" t="s">
        <v>360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2:13" ht="12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5:13" ht="12.75">
      <c r="E8" s="180" t="s">
        <v>164</v>
      </c>
      <c r="F8" s="180"/>
      <c r="G8" s="180"/>
      <c r="H8" s="180"/>
      <c r="I8" s="180"/>
      <c r="J8" s="180"/>
      <c r="K8" s="180"/>
      <c r="L8" s="180"/>
      <c r="M8" s="180"/>
    </row>
    <row r="9" spans="4:13" ht="12.75">
      <c r="D9" s="52" t="s">
        <v>24</v>
      </c>
      <c r="E9" s="4">
        <v>2011</v>
      </c>
      <c r="F9" s="52"/>
      <c r="G9" s="4">
        <v>2010</v>
      </c>
      <c r="H9" s="52"/>
      <c r="I9" s="4">
        <v>2009</v>
      </c>
      <c r="J9" s="52"/>
      <c r="K9" s="4">
        <v>2008</v>
      </c>
      <c r="L9" s="15"/>
      <c r="M9" s="4">
        <v>2007</v>
      </c>
    </row>
    <row r="10" spans="4:13" ht="12.75">
      <c r="D10" s="52"/>
      <c r="E10" s="4"/>
      <c r="F10" s="52"/>
      <c r="G10" s="4"/>
      <c r="H10" s="52"/>
      <c r="I10" s="4"/>
      <c r="J10" s="52"/>
      <c r="K10" s="4"/>
      <c r="L10" s="15"/>
      <c r="M10" s="4"/>
    </row>
    <row r="11" spans="2:10" ht="12.75">
      <c r="B11" s="179" t="s">
        <v>55</v>
      </c>
      <c r="C11" s="179"/>
      <c r="D11" s="53"/>
      <c r="F11" s="53"/>
      <c r="H11" s="53"/>
      <c r="J11" s="53"/>
    </row>
    <row r="12" spans="2:10" ht="6.75" customHeight="1">
      <c r="B12" s="12"/>
      <c r="C12" s="12"/>
      <c r="D12" s="53"/>
      <c r="F12" s="53"/>
      <c r="H12" s="53"/>
      <c r="J12" s="53"/>
    </row>
    <row r="13" spans="2:10" ht="12.75">
      <c r="B13" s="2" t="s">
        <v>28</v>
      </c>
      <c r="C13" s="12"/>
      <c r="D13" s="53"/>
      <c r="F13" s="53"/>
      <c r="H13" s="53"/>
      <c r="J13" s="53"/>
    </row>
    <row r="14" spans="2:10" ht="6" customHeight="1">
      <c r="B14" s="2"/>
      <c r="C14" s="12"/>
      <c r="D14" s="53"/>
      <c r="F14" s="53"/>
      <c r="H14" s="53"/>
      <c r="J14" s="53"/>
    </row>
    <row r="15" spans="2:16" ht="12.75">
      <c r="B15" s="5" t="s">
        <v>29</v>
      </c>
      <c r="D15" s="53">
        <v>4</v>
      </c>
      <c r="E15" s="18">
        <v>21133471.1152001</v>
      </c>
      <c r="F15" s="53"/>
      <c r="G15" s="18">
        <v>13915495.97159992</v>
      </c>
      <c r="H15" s="53"/>
      <c r="I15" s="18">
        <f>'2009'!G56</f>
        <v>26082468.189199906</v>
      </c>
      <c r="J15" s="53"/>
      <c r="K15" s="18">
        <f>'2008'!G50</f>
        <v>56068221.456</v>
      </c>
      <c r="L15" s="19"/>
      <c r="M15" s="18">
        <v>0</v>
      </c>
      <c r="P15" s="23"/>
    </row>
    <row r="16" spans="2:13" ht="8.25" customHeight="1">
      <c r="B16" s="5"/>
      <c r="D16" s="53"/>
      <c r="E16" s="18"/>
      <c r="F16" s="53"/>
      <c r="G16" s="18"/>
      <c r="H16" s="53"/>
      <c r="I16" s="18"/>
      <c r="J16" s="53"/>
      <c r="K16" s="18"/>
      <c r="L16" s="19"/>
      <c r="M16" s="18"/>
    </row>
    <row r="17" spans="2:13" ht="12.75" hidden="1">
      <c r="B17" t="s">
        <v>30</v>
      </c>
      <c r="D17" s="53"/>
      <c r="E17" s="18"/>
      <c r="F17" s="53"/>
      <c r="G17" s="18"/>
      <c r="H17" s="53"/>
      <c r="I17" s="18"/>
      <c r="J17" s="53"/>
      <c r="K17" s="18"/>
      <c r="L17" s="19"/>
      <c r="M17" s="18"/>
    </row>
    <row r="18" spans="3:13" ht="12.75" hidden="1">
      <c r="C18" s="1" t="s">
        <v>31</v>
      </c>
      <c r="D18" s="53"/>
      <c r="E18" s="27"/>
      <c r="F18" s="53"/>
      <c r="G18" s="27"/>
      <c r="H18" s="53"/>
      <c r="I18" s="27"/>
      <c r="J18" s="53"/>
      <c r="K18" s="27"/>
      <c r="L18" s="19"/>
      <c r="M18" s="27"/>
    </row>
    <row r="19" spans="3:13" ht="12.75" hidden="1">
      <c r="C19" s="1" t="s">
        <v>32</v>
      </c>
      <c r="D19" s="53"/>
      <c r="E19" s="27"/>
      <c r="F19" s="53"/>
      <c r="G19" s="27"/>
      <c r="H19" s="53"/>
      <c r="I19" s="27"/>
      <c r="J19" s="53"/>
      <c r="K19" s="27"/>
      <c r="L19" s="19"/>
      <c r="M19" s="27"/>
    </row>
    <row r="20" spans="3:13" ht="12.75" hidden="1">
      <c r="C20" s="1"/>
      <c r="D20" s="53"/>
      <c r="E20" s="20">
        <v>0</v>
      </c>
      <c r="F20" s="53"/>
      <c r="G20" s="20">
        <v>0</v>
      </c>
      <c r="H20" s="53"/>
      <c r="I20" s="20">
        <f>SUM(I18:I19)</f>
        <v>0</v>
      </c>
      <c r="J20" s="53"/>
      <c r="K20" s="20">
        <f>SUM(K18:K19)</f>
        <v>0</v>
      </c>
      <c r="L20" s="19"/>
      <c r="M20" s="20">
        <f>SUM(M18:M19)</f>
        <v>0</v>
      </c>
    </row>
    <row r="21" spans="2:13" ht="12.75">
      <c r="B21" t="s">
        <v>3</v>
      </c>
      <c r="D21" s="53"/>
      <c r="E21" s="18"/>
      <c r="F21" s="53"/>
      <c r="G21" s="18"/>
      <c r="H21" s="53"/>
      <c r="I21" s="18"/>
      <c r="J21" s="53"/>
      <c r="K21" s="18"/>
      <c r="L21" s="19"/>
      <c r="M21" s="18"/>
    </row>
    <row r="22" spans="3:13" ht="13.5" customHeight="1">
      <c r="C22" s="1" t="s">
        <v>25</v>
      </c>
      <c r="D22" s="53">
        <v>5</v>
      </c>
      <c r="E22" s="27">
        <v>5560975.392621308</v>
      </c>
      <c r="F22" s="53"/>
      <c r="G22" s="27">
        <v>97990303.65428908</v>
      </c>
      <c r="H22" s="53"/>
      <c r="I22" s="27">
        <f>'2009'!E29</f>
        <v>347753154.6906116</v>
      </c>
      <c r="J22" s="53"/>
      <c r="K22" s="27">
        <f>'2008'!E25</f>
        <v>271460177.1648181</v>
      </c>
      <c r="L22" s="19"/>
      <c r="M22" s="27">
        <v>0</v>
      </c>
    </row>
    <row r="23" spans="3:13" ht="12.75" customHeight="1">
      <c r="C23" s="1" t="s">
        <v>33</v>
      </c>
      <c r="D23" s="53">
        <v>6</v>
      </c>
      <c r="E23" s="27">
        <v>649475044.7027745</v>
      </c>
      <c r="F23" s="53"/>
      <c r="G23" s="27">
        <v>467453520.4363156</v>
      </c>
      <c r="H23" s="53"/>
      <c r="I23" s="27">
        <f>'2009'!E33+'2009'!G44</f>
        <v>416038990.3229947</v>
      </c>
      <c r="J23" s="53"/>
      <c r="K23" s="27">
        <f>'2008'!G39</f>
        <v>356139829.8343796</v>
      </c>
      <c r="L23" s="19"/>
      <c r="M23" s="27">
        <f>'2007'!D6</f>
        <v>18114</v>
      </c>
    </row>
    <row r="24" spans="3:13" ht="12.75" hidden="1">
      <c r="C24" s="1" t="s">
        <v>34</v>
      </c>
      <c r="D24" s="53"/>
      <c r="E24" s="27"/>
      <c r="F24" s="53"/>
      <c r="G24" s="27"/>
      <c r="H24" s="53"/>
      <c r="I24" s="27"/>
      <c r="J24" s="53"/>
      <c r="K24" s="27"/>
      <c r="L24" s="19"/>
      <c r="M24" s="27"/>
    </row>
    <row r="25" spans="3:13" ht="12.75" hidden="1">
      <c r="C25" s="1" t="s">
        <v>35</v>
      </c>
      <c r="D25" s="53"/>
      <c r="E25" s="27"/>
      <c r="F25" s="53"/>
      <c r="G25" s="27"/>
      <c r="H25" s="53"/>
      <c r="I25" s="27"/>
      <c r="J25" s="53"/>
      <c r="K25" s="27"/>
      <c r="L25" s="19"/>
      <c r="M25" s="27"/>
    </row>
    <row r="26" spans="3:16" ht="12.75">
      <c r="C26" s="1"/>
      <c r="D26" s="53"/>
      <c r="E26" s="20">
        <v>655036020.0953958</v>
      </c>
      <c r="F26" s="53"/>
      <c r="G26" s="20">
        <v>565443824.0906047</v>
      </c>
      <c r="H26" s="53"/>
      <c r="I26" s="20">
        <f>SUM(I22:I25)</f>
        <v>763792145.0136063</v>
      </c>
      <c r="J26" s="53"/>
      <c r="K26" s="20">
        <f>SUM(K22:K25)</f>
        <v>627600006.9991977</v>
      </c>
      <c r="L26" s="19"/>
      <c r="M26" s="20">
        <f>SUM(M22:M25)</f>
        <v>18114</v>
      </c>
      <c r="P26" s="33"/>
    </row>
    <row r="27" spans="2:13" ht="12.75">
      <c r="B27" t="s">
        <v>0</v>
      </c>
      <c r="D27" s="53"/>
      <c r="E27" s="18"/>
      <c r="F27" s="53"/>
      <c r="G27" s="18"/>
      <c r="H27" s="53"/>
      <c r="I27" s="18"/>
      <c r="J27" s="53"/>
      <c r="K27" s="18"/>
      <c r="L27" s="19"/>
      <c r="M27" s="18"/>
    </row>
    <row r="28" spans="3:13" ht="12.75">
      <c r="C28" s="1" t="s">
        <v>1</v>
      </c>
      <c r="D28" s="53">
        <v>7</v>
      </c>
      <c r="E28" s="27">
        <v>0</v>
      </c>
      <c r="F28" s="53"/>
      <c r="G28" s="27">
        <v>27680888.484999996</v>
      </c>
      <c r="H28" s="53"/>
      <c r="I28" s="27">
        <v>0</v>
      </c>
      <c r="J28" s="53"/>
      <c r="K28" s="27"/>
      <c r="L28" s="19"/>
      <c r="M28" s="27"/>
    </row>
    <row r="29" spans="3:13" ht="12.75">
      <c r="C29" s="1" t="s">
        <v>356</v>
      </c>
      <c r="D29" s="53">
        <v>8</v>
      </c>
      <c r="E29" s="27">
        <v>0</v>
      </c>
      <c r="F29" s="53"/>
      <c r="G29" s="27">
        <v>79734622.608</v>
      </c>
      <c r="H29" s="53"/>
      <c r="I29" s="27">
        <v>0</v>
      </c>
      <c r="J29" s="53"/>
      <c r="K29" s="27"/>
      <c r="L29" s="19"/>
      <c r="M29" s="27"/>
    </row>
    <row r="30" spans="3:13" ht="12.75" hidden="1">
      <c r="C30" s="1" t="s">
        <v>36</v>
      </c>
      <c r="D30" s="53"/>
      <c r="E30" s="27"/>
      <c r="F30" s="53"/>
      <c r="G30" s="27"/>
      <c r="H30" s="53"/>
      <c r="I30" s="27"/>
      <c r="J30" s="53"/>
      <c r="K30" s="27"/>
      <c r="L30" s="19"/>
      <c r="M30" s="27"/>
    </row>
    <row r="31" spans="3:13" ht="12.75" hidden="1">
      <c r="C31" s="1" t="s">
        <v>37</v>
      </c>
      <c r="D31" s="53"/>
      <c r="E31" s="27"/>
      <c r="F31" s="53"/>
      <c r="G31" s="27"/>
      <c r="H31" s="53"/>
      <c r="I31" s="27"/>
      <c r="J31" s="53"/>
      <c r="K31" s="27"/>
      <c r="L31" s="19"/>
      <c r="M31" s="27"/>
    </row>
    <row r="32" spans="3:13" ht="12.75" hidden="1">
      <c r="C32" s="1" t="s">
        <v>2</v>
      </c>
      <c r="D32" s="53"/>
      <c r="E32" s="27"/>
      <c r="F32" s="53"/>
      <c r="G32" s="27"/>
      <c r="H32" s="53"/>
      <c r="I32" s="27"/>
      <c r="J32" s="53"/>
      <c r="K32" s="27"/>
      <c r="L32" s="19"/>
      <c r="M32" s="27"/>
    </row>
    <row r="33" spans="3:16" ht="12.75">
      <c r="C33" s="1"/>
      <c r="D33" s="53"/>
      <c r="E33" s="20">
        <v>0</v>
      </c>
      <c r="F33" s="53"/>
      <c r="G33" s="20">
        <v>107415511.093</v>
      </c>
      <c r="H33" s="53"/>
      <c r="I33" s="20">
        <f>SUM(I28:I32)</f>
        <v>0</v>
      </c>
      <c r="J33" s="53"/>
      <c r="K33" s="20">
        <f>SUM(K28:K32)</f>
        <v>0</v>
      </c>
      <c r="L33" s="19"/>
      <c r="M33" s="20">
        <f>SUM(M28:M32)</f>
        <v>0</v>
      </c>
      <c r="P33" s="33"/>
    </row>
    <row r="34" spans="4:13" ht="10.5" customHeight="1">
      <c r="D34" s="53"/>
      <c r="E34" s="18"/>
      <c r="F34" s="53"/>
      <c r="G34" s="18"/>
      <c r="H34" s="53"/>
      <c r="I34" s="18"/>
      <c r="J34" s="53"/>
      <c r="K34" s="18"/>
      <c r="L34" s="19"/>
      <c r="M34" s="18"/>
    </row>
    <row r="35" spans="2:13" ht="12.75" hidden="1">
      <c r="B35" t="s">
        <v>38</v>
      </c>
      <c r="D35" s="53"/>
      <c r="E35" s="18"/>
      <c r="F35" s="53"/>
      <c r="G35" s="18"/>
      <c r="H35" s="53"/>
      <c r="I35" s="18"/>
      <c r="J35" s="53"/>
      <c r="K35" s="18"/>
      <c r="L35" s="19"/>
      <c r="M35" s="18"/>
    </row>
    <row r="36" spans="2:16" ht="12.75">
      <c r="B36" t="s">
        <v>39</v>
      </c>
      <c r="D36" s="53">
        <v>9</v>
      </c>
      <c r="E36" s="18">
        <v>0</v>
      </c>
      <c r="F36" s="53"/>
      <c r="G36" s="18">
        <v>4401835.489500009</v>
      </c>
      <c r="H36" s="53"/>
      <c r="I36" s="18">
        <f>'2009'!E46+'2009'!E47+'2009'!E48+'2009'!E49</f>
        <v>56720400.533933334</v>
      </c>
      <c r="J36" s="53"/>
      <c r="K36" s="18">
        <f>'2008'!E41+'2008'!E42+'2008'!E43+'2008'!E44</f>
        <v>141947502.71233332</v>
      </c>
      <c r="L36" s="19"/>
      <c r="M36" s="18">
        <v>0</v>
      </c>
      <c r="P36" s="33"/>
    </row>
    <row r="37" spans="2:13" ht="12.75">
      <c r="B37" s="2" t="s">
        <v>4</v>
      </c>
      <c r="D37" s="53"/>
      <c r="E37" s="29">
        <v>676169491.2105958</v>
      </c>
      <c r="F37" s="53"/>
      <c r="G37" s="29">
        <v>691176666.6447046</v>
      </c>
      <c r="H37" s="53"/>
      <c r="I37" s="29">
        <f>I36+I35+I34+I33+I26+I20+I15</f>
        <v>846595013.7367395</v>
      </c>
      <c r="J37" s="53"/>
      <c r="K37" s="29">
        <f>K36+K35+K34+K33+K26+K20+K15</f>
        <v>825615731.167531</v>
      </c>
      <c r="L37" s="19"/>
      <c r="M37" s="29">
        <f>M36+M35+M34+M33+M26+M20+M15</f>
        <v>18114</v>
      </c>
    </row>
    <row r="38" spans="2:13" ht="12" customHeight="1">
      <c r="B38" s="2"/>
      <c r="D38" s="53"/>
      <c r="E38" s="18"/>
      <c r="F38" s="53"/>
      <c r="G38" s="18"/>
      <c r="H38" s="53"/>
      <c r="I38" s="18"/>
      <c r="J38" s="53"/>
      <c r="K38" s="18"/>
      <c r="L38" s="19"/>
      <c r="M38" s="18"/>
    </row>
    <row r="39" spans="2:13" ht="12.75" hidden="1">
      <c r="B39" s="2" t="s">
        <v>40</v>
      </c>
      <c r="D39" s="53"/>
      <c r="E39" s="18"/>
      <c r="F39" s="53"/>
      <c r="G39" s="18"/>
      <c r="H39" s="53"/>
      <c r="I39" s="18"/>
      <c r="J39" s="53"/>
      <c r="K39" s="18"/>
      <c r="L39" s="19"/>
      <c r="M39" s="18"/>
    </row>
    <row r="40" spans="2:13" ht="0.75" customHeight="1" hidden="1">
      <c r="B40" s="2"/>
      <c r="D40" s="53"/>
      <c r="E40" s="18"/>
      <c r="F40" s="53"/>
      <c r="G40" s="18"/>
      <c r="H40" s="53"/>
      <c r="I40" s="18"/>
      <c r="J40" s="53"/>
      <c r="K40" s="18"/>
      <c r="L40" s="19"/>
      <c r="M40" s="18"/>
    </row>
    <row r="41" spans="2:13" ht="12.75" hidden="1">
      <c r="B41" t="s">
        <v>41</v>
      </c>
      <c r="D41" s="53"/>
      <c r="E41" s="18"/>
      <c r="F41" s="53"/>
      <c r="G41" s="18"/>
      <c r="H41" s="53"/>
      <c r="I41" s="18"/>
      <c r="J41" s="53"/>
      <c r="K41" s="18"/>
      <c r="L41" s="19"/>
      <c r="M41" s="18"/>
    </row>
    <row r="42" spans="3:13" ht="12.75" hidden="1">
      <c r="C42" s="1" t="s">
        <v>5</v>
      </c>
      <c r="D42" s="53"/>
      <c r="E42" s="27"/>
      <c r="F42" s="53"/>
      <c r="G42" s="27"/>
      <c r="H42" s="53"/>
      <c r="I42" s="27"/>
      <c r="J42" s="53"/>
      <c r="K42" s="27"/>
      <c r="L42" s="19"/>
      <c r="M42" s="27"/>
    </row>
    <row r="43" spans="3:13" ht="12.75" hidden="1">
      <c r="C43" s="1" t="s">
        <v>42</v>
      </c>
      <c r="D43" s="53"/>
      <c r="E43" s="27"/>
      <c r="F43" s="53"/>
      <c r="G43" s="27"/>
      <c r="H43" s="53"/>
      <c r="I43" s="27"/>
      <c r="J43" s="53"/>
      <c r="K43" s="27"/>
      <c r="L43" s="19"/>
      <c r="M43" s="27"/>
    </row>
    <row r="44" spans="3:13" ht="12.75" hidden="1">
      <c r="C44" s="1" t="s">
        <v>43</v>
      </c>
      <c r="D44" s="53"/>
      <c r="E44" s="27"/>
      <c r="F44" s="53"/>
      <c r="G44" s="27"/>
      <c r="H44" s="53"/>
      <c r="I44" s="27"/>
      <c r="J44" s="53"/>
      <c r="K44" s="27"/>
      <c r="L44" s="19"/>
      <c r="M44" s="27"/>
    </row>
    <row r="45" spans="3:13" ht="12.75" hidden="1">
      <c r="C45" s="1" t="s">
        <v>44</v>
      </c>
      <c r="D45" s="53"/>
      <c r="E45" s="27"/>
      <c r="F45" s="53"/>
      <c r="G45" s="27"/>
      <c r="H45" s="53"/>
      <c r="I45" s="27"/>
      <c r="J45" s="53"/>
      <c r="K45" s="27"/>
      <c r="L45" s="19"/>
      <c r="M45" s="27"/>
    </row>
    <row r="46" spans="3:13" ht="12.75" hidden="1">
      <c r="C46" s="1"/>
      <c r="D46" s="53"/>
      <c r="E46" s="20">
        <v>0</v>
      </c>
      <c r="F46" s="53"/>
      <c r="G46" s="20">
        <v>0</v>
      </c>
      <c r="H46" s="53"/>
      <c r="I46" s="20">
        <f>SUM(I42:I45)</f>
        <v>0</v>
      </c>
      <c r="J46" s="53"/>
      <c r="K46" s="20">
        <f>SUM(K42:K45)</f>
        <v>0</v>
      </c>
      <c r="L46" s="19"/>
      <c r="M46" s="20">
        <f>SUM(M42:M45)</f>
        <v>0</v>
      </c>
    </row>
    <row r="47" spans="2:13" ht="12.75" hidden="1">
      <c r="B47" t="s">
        <v>45</v>
      </c>
      <c r="D47" s="53"/>
      <c r="E47" s="18"/>
      <c r="F47" s="53"/>
      <c r="G47" s="18"/>
      <c r="H47" s="53"/>
      <c r="I47" s="18"/>
      <c r="J47" s="53"/>
      <c r="K47" s="18"/>
      <c r="L47" s="19"/>
      <c r="M47" s="18"/>
    </row>
    <row r="48" spans="3:13" ht="12.75" hidden="1">
      <c r="C48" s="1" t="s">
        <v>6</v>
      </c>
      <c r="D48" s="53"/>
      <c r="E48" s="27"/>
      <c r="F48" s="53"/>
      <c r="G48" s="27"/>
      <c r="H48" s="53"/>
      <c r="I48" s="27"/>
      <c r="J48" s="53"/>
      <c r="K48" s="27"/>
      <c r="L48" s="19"/>
      <c r="M48" s="27"/>
    </row>
    <row r="49" spans="3:13" ht="12.75" hidden="1">
      <c r="C49" s="1" t="s">
        <v>7</v>
      </c>
      <c r="D49" s="53"/>
      <c r="E49" s="27"/>
      <c r="F49" s="53"/>
      <c r="G49" s="27"/>
      <c r="H49" s="53"/>
      <c r="I49" s="27"/>
      <c r="J49" s="53"/>
      <c r="K49" s="27"/>
      <c r="L49" s="19"/>
      <c r="M49" s="27"/>
    </row>
    <row r="50" spans="3:13" ht="12.75" hidden="1">
      <c r="C50" s="1" t="s">
        <v>46</v>
      </c>
      <c r="D50" s="53"/>
      <c r="E50" s="27"/>
      <c r="F50" s="53"/>
      <c r="G50" s="27"/>
      <c r="H50" s="53"/>
      <c r="I50" s="27"/>
      <c r="J50" s="53"/>
      <c r="K50" s="27"/>
      <c r="L50" s="19"/>
      <c r="M50" s="27"/>
    </row>
    <row r="51" spans="3:13" ht="12.75" hidden="1">
      <c r="C51" s="1" t="s">
        <v>47</v>
      </c>
      <c r="D51" s="53"/>
      <c r="E51" s="28"/>
      <c r="F51" s="53"/>
      <c r="G51" s="28"/>
      <c r="H51" s="53"/>
      <c r="I51" s="28"/>
      <c r="J51" s="53"/>
      <c r="K51" s="28"/>
      <c r="L51" s="19"/>
      <c r="M51" s="28"/>
    </row>
    <row r="52" spans="3:16" ht="12.75" hidden="1">
      <c r="C52" s="1"/>
      <c r="D52" s="53"/>
      <c r="E52" s="20">
        <v>0</v>
      </c>
      <c r="F52" s="53"/>
      <c r="G52" s="20">
        <v>0</v>
      </c>
      <c r="H52" s="53"/>
      <c r="I52" s="20">
        <f>SUM(I48:I51)</f>
        <v>0</v>
      </c>
      <c r="J52" s="53"/>
      <c r="K52" s="20">
        <f>SUM(K48:K51)</f>
        <v>0</v>
      </c>
      <c r="L52" s="19"/>
      <c r="M52" s="20">
        <f>SUM(M48:M51)</f>
        <v>0</v>
      </c>
      <c r="P52" s="33"/>
    </row>
    <row r="53" spans="2:13" ht="12.75" hidden="1">
      <c r="B53" t="s">
        <v>48</v>
      </c>
      <c r="C53" s="1"/>
      <c r="D53" s="53"/>
      <c r="E53" s="18"/>
      <c r="F53" s="53"/>
      <c r="G53" s="18"/>
      <c r="H53" s="53"/>
      <c r="I53" s="18"/>
      <c r="J53" s="53"/>
      <c r="K53" s="18"/>
      <c r="L53" s="19"/>
      <c r="M53" s="18"/>
    </row>
    <row r="54" spans="3:13" ht="9.75" customHeight="1" hidden="1">
      <c r="C54" s="1"/>
      <c r="D54" s="53"/>
      <c r="E54" s="18"/>
      <c r="F54" s="53"/>
      <c r="G54" s="18"/>
      <c r="H54" s="53"/>
      <c r="I54" s="18"/>
      <c r="J54" s="53"/>
      <c r="K54" s="18"/>
      <c r="L54" s="19"/>
      <c r="M54" s="18"/>
    </row>
    <row r="55" spans="2:13" ht="12.75" hidden="1">
      <c r="B55" t="s">
        <v>49</v>
      </c>
      <c r="D55" s="53"/>
      <c r="E55" s="18"/>
      <c r="F55" s="53"/>
      <c r="G55" s="18"/>
      <c r="H55" s="53"/>
      <c r="I55" s="18"/>
      <c r="J55" s="53"/>
      <c r="K55" s="18"/>
      <c r="L55" s="19"/>
      <c r="M55" s="18"/>
    </row>
    <row r="56" spans="3:13" ht="12.75" hidden="1">
      <c r="C56" s="1" t="s">
        <v>26</v>
      </c>
      <c r="D56" s="53"/>
      <c r="E56" s="27"/>
      <c r="F56" s="53"/>
      <c r="G56" s="27"/>
      <c r="H56" s="53"/>
      <c r="I56" s="27"/>
      <c r="J56" s="53"/>
      <c r="K56" s="27"/>
      <c r="L56" s="19"/>
      <c r="M56" s="27"/>
    </row>
    <row r="57" spans="3:13" ht="12.75" hidden="1">
      <c r="C57" s="1" t="s">
        <v>50</v>
      </c>
      <c r="D57" s="53"/>
      <c r="E57" s="27"/>
      <c r="F57" s="53"/>
      <c r="G57" s="27"/>
      <c r="H57" s="53"/>
      <c r="I57" s="27"/>
      <c r="J57" s="53"/>
      <c r="K57" s="27"/>
      <c r="L57" s="19"/>
      <c r="M57" s="27"/>
    </row>
    <row r="58" spans="3:13" ht="12.75" hidden="1">
      <c r="C58" s="1" t="s">
        <v>51</v>
      </c>
      <c r="D58" s="53"/>
      <c r="E58" s="27"/>
      <c r="F58" s="53"/>
      <c r="G58" s="27"/>
      <c r="H58" s="53"/>
      <c r="I58" s="27"/>
      <c r="J58" s="53"/>
      <c r="K58" s="27"/>
      <c r="L58" s="19"/>
      <c r="M58" s="27"/>
    </row>
    <row r="59" spans="3:13" ht="12.75" hidden="1">
      <c r="C59" s="1"/>
      <c r="D59" s="53"/>
      <c r="E59" s="20">
        <v>0</v>
      </c>
      <c r="F59" s="53"/>
      <c r="G59" s="20">
        <v>0</v>
      </c>
      <c r="H59" s="53"/>
      <c r="I59" s="20">
        <f>SUM(I56:I58)</f>
        <v>0</v>
      </c>
      <c r="J59" s="53"/>
      <c r="K59" s="20">
        <f>SUM(K56:K58)</f>
        <v>0</v>
      </c>
      <c r="L59" s="19"/>
      <c r="M59" s="20">
        <f>SUM(M56:M58)</f>
        <v>0</v>
      </c>
    </row>
    <row r="60" spans="2:13" ht="12.75" hidden="1">
      <c r="B60" t="s">
        <v>52</v>
      </c>
      <c r="D60" s="53"/>
      <c r="E60" s="18"/>
      <c r="F60" s="53"/>
      <c r="G60" s="18"/>
      <c r="H60" s="53"/>
      <c r="I60" s="18"/>
      <c r="J60" s="53"/>
      <c r="K60" s="18"/>
      <c r="L60" s="19"/>
      <c r="M60" s="18"/>
    </row>
    <row r="61" spans="2:13" ht="12.75" hidden="1">
      <c r="B61" t="s">
        <v>53</v>
      </c>
      <c r="D61" s="53"/>
      <c r="E61" s="18"/>
      <c r="F61" s="53"/>
      <c r="G61" s="18"/>
      <c r="H61" s="53"/>
      <c r="I61" s="18"/>
      <c r="J61" s="53"/>
      <c r="K61" s="18"/>
      <c r="L61" s="19"/>
      <c r="M61" s="18"/>
    </row>
    <row r="62" spans="2:13" ht="12.75">
      <c r="B62" s="2" t="s">
        <v>8</v>
      </c>
      <c r="D62" s="53"/>
      <c r="E62" s="29">
        <v>0</v>
      </c>
      <c r="F62" s="53"/>
      <c r="G62" s="29">
        <v>0</v>
      </c>
      <c r="H62" s="53"/>
      <c r="I62" s="29">
        <f>I61+I60+I59+I52+I46</f>
        <v>0</v>
      </c>
      <c r="J62" s="53"/>
      <c r="K62" s="29">
        <f>K61+K60+K59+K52+K46</f>
        <v>0</v>
      </c>
      <c r="L62" s="19"/>
      <c r="M62" s="29">
        <f>M61+M60+M59+M52+M46</f>
        <v>0</v>
      </c>
    </row>
    <row r="63" spans="2:13" ht="7.5" customHeight="1">
      <c r="B63" s="2"/>
      <c r="D63" s="53"/>
      <c r="E63" s="18"/>
      <c r="F63" s="53"/>
      <c r="G63" s="18"/>
      <c r="H63" s="53"/>
      <c r="I63" s="18"/>
      <c r="J63" s="53"/>
      <c r="K63" s="18"/>
      <c r="L63" s="19"/>
      <c r="M63" s="18"/>
    </row>
    <row r="64" spans="2:13" ht="13.5" thickBot="1">
      <c r="B64" s="179" t="s">
        <v>54</v>
      </c>
      <c r="C64" s="179"/>
      <c r="D64" s="53"/>
      <c r="E64" s="26">
        <v>676169491.2105958</v>
      </c>
      <c r="F64" s="53"/>
      <c r="G64" s="26">
        <v>691176666.6447046</v>
      </c>
      <c r="H64" s="53"/>
      <c r="I64" s="26">
        <f>I62+I37</f>
        <v>846595013.7367395</v>
      </c>
      <c r="J64" s="53"/>
      <c r="K64" s="26">
        <f>K62+K37</f>
        <v>825615731.167531</v>
      </c>
      <c r="L64" s="21"/>
      <c r="M64" s="26">
        <f>M62+M37</f>
        <v>18114</v>
      </c>
    </row>
    <row r="65" spans="4:13" ht="13.5" thickTop="1">
      <c r="D65" s="53"/>
      <c r="E65" s="18"/>
      <c r="F65" s="53"/>
      <c r="G65" s="18"/>
      <c r="H65" s="53"/>
      <c r="I65" s="18"/>
      <c r="J65" s="53"/>
      <c r="K65" s="18"/>
      <c r="L65" s="19"/>
      <c r="M65" s="18"/>
    </row>
    <row r="66" spans="4:13" ht="12.75">
      <c r="D66" s="53"/>
      <c r="E66" s="18"/>
      <c r="F66" s="53"/>
      <c r="G66" s="18"/>
      <c r="H66" s="53"/>
      <c r="I66" s="18"/>
      <c r="J66" s="53"/>
      <c r="K66" s="18"/>
      <c r="L66" s="19"/>
      <c r="M66" s="18"/>
    </row>
    <row r="67" spans="2:13" ht="12.75">
      <c r="B67" s="179" t="s">
        <v>56</v>
      </c>
      <c r="C67" s="179"/>
      <c r="D67" s="53"/>
      <c r="E67" s="18"/>
      <c r="F67" s="53"/>
      <c r="G67" s="18"/>
      <c r="H67" s="53"/>
      <c r="I67" s="18"/>
      <c r="J67" s="53"/>
      <c r="K67" s="18"/>
      <c r="L67" s="19"/>
      <c r="M67" s="18"/>
    </row>
    <row r="68" spans="2:13" ht="12.75" hidden="1">
      <c r="B68" t="s">
        <v>31</v>
      </c>
      <c r="D68" s="53"/>
      <c r="E68" s="18"/>
      <c r="F68" s="53"/>
      <c r="G68" s="18"/>
      <c r="H68" s="53"/>
      <c r="I68" s="18"/>
      <c r="J68" s="53"/>
      <c r="K68" s="18"/>
      <c r="L68" s="19"/>
      <c r="M68" s="18"/>
    </row>
    <row r="69" spans="2:13" ht="12.75" hidden="1">
      <c r="B69" t="s">
        <v>57</v>
      </c>
      <c r="D69" s="53"/>
      <c r="E69" s="18"/>
      <c r="F69" s="53"/>
      <c r="G69" s="18"/>
      <c r="H69" s="53"/>
      <c r="I69" s="18"/>
      <c r="J69" s="53"/>
      <c r="K69" s="18"/>
      <c r="L69" s="19"/>
      <c r="M69" s="18"/>
    </row>
    <row r="70" spans="3:13" ht="12.75" hidden="1">
      <c r="C70" s="1" t="s">
        <v>58</v>
      </c>
      <c r="D70" s="53"/>
      <c r="E70" s="27"/>
      <c r="F70" s="53"/>
      <c r="G70" s="27"/>
      <c r="H70" s="53"/>
      <c r="I70" s="27"/>
      <c r="J70" s="53"/>
      <c r="K70" s="27"/>
      <c r="L70" s="19"/>
      <c r="M70" s="27"/>
    </row>
    <row r="71" spans="3:13" ht="12.75" hidden="1">
      <c r="C71" s="1" t="s">
        <v>59</v>
      </c>
      <c r="D71" s="53"/>
      <c r="E71" s="27"/>
      <c r="F71" s="53"/>
      <c r="G71" s="27"/>
      <c r="H71" s="53"/>
      <c r="I71" s="27"/>
      <c r="J71" s="53"/>
      <c r="K71" s="27"/>
      <c r="L71" s="19"/>
      <c r="M71" s="27"/>
    </row>
    <row r="72" spans="3:13" ht="12.75" hidden="1">
      <c r="C72" s="1" t="s">
        <v>9</v>
      </c>
      <c r="D72" s="53"/>
      <c r="E72" s="27"/>
      <c r="F72" s="53"/>
      <c r="G72" s="27"/>
      <c r="H72" s="53"/>
      <c r="I72" s="27"/>
      <c r="J72" s="53"/>
      <c r="K72" s="27"/>
      <c r="L72" s="19"/>
      <c r="M72" s="27"/>
    </row>
    <row r="73" spans="3:13" ht="12.75" hidden="1">
      <c r="C73" s="1"/>
      <c r="D73" s="53"/>
      <c r="E73" s="20">
        <v>0</v>
      </c>
      <c r="F73" s="53"/>
      <c r="G73" s="20">
        <v>0</v>
      </c>
      <c r="H73" s="53"/>
      <c r="I73" s="20">
        <f>SUM(I70:I72)</f>
        <v>0</v>
      </c>
      <c r="J73" s="53"/>
      <c r="K73" s="20">
        <f>SUM(K70:K72)</f>
        <v>0</v>
      </c>
      <c r="L73" s="19"/>
      <c r="M73" s="20">
        <f>SUM(M70:M72)</f>
        <v>0</v>
      </c>
    </row>
    <row r="74" spans="2:13" ht="12.75">
      <c r="B74" t="s">
        <v>10</v>
      </c>
      <c r="D74" s="53"/>
      <c r="E74" s="18"/>
      <c r="F74" s="53"/>
      <c r="G74" s="18"/>
      <c r="H74" s="53"/>
      <c r="I74" s="18"/>
      <c r="J74" s="53"/>
      <c r="K74" s="18"/>
      <c r="L74" s="19"/>
      <c r="M74" s="18"/>
    </row>
    <row r="75" spans="3:16" ht="12.75">
      <c r="C75" s="1" t="s">
        <v>60</v>
      </c>
      <c r="D75" s="53">
        <v>10</v>
      </c>
      <c r="E75" s="27">
        <v>333789.39017001487</v>
      </c>
      <c r="F75" s="53"/>
      <c r="G75" s="27">
        <v>91149624.23037587</v>
      </c>
      <c r="H75" s="53"/>
      <c r="I75" s="27">
        <f>'2009'!G28</f>
        <v>105540064.17063391</v>
      </c>
      <c r="J75" s="53"/>
      <c r="K75" s="27">
        <f>'2008'!G24</f>
        <v>151296017.93696374</v>
      </c>
      <c r="L75" s="48"/>
      <c r="M75" s="27">
        <f>'2007'!E5</f>
        <v>108684</v>
      </c>
      <c r="P75" s="126"/>
    </row>
    <row r="76" spans="3:16" ht="12.75" hidden="1">
      <c r="C76" s="1" t="s">
        <v>11</v>
      </c>
      <c r="D76" s="53"/>
      <c r="E76" s="49"/>
      <c r="F76" s="53"/>
      <c r="G76" s="49"/>
      <c r="H76" s="53"/>
      <c r="I76" s="49"/>
      <c r="J76" s="53"/>
      <c r="K76" s="49"/>
      <c r="L76" s="48"/>
      <c r="M76" s="49"/>
      <c r="P76" s="126"/>
    </row>
    <row r="77" spans="3:16" ht="12.75">
      <c r="C77" s="1" t="s">
        <v>12</v>
      </c>
      <c r="D77" s="53">
        <v>11</v>
      </c>
      <c r="E77" s="27">
        <v>16077944</v>
      </c>
      <c r="F77" s="53"/>
      <c r="G77" s="27">
        <v>320294</v>
      </c>
      <c r="H77" s="53"/>
      <c r="I77" s="27">
        <f>'2009'!F31+'2009'!F36+'2009'!F38</f>
        <v>8712649</v>
      </c>
      <c r="J77" s="53"/>
      <c r="K77" s="27">
        <f>'2008'!F28+'2008'!F33+'2008'!F27+'2008'!F34</f>
        <v>40600619</v>
      </c>
      <c r="L77" s="48"/>
      <c r="M77" s="49">
        <v>0</v>
      </c>
      <c r="P77" s="126"/>
    </row>
    <row r="78" spans="3:16" ht="12.75" hidden="1">
      <c r="C78" s="1" t="s">
        <v>61</v>
      </c>
      <c r="D78" s="53"/>
      <c r="E78" s="27"/>
      <c r="F78" s="53"/>
      <c r="G78" s="27"/>
      <c r="H78" s="53"/>
      <c r="I78" s="27"/>
      <c r="J78" s="53"/>
      <c r="K78" s="27"/>
      <c r="L78" s="48"/>
      <c r="M78" s="27">
        <f>'2007'!E8</f>
        <v>68991.5737704918</v>
      </c>
      <c r="P78" s="126"/>
    </row>
    <row r="79" spans="3:16" ht="12.75">
      <c r="C79" s="1" t="s">
        <v>13</v>
      </c>
      <c r="D79" s="53">
        <v>12</v>
      </c>
      <c r="E79" s="27">
        <v>0</v>
      </c>
      <c r="F79" s="53"/>
      <c r="G79" s="27">
        <v>106304012.3035065</v>
      </c>
      <c r="H79" s="53"/>
      <c r="I79" s="27">
        <f>'2009'!F50</f>
        <v>217032597.737063</v>
      </c>
      <c r="J79" s="53"/>
      <c r="K79" s="27">
        <f>'2008'!F45</f>
        <v>413430513.492</v>
      </c>
      <c r="L79" s="48"/>
      <c r="M79" s="27">
        <v>0</v>
      </c>
      <c r="P79" s="126"/>
    </row>
    <row r="80" spans="3:16" ht="12.75">
      <c r="C80" s="1"/>
      <c r="D80" s="53"/>
      <c r="E80" s="20">
        <v>16411733.390170015</v>
      </c>
      <c r="F80" s="53"/>
      <c r="G80" s="20">
        <v>197773930.53388238</v>
      </c>
      <c r="H80" s="53"/>
      <c r="I80" s="20">
        <f>SUM(I75:I79)</f>
        <v>331285310.9076969</v>
      </c>
      <c r="J80" s="53"/>
      <c r="K80" s="20">
        <f>SUM(K75:K79)</f>
        <v>605327150.4289637</v>
      </c>
      <c r="L80" s="48"/>
      <c r="M80" s="20">
        <f>SUM(M75:M79)</f>
        <v>177675.5737704918</v>
      </c>
      <c r="P80" s="33"/>
    </row>
    <row r="81" spans="4:13" ht="11.25" customHeight="1">
      <c r="D81" s="53"/>
      <c r="E81" s="18"/>
      <c r="F81" s="53"/>
      <c r="G81" s="18"/>
      <c r="H81" s="53"/>
      <c r="I81" s="18"/>
      <c r="J81" s="53"/>
      <c r="K81" s="18"/>
      <c r="L81" s="19"/>
      <c r="M81" s="18"/>
    </row>
    <row r="82" spans="2:16" ht="12.75" hidden="1">
      <c r="B82" t="s">
        <v>62</v>
      </c>
      <c r="D82" s="53"/>
      <c r="E82" s="18"/>
      <c r="F82" s="53"/>
      <c r="G82" s="18"/>
      <c r="H82" s="53"/>
      <c r="I82" s="18"/>
      <c r="J82" s="53"/>
      <c r="K82" s="18"/>
      <c r="L82" s="19"/>
      <c r="M82" s="18">
        <f>'2007'!E9</f>
        <v>708.4260000000002</v>
      </c>
      <c r="P82" s="33"/>
    </row>
    <row r="83" spans="2:19" ht="12.75">
      <c r="B83" s="2" t="s">
        <v>63</v>
      </c>
      <c r="D83" s="53"/>
      <c r="E83" s="29">
        <v>16411733.390170015</v>
      </c>
      <c r="F83" s="53"/>
      <c r="G83" s="29">
        <v>197773930.53388238</v>
      </c>
      <c r="H83" s="53"/>
      <c r="I83" s="29">
        <f>I82+I81+I80+I73+I69+I68</f>
        <v>331285310.9076969</v>
      </c>
      <c r="J83" s="53"/>
      <c r="K83" s="29">
        <f>K82+K81+K80+K73+K69+K68</f>
        <v>605327150.4289637</v>
      </c>
      <c r="L83" s="19"/>
      <c r="M83" s="29">
        <f>M82+M81+M80+M73+M69+M68</f>
        <v>178383.99977049182</v>
      </c>
      <c r="P83" s="23"/>
      <c r="S83" s="23"/>
    </row>
    <row r="84" spans="4:13" ht="12.75">
      <c r="D84" s="53"/>
      <c r="E84" s="18"/>
      <c r="F84" s="53"/>
      <c r="G84" s="18"/>
      <c r="H84" s="53"/>
      <c r="I84" s="18"/>
      <c r="J84" s="53"/>
      <c r="K84" s="18"/>
      <c r="L84" s="19"/>
      <c r="M84" s="18"/>
    </row>
    <row r="85" spans="2:13" ht="12.75" hidden="1">
      <c r="B85" t="s">
        <v>14</v>
      </c>
      <c r="D85" s="53"/>
      <c r="E85" s="18"/>
      <c r="F85" s="53"/>
      <c r="G85" s="18"/>
      <c r="H85" s="53"/>
      <c r="I85" s="18"/>
      <c r="J85" s="53"/>
      <c r="K85" s="18"/>
      <c r="L85" s="19"/>
      <c r="M85" s="18"/>
    </row>
    <row r="86" spans="3:13" ht="12.75" hidden="1">
      <c r="C86" s="1" t="s">
        <v>64</v>
      </c>
      <c r="D86" s="53"/>
      <c r="E86" s="27"/>
      <c r="F86" s="53"/>
      <c r="G86" s="27"/>
      <c r="H86" s="53"/>
      <c r="I86" s="27"/>
      <c r="J86" s="53"/>
      <c r="K86" s="27"/>
      <c r="L86" s="19"/>
      <c r="M86" s="27"/>
    </row>
    <row r="87" spans="3:13" ht="12.75" hidden="1">
      <c r="C87" s="1" t="s">
        <v>9</v>
      </c>
      <c r="D87" s="53"/>
      <c r="E87" s="27"/>
      <c r="F87" s="53"/>
      <c r="G87" s="27"/>
      <c r="H87" s="53"/>
      <c r="I87" s="27"/>
      <c r="J87" s="53"/>
      <c r="K87" s="27"/>
      <c r="L87" s="19"/>
      <c r="M87" s="27"/>
    </row>
    <row r="88" spans="3:13" ht="12.75" hidden="1">
      <c r="C88" s="1"/>
      <c r="D88" s="53"/>
      <c r="E88" s="20">
        <v>0</v>
      </c>
      <c r="F88" s="53"/>
      <c r="G88" s="20">
        <v>0</v>
      </c>
      <c r="H88" s="53"/>
      <c r="I88" s="20">
        <f>SUM(I86:I87)</f>
        <v>0</v>
      </c>
      <c r="J88" s="53"/>
      <c r="K88" s="20">
        <f>SUM(K86:K87)</f>
        <v>0</v>
      </c>
      <c r="L88" s="19"/>
      <c r="M88" s="20">
        <f>SUM(M86:M87)</f>
        <v>0</v>
      </c>
    </row>
    <row r="89" spans="3:13" ht="12.75" hidden="1">
      <c r="C89" s="1"/>
      <c r="D89" s="53"/>
      <c r="E89" s="19"/>
      <c r="F89" s="53"/>
      <c r="G89" s="19"/>
      <c r="H89" s="53"/>
      <c r="I89" s="19"/>
      <c r="J89" s="53"/>
      <c r="K89" s="19"/>
      <c r="L89" s="19"/>
      <c r="M89" s="19"/>
    </row>
    <row r="90" spans="2:16" ht="12.75" hidden="1">
      <c r="B90" t="s">
        <v>65</v>
      </c>
      <c r="D90" s="53"/>
      <c r="E90" s="18"/>
      <c r="F90" s="53"/>
      <c r="G90" s="18"/>
      <c r="H90" s="53"/>
      <c r="I90" s="18"/>
      <c r="J90" s="53"/>
      <c r="K90" s="18"/>
      <c r="L90" s="19"/>
      <c r="M90" s="18"/>
      <c r="P90" s="33"/>
    </row>
    <row r="91" spans="2:13" ht="12.75" hidden="1">
      <c r="B91" t="s">
        <v>66</v>
      </c>
      <c r="D91" s="53"/>
      <c r="E91" s="18"/>
      <c r="F91" s="53"/>
      <c r="G91" s="18"/>
      <c r="H91" s="53"/>
      <c r="I91" s="18"/>
      <c r="J91" s="53"/>
      <c r="K91" s="18"/>
      <c r="L91" s="19"/>
      <c r="M91" s="18"/>
    </row>
    <row r="92" spans="2:13" ht="12.75" hidden="1">
      <c r="B92" t="s">
        <v>67</v>
      </c>
      <c r="D92" s="53"/>
      <c r="E92" s="18"/>
      <c r="F92" s="53"/>
      <c r="G92" s="18"/>
      <c r="H92" s="53"/>
      <c r="I92" s="18"/>
      <c r="J92" s="53"/>
      <c r="K92" s="18"/>
      <c r="L92" s="19"/>
      <c r="M92" s="18"/>
    </row>
    <row r="93" spans="2:13" ht="12.75">
      <c r="B93" s="2" t="s">
        <v>68</v>
      </c>
      <c r="D93" s="53"/>
      <c r="E93" s="29">
        <v>0</v>
      </c>
      <c r="F93" s="53"/>
      <c r="G93" s="29">
        <v>0</v>
      </c>
      <c r="H93" s="53"/>
      <c r="I93" s="29">
        <f>I92+I91+I90+I88</f>
        <v>0</v>
      </c>
      <c r="J93" s="53"/>
      <c r="K93" s="29">
        <f>K92+K91+K90+K88</f>
        <v>0</v>
      </c>
      <c r="L93" s="19"/>
      <c r="M93" s="29">
        <f>M92+M91+M90+M88</f>
        <v>0</v>
      </c>
    </row>
    <row r="94" spans="2:13" ht="5.25" customHeight="1">
      <c r="B94" s="2"/>
      <c r="D94" s="53"/>
      <c r="E94" s="29"/>
      <c r="F94" s="53"/>
      <c r="G94" s="29"/>
      <c r="H94" s="53"/>
      <c r="I94" s="29"/>
      <c r="J94" s="53"/>
      <c r="K94" s="29"/>
      <c r="L94" s="19"/>
      <c r="M94" s="29"/>
    </row>
    <row r="95" spans="2:16" ht="12.75">
      <c r="B95" s="2" t="s">
        <v>69</v>
      </c>
      <c r="D95" s="53"/>
      <c r="E95" s="29">
        <v>16411733.390170015</v>
      </c>
      <c r="F95" s="53"/>
      <c r="G95" s="29">
        <v>197773930.53388238</v>
      </c>
      <c r="H95" s="53"/>
      <c r="I95" s="29">
        <f>I93+I83</f>
        <v>331285310.9076969</v>
      </c>
      <c r="J95" s="53"/>
      <c r="K95" s="29">
        <f>K93+K83</f>
        <v>605327150.4289637</v>
      </c>
      <c r="L95" s="19"/>
      <c r="M95" s="29">
        <f>M93+M83</f>
        <v>178383.99977049182</v>
      </c>
      <c r="P95" s="23"/>
    </row>
    <row r="96" spans="4:13" ht="12.75">
      <c r="D96" s="53"/>
      <c r="E96" s="18"/>
      <c r="F96" s="53"/>
      <c r="G96" s="18"/>
      <c r="H96" s="53"/>
      <c r="I96" s="18"/>
      <c r="J96" s="53"/>
      <c r="K96" s="18"/>
      <c r="L96" s="19"/>
      <c r="M96" s="18"/>
    </row>
    <row r="97" spans="2:13" ht="12.75">
      <c r="B97" s="179" t="s">
        <v>15</v>
      </c>
      <c r="C97" s="179"/>
      <c r="D97" s="53"/>
      <c r="E97" s="18"/>
      <c r="F97" s="53"/>
      <c r="G97" s="18"/>
      <c r="H97" s="53"/>
      <c r="I97" s="18"/>
      <c r="J97" s="53"/>
      <c r="K97" s="18"/>
      <c r="L97" s="19"/>
      <c r="M97" s="18"/>
    </row>
    <row r="98" spans="2:13" ht="12.75" hidden="1">
      <c r="B98" t="s">
        <v>16</v>
      </c>
      <c r="D98" s="53"/>
      <c r="E98" s="18"/>
      <c r="F98" s="53"/>
      <c r="G98" s="18"/>
      <c r="H98" s="53"/>
      <c r="I98" s="18"/>
      <c r="J98" s="53"/>
      <c r="K98" s="18"/>
      <c r="L98" s="19"/>
      <c r="M98" s="18"/>
    </row>
    <row r="99" spans="2:13" ht="12.75" hidden="1">
      <c r="B99" t="s">
        <v>27</v>
      </c>
      <c r="D99" s="53"/>
      <c r="E99" s="18"/>
      <c r="F99" s="53"/>
      <c r="G99" s="18"/>
      <c r="H99" s="53"/>
      <c r="I99" s="18"/>
      <c r="J99" s="53"/>
      <c r="K99" s="18"/>
      <c r="L99" s="19"/>
      <c r="M99" s="18"/>
    </row>
    <row r="100" spans="2:13" ht="12.75" hidden="1">
      <c r="B100" t="s">
        <v>70</v>
      </c>
      <c r="D100" s="53"/>
      <c r="E100" s="18"/>
      <c r="F100" s="53"/>
      <c r="G100" s="18"/>
      <c r="H100" s="53"/>
      <c r="I100" s="18"/>
      <c r="J100" s="53"/>
      <c r="K100" s="18"/>
      <c r="L100" s="19"/>
      <c r="M100" s="18"/>
    </row>
    <row r="101" spans="2:13" ht="12.75" hidden="1">
      <c r="B101" t="s">
        <v>71</v>
      </c>
      <c r="D101" s="53"/>
      <c r="E101" s="18"/>
      <c r="F101" s="53"/>
      <c r="G101" s="18"/>
      <c r="H101" s="53"/>
      <c r="I101" s="18"/>
      <c r="J101" s="53"/>
      <c r="K101" s="18"/>
      <c r="L101" s="19"/>
      <c r="M101" s="18"/>
    </row>
    <row r="102" spans="2:13" ht="12.75" hidden="1">
      <c r="B102" t="s">
        <v>17</v>
      </c>
      <c r="D102" s="53"/>
      <c r="E102" s="18"/>
      <c r="F102" s="53"/>
      <c r="G102" s="18"/>
      <c r="H102" s="53"/>
      <c r="I102" s="18"/>
      <c r="J102" s="53"/>
      <c r="K102" s="18"/>
      <c r="L102" s="19"/>
      <c r="M102" s="18"/>
    </row>
    <row r="103" spans="2:13" ht="12.75" hidden="1">
      <c r="B103" t="s">
        <v>18</v>
      </c>
      <c r="D103" s="53"/>
      <c r="E103" s="18"/>
      <c r="F103" s="53"/>
      <c r="G103" s="18"/>
      <c r="H103" s="53"/>
      <c r="I103" s="18"/>
      <c r="J103" s="53"/>
      <c r="K103" s="18"/>
      <c r="L103" s="19"/>
      <c r="M103" s="18"/>
    </row>
    <row r="104" spans="2:13" ht="12.75" hidden="1">
      <c r="B104" t="s">
        <v>19</v>
      </c>
      <c r="D104" s="53"/>
      <c r="E104" s="18"/>
      <c r="F104" s="53"/>
      <c r="G104" s="18"/>
      <c r="H104" s="53"/>
      <c r="I104" s="18"/>
      <c r="J104" s="53"/>
      <c r="K104" s="18"/>
      <c r="L104" s="19"/>
      <c r="M104" s="18"/>
    </row>
    <row r="105" spans="2:13" ht="12.75">
      <c r="B105" t="s">
        <v>173</v>
      </c>
      <c r="D105" s="53"/>
      <c r="E105" s="18">
        <v>493402736</v>
      </c>
      <c r="F105" s="53"/>
      <c r="G105" s="18">
        <v>515309702.84</v>
      </c>
      <c r="H105" s="53"/>
      <c r="I105" s="18">
        <f>'2009'!F7</f>
        <v>220288580.74</v>
      </c>
      <c r="J105" s="53"/>
      <c r="K105" s="18">
        <f>-'2008'!E7</f>
        <v>-160270</v>
      </c>
      <c r="L105" s="19"/>
      <c r="M105" s="18">
        <v>0</v>
      </c>
    </row>
    <row r="106" spans="2:13" ht="12.75">
      <c r="B106" t="s">
        <v>20</v>
      </c>
      <c r="D106" s="53">
        <v>18</v>
      </c>
      <c r="E106" s="18">
        <v>166355021.68999997</v>
      </c>
      <c r="F106" s="53"/>
      <c r="G106" s="18">
        <v>-21906967.00764</v>
      </c>
      <c r="H106" s="53"/>
      <c r="I106" s="18">
        <f>'PASH-sipas natyres'!H37</f>
        <v>295021122.1059996</v>
      </c>
      <c r="J106" s="53"/>
      <c r="K106" s="18">
        <f>'PASH-sipas natyres'!J37</f>
        <v>220448850.73800004</v>
      </c>
      <c r="L106" s="18"/>
      <c r="M106" s="18">
        <f>'PASH-sipas natyres'!L37</f>
        <v>-160270</v>
      </c>
    </row>
    <row r="107" spans="2:16" ht="12.75">
      <c r="B107" s="2" t="s">
        <v>21</v>
      </c>
      <c r="D107" s="53"/>
      <c r="E107" s="29">
        <v>659757757.6899999</v>
      </c>
      <c r="F107" s="53"/>
      <c r="G107" s="29">
        <v>493402735.83235997</v>
      </c>
      <c r="H107" s="53"/>
      <c r="I107" s="29">
        <f>SUM(I98:I106)</f>
        <v>515309702.8459996</v>
      </c>
      <c r="J107" s="53"/>
      <c r="K107" s="29">
        <f>SUM(K98:K106)</f>
        <v>220288580.73800004</v>
      </c>
      <c r="L107" s="19"/>
      <c r="M107" s="29">
        <f>SUM(M98:M106)</f>
        <v>-160270</v>
      </c>
      <c r="P107" s="33"/>
    </row>
    <row r="108" spans="2:13" ht="12.75">
      <c r="B108" s="2"/>
      <c r="E108" s="18"/>
      <c r="G108" s="18"/>
      <c r="I108" s="18"/>
      <c r="K108" s="18"/>
      <c r="L108" s="19"/>
      <c r="M108" s="18"/>
    </row>
    <row r="109" spans="2:13" ht="13.5" thickBot="1">
      <c r="B109" s="179" t="s">
        <v>72</v>
      </c>
      <c r="C109" s="179"/>
      <c r="E109" s="25">
        <v>676169491.0801699</v>
      </c>
      <c r="G109" s="25">
        <v>691176666.3662424</v>
      </c>
      <c r="I109" s="25">
        <f>I107+I95</f>
        <v>846595013.7536964</v>
      </c>
      <c r="K109" s="25">
        <f>K107+K95</f>
        <v>825615731.1669637</v>
      </c>
      <c r="L109" s="19"/>
      <c r="M109" s="25">
        <f>M107+M95</f>
        <v>18113.99977049182</v>
      </c>
    </row>
    <row r="110" ht="13.5" thickTop="1"/>
    <row r="111" spans="2:14" ht="12.75">
      <c r="B111" s="34"/>
      <c r="C111" s="34"/>
      <c r="D111" s="34"/>
      <c r="E111" s="34"/>
      <c r="F111" s="34"/>
      <c r="G111" s="139"/>
      <c r="H111" s="34"/>
      <c r="I111" s="139"/>
      <c r="J111" s="34"/>
      <c r="K111" s="139"/>
      <c r="L111" s="139"/>
      <c r="M111" s="139"/>
      <c r="N111" s="34"/>
    </row>
    <row r="112" spans="2:14" ht="12.75">
      <c r="B112" s="34" t="s">
        <v>172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5"/>
      <c r="M112" s="34"/>
      <c r="N112" s="34"/>
    </row>
    <row r="113" spans="2:14" ht="12.7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5"/>
      <c r="M113" s="34"/>
      <c r="N113" s="34"/>
    </row>
    <row r="114" spans="2:15" ht="12.75">
      <c r="B114" s="34"/>
      <c r="C114" s="34"/>
      <c r="D114" s="34"/>
      <c r="E114" s="142"/>
      <c r="F114" s="34"/>
      <c r="G114" s="142"/>
      <c r="H114" s="34"/>
      <c r="I114" s="142"/>
      <c r="J114" s="166"/>
      <c r="K114" s="142"/>
      <c r="L114" s="143"/>
      <c r="M114" s="143"/>
      <c r="N114" s="57"/>
      <c r="O114" s="51"/>
    </row>
    <row r="115" spans="2:14" ht="12.75">
      <c r="B115" s="34" t="s">
        <v>170</v>
      </c>
      <c r="C115" s="34"/>
      <c r="D115" s="34"/>
      <c r="E115" s="34"/>
      <c r="F115" s="34"/>
      <c r="G115" s="34"/>
      <c r="H115" s="34"/>
      <c r="I115" s="57"/>
      <c r="J115" s="57"/>
      <c r="K115" s="144"/>
      <c r="L115" s="143"/>
      <c r="M115" s="143"/>
      <c r="N115" s="57"/>
    </row>
    <row r="116" spans="2:14" ht="12.75">
      <c r="B116" s="34"/>
      <c r="C116" s="34"/>
      <c r="D116" s="34"/>
      <c r="E116" s="34"/>
      <c r="F116" s="34"/>
      <c r="G116" s="34"/>
      <c r="H116" s="34"/>
      <c r="I116" s="57"/>
      <c r="J116" s="57"/>
      <c r="K116" s="57"/>
      <c r="L116" s="145"/>
      <c r="M116" s="57"/>
      <c r="N116" s="57"/>
    </row>
    <row r="117" spans="9:14" ht="12.75">
      <c r="I117" s="166"/>
      <c r="J117" s="57"/>
      <c r="K117" s="57"/>
      <c r="L117" s="145"/>
      <c r="M117" s="57"/>
      <c r="N117" s="57"/>
    </row>
  </sheetData>
  <mergeCells count="8">
    <mergeCell ref="B4:M4"/>
    <mergeCell ref="B6:M6"/>
    <mergeCell ref="B109:C109"/>
    <mergeCell ref="B97:C97"/>
    <mergeCell ref="B11:C11"/>
    <mergeCell ref="B67:C67"/>
    <mergeCell ref="B64:C64"/>
    <mergeCell ref="E8:M8"/>
  </mergeCells>
  <printOptions/>
  <pageMargins left="0.75" right="0.75" top="0.75" bottom="0.75" header="0.5" footer="0.5"/>
  <pageSetup horizontalDpi="600" verticalDpi="600" orientation="portrait" paperSize="9" scale="88" r:id="rId3"/>
  <rowBreaks count="1" manualBreakCount="1">
    <brk id="64" max="6" man="1"/>
  </rowBreaks>
  <colBreaks count="1" manualBreakCount="1">
    <brk id="13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O54"/>
  <sheetViews>
    <sheetView workbookViewId="0" topLeftCell="A1">
      <selection activeCell="D11" sqref="D11:F37"/>
    </sheetView>
  </sheetViews>
  <sheetFormatPr defaultColWidth="9.140625" defaultRowHeight="12.75"/>
  <cols>
    <col min="2" max="2" width="43.7109375" style="0" customWidth="1"/>
    <col min="3" max="3" width="8.28125" style="0" customWidth="1"/>
    <col min="4" max="4" width="14.7109375" style="0" customWidth="1"/>
    <col min="5" max="5" width="2.7109375" style="0" customWidth="1"/>
    <col min="6" max="6" width="14.7109375" style="0" customWidth="1"/>
    <col min="7" max="7" width="2.7109375" style="0" hidden="1" customWidth="1"/>
    <col min="8" max="8" width="14.7109375" style="0" hidden="1" customWidth="1"/>
    <col min="9" max="9" width="2.7109375" style="0" hidden="1" customWidth="1"/>
    <col min="10" max="10" width="14.7109375" style="0" hidden="1" customWidth="1"/>
    <col min="11" max="11" width="2.7109375" style="14" hidden="1" customWidth="1"/>
    <col min="12" max="12" width="15.140625" style="0" hidden="1" customWidth="1"/>
    <col min="15" max="15" width="14.00390625" style="0" bestFit="1" customWidth="1"/>
  </cols>
  <sheetData>
    <row r="1" ht="15.75">
      <c r="A1" s="134" t="s">
        <v>174</v>
      </c>
    </row>
    <row r="2" ht="15.75">
      <c r="A2" s="135" t="s">
        <v>321</v>
      </c>
    </row>
    <row r="4" spans="1:12" ht="15">
      <c r="A4" s="177" t="s">
        <v>73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1" s="7" customFormat="1" ht="10.5" customHeight="1">
      <c r="A5" s="8"/>
      <c r="B5" s="6"/>
      <c r="C5" s="6"/>
      <c r="D5" s="6"/>
      <c r="E5" s="6"/>
      <c r="F5" s="6"/>
      <c r="G5" s="6"/>
      <c r="H5" s="6"/>
      <c r="I5" s="6"/>
      <c r="J5" s="9"/>
      <c r="K5" s="16"/>
    </row>
    <row r="6" spans="1:12" s="7" customFormat="1" ht="12.75">
      <c r="A6" s="178" t="s">
        <v>360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s="7" customFormat="1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4:12" ht="12.75">
      <c r="D8" s="180" t="s">
        <v>164</v>
      </c>
      <c r="E8" s="180"/>
      <c r="F8" s="180"/>
      <c r="G8" s="180"/>
      <c r="H8" s="180"/>
      <c r="I8" s="180"/>
      <c r="J8" s="180"/>
      <c r="K8" s="180"/>
      <c r="L8" s="180"/>
    </row>
    <row r="9" spans="3:12" ht="12.75">
      <c r="C9" s="54" t="s">
        <v>24</v>
      </c>
      <c r="D9" s="11">
        <v>2011</v>
      </c>
      <c r="E9" s="54"/>
      <c r="F9" s="11">
        <v>2010</v>
      </c>
      <c r="G9" s="54"/>
      <c r="H9" s="11">
        <v>2009</v>
      </c>
      <c r="I9" s="54"/>
      <c r="J9" s="11">
        <v>2008</v>
      </c>
      <c r="K9" s="17"/>
      <c r="L9" s="11">
        <v>2007</v>
      </c>
    </row>
    <row r="10" spans="3:12" ht="12.75">
      <c r="C10" s="54"/>
      <c r="D10" s="11"/>
      <c r="E10" s="54"/>
      <c r="F10" s="11"/>
      <c r="G10" s="54"/>
      <c r="H10" s="11"/>
      <c r="I10" s="54"/>
      <c r="J10" s="11"/>
      <c r="K10" s="17"/>
      <c r="L10" s="11"/>
    </row>
    <row r="11" spans="1:12" ht="12" customHeight="1">
      <c r="A11" t="s">
        <v>123</v>
      </c>
      <c r="C11" s="53">
        <v>13</v>
      </c>
      <c r="D11" s="18">
        <v>995892404.214</v>
      </c>
      <c r="E11" s="53"/>
      <c r="F11" s="18">
        <v>579956000.2789999</v>
      </c>
      <c r="G11" s="53"/>
      <c r="H11" s="18">
        <f>'2009'!F85</f>
        <v>1475878528.9579992</v>
      </c>
      <c r="I11" s="53"/>
      <c r="J11" s="18">
        <f>'2008'!F81</f>
        <v>1022694446.012</v>
      </c>
      <c r="K11" s="19"/>
      <c r="L11" s="18">
        <v>0</v>
      </c>
    </row>
    <row r="12" spans="1:12" ht="0.75" customHeight="1" hidden="1">
      <c r="A12" t="s">
        <v>74</v>
      </c>
      <c r="C12" s="53"/>
      <c r="D12" s="19"/>
      <c r="E12" s="53"/>
      <c r="F12" s="19"/>
      <c r="G12" s="53"/>
      <c r="H12" s="19"/>
      <c r="I12" s="53"/>
      <c r="J12" s="19"/>
      <c r="K12" s="19"/>
      <c r="L12" s="19"/>
    </row>
    <row r="13" spans="1:12" ht="12.75" hidden="1">
      <c r="A13" s="7" t="s">
        <v>124</v>
      </c>
      <c r="C13" s="53"/>
      <c r="D13" s="19"/>
      <c r="E13" s="53"/>
      <c r="F13" s="19"/>
      <c r="G13" s="53"/>
      <c r="H13" s="19"/>
      <c r="I13" s="53"/>
      <c r="J13" s="19"/>
      <c r="K13" s="19"/>
      <c r="L13" s="19"/>
    </row>
    <row r="14" spans="1:12" ht="12.75" hidden="1">
      <c r="A14" s="7" t="s">
        <v>125</v>
      </c>
      <c r="C14" s="53"/>
      <c r="D14" s="19"/>
      <c r="E14" s="53"/>
      <c r="F14" s="19"/>
      <c r="G14" s="53"/>
      <c r="H14" s="19"/>
      <c r="I14" s="53"/>
      <c r="J14" s="19"/>
      <c r="K14" s="19"/>
      <c r="L14" s="19"/>
    </row>
    <row r="15" spans="1:12" ht="12.75">
      <c r="A15" t="s">
        <v>126</v>
      </c>
      <c r="C15" s="53">
        <v>14</v>
      </c>
      <c r="D15" s="19">
        <v>-700488712.556</v>
      </c>
      <c r="E15" s="53"/>
      <c r="F15" s="19">
        <v>-546792999.9676399</v>
      </c>
      <c r="G15" s="53"/>
      <c r="H15" s="19">
        <f>-('2009'!E57+'2009'!E58+'2009'!E69+'2009'!E70+'2009'!E71+'2009'!E67+'2009'!E76)</f>
        <v>-1136876497.2939997</v>
      </c>
      <c r="I15" s="53"/>
      <c r="J15" s="19">
        <f>-('2008'!E63+'2008'!E61+'2008'!E52+'2008'!E53)</f>
        <v>-757968170.7459999</v>
      </c>
      <c r="K15" s="19"/>
      <c r="L15" s="19"/>
    </row>
    <row r="16" spans="1:12" ht="12.75">
      <c r="A16" t="s">
        <v>127</v>
      </c>
      <c r="C16" s="53">
        <v>15</v>
      </c>
      <c r="D16" s="19">
        <v>-57487816.64200002</v>
      </c>
      <c r="E16" s="53"/>
      <c r="F16" s="19">
        <v>-17585590.879</v>
      </c>
      <c r="G16" s="53"/>
      <c r="H16" s="19">
        <f>-(SUM('2009'!E59:E66)+'2009'!E68+'2009'!E72+'2009'!E73+'2009'!E74+'2009'!E75+'2009'!E79+'2009'!E81+'2009'!E82)</f>
        <v>-28107946.928000003</v>
      </c>
      <c r="I16" s="53"/>
      <c r="J16" s="19">
        <f>-('2008'!E54+'2008'!E55+'2008'!E56+'2008'!E57+'2008'!E58+'2008'!E59+'2008'!E60+'2008'!E64+'2008'!E65+'2008'!E66+'2008'!E67+'2008'!E68+'2008'!E69+'2008'!E70+'2008'!E73+'2008'!E74+'2008'!E76+'2008'!E77+'2008'!E72)-'2008'!E62</f>
        <v>-10850369.978999998</v>
      </c>
      <c r="K16" s="19"/>
      <c r="L16" s="19">
        <f>-('2007'!D11+'2007'!D12+'2007'!D13)</f>
        <v>-160270</v>
      </c>
    </row>
    <row r="17" spans="1:12" ht="12.75">
      <c r="A17" t="s">
        <v>128</v>
      </c>
      <c r="C17" s="53">
        <v>16</v>
      </c>
      <c r="D17" s="19">
        <v>-42551395</v>
      </c>
      <c r="E17" s="53"/>
      <c r="F17" s="19">
        <v>-18275317</v>
      </c>
      <c r="G17" s="53"/>
      <c r="H17" s="19">
        <f>SUM(H18:H20)</f>
        <v>-17561982</v>
      </c>
      <c r="I17" s="53"/>
      <c r="J17" s="19">
        <f>SUM(J18:J20)</f>
        <v>-10778311.356</v>
      </c>
      <c r="K17" s="19"/>
      <c r="L17" s="19"/>
    </row>
    <row r="18" spans="2:12" ht="12.75">
      <c r="B18" s="1" t="s">
        <v>129</v>
      </c>
      <c r="C18" s="53"/>
      <c r="D18" s="28">
        <v>-41863978</v>
      </c>
      <c r="E18" s="53"/>
      <c r="F18" s="28">
        <v>-18275317</v>
      </c>
      <c r="G18" s="53"/>
      <c r="H18" s="28">
        <f>-'2009'!E80</f>
        <v>-17561982</v>
      </c>
      <c r="I18" s="53"/>
      <c r="J18" s="28">
        <f>-'2008'!E75</f>
        <v>-10778311.356</v>
      </c>
      <c r="K18" s="19"/>
      <c r="L18" s="28">
        <v>0</v>
      </c>
    </row>
    <row r="19" spans="1:12" ht="12" customHeight="1">
      <c r="A19" s="2"/>
      <c r="B19" s="1" t="s">
        <v>130</v>
      </c>
      <c r="C19" s="53"/>
      <c r="D19" s="28">
        <v>-687417</v>
      </c>
      <c r="E19" s="53"/>
      <c r="F19" s="28">
        <v>0</v>
      </c>
      <c r="G19" s="53"/>
      <c r="H19" s="28"/>
      <c r="I19" s="53"/>
      <c r="J19" s="28"/>
      <c r="K19" s="19"/>
      <c r="L19" s="28"/>
    </row>
    <row r="20" spans="2:12" ht="12.75" hidden="1">
      <c r="B20" s="1" t="s">
        <v>131</v>
      </c>
      <c r="C20" s="53"/>
      <c r="D20" s="28"/>
      <c r="E20" s="53"/>
      <c r="F20" s="28"/>
      <c r="G20" s="53"/>
      <c r="H20" s="28"/>
      <c r="I20" s="53"/>
      <c r="J20" s="28"/>
      <c r="K20" s="19"/>
      <c r="L20" s="28"/>
    </row>
    <row r="21" spans="1:12" ht="12.75" hidden="1">
      <c r="A21" t="s">
        <v>132</v>
      </c>
      <c r="C21" s="53"/>
      <c r="D21" s="19"/>
      <c r="E21" s="53"/>
      <c r="F21" s="19"/>
      <c r="G21" s="53"/>
      <c r="H21" s="19"/>
      <c r="I21" s="53"/>
      <c r="J21" s="19"/>
      <c r="K21" s="19"/>
      <c r="L21" s="19"/>
    </row>
    <row r="22" spans="1:12" ht="12.75">
      <c r="A22" s="2" t="s">
        <v>133</v>
      </c>
      <c r="C22" s="53"/>
      <c r="D22" s="29">
        <v>195364480.01599997</v>
      </c>
      <c r="E22" s="53"/>
      <c r="F22" s="29">
        <v>-2697907.567639999</v>
      </c>
      <c r="G22" s="53"/>
      <c r="H22" s="29">
        <f>SUM(H11:H17)+H21</f>
        <v>293332102.7359996</v>
      </c>
      <c r="I22" s="53"/>
      <c r="J22" s="29">
        <f>SUM(J11:J17)+J21</f>
        <v>243097593.93100002</v>
      </c>
      <c r="K22" s="19"/>
      <c r="L22" s="29">
        <f>SUM(L11:L17)+L21</f>
        <v>-160270</v>
      </c>
    </row>
    <row r="23" spans="3:12" ht="12" customHeight="1">
      <c r="C23" s="53"/>
      <c r="D23" s="19"/>
      <c r="E23" s="53"/>
      <c r="F23" s="19"/>
      <c r="G23" s="53"/>
      <c r="H23" s="19"/>
      <c r="I23" s="53"/>
      <c r="J23" s="19"/>
      <c r="K23" s="19"/>
      <c r="L23" s="19"/>
    </row>
    <row r="24" spans="1:12" ht="12.75" hidden="1">
      <c r="A24" t="s">
        <v>134</v>
      </c>
      <c r="B24" s="3"/>
      <c r="C24" s="53"/>
      <c r="D24" s="19"/>
      <c r="E24" s="53"/>
      <c r="F24" s="19"/>
      <c r="G24" s="53"/>
      <c r="H24" s="19"/>
      <c r="I24" s="53"/>
      <c r="J24" s="19"/>
      <c r="K24" s="19"/>
      <c r="L24" s="19"/>
    </row>
    <row r="25" spans="1:12" ht="12.75" hidden="1">
      <c r="A25" t="s">
        <v>135</v>
      </c>
      <c r="B25" s="1"/>
      <c r="C25" s="53"/>
      <c r="D25" s="19"/>
      <c r="E25" s="53"/>
      <c r="F25" s="19"/>
      <c r="G25" s="53"/>
      <c r="H25" s="19"/>
      <c r="I25" s="53"/>
      <c r="J25" s="19"/>
      <c r="K25" s="19"/>
      <c r="L25" s="19"/>
    </row>
    <row r="26" spans="1:12" ht="12.75">
      <c r="A26" s="7" t="s">
        <v>136</v>
      </c>
      <c r="B26" s="1"/>
      <c r="C26" s="53">
        <v>17</v>
      </c>
      <c r="D26" s="19">
        <v>-6624546.326000002</v>
      </c>
      <c r="E26" s="53"/>
      <c r="F26" s="19">
        <v>-19209059.44</v>
      </c>
      <c r="G26" s="53"/>
      <c r="H26" s="19">
        <f>SUM(H27:H30)</f>
        <v>34957670.370000005</v>
      </c>
      <c r="I26" s="53"/>
      <c r="J26" s="19">
        <f>SUM(J27:J30)</f>
        <v>2204480.8070000005</v>
      </c>
      <c r="K26" s="19"/>
      <c r="L26" s="19">
        <v>0</v>
      </c>
    </row>
    <row r="27" spans="2:12" ht="12.75" hidden="1">
      <c r="B27" s="1" t="s">
        <v>137</v>
      </c>
      <c r="C27" s="53"/>
      <c r="D27" s="28"/>
      <c r="E27" s="53"/>
      <c r="F27" s="28"/>
      <c r="G27" s="53"/>
      <c r="H27" s="28"/>
      <c r="I27" s="53"/>
      <c r="J27" s="28"/>
      <c r="K27" s="19"/>
      <c r="L27" s="28"/>
    </row>
    <row r="28" spans="2:12" ht="12.75" hidden="1">
      <c r="B28" s="1" t="s">
        <v>138</v>
      </c>
      <c r="C28" s="53"/>
      <c r="D28" s="28"/>
      <c r="E28" s="53"/>
      <c r="F28" s="28"/>
      <c r="G28" s="53"/>
      <c r="H28" s="28"/>
      <c r="I28" s="53"/>
      <c r="J28" s="28">
        <f>-'2008'!E78</f>
        <v>-1138420.99</v>
      </c>
      <c r="K28" s="19"/>
      <c r="L28" s="28">
        <v>0</v>
      </c>
    </row>
    <row r="29" spans="2:12" ht="12.75">
      <c r="B29" s="1" t="s">
        <v>139</v>
      </c>
      <c r="C29" s="53"/>
      <c r="D29" s="28">
        <v>-6405710.450000002</v>
      </c>
      <c r="E29" s="53"/>
      <c r="F29" s="28">
        <v>-18713765.07</v>
      </c>
      <c r="G29" s="53"/>
      <c r="H29" s="28">
        <f>'2009'!F86-'2009'!E83</f>
        <v>35579215.413</v>
      </c>
      <c r="I29" s="53"/>
      <c r="J29" s="28">
        <f>'2008'!F82-'2008'!E79</f>
        <v>3543047.0330000008</v>
      </c>
      <c r="K29" s="19"/>
      <c r="L29" s="28">
        <v>0</v>
      </c>
    </row>
    <row r="30" spans="2:12" ht="12.75">
      <c r="B30" s="1" t="s">
        <v>140</v>
      </c>
      <c r="C30" s="53"/>
      <c r="D30" s="28">
        <v>-218835.87600000005</v>
      </c>
      <c r="E30" s="53"/>
      <c r="F30" s="28">
        <v>-495294.37</v>
      </c>
      <c r="G30" s="53"/>
      <c r="H30" s="28">
        <f>-'2009'!E77</f>
        <v>-621545.0430000001</v>
      </c>
      <c r="I30" s="53"/>
      <c r="J30" s="28">
        <f>-'2008'!E71</f>
        <v>-200145.23600000006</v>
      </c>
      <c r="K30" s="19"/>
      <c r="L30" s="28">
        <v>0</v>
      </c>
    </row>
    <row r="31" spans="1:12" ht="12.75">
      <c r="A31" s="2" t="s">
        <v>141</v>
      </c>
      <c r="C31" s="53"/>
      <c r="D31" s="29">
        <v>-6624546.326000002</v>
      </c>
      <c r="E31" s="53"/>
      <c r="F31" s="29">
        <v>-19209059.44</v>
      </c>
      <c r="G31" s="53"/>
      <c r="H31" s="29">
        <f>SUM(H24:H26)</f>
        <v>34957670.370000005</v>
      </c>
      <c r="I31" s="53"/>
      <c r="J31" s="29">
        <f>SUM(J24:J26)</f>
        <v>2204480.8070000005</v>
      </c>
      <c r="K31" s="40"/>
      <c r="L31" s="29">
        <f>SUM(L24:L26)</f>
        <v>0</v>
      </c>
    </row>
    <row r="32" spans="3:12" ht="12.75">
      <c r="C32" s="53"/>
      <c r="D32" s="19"/>
      <c r="E32" s="53"/>
      <c r="F32" s="19"/>
      <c r="G32" s="53"/>
      <c r="H32" s="19"/>
      <c r="I32" s="53"/>
      <c r="J32" s="19"/>
      <c r="K32" s="19"/>
      <c r="L32" s="19"/>
    </row>
    <row r="33" spans="1:12" ht="12.75">
      <c r="A33" s="2" t="s">
        <v>22</v>
      </c>
      <c r="C33" s="53"/>
      <c r="D33" s="29">
        <v>188739933.68999997</v>
      </c>
      <c r="E33" s="53"/>
      <c r="F33" s="29">
        <v>-21906967.00764</v>
      </c>
      <c r="G33" s="53"/>
      <c r="H33" s="29">
        <f>H22+H31</f>
        <v>328289773.1059996</v>
      </c>
      <c r="I33" s="53"/>
      <c r="J33" s="29">
        <f>J22+J31</f>
        <v>245302074.73800004</v>
      </c>
      <c r="K33" s="19"/>
      <c r="L33" s="29">
        <f>L22+L31</f>
        <v>-160270</v>
      </c>
    </row>
    <row r="34" spans="1:15" ht="12.75">
      <c r="A34" s="2"/>
      <c r="C34" s="53"/>
      <c r="D34" s="48"/>
      <c r="E34" s="53"/>
      <c r="F34" s="48"/>
      <c r="G34" s="53"/>
      <c r="H34" s="48"/>
      <c r="I34" s="53"/>
      <c r="J34" s="48"/>
      <c r="K34" s="19"/>
      <c r="L34" s="19"/>
      <c r="O34" s="51"/>
    </row>
    <row r="35" spans="1:15" ht="12.75">
      <c r="A35" t="s">
        <v>75</v>
      </c>
      <c r="C35" s="53">
        <v>18</v>
      </c>
      <c r="D35" s="137">
        <v>-22384912</v>
      </c>
      <c r="E35" s="53"/>
      <c r="F35" s="137">
        <v>0</v>
      </c>
      <c r="G35" s="53"/>
      <c r="H35" s="137">
        <v>-33268651</v>
      </c>
      <c r="I35" s="53"/>
      <c r="J35" s="137">
        <v>-24853224</v>
      </c>
      <c r="K35" s="19"/>
      <c r="L35" s="19">
        <v>0</v>
      </c>
      <c r="O35" s="50"/>
    </row>
    <row r="36" spans="3:12" ht="12.75">
      <c r="C36" s="53"/>
      <c r="D36" s="48"/>
      <c r="E36" s="53"/>
      <c r="F36" s="48"/>
      <c r="G36" s="53"/>
      <c r="H36" s="48"/>
      <c r="I36" s="53"/>
      <c r="J36" s="48"/>
      <c r="K36" s="19"/>
      <c r="L36" s="19"/>
    </row>
    <row r="37" spans="1:15" ht="13.5" thickBot="1">
      <c r="A37" s="128" t="s">
        <v>76</v>
      </c>
      <c r="B37" s="129"/>
      <c r="C37" s="130"/>
      <c r="D37" s="25">
        <v>166355021.68999997</v>
      </c>
      <c r="E37" s="130"/>
      <c r="F37" s="25">
        <v>-21906967.00764</v>
      </c>
      <c r="G37" s="130"/>
      <c r="H37" s="25">
        <f>H33+H35</f>
        <v>295021122.1059996</v>
      </c>
      <c r="I37" s="130"/>
      <c r="J37" s="25">
        <f>J33+J35</f>
        <v>220448850.73800004</v>
      </c>
      <c r="K37" s="131"/>
      <c r="L37" s="25">
        <f>L33+L35</f>
        <v>-160270</v>
      </c>
      <c r="O37" s="51"/>
    </row>
    <row r="38" spans="3:12" ht="13.5" thickTop="1">
      <c r="C38" s="53"/>
      <c r="D38" s="19"/>
      <c r="E38" s="53"/>
      <c r="F38" s="19"/>
      <c r="G38" s="53"/>
      <c r="H38" s="19"/>
      <c r="I38" s="53"/>
      <c r="J38" s="19"/>
      <c r="K38" s="19"/>
      <c r="L38" s="19"/>
    </row>
    <row r="39" spans="1:12" ht="12.75">
      <c r="A39" s="2" t="s">
        <v>23</v>
      </c>
      <c r="C39" s="53"/>
      <c r="D39" s="19"/>
      <c r="E39" s="53"/>
      <c r="F39" s="19"/>
      <c r="G39" s="53"/>
      <c r="H39" s="19"/>
      <c r="I39" s="53"/>
      <c r="J39" s="19"/>
      <c r="K39" s="19"/>
      <c r="L39" s="19"/>
    </row>
    <row r="40" spans="3:12" ht="12.75">
      <c r="C40" s="53"/>
      <c r="D40" s="19"/>
      <c r="E40" s="53"/>
      <c r="F40" s="19"/>
      <c r="G40" s="53"/>
      <c r="H40" s="19"/>
      <c r="I40" s="53"/>
      <c r="J40" s="19"/>
      <c r="K40" s="19"/>
      <c r="L40" s="19"/>
    </row>
    <row r="41" spans="2:12" ht="12.75">
      <c r="B41" s="1" t="s">
        <v>78</v>
      </c>
      <c r="C41" s="53"/>
      <c r="D41" s="28"/>
      <c r="E41" s="53"/>
      <c r="F41" s="28"/>
      <c r="G41" s="53"/>
      <c r="H41" s="28"/>
      <c r="I41" s="53"/>
      <c r="J41" s="28"/>
      <c r="K41" s="19"/>
      <c r="L41" s="28"/>
    </row>
    <row r="42" spans="2:12" ht="12.75">
      <c r="B42" s="1" t="s">
        <v>77</v>
      </c>
      <c r="C42" s="53"/>
      <c r="D42" s="28"/>
      <c r="E42" s="53"/>
      <c r="F42" s="28"/>
      <c r="G42" s="53"/>
      <c r="H42" s="28"/>
      <c r="I42" s="53"/>
      <c r="J42" s="28"/>
      <c r="K42" s="19"/>
      <c r="L42" s="28"/>
    </row>
    <row r="43" spans="3:12" ht="13.5" thickBot="1">
      <c r="C43" s="53"/>
      <c r="D43" s="22"/>
      <c r="E43" s="53"/>
      <c r="F43" s="22"/>
      <c r="G43" s="53"/>
      <c r="H43" s="22"/>
      <c r="I43" s="53"/>
      <c r="J43" s="22"/>
      <c r="K43" s="19"/>
      <c r="L43" s="22"/>
    </row>
    <row r="44" spans="10:12" ht="13.5" thickTop="1">
      <c r="J44" s="14"/>
      <c r="L44" s="14"/>
    </row>
    <row r="45" spans="10:12" ht="12.75">
      <c r="J45" s="14"/>
      <c r="L45" s="14"/>
    </row>
    <row r="46" spans="10:12" ht="12.75">
      <c r="J46" s="14"/>
      <c r="L46" s="14"/>
    </row>
    <row r="47" spans="10:12" ht="12.75">
      <c r="J47" s="14"/>
      <c r="L47" s="14"/>
    </row>
    <row r="48" spans="10:12" ht="12.75">
      <c r="J48" s="14"/>
      <c r="L48" s="14"/>
    </row>
    <row r="49" spans="10:12" ht="12.75">
      <c r="J49" s="14"/>
      <c r="L49" s="14"/>
    </row>
    <row r="50" spans="10:12" ht="12.75">
      <c r="J50" s="14"/>
      <c r="L50" s="14"/>
    </row>
    <row r="51" spans="10:12" ht="12.75">
      <c r="J51" s="14"/>
      <c r="L51" s="14"/>
    </row>
    <row r="52" spans="10:12" ht="12.75">
      <c r="J52" s="14"/>
      <c r="L52" s="14"/>
    </row>
    <row r="53" spans="10:12" ht="12.75">
      <c r="J53" s="14"/>
      <c r="L53" s="14"/>
    </row>
    <row r="54" spans="10:12" ht="12.75">
      <c r="J54" s="14"/>
      <c r="L54" s="14"/>
    </row>
  </sheetData>
  <mergeCells count="3">
    <mergeCell ref="A4:L4"/>
    <mergeCell ref="A6:L6"/>
    <mergeCell ref="D8:L8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G54"/>
  <sheetViews>
    <sheetView workbookViewId="0" topLeftCell="A1">
      <selection activeCell="D11" sqref="D11:F42"/>
    </sheetView>
  </sheetViews>
  <sheetFormatPr defaultColWidth="9.140625" defaultRowHeight="12.75"/>
  <cols>
    <col min="2" max="2" width="46.57421875" style="0" customWidth="1"/>
    <col min="3" max="3" width="3.421875" style="0" customWidth="1"/>
    <col min="4" max="4" width="14.7109375" style="0" customWidth="1"/>
    <col min="5" max="5" width="2.7109375" style="14" customWidth="1"/>
    <col min="6" max="6" width="14.7109375" style="0" customWidth="1"/>
  </cols>
  <sheetData>
    <row r="1" ht="15.75">
      <c r="A1" s="134" t="s">
        <v>174</v>
      </c>
    </row>
    <row r="2" ht="15.75">
      <c r="A2" s="135" t="s">
        <v>321</v>
      </c>
    </row>
    <row r="3" ht="12.75"/>
    <row r="4" spans="1:6" ht="15">
      <c r="A4" s="177" t="s">
        <v>79</v>
      </c>
      <c r="B4" s="177"/>
      <c r="C4" s="177"/>
      <c r="D4" s="177"/>
      <c r="E4" s="177"/>
      <c r="F4" s="177"/>
    </row>
    <row r="5" spans="1:5" s="7" customFormat="1" ht="10.5" customHeight="1">
      <c r="A5" s="8"/>
      <c r="B5" s="6"/>
      <c r="C5" s="6"/>
      <c r="D5" s="9"/>
      <c r="E5" s="16"/>
    </row>
    <row r="6" spans="1:6" s="7" customFormat="1" ht="12.75">
      <c r="A6" s="178" t="s">
        <v>360</v>
      </c>
      <c r="B6" s="178"/>
      <c r="C6" s="178"/>
      <c r="D6" s="178"/>
      <c r="E6" s="178"/>
      <c r="F6" s="178"/>
    </row>
    <row r="7" spans="4:6" ht="12.75">
      <c r="D7" s="180" t="s">
        <v>164</v>
      </c>
      <c r="E7" s="180"/>
      <c r="F7" s="180"/>
    </row>
    <row r="8" spans="3:6" ht="12.75">
      <c r="C8" s="10"/>
      <c r="D8" s="11">
        <v>2011</v>
      </c>
      <c r="E8" s="17"/>
      <c r="F8" s="11">
        <v>2010</v>
      </c>
    </row>
    <row r="9" spans="3:6" ht="12.75">
      <c r="C9" s="10"/>
      <c r="D9" s="11"/>
      <c r="E9" s="17"/>
      <c r="F9" s="11"/>
    </row>
    <row r="10" spans="1:6" ht="12.75">
      <c r="A10" s="2" t="s">
        <v>93</v>
      </c>
      <c r="D10" s="18"/>
      <c r="E10" s="19"/>
      <c r="F10" s="18"/>
    </row>
    <row r="11" spans="1:6" ht="12.75">
      <c r="A11" t="s">
        <v>80</v>
      </c>
      <c r="D11" s="18">
        <v>188739933.68999997</v>
      </c>
      <c r="E11" s="19"/>
      <c r="F11" s="18">
        <v>-21906967.00764</v>
      </c>
    </row>
    <row r="12" spans="1:6" ht="12.75">
      <c r="A12" t="s">
        <v>81</v>
      </c>
      <c r="D12" s="18"/>
      <c r="E12" s="19"/>
      <c r="F12" s="18"/>
    </row>
    <row r="13" spans="1:6" ht="12.75">
      <c r="A13" t="s">
        <v>82</v>
      </c>
      <c r="B13" t="s">
        <v>83</v>
      </c>
      <c r="D13" s="18"/>
      <c r="E13" s="19"/>
      <c r="F13" s="18"/>
    </row>
    <row r="14" spans="2:6" ht="12.75">
      <c r="B14" t="s">
        <v>171</v>
      </c>
      <c r="D14" s="18"/>
      <c r="E14" s="19"/>
      <c r="F14" s="18"/>
    </row>
    <row r="15" spans="2:6" ht="12.75">
      <c r="B15" t="s">
        <v>84</v>
      </c>
      <c r="D15" s="18"/>
      <c r="E15" s="19"/>
      <c r="F15" s="18"/>
    </row>
    <row r="16" spans="2:6" ht="12.75">
      <c r="B16" t="s">
        <v>85</v>
      </c>
      <c r="D16" s="18"/>
      <c r="E16" s="19"/>
      <c r="F16" s="18"/>
    </row>
    <row r="17" spans="2:6" ht="12.75">
      <c r="B17" t="s">
        <v>86</v>
      </c>
      <c r="D17" s="18">
        <v>-85190360.51529112</v>
      </c>
      <c r="E17" s="19"/>
      <c r="F17" s="18">
        <v>250666885.96743497</v>
      </c>
    </row>
    <row r="18" spans="2:6" ht="12.75">
      <c r="B18" t="s">
        <v>87</v>
      </c>
      <c r="D18" s="18">
        <v>107415511.093</v>
      </c>
      <c r="E18" s="19"/>
      <c r="F18" s="18">
        <v>-107415511.093</v>
      </c>
    </row>
    <row r="19" spans="2:6" ht="12.75">
      <c r="B19" t="s">
        <v>88</v>
      </c>
      <c r="D19" s="31">
        <v>-192903617.14371237</v>
      </c>
      <c r="E19" s="19"/>
      <c r="F19" s="31">
        <v>-131440278.37381452</v>
      </c>
    </row>
    <row r="20" spans="1:6" ht="12.75">
      <c r="A20" t="s">
        <v>89</v>
      </c>
      <c r="D20" s="18">
        <v>18061467.123996466</v>
      </c>
      <c r="E20" s="19"/>
      <c r="F20" s="18">
        <v>-10095870.50701955</v>
      </c>
    </row>
    <row r="21" spans="2:6" ht="12.75">
      <c r="B21" t="s">
        <v>90</v>
      </c>
      <c r="D21" s="18"/>
      <c r="E21" s="19"/>
      <c r="F21" s="18"/>
    </row>
    <row r="22" spans="2:6" ht="12.75">
      <c r="B22" t="s">
        <v>91</v>
      </c>
      <c r="D22" s="18">
        <v>-10843492</v>
      </c>
      <c r="E22" s="19"/>
      <c r="F22" s="18">
        <v>-2071102</v>
      </c>
    </row>
    <row r="23" spans="1:6" ht="12.75">
      <c r="A23" s="1" t="s">
        <v>92</v>
      </c>
      <c r="D23" s="32">
        <v>7217975.123996466</v>
      </c>
      <c r="E23" s="19"/>
      <c r="F23" s="32">
        <v>-12166972.50701955</v>
      </c>
    </row>
    <row r="24" spans="1:6" ht="12.75">
      <c r="A24" s="1"/>
      <c r="D24" s="18"/>
      <c r="E24" s="19"/>
      <c r="F24" s="18"/>
    </row>
    <row r="25" spans="1:6" ht="12.75">
      <c r="A25" s="2" t="s">
        <v>94</v>
      </c>
      <c r="D25" s="18"/>
      <c r="E25" s="19"/>
      <c r="F25" s="18"/>
    </row>
    <row r="26" spans="1:6" ht="12.75">
      <c r="A26" t="s">
        <v>361</v>
      </c>
      <c r="D26" s="18"/>
      <c r="E26" s="19"/>
      <c r="F26" s="18"/>
    </row>
    <row r="27" spans="1:6" ht="12.75">
      <c r="A27" t="s">
        <v>95</v>
      </c>
      <c r="D27" s="18"/>
      <c r="E27" s="19"/>
      <c r="F27" s="18"/>
    </row>
    <row r="28" spans="1:6" ht="12.75">
      <c r="A28" t="s">
        <v>96</v>
      </c>
      <c r="D28" s="18"/>
      <c r="E28" s="19"/>
      <c r="F28" s="18"/>
    </row>
    <row r="29" spans="1:6" ht="12.75">
      <c r="A29" t="s">
        <v>98</v>
      </c>
      <c r="B29" s="3"/>
      <c r="D29" s="18"/>
      <c r="E29" s="19"/>
      <c r="F29" s="18"/>
    </row>
    <row r="30" spans="1:6" ht="12.75">
      <c r="A30" t="s">
        <v>97</v>
      </c>
      <c r="B30" s="1"/>
      <c r="D30" s="18"/>
      <c r="E30" s="19"/>
      <c r="F30" s="18"/>
    </row>
    <row r="31" spans="1:6" ht="12.75">
      <c r="A31" s="1" t="s">
        <v>104</v>
      </c>
      <c r="B31" s="1"/>
      <c r="D31" s="32">
        <v>0</v>
      </c>
      <c r="E31" s="19"/>
      <c r="F31" s="32">
        <v>0</v>
      </c>
    </row>
    <row r="32" spans="2:6" ht="12.75">
      <c r="B32" s="1"/>
      <c r="D32" s="18"/>
      <c r="E32" s="19"/>
      <c r="F32" s="18"/>
    </row>
    <row r="33" spans="1:6" ht="12.75">
      <c r="A33" s="2" t="s">
        <v>99</v>
      </c>
      <c r="D33" s="18"/>
      <c r="E33" s="19"/>
      <c r="F33" s="18"/>
    </row>
    <row r="34" spans="1:6" ht="12.75">
      <c r="A34" t="s">
        <v>319</v>
      </c>
      <c r="D34" s="18"/>
      <c r="E34" s="19"/>
      <c r="F34" s="18"/>
    </row>
    <row r="35" spans="1:6" ht="12.75">
      <c r="A35" t="s">
        <v>100</v>
      </c>
      <c r="D35" s="18"/>
      <c r="E35" s="19"/>
      <c r="F35" s="18"/>
    </row>
    <row r="36" spans="1:6" ht="12.75">
      <c r="A36" t="s">
        <v>101</v>
      </c>
      <c r="D36" s="18"/>
      <c r="E36" s="19"/>
      <c r="F36" s="18"/>
    </row>
    <row r="37" spans="1:6" ht="12.75">
      <c r="A37" t="s">
        <v>102</v>
      </c>
      <c r="D37" s="18"/>
      <c r="E37" s="19"/>
      <c r="F37" s="18"/>
    </row>
    <row r="38" spans="1:6" ht="12.75">
      <c r="A38" s="1" t="s">
        <v>103</v>
      </c>
      <c r="D38" s="32">
        <v>0</v>
      </c>
      <c r="E38" s="19"/>
      <c r="F38" s="32">
        <v>0</v>
      </c>
    </row>
    <row r="39" spans="4:6" ht="12.75">
      <c r="D39" s="18"/>
      <c r="E39" s="19"/>
      <c r="F39" s="18"/>
    </row>
    <row r="40" spans="1:6" ht="12.75">
      <c r="A40" s="2" t="s">
        <v>105</v>
      </c>
      <c r="B40" s="2"/>
      <c r="D40" s="30">
        <v>7217975.123996466</v>
      </c>
      <c r="E40" s="19"/>
      <c r="F40" s="30">
        <v>-12166972.507019546</v>
      </c>
    </row>
    <row r="41" spans="1:6" ht="12.75">
      <c r="A41" s="2" t="s">
        <v>106</v>
      </c>
      <c r="B41" s="13"/>
      <c r="D41" s="30">
        <v>13915495.97159992</v>
      </c>
      <c r="E41" s="19"/>
      <c r="F41" s="30">
        <v>26082468.189199906</v>
      </c>
    </row>
    <row r="42" spans="1:6" ht="13.5" thickBot="1">
      <c r="A42" s="2" t="s">
        <v>107</v>
      </c>
      <c r="B42" s="13"/>
      <c r="D42" s="24">
        <v>21133471.095596388</v>
      </c>
      <c r="E42" s="19"/>
      <c r="F42" s="24">
        <v>13915495.68218036</v>
      </c>
    </row>
    <row r="43" ht="13.5" thickTop="1"/>
    <row r="44" spans="3:7" ht="12.75">
      <c r="C44" s="57"/>
      <c r="D44" s="127"/>
      <c r="E44" s="127"/>
      <c r="F44" s="127"/>
      <c r="G44" s="57"/>
    </row>
    <row r="45" spans="3:7" ht="12.75">
      <c r="C45" s="34"/>
      <c r="D45" s="57"/>
      <c r="E45" s="145"/>
      <c r="F45" s="57"/>
      <c r="G45" s="57"/>
    </row>
    <row r="46" spans="3:7" ht="12.75">
      <c r="C46" s="34"/>
      <c r="D46" s="144"/>
      <c r="E46" s="145"/>
      <c r="F46" s="57"/>
      <c r="G46" s="57"/>
    </row>
    <row r="47" spans="3:7" ht="12.75">
      <c r="C47" s="34"/>
      <c r="D47" s="144">
        <f>Bilanci!E15</f>
        <v>21133471.1152001</v>
      </c>
      <c r="E47" s="145"/>
      <c r="F47" s="144">
        <f>Bilanci!G15</f>
        <v>13915495.97159992</v>
      </c>
      <c r="G47" s="57"/>
    </row>
    <row r="48" spans="3:7" ht="12.75">
      <c r="C48" s="34"/>
      <c r="D48" s="144"/>
      <c r="E48" s="145"/>
      <c r="F48" s="144"/>
      <c r="G48" s="57"/>
    </row>
    <row r="49" spans="3:7" ht="12.75">
      <c r="C49" s="34"/>
      <c r="D49" s="144">
        <f>D42-D47</f>
        <v>-0.019603710621595383</v>
      </c>
      <c r="E49" s="145"/>
      <c r="F49" s="144">
        <f>F42-F47</f>
        <v>-0.28941955976188183</v>
      </c>
      <c r="G49" s="57"/>
    </row>
    <row r="50" spans="3:7" ht="12.75">
      <c r="C50" s="34"/>
      <c r="D50" s="57"/>
      <c r="E50" s="145"/>
      <c r="F50" s="57"/>
      <c r="G50" s="57"/>
    </row>
    <row r="51" spans="3:7" ht="12.75">
      <c r="C51" s="34"/>
      <c r="D51" s="144"/>
      <c r="E51" s="145"/>
      <c r="F51" s="57"/>
      <c r="G51" s="57"/>
    </row>
    <row r="52" spans="3:7" ht="12.75">
      <c r="C52" s="34"/>
      <c r="D52" s="36"/>
      <c r="E52" s="35"/>
      <c r="F52" s="34"/>
      <c r="G52" s="57"/>
    </row>
    <row r="53" spans="3:7" ht="12.75">
      <c r="C53" s="34"/>
      <c r="D53" s="34"/>
      <c r="E53" s="35"/>
      <c r="F53" s="34"/>
      <c r="G53" s="57"/>
    </row>
    <row r="54" spans="3:6" ht="12.75">
      <c r="C54" s="34"/>
      <c r="D54" s="34"/>
      <c r="E54" s="35"/>
      <c r="F54" s="34"/>
    </row>
  </sheetData>
  <mergeCells count="3">
    <mergeCell ref="D7:F7"/>
    <mergeCell ref="A6:F6"/>
    <mergeCell ref="A4:F4"/>
  </mergeCells>
  <printOptions/>
  <pageMargins left="0.75" right="0.75" top="1" bottom="1" header="0.5" footer="0.5"/>
  <pageSetup horizontalDpi="600" verticalDpi="600" orientation="portrait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</sheetPr>
  <dimension ref="A1:H25"/>
  <sheetViews>
    <sheetView workbookViewId="0" topLeftCell="A6">
      <selection activeCell="B11" sqref="B11:G25"/>
    </sheetView>
  </sheetViews>
  <sheetFormatPr defaultColWidth="9.140625" defaultRowHeight="12.75"/>
  <cols>
    <col min="1" max="1" width="35.140625" style="0" customWidth="1"/>
    <col min="2" max="2" width="16.28125" style="0" bestFit="1" customWidth="1"/>
    <col min="3" max="4" width="9.28125" style="0" bestFit="1" customWidth="1"/>
    <col min="5" max="6" width="13.00390625" style="0" customWidth="1"/>
    <col min="7" max="7" width="15.57421875" style="0" bestFit="1" customWidth="1"/>
    <col min="8" max="8" width="12.8515625" style="0" bestFit="1" customWidth="1"/>
  </cols>
  <sheetData>
    <row r="1" ht="15.75">
      <c r="A1" s="134" t="s">
        <v>174</v>
      </c>
    </row>
    <row r="2" ht="15.75">
      <c r="A2" s="135" t="s">
        <v>321</v>
      </c>
    </row>
    <row r="4" spans="1:7" ht="15">
      <c r="A4" s="177" t="s">
        <v>108</v>
      </c>
      <c r="B4" s="177"/>
      <c r="C4" s="177"/>
      <c r="D4" s="177"/>
      <c r="E4" s="177"/>
      <c r="F4" s="177"/>
      <c r="G4" s="177"/>
    </row>
    <row r="5" spans="1:7" ht="15">
      <c r="A5" s="6"/>
      <c r="B5" s="6"/>
      <c r="C5" s="6"/>
      <c r="D5" s="6"/>
      <c r="E5" s="6"/>
      <c r="F5" s="6"/>
      <c r="G5" s="6"/>
    </row>
    <row r="6" spans="1:7" ht="12.75">
      <c r="A6" s="178" t="s">
        <v>360</v>
      </c>
      <c r="B6" s="178"/>
      <c r="C6" s="178"/>
      <c r="D6" s="178"/>
      <c r="E6" s="178"/>
      <c r="F6" s="178"/>
      <c r="G6" s="178"/>
    </row>
    <row r="7" spans="1:7" ht="12.75">
      <c r="A7" s="11"/>
      <c r="B7" s="11"/>
      <c r="C7" s="11"/>
      <c r="D7" s="11"/>
      <c r="E7" s="11"/>
      <c r="G7" s="136" t="s">
        <v>164</v>
      </c>
    </row>
    <row r="8" spans="1:7" ht="18" customHeight="1">
      <c r="A8" s="181"/>
      <c r="B8" s="181"/>
      <c r="C8" s="181"/>
      <c r="D8" s="181"/>
      <c r="E8" s="181"/>
      <c r="F8" s="181"/>
      <c r="G8" s="181"/>
    </row>
    <row r="9" spans="1:7" ht="38.25">
      <c r="A9" s="45"/>
      <c r="B9" s="46" t="s">
        <v>70</v>
      </c>
      <c r="C9" s="46" t="s">
        <v>117</v>
      </c>
      <c r="D9" s="46" t="s">
        <v>109</v>
      </c>
      <c r="E9" s="46" t="s">
        <v>110</v>
      </c>
      <c r="F9" s="46" t="s">
        <v>116</v>
      </c>
      <c r="G9" s="47" t="s">
        <v>111</v>
      </c>
    </row>
    <row r="10" spans="1:7" ht="12.75" customHeight="1">
      <c r="A10" s="14"/>
      <c r="B10" s="39"/>
      <c r="C10" s="39"/>
      <c r="D10" s="39"/>
      <c r="E10" s="39"/>
      <c r="F10" s="39"/>
      <c r="G10" s="42"/>
    </row>
    <row r="11" spans="1:7" ht="18" customHeight="1">
      <c r="A11" s="43" t="s">
        <v>354</v>
      </c>
      <c r="B11" s="40"/>
      <c r="C11" s="40"/>
      <c r="D11" s="40"/>
      <c r="E11" s="40"/>
      <c r="F11" s="40">
        <v>515309702.8439996</v>
      </c>
      <c r="G11" s="40">
        <v>515309702.8439996</v>
      </c>
    </row>
    <row r="12" spans="1:7" ht="18" customHeight="1">
      <c r="A12" s="14" t="s">
        <v>118</v>
      </c>
      <c r="B12" s="41"/>
      <c r="C12" s="41"/>
      <c r="D12" s="41"/>
      <c r="E12" s="41"/>
      <c r="F12" s="41"/>
      <c r="G12" s="41">
        <v>0</v>
      </c>
    </row>
    <row r="13" spans="1:7" ht="18" customHeight="1">
      <c r="A13" s="44" t="s">
        <v>119</v>
      </c>
      <c r="B13" s="29">
        <v>0</v>
      </c>
      <c r="C13" s="29">
        <v>0</v>
      </c>
      <c r="D13" s="29">
        <v>0</v>
      </c>
      <c r="E13" s="29">
        <v>0</v>
      </c>
      <c r="F13" s="29">
        <v>515309702.8439996</v>
      </c>
      <c r="G13" s="29">
        <v>515309702.8439996</v>
      </c>
    </row>
    <row r="14" spans="1:7" ht="18" customHeight="1">
      <c r="A14" s="14" t="s">
        <v>112</v>
      </c>
      <c r="B14" s="41"/>
      <c r="C14" s="41"/>
      <c r="D14" s="41"/>
      <c r="E14" s="41"/>
      <c r="F14" s="41">
        <v>-21906967.00764</v>
      </c>
      <c r="G14" s="41">
        <v>-21906967.00764</v>
      </c>
    </row>
    <row r="15" spans="1:7" ht="18" customHeight="1">
      <c r="A15" s="14" t="s">
        <v>113</v>
      </c>
      <c r="B15" s="41"/>
      <c r="C15" s="41"/>
      <c r="D15" s="41"/>
      <c r="E15" s="41"/>
      <c r="F15" s="41"/>
      <c r="G15" s="41">
        <v>0</v>
      </c>
    </row>
    <row r="16" spans="1:7" ht="18" customHeight="1">
      <c r="A16" s="14" t="s">
        <v>114</v>
      </c>
      <c r="B16" s="41"/>
      <c r="C16" s="41"/>
      <c r="D16" s="41"/>
      <c r="E16" s="41"/>
      <c r="F16" s="41"/>
      <c r="G16" s="41">
        <v>0</v>
      </c>
    </row>
    <row r="17" spans="1:7" ht="18" customHeight="1">
      <c r="A17" s="14" t="s">
        <v>120</v>
      </c>
      <c r="B17" s="41"/>
      <c r="C17" s="41"/>
      <c r="D17" s="41"/>
      <c r="E17" s="41"/>
      <c r="F17" s="41"/>
      <c r="G17" s="41">
        <v>0</v>
      </c>
    </row>
    <row r="18" spans="1:8" ht="18" customHeight="1">
      <c r="A18" s="44" t="s">
        <v>357</v>
      </c>
      <c r="B18" s="29">
        <v>0</v>
      </c>
      <c r="C18" s="29">
        <v>0</v>
      </c>
      <c r="D18" s="29">
        <v>0</v>
      </c>
      <c r="E18" s="29">
        <v>0</v>
      </c>
      <c r="F18" s="29">
        <v>493402735.8363596</v>
      </c>
      <c r="G18" s="29">
        <v>493402735.8363596</v>
      </c>
      <c r="H18" s="23">
        <f>G18-Bilanci!G107</f>
        <v>0.003999650478363037</v>
      </c>
    </row>
    <row r="19" spans="1:7" ht="9" customHeight="1">
      <c r="A19" s="14"/>
      <c r="B19" s="19"/>
      <c r="C19" s="19"/>
      <c r="D19" s="19"/>
      <c r="E19" s="19"/>
      <c r="F19" s="19"/>
      <c r="G19" s="40"/>
    </row>
    <row r="20" spans="1:7" ht="18" customHeight="1">
      <c r="A20" s="14" t="s">
        <v>112</v>
      </c>
      <c r="B20" s="41"/>
      <c r="C20" s="41"/>
      <c r="D20" s="41"/>
      <c r="E20" s="41"/>
      <c r="F20" s="41">
        <v>166355021.68999997</v>
      </c>
      <c r="G20" s="41">
        <v>166355021.68999997</v>
      </c>
    </row>
    <row r="21" spans="1:7" ht="18" customHeight="1">
      <c r="A21" s="14" t="s">
        <v>113</v>
      </c>
      <c r="B21" s="41"/>
      <c r="C21" s="41"/>
      <c r="D21" s="41"/>
      <c r="E21" s="41"/>
      <c r="F21" s="41"/>
      <c r="G21" s="41">
        <v>0</v>
      </c>
    </row>
    <row r="22" spans="1:7" ht="18" customHeight="1">
      <c r="A22" s="14" t="s">
        <v>121</v>
      </c>
      <c r="B22" s="41"/>
      <c r="C22" s="41"/>
      <c r="D22" s="41"/>
      <c r="E22" s="41"/>
      <c r="F22" s="41"/>
      <c r="G22" s="41">
        <v>0</v>
      </c>
    </row>
    <row r="23" spans="1:7" ht="11.25" customHeight="1">
      <c r="A23" s="14"/>
      <c r="B23" s="41"/>
      <c r="C23" s="41"/>
      <c r="D23" s="41"/>
      <c r="E23" s="41"/>
      <c r="F23" s="41"/>
      <c r="G23" s="41"/>
    </row>
    <row r="24" spans="1:7" ht="18" customHeight="1">
      <c r="A24" s="14" t="s">
        <v>115</v>
      </c>
      <c r="B24" s="41"/>
      <c r="C24" s="41"/>
      <c r="D24" s="41"/>
      <c r="E24" s="41"/>
      <c r="F24" s="41"/>
      <c r="G24" s="41">
        <v>0</v>
      </c>
    </row>
    <row r="25" spans="1:8" ht="18" customHeight="1" thickBot="1">
      <c r="A25" s="24" t="s">
        <v>359</v>
      </c>
      <c r="B25" s="24">
        <v>0</v>
      </c>
      <c r="C25" s="24">
        <v>0</v>
      </c>
      <c r="D25" s="24">
        <v>0</v>
      </c>
      <c r="E25" s="24">
        <v>0</v>
      </c>
      <c r="F25" s="24">
        <v>659757757.5263596</v>
      </c>
      <c r="G25" s="24">
        <v>659757757.5263596</v>
      </c>
      <c r="H25" s="23">
        <f>G25-Bilanci!E107</f>
        <v>-0.16364037990570068</v>
      </c>
    </row>
    <row r="26" ht="13.5" thickTop="1"/>
  </sheetData>
  <mergeCells count="3">
    <mergeCell ref="A8:G8"/>
    <mergeCell ref="A4:G4"/>
    <mergeCell ref="A6:G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Boga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 &amp; Associates</dc:creator>
  <cp:keywords/>
  <dc:description/>
  <cp:lastModifiedBy>Boga &amp; Associates</cp:lastModifiedBy>
  <cp:lastPrinted>2009-03-05T10:57:26Z</cp:lastPrinted>
  <dcterms:created xsi:type="dcterms:W3CDTF">2008-09-02T13:29:51Z</dcterms:created>
  <dcterms:modified xsi:type="dcterms:W3CDTF">2012-07-10T13:22:04Z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