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0" yWindow="45" windowWidth="15690" windowHeight="13365" tabRatio="862" activeTab="0"/>
  </bookViews>
  <sheets>
    <sheet name="Cover" sheetId="1" r:id="rId1"/>
    <sheet name="Balance Sheet" sheetId="2" r:id="rId2"/>
    <sheet name="Profit &amp; Loss" sheetId="3" r:id="rId3"/>
    <sheet name="Cash flow" sheetId="4" r:id="rId4"/>
    <sheet name="Change in Equities" sheetId="5" r:id="rId5"/>
    <sheet name="Notes to Financial Statements" sheetId="6" r:id="rId6"/>
    <sheet name="Notes to FS 6-10" sheetId="7" r:id="rId7"/>
    <sheet name="Notes to FS 11-15" sheetId="8" r:id="rId8"/>
    <sheet name="Notes to FS 16-19" sheetId="9" r:id="rId9"/>
    <sheet name="FA Depreciation 2014" sheetId="10" r:id="rId10"/>
    <sheet name="Income from Activity" sheetId="11" r:id="rId11"/>
    <sheet name="Statement" sheetId="12" r:id="rId12"/>
    <sheet name="Statement 2" sheetId="13" r:id="rId13"/>
    <sheet name="Sheet1" sheetId="14" r:id="rId14"/>
  </sheets>
  <definedNames>
    <definedName name="_xlnm.Print_Titles" localSheetId="1">'Balance Sheet'!$9:$9</definedName>
  </definedNames>
  <calcPr fullCalcOnLoad="1"/>
</workbook>
</file>

<file path=xl/sharedStrings.xml><?xml version="1.0" encoding="utf-8"?>
<sst xmlns="http://schemas.openxmlformats.org/spreadsheetml/2006/main" count="994" uniqueCount="713">
  <si>
    <t>Materiale te para</t>
  </si>
  <si>
    <t>Prodhimi ne proces</t>
  </si>
  <si>
    <t>Parapagime per furnitoret</t>
  </si>
  <si>
    <t>Aktive te tjera afatshkurter</t>
  </si>
  <si>
    <t>Toka</t>
  </si>
  <si>
    <t>Ndertesa</t>
  </si>
  <si>
    <t>Totali aktiveve afatgjata</t>
  </si>
  <si>
    <t>Aksione te konvertueshme</t>
  </si>
  <si>
    <t>Detyrime tregtare dhe te tjera</t>
  </si>
  <si>
    <t>Detyrime ndaj personelit</t>
  </si>
  <si>
    <t>Detyrime tatimore afatshkurtra</t>
  </si>
  <si>
    <t>Parapagime</t>
  </si>
  <si>
    <t>Hua dhe letra me vlere afatgjata</t>
  </si>
  <si>
    <t>Kapitali</t>
  </si>
  <si>
    <t>Aksionet e pakices</t>
  </si>
  <si>
    <t>Rezerva statutore</t>
  </si>
  <si>
    <t>Rezerva ligjore</t>
  </si>
  <si>
    <t>Rezerva te tjera</t>
  </si>
  <si>
    <t>Total kapitali</t>
  </si>
  <si>
    <t>Fitim (humbje) para tatimit</t>
  </si>
  <si>
    <t>Shenime</t>
  </si>
  <si>
    <t>Emri i mire</t>
  </si>
  <si>
    <t>Kapitali i aksionereve te shoqerise meme</t>
  </si>
  <si>
    <t>Aktive afatshkurtra</t>
  </si>
  <si>
    <t>Mjete monetare</t>
  </si>
  <si>
    <t>Derivative dhe aktive financiare te mbajtura per tregtim</t>
  </si>
  <si>
    <t>Derivativet</t>
  </si>
  <si>
    <t>Aktive financiare te mbajtura per tregtim</t>
  </si>
  <si>
    <t>Kerkesa te tjera te arketueshme</t>
  </si>
  <si>
    <t>Instrumente te tjera borxhi</t>
  </si>
  <si>
    <t>Investime te tjera financiare</t>
  </si>
  <si>
    <t>Produkte te gatshme</t>
  </si>
  <si>
    <t>Aktive biologjike afatshkurtra</t>
  </si>
  <si>
    <t>Aktive afatshkurtra te mbajtura per shitje</t>
  </si>
  <si>
    <t>Parapagimet dhe shpenzimet e shtyra</t>
  </si>
  <si>
    <t>Aktive afatgjata</t>
  </si>
  <si>
    <t>Aktive afatgjata materiale</t>
  </si>
  <si>
    <t>Makineri dhe paisje</t>
  </si>
  <si>
    <t>Aktive te tjera afatgjata materiale</t>
  </si>
  <si>
    <t>Aktive afatgjata jomateriale</t>
  </si>
  <si>
    <t>Shpenzimet e zhvillimit</t>
  </si>
  <si>
    <t>Aktivet te tjera afatgjata jomateriale</t>
  </si>
  <si>
    <t>Kapitali aksionar i papaguar</t>
  </si>
  <si>
    <t xml:space="preserve">Aktive te tjera afatgjata </t>
  </si>
  <si>
    <t>TOTALI AKTIVEVE</t>
  </si>
  <si>
    <t>AKTIVET</t>
  </si>
  <si>
    <t>PASIVET DHE KAPITALI</t>
  </si>
  <si>
    <t>Huamarrje</t>
  </si>
  <si>
    <t>Hua dhe obligacione afatshkurtra</t>
  </si>
  <si>
    <t>Kthime/ripagesa te huave afatgjata</t>
  </si>
  <si>
    <t>Te pagueshme ndaj furnitoreve</t>
  </si>
  <si>
    <t>Provisionet afatshkurtra</t>
  </si>
  <si>
    <t>Totali pasiveve afatshkurtra</t>
  </si>
  <si>
    <t>Hua,letra me vlere dhe detyrime nga qiraja financiare</t>
  </si>
  <si>
    <t>Huamarrje te tjera afatgjata</t>
  </si>
  <si>
    <t>Provizionet afatgjata</t>
  </si>
  <si>
    <t>Grandet dhe te ardhurat e shtyra</t>
  </si>
  <si>
    <t>Totali pasiveve afatgjata</t>
  </si>
  <si>
    <t>Totali pasiveve</t>
  </si>
  <si>
    <t>Kapitali aksionar</t>
  </si>
  <si>
    <t>Primi i aksioneve</t>
  </si>
  <si>
    <t xml:space="preserve">TOTALI PASIVEVE DHE KAPITALIT </t>
  </si>
  <si>
    <t>Shpenzime te tatimit mbi fitimin</t>
  </si>
  <si>
    <t>Fitimi (humbja) neto e vitit financiar</t>
  </si>
  <si>
    <t>PASQYRA E FLUKSIT TE PARASE</t>
  </si>
  <si>
    <t>Fitimi para tatimit</t>
  </si>
  <si>
    <t>Rregullime per:</t>
  </si>
  <si>
    <t xml:space="preserve">  </t>
  </si>
  <si>
    <t>Amortizimin</t>
  </si>
  <si>
    <t>Te ardhura nga investimet</t>
  </si>
  <si>
    <t>Shpenzime per interesat</t>
  </si>
  <si>
    <t>Rritje/renie ne tepricen e kerkesave te arketueshme</t>
  </si>
  <si>
    <t>Rritje/renie ne tepricen e inventarit</t>
  </si>
  <si>
    <t>Rritje/renie ne tepricen e detyrimeve per t'u paguar</t>
  </si>
  <si>
    <t>Parate e perfituara nga aktivitetet</t>
  </si>
  <si>
    <t>Interes i paguar</t>
  </si>
  <si>
    <t>Tatim fitimi i paguar</t>
  </si>
  <si>
    <t>Paraja neto nga aktivitetet e shfrytezimit</t>
  </si>
  <si>
    <t>Fluksi i parave nga veprimtarite e shfrytezimit</t>
  </si>
  <si>
    <t>Fluksi i parave nga veprimtarite investuese</t>
  </si>
  <si>
    <t>Blerje e aktiveve afatgjata materiale</t>
  </si>
  <si>
    <t>Te ardhura nga shitja e paisjeve</t>
  </si>
  <si>
    <t>Dividente te arketuar</t>
  </si>
  <si>
    <t>Interes i arketuar</t>
  </si>
  <si>
    <t>Fluksi i parave nga veprimtarite financiare</t>
  </si>
  <si>
    <t>Te ardhura nga huamarrje afatgjata</t>
  </si>
  <si>
    <t>Pagesat e detyrimeve te qirase financiare</t>
  </si>
  <si>
    <t>Dividente te paguar</t>
  </si>
  <si>
    <t>Paraja neto e perdorur ne aktivitetet financiare</t>
  </si>
  <si>
    <t>Paraja neto e perdorur ne aktivitetet investuese</t>
  </si>
  <si>
    <t>Rritja/renia neto e mjeteve monetare</t>
  </si>
  <si>
    <t>Mjete monetare ne fillim te periudhes kontabel</t>
  </si>
  <si>
    <t>Mjete monetare ne fund te periudhes kontabel</t>
  </si>
  <si>
    <t>PASQYRA E NDRYSHIMEVE NE KAPITAL</t>
  </si>
  <si>
    <t>Aksionet e thesarit</t>
  </si>
  <si>
    <t>Rezerva statutore dhe ligjore</t>
  </si>
  <si>
    <t>Totali</t>
  </si>
  <si>
    <t>Dividendet e paguar</t>
  </si>
  <si>
    <t>Aksione te thesarit te riblera</t>
  </si>
  <si>
    <t>Fitimi i pashperndare</t>
  </si>
  <si>
    <t>Primi i aksionit</t>
  </si>
  <si>
    <t>Emetim i kapitalit aksionar</t>
  </si>
  <si>
    <t>Shitjet neto</t>
  </si>
  <si>
    <t>Ndryshimet ne inventarin e produkteve te gatshme dhe punes ne proces</t>
  </si>
  <si>
    <t>Puna e kryer per qellime te veta dhe e kapitalizuar</t>
  </si>
  <si>
    <t>Mallrat, lende te para dhe sherbimet</t>
  </si>
  <si>
    <t>Shpenzime personeli</t>
  </si>
  <si>
    <t>Pagat</t>
  </si>
  <si>
    <t>Shpenzimet e sigurimeve shoqerore</t>
  </si>
  <si>
    <t>Shpenzimet per pensionet</t>
  </si>
  <si>
    <t>Renia ne vlere dhe amortizimi</t>
  </si>
  <si>
    <t>Fitimi/humbja nga veprimtarite e shfrytezimit</t>
  </si>
  <si>
    <t>Te ardhurat dhe shpenzimet financiare nga shoqerite e kontrolluara</t>
  </si>
  <si>
    <t>Te ardhurat dhe shpenzimet financiare nga pjesemarrjet</t>
  </si>
  <si>
    <t xml:space="preserve">Te ardhura dhe shpenzime financiare </t>
  </si>
  <si>
    <t>Te ardhurat dhe shpenzimet nga investimet afatgjata</t>
  </si>
  <si>
    <t>Te ardhurat dhe shpenzimet nga interesi</t>
  </si>
  <si>
    <t>Fitimet (humbjet) nga kursi kembimit</t>
  </si>
  <si>
    <t>Te ardhurat dhe shpenzimet te tjera financiare</t>
  </si>
  <si>
    <t>Diferenca nga kembimet valutore te parealizuara</t>
  </si>
  <si>
    <t>Te ardhura nga emetimi i kapitalit aksionar</t>
  </si>
  <si>
    <t>Pasqyrat financiare</t>
  </si>
  <si>
    <t>Fitime te akumuluara</t>
  </si>
  <si>
    <t>PASQYRA E GJENDJES FINANCIARE</t>
  </si>
  <si>
    <t>PASQYRA E TE ARDHURAVE PERMBLEDHESE</t>
  </si>
  <si>
    <t>Detyrime te tjera</t>
  </si>
  <si>
    <t>Te tjera aktive afatgjata</t>
  </si>
  <si>
    <t>Kliente per mallra, produkte e sherbime</t>
  </si>
  <si>
    <t>Fitim / (Humbja) e vitit financiar</t>
  </si>
  <si>
    <t>Blerja e shoqerise se kontrolluar minus parate e arketuara</t>
  </si>
  <si>
    <t>In Albanian Currency</t>
  </si>
  <si>
    <t>Notes</t>
  </si>
  <si>
    <t>Net Sales</t>
  </si>
  <si>
    <t>Personnel expenses</t>
  </si>
  <si>
    <t>Salaries</t>
  </si>
  <si>
    <t>Social Security and Health Contribution</t>
  </si>
  <si>
    <t>Pension expenses</t>
  </si>
  <si>
    <t>Depreciation expenses</t>
  </si>
  <si>
    <t>Operating profit/ loss</t>
  </si>
  <si>
    <t>Revenues and expenses from interests</t>
  </si>
  <si>
    <t>Exchange rates profit/ loss</t>
  </si>
  <si>
    <t>Other finance expenses/ revenues</t>
  </si>
  <si>
    <t>Profit (loss) before tax</t>
  </si>
  <si>
    <t>Income tax expense</t>
  </si>
  <si>
    <t>Net profit (loss) for the year</t>
  </si>
  <si>
    <t>English version</t>
  </si>
  <si>
    <t>Profit and Loss Statement</t>
  </si>
  <si>
    <t>Pozicioni me 31 Dhjetor 2013</t>
  </si>
  <si>
    <t>Financial Statements</t>
  </si>
  <si>
    <t>STATEMENT OF FINANCIAL POSITION</t>
  </si>
  <si>
    <t>ASSETS</t>
  </si>
  <si>
    <t>Current Assets</t>
  </si>
  <si>
    <t>Cash and cash equivalents</t>
  </si>
  <si>
    <t>Other current assets</t>
  </si>
  <si>
    <t>Derivates and other financial assests held for trading</t>
  </si>
  <si>
    <t>Derivates</t>
  </si>
  <si>
    <t>Financial assets held for trading</t>
  </si>
  <si>
    <t>Clients for goods, products and services</t>
  </si>
  <si>
    <t>Other claims receivables</t>
  </si>
  <si>
    <t>Other debt instruments</t>
  </si>
  <si>
    <t>Other financial investments</t>
  </si>
  <si>
    <t>Prepayments and deferred expenses</t>
  </si>
  <si>
    <t>Raw materials</t>
  </si>
  <si>
    <t>Production in process</t>
  </si>
  <si>
    <t>Finished products</t>
  </si>
  <si>
    <t>Goods for resale</t>
  </si>
  <si>
    <t>Prepayment for suppliers</t>
  </si>
  <si>
    <t xml:space="preserve">Biologically current assets </t>
  </si>
  <si>
    <t>Current assets held for sale</t>
  </si>
  <si>
    <t>Non-Current Assets</t>
  </si>
  <si>
    <t>Land</t>
  </si>
  <si>
    <t>Builidng</t>
  </si>
  <si>
    <t>Machinery and equipment</t>
  </si>
  <si>
    <t>Goodwill</t>
  </si>
  <si>
    <t>Development costs</t>
  </si>
  <si>
    <t>TOTAL ASSETS</t>
  </si>
  <si>
    <t>Outstanding share capital</t>
  </si>
  <si>
    <t>Other non-currents assets</t>
  </si>
  <si>
    <t>Non-current other assets</t>
  </si>
  <si>
    <t>Total of non-current assets</t>
  </si>
  <si>
    <t>EQUITY AND LIABILITIES</t>
  </si>
  <si>
    <t>Borrowings</t>
  </si>
  <si>
    <t>Loans and current bonds</t>
  </si>
  <si>
    <t>Returns/Repayments of long-term loans</t>
  </si>
  <si>
    <t>Convertible shares</t>
  </si>
  <si>
    <t>Trade and other payables</t>
  </si>
  <si>
    <t>Payable toward suppliers</t>
  </si>
  <si>
    <t>Due to personnel</t>
  </si>
  <si>
    <t>Current tax liabilities</t>
  </si>
  <si>
    <t>Other liabilities</t>
  </si>
  <si>
    <t>Prepayments</t>
  </si>
  <si>
    <t>Loans and long term securities</t>
  </si>
  <si>
    <t>Loans, securities and liabilities from leasing</t>
  </si>
  <si>
    <t>Other long term loans</t>
  </si>
  <si>
    <t>Long term provisions</t>
  </si>
  <si>
    <t>Short term provisions</t>
  </si>
  <si>
    <t>Grants and deferred income</t>
  </si>
  <si>
    <t>Total short-term liabilities</t>
  </si>
  <si>
    <t>Total long-term liabilites</t>
  </si>
  <si>
    <t>Total liabilities</t>
  </si>
  <si>
    <t>Equity</t>
  </si>
  <si>
    <t>Shares of minority</t>
  </si>
  <si>
    <t>Equity shareholders of the parent company</t>
  </si>
  <si>
    <t>Share capital</t>
  </si>
  <si>
    <t>Share premium</t>
  </si>
  <si>
    <t>Statutory reserves</t>
  </si>
  <si>
    <t>Legal reserves</t>
  </si>
  <si>
    <t>Other reserves</t>
  </si>
  <si>
    <t>Accumulated profits</t>
  </si>
  <si>
    <t>Profit / (Loss) of the financial year</t>
  </si>
  <si>
    <t>Total equity</t>
  </si>
  <si>
    <t>TOTAL EQUITY AND LIABILITIES</t>
  </si>
  <si>
    <t>Intangible non-current assets</t>
  </si>
  <si>
    <t>Tangible non-current assets</t>
  </si>
  <si>
    <t>Other non-current tangible assets</t>
  </si>
  <si>
    <t>Other non-current intangible assets</t>
  </si>
  <si>
    <t>Financial statements</t>
  </si>
  <si>
    <t>STATEMENT OF CASH FLOW</t>
  </si>
  <si>
    <t>Cash flow from operating activities</t>
  </si>
  <si>
    <t>Profit before tax</t>
  </si>
  <si>
    <t>Adjustments for:</t>
  </si>
  <si>
    <t>Depreciation</t>
  </si>
  <si>
    <t>Differences from unrealized foreign exchanges</t>
  </si>
  <si>
    <t>Revenue from investments</t>
  </si>
  <si>
    <t>Interest expenses</t>
  </si>
  <si>
    <t>Paid interest</t>
  </si>
  <si>
    <t>Income tax paid</t>
  </si>
  <si>
    <t>Net cash from operating activities</t>
  </si>
  <si>
    <t>Cash flow from investing activities</t>
  </si>
  <si>
    <t xml:space="preserve">Acquisition of subsidiary company minus collected money  </t>
  </si>
  <si>
    <t>Purchase of property and equipment</t>
  </si>
  <si>
    <t>Income from sale of equipment</t>
  </si>
  <si>
    <t>Interest received</t>
  </si>
  <si>
    <t>Dividends received</t>
  </si>
  <si>
    <t>Net cash used in investing activities</t>
  </si>
  <si>
    <t>Cash flow from financial activities</t>
  </si>
  <si>
    <t>Income from issue of share capital</t>
  </si>
  <si>
    <t>Income from long-term borrowings</t>
  </si>
  <si>
    <t>Payment of financial lease liabilities</t>
  </si>
  <si>
    <t>Dividends paid</t>
  </si>
  <si>
    <t>Net cash used in financial activities</t>
  </si>
  <si>
    <t>Increase / decrease in net cash</t>
  </si>
  <si>
    <t>STATEMENT OF CHANGES IN EQUITY</t>
  </si>
  <si>
    <t>Treasury shares</t>
  </si>
  <si>
    <t>Legal and statutory reserves</t>
  </si>
  <si>
    <t>Retained earnings</t>
  </si>
  <si>
    <t>Total</t>
  </si>
  <si>
    <t>Net profit for the accounting period</t>
  </si>
  <si>
    <t>Paid dividends</t>
  </si>
  <si>
    <t>Issue of shares</t>
  </si>
  <si>
    <t>Repurchased treasury shares</t>
  </si>
  <si>
    <t>Position at 31 December 2013</t>
  </si>
  <si>
    <r>
      <rPr>
        <b/>
        <sz val="10"/>
        <rFont val="Arial"/>
        <family val="2"/>
      </rPr>
      <t xml:space="preserve">
(g) Te ardhura dhe shpenzime financiare
</t>
    </r>
    <r>
      <rPr>
        <sz val="10"/>
        <rFont val="Arial"/>
        <family val="2"/>
      </rPr>
      <t xml:space="preserve">
Te ardhurat financiare  perfshijne te ardhurat nga interesi nga llogarite ne banka dhe fitimet neto nga kursi i kembimit qe njihen ne fitim ose humbje. Shpenzimet financiare perfshijne shpenzimet e interesit, komisionet bankare dhe humbjet neto nga kursi i kembimit qe njihen ne fitim ose humbje. Te ardhurat dhe shpenzimet nga interesi njihen ne fitim ose humbje duke perdorur metoden e interesit efektiv.
</t>
    </r>
  </si>
  <si>
    <r>
      <rPr>
        <b/>
        <sz val="10"/>
        <rFont val="Arial"/>
        <family val="2"/>
      </rPr>
      <t xml:space="preserve">(f) Shpenzimet
</t>
    </r>
    <r>
      <rPr>
        <sz val="10"/>
        <rFont val="Arial"/>
        <family val="2"/>
      </rPr>
      <t xml:space="preserve">
</t>
    </r>
    <r>
      <rPr>
        <i/>
        <sz val="10"/>
        <rFont val="Arial"/>
        <family val="2"/>
      </rPr>
      <t xml:space="preserve">Shpenzimet operative
</t>
    </r>
    <r>
      <rPr>
        <sz val="10"/>
        <rFont val="Arial"/>
        <family val="2"/>
      </rPr>
      <t xml:space="preserve">
Shpenzimet operative njihen kur ato ndodhin.
</t>
    </r>
    <r>
      <rPr>
        <i/>
        <sz val="10"/>
        <rFont val="Arial"/>
        <family val="2"/>
      </rPr>
      <t xml:space="preserve">Shpenzimet e qirase
</t>
    </r>
    <r>
      <rPr>
        <sz val="10"/>
        <rFont val="Arial"/>
        <family val="2"/>
      </rPr>
      <t xml:space="preserve">
Shpenzimet  e qirase se zakonshme jane ngarkuar ne fitim ose humbje ne menyre lineare gjate periudhes se qirase. Pagesat si motivim te marra nga qiradhenesi jane njohur si pjese perberese e shpenzimit total te qirase pergjate periudhes se qirase. </t>
    </r>
  </si>
  <si>
    <r>
      <rPr>
        <b/>
        <sz val="10"/>
        <rFont val="Arial"/>
        <family val="2"/>
      </rPr>
      <t xml:space="preserve">(i)Transaksionet ne monedhat te huaja
</t>
    </r>
    <r>
      <rPr>
        <sz val="10"/>
        <rFont val="Arial"/>
        <family val="2"/>
      </rPr>
      <t xml:space="preserve">
Transaksionet ne monedha te huaja konvertohen ne monedhen funksionale me kursin e dates se transaksionit. Aktivet dhe detyrimet monetare ne monedha te huaja konvertohen ne monedhen funksionale me kursin e dates se raportimit. Fitimi apo humbja nga kursi i kembimit per zerat monetare eshte diferenca ndermjet kostove te amortizuara ne monedhen funksionale ne fillim te periudhes, e rregulluar me interesin efektiv dhe pagesat gjate periudhes, dhe kostove te amortizuara ne monedhe te huaj te konvertuara me kursin e kembimit ne fund te periudhes. Aktivet dhe detyrimet jomonetare ne monedhe te huaj qe maten me vlere te drejte konvertohen ne monedhen funksionale me kursin e kembimit ne daten kur eshte vendosur vlera e drejte. Diferencat nga kursi i kembimit qe rrjedhin nga konvertimi njihen ne fitim ose humbje, pervec diferencave nga kursi i kembimit qe rrjedhin nga konvertimi i huave nga aksioneret te cilet njihen ne te ardhurat permbledhese.</t>
    </r>
  </si>
  <si>
    <r>
      <rPr>
        <b/>
        <sz val="10"/>
        <rFont val="Arial"/>
        <family val="2"/>
      </rPr>
      <t xml:space="preserve">4. Percaktimi i vleres se drejte
</t>
    </r>
    <r>
      <rPr>
        <sz val="10"/>
        <rFont val="Arial"/>
        <family val="2"/>
      </rPr>
      <t xml:space="preserve">
Vlera e drejte e mjeteve monetare dhe ekuivalente me to, llogarive te arketueshme dhe te pagueshme eshte perafersisht e barabarte me vleren kontabel per shkak te maturitetit te tyre te shkurter.
</t>
    </r>
  </si>
  <si>
    <r>
      <rPr>
        <b/>
        <sz val="10"/>
        <rFont val="Arial"/>
        <family val="2"/>
      </rPr>
      <t xml:space="preserve">(f) Expense
</t>
    </r>
    <r>
      <rPr>
        <sz val="10"/>
        <rFont val="Arial"/>
        <family val="2"/>
      </rPr>
      <t xml:space="preserve">
Op</t>
    </r>
    <r>
      <rPr>
        <i/>
        <sz val="10"/>
        <rFont val="Arial"/>
        <family val="2"/>
      </rPr>
      <t xml:space="preserve">erating expenses
</t>
    </r>
    <r>
      <rPr>
        <sz val="10"/>
        <rFont val="Arial"/>
        <family val="2"/>
      </rPr>
      <t xml:space="preserve">
Operating expenses are recognized when occured.
</t>
    </r>
    <r>
      <rPr>
        <i/>
        <sz val="10"/>
        <rFont val="Arial"/>
        <family val="2"/>
      </rPr>
      <t xml:space="preserve">
Rental expenses
</t>
    </r>
    <r>
      <rPr>
        <sz val="10"/>
        <rFont val="Arial"/>
        <family val="2"/>
      </rPr>
      <t xml:space="preserve">
The costs of normal lease are charged to profit or loss on a straight-line basis over the lease period. Incentive payments received from the lessor are recognized as an integral part of the total lease expense over the term of the lease.
</t>
    </r>
  </si>
  <si>
    <r>
      <rPr>
        <b/>
        <sz val="10"/>
        <rFont val="Arial"/>
        <family val="2"/>
      </rPr>
      <t xml:space="preserve">
(g) Financial revenues and expenses
</t>
    </r>
    <r>
      <rPr>
        <sz val="10"/>
        <rFont val="Arial"/>
        <family val="2"/>
      </rPr>
      <t xml:space="preserve">
Financial income includes interest income from bank accounts and net profit from the exchange rate which is recognized in profit or loss. Financial expenses comprise interest expenses, bank charges and net losses from exchange rate recognized in profit or loss. Financial Income and Expenses are recognized in profit or loss using the effective interest method.
</t>
    </r>
  </si>
  <si>
    <r>
      <rPr>
        <b/>
        <sz val="10"/>
        <rFont val="Arial"/>
        <family val="2"/>
      </rPr>
      <t xml:space="preserve">4.  Fair Value
</t>
    </r>
    <r>
      <rPr>
        <sz val="10"/>
        <rFont val="Arial"/>
        <family val="2"/>
      </rPr>
      <t xml:space="preserve">
The fair value of cash and cash equivalents, accounts receivables and payables are approximately equal to the carrying value given, because of their short-term maturity. 
</t>
    </r>
  </si>
  <si>
    <r>
      <t xml:space="preserve">
</t>
    </r>
    <r>
      <rPr>
        <b/>
        <sz val="10"/>
        <rFont val="Arial"/>
        <family val="2"/>
      </rPr>
      <t>3. Overview of the accounting policies</t>
    </r>
    <r>
      <rPr>
        <sz val="10"/>
        <rFont val="Arial"/>
        <family val="2"/>
      </rPr>
      <t xml:space="preserve">
</t>
    </r>
    <r>
      <rPr>
        <b/>
        <sz val="10"/>
        <rFont val="Arial"/>
        <family val="2"/>
      </rPr>
      <t xml:space="preserve">
(a) Long term tangible assets
(i) Recognition and measurement
</t>
    </r>
    <r>
      <rPr>
        <sz val="10"/>
        <rFont val="Arial"/>
        <family val="2"/>
      </rPr>
      <t xml:space="preserve">
Long term tangible assets are stated at cost less the accumulated depreciation and accumulated losses from depreciation. Cost includes expenses that are directed attributable to the acquisition of the asset. The cost of self-constructed assets includes cost of materials and labor force and any other cost related to bringing the asset on the right place and conditions to be usable as intended by management. Parts of an item of long term tangible assests with different useful lives are accounted as separate items of long term tangible assets.</t>
    </r>
  </si>
  <si>
    <r>
      <rPr>
        <b/>
        <i/>
        <sz val="10"/>
        <rFont val="Arial"/>
        <family val="2"/>
      </rPr>
      <t xml:space="preserve">(ii) Subsequent costs
</t>
    </r>
    <r>
      <rPr>
        <sz val="10"/>
        <rFont val="Arial"/>
        <family val="2"/>
      </rPr>
      <t xml:space="preserve">
The cost of replacing a part of an item of property and equipment is recognized in the carrying amount of the item if it is probable that the future economic benefits embodied within the part will flow to the branch, and its cost can be measured reliably. The costs of the day-to-day servicing of long term tangible assets are recognized in profit or loss as incurred.</t>
    </r>
  </si>
  <si>
    <r>
      <rPr>
        <b/>
        <sz val="10"/>
        <rFont val="Arial"/>
        <family val="2"/>
      </rPr>
      <t>(b) Instrumentet financiare</t>
    </r>
    <r>
      <rPr>
        <sz val="10"/>
        <rFont val="Arial"/>
        <family val="2"/>
      </rPr>
      <t xml:space="preserve">
Dega mban vetem instrumente financiare jo-derivative, qe perfshijne llogari te arketueshme, mjete monetare dhe ekuivalente me to, kredi dhe hua dhe llogari te pagueshme. Instrumentet financiare jo-derivative jane matur fillimisht me vleren e drejte plus kostot e transaksionit qe jane te lidhura drejtperdrejt me pervetesimin e tyre. Njohja ne vijim e instrumenteve financiare jo-derivative pershkruhet me poshte. 
</t>
    </r>
  </si>
  <si>
    <r>
      <t xml:space="preserve">A financial instrument is recognized if the branch becomes party to the contractual conditions of the instrument. Financial assets are not recognized if the branch's contractual rights to the cash flows derived from the financial asset expire, or if the branch transfers the financial asset to another party without retaining control or all the risks and rewards of the asset. Normal purchases and sales of financial assets are recorded on the trade date, for example the date on which the company commits to purchase or sell the asset. Financial liabilities are not recognized if the branch's obligations detailed in the contract expire, are settled or are canceled.
</t>
    </r>
    <r>
      <rPr>
        <i/>
        <sz val="10"/>
        <rFont val="Arial"/>
        <family val="2"/>
      </rPr>
      <t>Cash and cash equivalents</t>
    </r>
    <r>
      <rPr>
        <sz val="10"/>
        <rFont val="Arial"/>
        <family val="2"/>
      </rPr>
      <t xml:space="preserve">
Cash and cash equivalents includes cash in hand, bank accounts, other short-term  investments with original maturities of three months or less, which are subject to insignificant risk of changes in values, and are used by the branch in the management of short-term commitments.Cash and cash equivalents are carried at amortized cost.
</t>
    </r>
    <r>
      <rPr>
        <i/>
        <sz val="10"/>
        <rFont val="Arial"/>
        <family val="2"/>
      </rPr>
      <t xml:space="preserve">Request for receivables
</t>
    </r>
    <r>
      <rPr>
        <sz val="10"/>
        <rFont val="Arial"/>
        <family val="2"/>
      </rPr>
      <t xml:space="preserve">
Receivables are recognized initially at fair value and subsequently at cost less losses for impairment.
</t>
    </r>
    <r>
      <rPr>
        <i/>
        <sz val="10"/>
        <rFont val="Arial"/>
        <family val="2"/>
      </rPr>
      <t xml:space="preserve">Accounts payables
</t>
    </r>
    <r>
      <rPr>
        <sz val="10"/>
        <rFont val="Arial"/>
        <family val="2"/>
      </rPr>
      <t xml:space="preserve">Accounts payable are stated at fair value and subsequently at amortized cost.
</t>
    </r>
    <r>
      <rPr>
        <i/>
        <sz val="10"/>
        <rFont val="Arial"/>
        <family val="2"/>
      </rPr>
      <t xml:space="preserve">Other
</t>
    </r>
    <r>
      <rPr>
        <sz val="10"/>
        <rFont val="Arial"/>
        <family val="2"/>
      </rPr>
      <t xml:space="preserve">
Other non-derivative financial instruments are measured at amortized cost using the effective interest method less losses from impairment.</t>
    </r>
  </si>
  <si>
    <r>
      <rPr>
        <b/>
        <sz val="10"/>
        <rFont val="Arial"/>
        <family val="2"/>
      </rPr>
      <t xml:space="preserve">(b) Financial instruments
</t>
    </r>
    <r>
      <rPr>
        <sz val="10"/>
        <rFont val="Arial"/>
        <family val="2"/>
      </rPr>
      <t xml:space="preserve">
The branch holds only non-derivative financial instruments including accounts receivable, cash and cash equivalents, loans and accounts payable. Non-derivative financial instruments are initially measured at fair value plus transaction costs directly related to their acquisition. Further knowledge of the  non-derivative financial instruments is described below.
</t>
    </r>
  </si>
  <si>
    <r>
      <rPr>
        <i/>
        <sz val="10"/>
        <rFont val="Arial"/>
        <family val="2"/>
      </rPr>
      <t xml:space="preserve">Benefits from the determination of work relationship
</t>
    </r>
    <r>
      <rPr>
        <sz val="10"/>
        <rFont val="Arial"/>
        <family val="2"/>
      </rPr>
      <t>Benefits from the interruption of work relationship are payable when the work relationship is interrupted by the branch before the normal date of retirement, or when an employee accepts voluntary</t>
    </r>
    <r>
      <rPr>
        <sz val="10"/>
        <color indexed="10"/>
        <rFont val="Arial"/>
        <family val="2"/>
      </rPr>
      <t xml:space="preserve"> </t>
    </r>
    <r>
      <rPr>
        <sz val="10"/>
        <rFont val="Arial"/>
        <family val="2"/>
      </rPr>
      <t xml:space="preserve">leave from work in exchange for these benefits. The branch recognizes benefits from the termination of work relationship by demonstrating  its committment: to terminate the employment of current employees according to a detailed formal plan and there is no realistic possibility of withdrawal, or to encourage the voluntary leave from work. The benefits from the termination of work relationship that are payable after more than 12 months after reporting date are discounted at present value.
</t>
    </r>
  </si>
  <si>
    <r>
      <rPr>
        <b/>
        <sz val="10"/>
        <rFont val="Arial"/>
        <family val="2"/>
      </rPr>
      <t>(d) Recognition of revenues</t>
    </r>
    <r>
      <rPr>
        <sz val="10"/>
        <rFont val="Arial"/>
        <family val="2"/>
      </rPr>
      <t xml:space="preserve">
Revenues include the fair value of the collected amount or tha is to be taken from the sale of services during the normal activity of the branch. Revenues are presented net of airport taxes, returns and discounts. Revenues are recognized when the service is performed, the amount of revenues can be measured reliably and the costs incurred or to be incurred related to the transaction can be measured reliably.
</t>
    </r>
  </si>
  <si>
    <r>
      <rPr>
        <b/>
        <sz val="10"/>
        <rFont val="Arial"/>
        <family val="2"/>
      </rPr>
      <t xml:space="preserve">5. Financial risk management
</t>
    </r>
    <r>
      <rPr>
        <sz val="10"/>
        <rFont val="Arial"/>
        <family val="2"/>
      </rPr>
      <t xml:space="preserve">
The branch has exposure to the following risks from its use of financial instruments: 
- Credit risk
- Liquidity risk
- Market risk
This note presents information about the branch’s exposure to each of the above risks, the objectives, policies and processes for measuring and managing risk, and the management of equity. Further quantitative disclosures are included throughout these financial statements
Administrator bears overall responsibility for the establishment and oversight of the branch in regard to management of risk
Risk management policies are determined to identify and analyze the risks the branch faces, to set appropriate limits and controls, and to monitor risks and adherence to limits. Management policies and systems are reviewed regularly to reflect changes in market conditions and in the activities of the branch. The branch, through training, management standards and procedures aims to develop a constructive control environment and disciplined in which all employees understand their roles and obligations. The main financial instruments of the branch consist of values in banks, accounts receivable and payable and other short-term liabilities.
</t>
    </r>
  </si>
  <si>
    <r>
      <rPr>
        <b/>
        <sz val="10"/>
        <rFont val="Arial"/>
        <family val="2"/>
      </rPr>
      <t xml:space="preserve">(ii)Liquidity risk
</t>
    </r>
    <r>
      <rPr>
        <sz val="10"/>
        <rFont val="Arial"/>
        <family val="2"/>
      </rPr>
      <t>The branch shall fulfill the needs for cash, mainly for the exploitation costs arising from its activities. There is a risk that cash may not be available to pay obligations on due time with a reasonable cost. The branch monitors liquidity on a periodic basis in order to manage its obligations when requested.</t>
    </r>
  </si>
  <si>
    <r>
      <rPr>
        <b/>
        <sz val="10"/>
        <rFont val="Arial"/>
        <family val="2"/>
      </rPr>
      <t>(c) Zhvleresimi i aktiveve financiare</t>
    </r>
    <r>
      <rPr>
        <sz val="10"/>
        <rFont val="Arial"/>
        <family val="2"/>
      </rPr>
      <t xml:space="preserve">
Nje aktiv financiar konsiderohet i zhvleresuar nese nje evidence objektive tregon se nje ose me teper ngjarje qe kane ndodhur kane patur nje ndikim negativ ne flukset e çmuara te ardhshme te mjeteve monetare te aktivit financiar. Humbja nga zhvleresimi i nje aktivi financiar te matur me koston e  amorizuar eshte llogaritur si diference ndermjet vleres kontabel dhe vleres aktuale te flukseve te ardhshme te vleresuara te mjeteve monetare skontuar me normen fillestare te interest efektiv te aktivit financiar.
Aktivet financiare te cilat jane te rendesishme individualisht testohen per zhvleresim ne baza individuale. Pjesa e mbetur e aktiveve financiare vleresohet bashkarisht ne grupe qe mbartin karakteristika te ngjashme rreziku. Te gjitha humbjet nga zhvleresimi njihen ne fitim ose humbje. Nje humbje zhvleresimi mund te anullohet nese ulja ne zhvleresim ka ndodhur per shkak te nje ngjarjeje qe ka ndodhur pasi eshte njohur zhvleresimi. Anullimi i njihet ne fitim ose ne humbje.</t>
    </r>
  </si>
  <si>
    <r>
      <rPr>
        <b/>
        <sz val="10"/>
        <rFont val="Arial"/>
        <family val="2"/>
      </rPr>
      <t>(c) Impairment of financial assets</t>
    </r>
    <r>
      <rPr>
        <sz val="10"/>
        <rFont val="Arial"/>
        <family val="2"/>
      </rPr>
      <t xml:space="preserve">
A financial asset is considered impaired if objective evidence indicates that one or more events that have occurred have had a negative impact on the future cash flows of the financial asset. Loss from impairment of a financial asset measured at amortized cost is calculated as the difference between the carrying value and the present value of estimated future cash flows of the cash discounted at the original effective interest rate of the financial asset.
Financial assets that are individually significant are tested for impairment on individual basis. The remaining financial assets are estimated collectively in groups that carry similar risk characteristics. All impairment losses are recognized in profit or loss. An impairment loss may be canceled if the decrease in impairment has occurred due to an event occurring after the impairment was recognized. Reversal is recognized in profit or loss.
</t>
    </r>
  </si>
  <si>
    <r>
      <rPr>
        <b/>
        <sz val="10"/>
        <rFont val="Arial"/>
        <family val="2"/>
      </rPr>
      <t xml:space="preserve">(i)Rreziku i kredise
</t>
    </r>
    <r>
      <rPr>
        <sz val="10"/>
        <rFont val="Arial"/>
        <family val="2"/>
      </rPr>
      <t xml:space="preserve">
Rreziku i mospageses ekziston kur pala tjeter nuk mund te permbushe detyrimet per pagesen e llogarive te arketueshme. Maksimumi i rrezikut te kredise per instrumentet financiare jo-derivative eshte teorikisht i barabarte me vleren e drejte te te gjitha llogarive te arketueshme minus detyrimet kundrejt te njejtit debitor kur kompensimi eshte i lejuar. Rreziku i kredise i cili eshte identifikuar merret parasysh nepermjet zhvleresimeve. Dega e vlereson cilesine e llogarive te arketueshme qe nuk jane me vonese dhe as te zhvleresuara si shume te kenaqshme.
</t>
    </r>
  </si>
  <si>
    <r>
      <rPr>
        <b/>
        <sz val="10"/>
        <rFont val="Arial"/>
        <family val="2"/>
      </rPr>
      <t xml:space="preserve">(i)Credit risk
</t>
    </r>
    <r>
      <rPr>
        <sz val="10"/>
        <rFont val="Arial"/>
        <family val="2"/>
      </rPr>
      <t xml:space="preserve">
The risk of non-payment exists when the other party can not fulfill obligations for the payment of accounts receivable. The maximum credit risk for non-derivative financial instruments is theoretically equal to the fair value of all receivables less liabilities against the same debtor when compensation is permitted. Credit risk which is  identified is taken into account through the impairment. The branch evaluates the quality of accounts receivables that are not overdue and not impaired as very satisfactory.
</t>
    </r>
  </si>
  <si>
    <t>Shumat ne Leke</t>
  </si>
  <si>
    <t>Te drejta te kompanise meme</t>
  </si>
  <si>
    <t>Albanian version</t>
  </si>
  <si>
    <t xml:space="preserve">Te ardhura te tjera </t>
  </si>
  <si>
    <t xml:space="preserve">Totali i te ardhurave dhe shpenzime financiare </t>
  </si>
  <si>
    <t>Te ardhura nga kompania meme</t>
  </si>
  <si>
    <t>Fonde nga kompania meme</t>
  </si>
  <si>
    <t>Llogaria e Kompanise Meme</t>
  </si>
  <si>
    <t>Funds from parent company</t>
  </si>
  <si>
    <t>Account of parent company</t>
  </si>
  <si>
    <t>Income from parent company</t>
  </si>
  <si>
    <t>Rights of parent company</t>
  </si>
  <si>
    <t>These relationships include payments that the company makes on behalf of the branch as well as the amounts of transfer costs.</t>
  </si>
  <si>
    <t>Relation with parent company</t>
  </si>
  <si>
    <t>10. Other non-current assets</t>
  </si>
  <si>
    <t>Net Balance at 31 December 2013</t>
  </si>
  <si>
    <t>NET VALUE</t>
  </si>
  <si>
    <t>Balance at 31 december 2013</t>
  </si>
  <si>
    <t>Annual depreciation</t>
  </si>
  <si>
    <t>DEPRECIATION</t>
  </si>
  <si>
    <t>Balance at 31 December 2013</t>
  </si>
  <si>
    <t>Additions during the year</t>
  </si>
  <si>
    <t>GROSS VALUE</t>
  </si>
  <si>
    <t xml:space="preserve">    IT equipment</t>
  </si>
  <si>
    <t xml:space="preserve">     Furniture</t>
  </si>
  <si>
    <t>9. Non- current assets</t>
  </si>
  <si>
    <t>8. Other claims receivable</t>
  </si>
  <si>
    <t>7. Customers for goods and services</t>
  </si>
  <si>
    <t>6. Cash</t>
  </si>
  <si>
    <t>Notes to the financial statements</t>
  </si>
  <si>
    <t>Këto marrëdhënie përfshijnë pagesat që shoqëria bën në emër të degës si dhe shumat e transferimit të kostove.</t>
  </si>
  <si>
    <t>Marrëdhënie me shoqërinë mëmë</t>
  </si>
  <si>
    <t>10. Të tjera aktive afatgjata</t>
  </si>
  <si>
    <t>Vlera neto me 31 dhjetor 2013</t>
  </si>
  <si>
    <t>VLERA NETO</t>
  </si>
  <si>
    <t>Gjendja me 31 dhjetor 2013</t>
  </si>
  <si>
    <t>Amortizimi vjetor</t>
  </si>
  <si>
    <t>AMORTIZIMI</t>
  </si>
  <si>
    <t>Shtesa gjate vitit</t>
  </si>
  <si>
    <t>VLERA BRUTO</t>
  </si>
  <si>
    <t>9. Aktivet e qëndrueshme</t>
  </si>
  <si>
    <t>Te tjera</t>
  </si>
  <si>
    <t>TVSH e zbritshme</t>
  </si>
  <si>
    <t>8. Kërkesa të tjera të arkëtueshme</t>
  </si>
  <si>
    <t>7. Klientë për mallra dhe shërbime</t>
  </si>
  <si>
    <t>6. Mjete monetare</t>
  </si>
  <si>
    <t>Shenime per pasqyrat financiare</t>
  </si>
  <si>
    <t>14. Sales revenue</t>
  </si>
  <si>
    <t>13. Short term provisions</t>
  </si>
  <si>
    <t xml:space="preserve">Personal income tax Liabilities </t>
  </si>
  <si>
    <t>Social Security Liabilities</t>
  </si>
  <si>
    <t>12. Short tax liabilities</t>
  </si>
  <si>
    <t>Non received invoices</t>
  </si>
  <si>
    <t>Suppliers</t>
  </si>
  <si>
    <t>11. Payable toward suppliers</t>
  </si>
  <si>
    <t>Notes for the financial statements</t>
  </si>
  <si>
    <t>14. Te ardhura nga shitjet</t>
  </si>
  <si>
    <t>Detyrime per tatimin mbi te ardhurat nga punesimi</t>
  </si>
  <si>
    <t>Detyrime per sigurime shoqerore</t>
  </si>
  <si>
    <t>Furnitore per fatura te pamberritura</t>
  </si>
  <si>
    <t>Furnitore</t>
  </si>
  <si>
    <t>11. Te pagueshme ndaj furnitoreve</t>
  </si>
  <si>
    <t>The management of the company is not aware of any other event after the reporting date which may require adjustments or additional disclosures in the financial statements.</t>
  </si>
  <si>
    <t>Gap</t>
  </si>
  <si>
    <t>Others</t>
  </si>
  <si>
    <t>Tax liabilities</t>
  </si>
  <si>
    <t>Financial Liabilities</t>
  </si>
  <si>
    <t>Other Current Financial Assets</t>
  </si>
  <si>
    <t xml:space="preserve">Cash </t>
  </si>
  <si>
    <t>Financial Assets</t>
  </si>
  <si>
    <t>1-5 years</t>
  </si>
  <si>
    <t>3-12 months</t>
  </si>
  <si>
    <t>Up to 3 months</t>
  </si>
  <si>
    <t>Remaining Value</t>
  </si>
  <si>
    <t>Exposure to liquidity risk</t>
  </si>
  <si>
    <t>Banking services</t>
  </si>
  <si>
    <t>Exchange rates loss</t>
  </si>
  <si>
    <t>Exchange rates profit</t>
  </si>
  <si>
    <t>Revenues from interests</t>
  </si>
  <si>
    <t>Drejtimi i Deges nuk eshte ne dijeni te ndonje gjarjere tjeter pas dates se raportimit e cila mund te kerkoje rregullime ose shenime shpjeguese shtese ne pasqyrat financiare.</t>
  </si>
  <si>
    <t>Hendeku</t>
  </si>
  <si>
    <t>Detyrime Tatimore</t>
  </si>
  <si>
    <t>Detyrime ndaj furnitoreve</t>
  </si>
  <si>
    <t>Detyrimet Financiare</t>
  </si>
  <si>
    <t>Aktive te tjera financiare afatshkurtra</t>
  </si>
  <si>
    <t>Mjete Monetare</t>
  </si>
  <si>
    <t>Aktivet Financiare</t>
  </si>
  <si>
    <t>1-5 vite</t>
  </si>
  <si>
    <t>3-12 muaj</t>
  </si>
  <si>
    <t>Deri 3 muaj</t>
  </si>
  <si>
    <t>Vlera e mbetur</t>
  </si>
  <si>
    <t>Ekspozimi ndaj rrezikut te likuiditetit</t>
  </si>
  <si>
    <t>Sherbime Bankare</t>
  </si>
  <si>
    <t>Humbje nga Kurset e Kembimit</t>
  </si>
  <si>
    <t>Fitime nga Kurset e Kembimit</t>
  </si>
  <si>
    <t>Te Ardhurat nga interesi</t>
  </si>
  <si>
    <t xml:space="preserve">             TOTAL</t>
  </si>
  <si>
    <t>Office furniture &amp; other equipment</t>
  </si>
  <si>
    <t>Office electronic equipment</t>
  </si>
  <si>
    <t>Transporting vehicles</t>
  </si>
  <si>
    <t>Machinery, equipment &amp; tools</t>
  </si>
  <si>
    <t>Buildings</t>
  </si>
  <si>
    <t xml:space="preserve">Land </t>
  </si>
  <si>
    <t>Disposals</t>
  </si>
  <si>
    <t>Additions</t>
  </si>
  <si>
    <t>Quantity</t>
  </si>
  <si>
    <t>Description</t>
  </si>
  <si>
    <t>No</t>
  </si>
  <si>
    <t>cost at</t>
  </si>
  <si>
    <t xml:space="preserve">             TOTALI</t>
  </si>
  <si>
    <t>Pajisje zyre</t>
  </si>
  <si>
    <t>kompjuterike</t>
  </si>
  <si>
    <t>Mjete transporti</t>
  </si>
  <si>
    <t>Makineri,paisje,vegla</t>
  </si>
  <si>
    <t>Ndertime</t>
  </si>
  <si>
    <t>Gjendje</t>
  </si>
  <si>
    <t>Pakesime</t>
  </si>
  <si>
    <t>Shtesa</t>
  </si>
  <si>
    <t>Sasia</t>
  </si>
  <si>
    <t>Emertimi</t>
  </si>
  <si>
    <t>Nr</t>
  </si>
  <si>
    <t>pajisje zyre</t>
  </si>
  <si>
    <t>Makineri,paisje</t>
  </si>
  <si>
    <t>With monthly gross salary between ALL 30,001 up to ALL 66,500</t>
  </si>
  <si>
    <t>Number of employees</t>
  </si>
  <si>
    <t>TOALI (I+II+III+IV+V)</t>
  </si>
  <si>
    <t>Total of income from services delivery</t>
  </si>
  <si>
    <t>V</t>
  </si>
  <si>
    <t>Services</t>
  </si>
  <si>
    <t>Consultancy services</t>
  </si>
  <si>
    <t>Export of various services</t>
  </si>
  <si>
    <t>Telecommunication</t>
  </si>
  <si>
    <t>Media (TV)</t>
  </si>
  <si>
    <t>Games of chance</t>
  </si>
  <si>
    <t>Accomodation</t>
  </si>
  <si>
    <t>Catering</t>
  </si>
  <si>
    <t>Medical care</t>
  </si>
  <si>
    <t>Insurance</t>
  </si>
  <si>
    <t>Financial services</t>
  </si>
  <si>
    <t>Total of income from transport activity</t>
  </si>
  <si>
    <t>IV</t>
  </si>
  <si>
    <t>International transport of passengers</t>
  </si>
  <si>
    <t>Transport</t>
  </si>
  <si>
    <t>Transport of passengers</t>
  </si>
  <si>
    <t>International transport of goods</t>
  </si>
  <si>
    <t>Transport of goods</t>
  </si>
  <si>
    <t>Total of income from production</t>
  </si>
  <si>
    <t>III</t>
  </si>
  <si>
    <t>Other products</t>
  </si>
  <si>
    <t>Production</t>
  </si>
  <si>
    <t>Production of hydrocarbons</t>
  </si>
  <si>
    <t>Production of energy</t>
  </si>
  <si>
    <t>Production of alcoholic drinks etc</t>
  </si>
  <si>
    <t>Production of foods</t>
  </si>
  <si>
    <t>Production of construction materials</t>
  </si>
  <si>
    <t xml:space="preserve">Fasons </t>
  </si>
  <si>
    <t xml:space="preserve">Export and production </t>
  </si>
  <si>
    <t>Total of income from construction activity</t>
  </si>
  <si>
    <t>II</t>
  </si>
  <si>
    <t>Other construction activities</t>
  </si>
  <si>
    <t>Construction</t>
  </si>
  <si>
    <t>Construction for public works</t>
  </si>
  <si>
    <t xml:space="preserve">Construction for dwelling </t>
  </si>
  <si>
    <t>Total of trade income</t>
  </si>
  <si>
    <t>I</t>
  </si>
  <si>
    <t>Other trade activities</t>
  </si>
  <si>
    <t>Trade</t>
  </si>
  <si>
    <t>Export of goods</t>
  </si>
  <si>
    <t>Trade of medicines</t>
  </si>
  <si>
    <t>Trade of industrial items</t>
  </si>
  <si>
    <t>Trade of tobacco</t>
  </si>
  <si>
    <t>Trade of construction materials</t>
  </si>
  <si>
    <t>Trade of foods &amp; beverages</t>
  </si>
  <si>
    <t>Trade of fuels</t>
  </si>
  <si>
    <t>Income from activity</t>
  </si>
  <si>
    <t>Description of the activity</t>
  </si>
  <si>
    <t>(in thousands ALL)</t>
  </si>
  <si>
    <t>Summary no. 3</t>
  </si>
  <si>
    <t xml:space="preserve">Unique Tax Number:  </t>
  </si>
  <si>
    <t>Me page nga 30.001 deri  ne 66.500 leke</t>
  </si>
  <si>
    <t>Nr. I te punesuarve</t>
  </si>
  <si>
    <t>Totali i te ardhurave nga sherbimet</t>
  </si>
  <si>
    <t xml:space="preserve">Sherbimi </t>
  </si>
  <si>
    <t>Profesione te lira</t>
  </si>
  <si>
    <t>Eksport sherbimesh te ndryshme</t>
  </si>
  <si>
    <t>Telekomunikacion</t>
  </si>
  <si>
    <t>Veprimtari televizive</t>
  </si>
  <si>
    <t>Lojra Fati</t>
  </si>
  <si>
    <t>Hoteleri</t>
  </si>
  <si>
    <t xml:space="preserve">Bar restorante </t>
  </si>
  <si>
    <t>Sherbime mjekesore</t>
  </si>
  <si>
    <t>Siguracione</t>
  </si>
  <si>
    <t xml:space="preserve">Sherbime financiare </t>
  </si>
  <si>
    <t>Totali i te ardhurave nga transporti</t>
  </si>
  <si>
    <t>Transport udhetaresh nderkombetare</t>
  </si>
  <si>
    <t>Transport udhetaresh</t>
  </si>
  <si>
    <t>Transport malli nderkombetare</t>
  </si>
  <si>
    <t>Transport mallrash</t>
  </si>
  <si>
    <t>Totali i te ardhurave nga prodhimi</t>
  </si>
  <si>
    <t>Prodhime te tjera</t>
  </si>
  <si>
    <t>Prodhim</t>
  </si>
  <si>
    <t>Prodhim hidrokarbure,</t>
  </si>
  <si>
    <t>Prodhime energji</t>
  </si>
  <si>
    <t>Prodhim pije alkolike, etj</t>
  </si>
  <si>
    <t xml:space="preserve">Prodhim ushqimore </t>
  </si>
  <si>
    <t>Prodhim materiale ndertimi</t>
  </si>
  <si>
    <t>Fason te cdo lloji</t>
  </si>
  <si>
    <t>Eksport, prodhime te ndryshme</t>
  </si>
  <si>
    <t>Totali i te ardhurave nga ndertimi</t>
  </si>
  <si>
    <t>Ndertime te tjera</t>
  </si>
  <si>
    <t>Ndertim</t>
  </si>
  <si>
    <t>Ndertim pune publike</t>
  </si>
  <si>
    <t xml:space="preserve">Ndertim banese </t>
  </si>
  <si>
    <t>Totali i te ardhurave nga   tregtia</t>
  </si>
  <si>
    <t>Tregti te tjera</t>
  </si>
  <si>
    <t>Tregti</t>
  </si>
  <si>
    <t>Eksport mallrash</t>
  </si>
  <si>
    <t>Farmaci</t>
  </si>
  <si>
    <t>Tregti artikuj industrial</t>
  </si>
  <si>
    <t>Tregti cigaresh</t>
  </si>
  <si>
    <t>Tregti materiale ndertimi</t>
  </si>
  <si>
    <t>Tregti ushqimore,pije</t>
  </si>
  <si>
    <t>Tregti karburanti</t>
  </si>
  <si>
    <t>Te ardhurat nga aktiviteti</t>
  </si>
  <si>
    <t>Aktiviteti</t>
  </si>
  <si>
    <t>(000' Leke)</t>
  </si>
  <si>
    <t>Pasqyre Nr.3</t>
  </si>
  <si>
    <t>Ernst &amp; Young Albania Shpk, with NITP L01930009J</t>
  </si>
  <si>
    <r>
      <t xml:space="preserve">The </t>
    </r>
    <r>
      <rPr>
        <b/>
        <sz val="11"/>
        <color indexed="8"/>
        <rFont val="Arial"/>
        <family val="2"/>
      </rPr>
      <t>Preparer</t>
    </r>
    <r>
      <rPr>
        <sz val="11"/>
        <color indexed="8"/>
        <rFont val="Arial"/>
        <family val="2"/>
      </rPr>
      <t xml:space="preserve"> of the Financial Statements is:</t>
    </r>
  </si>
  <si>
    <t>STATEMENT</t>
  </si>
  <si>
    <t>Kompania "Ernst &amp; Young Albania Shpk", me NIPT L01930009J</t>
  </si>
  <si>
    <r>
      <rPr>
        <b/>
        <sz val="11"/>
        <color indexed="8"/>
        <rFont val="Arial"/>
        <family val="2"/>
      </rPr>
      <t xml:space="preserve">Hartuesi </t>
    </r>
    <r>
      <rPr>
        <sz val="11"/>
        <color indexed="8"/>
        <rFont val="Arial"/>
        <family val="2"/>
      </rPr>
      <t>I Pasqyrave Financiare eshte:</t>
    </r>
  </si>
  <si>
    <t>DEKLARATE</t>
  </si>
  <si>
    <r>
      <rPr>
        <b/>
        <sz val="10"/>
        <rFont val="Arial"/>
        <family val="2"/>
      </rPr>
      <t xml:space="preserve">(ii)Rreziku i likuiditetit 
</t>
    </r>
    <r>
      <rPr>
        <sz val="10"/>
        <rFont val="Arial"/>
        <family val="2"/>
      </rPr>
      <t xml:space="preserve">
Dega duhet te permbushe nevojat per mjete monetare, kryesisht per kostot e shfrytezimit qe rrjedhin nga aktivitet e saj. Ekziston rreziku qe mjetet monetare mund te mos jene te disponueshme per te shlyer detyrimet ne kohen e duhur me nje kosto te arsyeshme. Dega monitoron likuiditetin ne baza periodike ne menyre qe te menaxhoje detyrimet e saj kur ato kerkohen.</t>
    </r>
  </si>
  <si>
    <r>
      <rPr>
        <b/>
        <sz val="10"/>
        <rFont val="Arial"/>
        <family val="2"/>
      </rPr>
      <t xml:space="preserve">5. Menaxhimi i rrezikut financiar
</t>
    </r>
    <r>
      <rPr>
        <sz val="10"/>
        <rFont val="Arial"/>
        <family val="2"/>
      </rPr>
      <t xml:space="preserve">
Dega eshte ekspozuar ndaj rreziqeve te meposhtme nga perdorimi i instrumenteve financiare : 
-Rreziku i kredise
-Rreziku i likuiditetit 
-Rreziku i tregut
Ky shenim paraqet informacionin rreth ekspozimit te deges ndaj secilit prej rreziqeve te mesiperm, objektivat, politikat dhe proceset per matjen dhe menaxhimin e rrezikut, dhe menaxhimin e kapitalit. Shenime te metejshme sasiore jane te perfshira ne keto pasqyra financiare. 
Administratori mbart pergjegjesine e pergjithshme per vendosjen dhe mbikeqyrjen e deges per menaxhimin e rrezikut. 
Politikat e menaxhimit te rrezikut jane vendosur per te identifikuar dhe analizuar rreziqet qe perball dega, per te vendosur limitet dhe kontrollet e pershtatshme, dhe per te monitoruar rreziqet dhe zbatimin e limiteve. Politikat dhe sistemet e menaxhimit rishikohen rregullisht per te reflektuar ndryshimet ne kushtet e tregut dhe ne aktivitetet e deges. Dega, permes trajnimeve, standardeve dhe procedurave te menaxhimit synon te zhvilloje nje ambient kontrolli konstruktiv dhe te disiplinuar ne te cilin gjithe punonjesit i kuptojne rolet dhe detyrimet e tyre. Intrumentet financiare kryesore te deges konsistojne ne vlerat ne banka, llogarite e arketueshme dhe te pagueshme dhe detyrime te tjera afatshkurtra. </t>
    </r>
  </si>
  <si>
    <r>
      <rPr>
        <b/>
        <sz val="10"/>
        <rFont val="Arial"/>
        <family val="2"/>
      </rPr>
      <t xml:space="preserve">(i)Foreign currency tranactions
</t>
    </r>
    <r>
      <rPr>
        <sz val="10"/>
        <rFont val="Arial"/>
        <family val="2"/>
      </rPr>
      <t xml:space="preserve">
Transactions in foreign currencies are translated to the functional currency based on dates of the transactions exchange rates. Monetary assets and liabilities in foreign currencies are translated to the functional currency at the exchange rate on the reporting date. The foreign currency gain or loss on monetary items is the difference between amortized cost in the functional currency at the beginning of the period, adjusted for effective interest and payments during the period, and the amortized cost in foreign currency translated at the exchange rate at the end of the period. Non-monetary assets and liabilities in foreign currencies that are measured at fair value are translated to the functional currency at the exchange rate on the date the fair value was determined. Foreign exchange differences arising on the translation are recognized in profit or loss, except from exchange rate differences arising from the conversion of loans from shareholders, which are recognized in comprehensive income.</t>
    </r>
  </si>
  <si>
    <r>
      <rPr>
        <i/>
        <sz val="10"/>
        <rFont val="Arial"/>
        <family val="2"/>
      </rPr>
      <t xml:space="preserve">Perfitimet nga nderprerja e marredhenieve te punes
</t>
    </r>
    <r>
      <rPr>
        <sz val="10"/>
        <rFont val="Arial"/>
        <family val="2"/>
      </rPr>
      <t xml:space="preserve">
Perfitimet nga nderprejra e marredhenieve te punes jane te pagueshme kur marredhenia e punes nderpritet nga dega perpara dates normale te daljes ne pension, ose atehere kur nje punonjes pranon largimin vullnetar nga puna ne shkembin te ketyre perfitimeve. Dega njeh perfitimet nga nderprerja e marredhenieve te punes kur demonstron se eshte e angazhuar per te nderprere marredheniet e punes te punonjesve aktual sipas nje plani zyrtar te hollesishem dhe nuk ka mundesi realiste terheqjeje, ose per te nxitur largimin vullnetar nga puna. Perfitimet nga nderprerja e marredhenieve te punes te pagueshme pas me shume se 12 muajve pas dates se raportimit skontohen ne vleren aktuale.
</t>
    </r>
  </si>
  <si>
    <r>
      <rPr>
        <b/>
        <sz val="10"/>
        <rFont val="Arial"/>
        <family val="2"/>
      </rPr>
      <t xml:space="preserve">(e) Employees Benefits
</t>
    </r>
    <r>
      <rPr>
        <sz val="10"/>
        <rFont val="Arial"/>
        <family val="2"/>
      </rPr>
      <t xml:space="preserve">
</t>
    </r>
    <r>
      <rPr>
        <i/>
        <sz val="10"/>
        <rFont val="Arial"/>
        <family val="2"/>
      </rPr>
      <t xml:space="preserve">Compulsory social security
</t>
    </r>
    <r>
      <rPr>
        <sz val="10"/>
        <rFont val="Arial"/>
        <family val="2"/>
      </rPr>
      <t xml:space="preserve">
The company pays only the compulsory social security contributions which determine the benefits of employees who retire. The Albanian government is responsible for determining the legal limit set for pensions in Albania under a defined contribution pension plan. The branch contributions for the pension plan are charged to the profit or loss when incurred.
</t>
    </r>
    <r>
      <rPr>
        <i/>
        <sz val="10"/>
        <rFont val="Arial"/>
        <family val="2"/>
      </rPr>
      <t xml:space="preserve">
Paid annual leave
</t>
    </r>
    <r>
      <rPr>
        <sz val="10"/>
        <rFont val="Arial"/>
        <family val="2"/>
      </rPr>
      <t xml:space="preserve">The Company recognizes as a liability the undiscounted value of estimated costs related to annual leave expected to be paid in exchange for the service of employees during the period.
</t>
    </r>
  </si>
  <si>
    <r>
      <rPr>
        <b/>
        <sz val="10"/>
        <rFont val="Arial"/>
        <family val="2"/>
      </rPr>
      <t xml:space="preserve">(e) Perfitimet e Punonjesve
</t>
    </r>
    <r>
      <rPr>
        <sz val="10"/>
        <rFont val="Arial"/>
        <family val="2"/>
      </rPr>
      <t xml:space="preserve">
</t>
    </r>
    <r>
      <rPr>
        <i/>
        <sz val="10"/>
        <rFont val="Arial"/>
        <family val="2"/>
      </rPr>
      <t xml:space="preserve">Sigurimet shoqerore te detyrueshme
</t>
    </r>
    <r>
      <rPr>
        <sz val="10"/>
        <rFont val="Arial"/>
        <family val="2"/>
      </rPr>
      <t xml:space="preserve">
Shoqeria paguan vetem kontributet per sigurimet shoqerore te detyrueshme qe percaktojne perfitimet e punonjesve qe dalin ne pension. Qeveria shqiptare eshte pergjegjese per percaktimin e limitit ligjor te vendosur per pensionet ne Shqiperi sipas nje plani kontributesh pensioni te percaktuar. Kontributet e deges ndaj planit te pensioneve ngarkohen ne fitim ose humbje kur ato ndodhin
</t>
    </r>
    <r>
      <rPr>
        <i/>
        <sz val="10"/>
        <rFont val="Arial"/>
        <family val="2"/>
      </rPr>
      <t xml:space="preserve">Leje Vjetore te Paguara
</t>
    </r>
    <r>
      <rPr>
        <sz val="10"/>
        <rFont val="Arial"/>
        <family val="2"/>
      </rPr>
      <t xml:space="preserve">
Shoqeria njeh si detyrim vleren e paskontuar te kostove te vleresuara ne lidhje me lejet vjetore qe pritet te paguhen ne kembim per sherbimin e punonjesve gjate periudhes.
</t>
    </r>
  </si>
  <si>
    <r>
      <rPr>
        <b/>
        <sz val="10"/>
        <rFont val="Arial"/>
        <family val="2"/>
      </rPr>
      <t>(d) Njohja e te ardhurave</t>
    </r>
    <r>
      <rPr>
        <sz val="10"/>
        <rFont val="Arial"/>
        <family val="2"/>
      </rPr>
      <t xml:space="preserve">
Te ardhurat perfshijne vleren e drejte te shumes se marre ose qe eshte per t’u marre nga shitja e sherbimeve gjate aktivitetit te zakonshem te deges. Te ardhurat paraqiten neto nga taksat aeroportuale, kthimet dhe uljet. Te ardhurat njihen kur sherbimi eshte kryer, shuma e te ardhurave mund te matet ne menyre te besueshme dhe kostot qe kane ndodhur ose qe do te ndodhin lidhur me transaksionin mund te maten ne menyre te besueshme</t>
    </r>
  </si>
  <si>
    <r>
      <t xml:space="preserve">Nje instrument financiar njihet ne rast se Dega behet pale ne kushtet kontraktuale te instrumentit. Aktivet financiare nuk njihen nese te drejtat kontraktuale te deges ndaj flukseve monetare qe rrjedhin nga aktivi financiar mbarojne, ose nese dega i transferon aktivin financiar nje pale tjeter, pa mbajtur kontrollin ose te gjitha risqet dhe perfitimet e aktivit. Blerjet dhe shitjet normale te nje aktivi financiar jane regjistruar ne daten e tregtimit, p.sh. daten ne te cilen Shoqeria zotohet te bleje ose te shese aktivin. Detyrimet financiare nuk njihen nese detyrimet e deges te detajuara ne kontrate mbarojne, jane shlyer ose jane anulluar.   
</t>
    </r>
    <r>
      <rPr>
        <i/>
        <sz val="10"/>
        <rFont val="Arial"/>
        <family val="2"/>
      </rPr>
      <t>Mjetet monetare dhe ekuivalentet me to</t>
    </r>
    <r>
      <rPr>
        <sz val="10"/>
        <rFont val="Arial"/>
        <family val="2"/>
      </rPr>
      <t xml:space="preserve">
Mjetet monetare dhe ekuivalentet me to perfshijne vlerat ne arke, llogari rrjedhese ne banka, te tjera investime afatshkurtra me maturitet origjinal tre muaj ose me pak, te cilat jane objekt i nje rreziku jo domethenes te ndryshimeve ne vlere dhe perdoren nga dega ne administrimin e angazhimeve afatshkurtra. Mjetet monetare dhe ekuivalentet me to mbahen me koston e amortizuar. 
</t>
    </r>
    <r>
      <rPr>
        <i/>
        <sz val="10"/>
        <rFont val="Arial"/>
        <family val="2"/>
      </rPr>
      <t>Kerkesa per arketim</t>
    </r>
    <r>
      <rPr>
        <sz val="10"/>
        <rFont val="Arial"/>
        <family val="2"/>
      </rPr>
      <t xml:space="preserve">
Kerkesat per arketim njihen fillimisht me vleren e drejte dhe ne vijim me kosto te pakesuar per humbjet per zhvleresime.
</t>
    </r>
    <r>
      <rPr>
        <i/>
        <sz val="10"/>
        <rFont val="Arial"/>
        <family val="2"/>
      </rPr>
      <t xml:space="preserve">Llogari te pagueshme
</t>
    </r>
    <r>
      <rPr>
        <sz val="10"/>
        <rFont val="Arial"/>
        <family val="2"/>
      </rPr>
      <t xml:space="preserve">
Llogarite e pagueshme paraqiten me vleren e drejte dhe ne vijim me kosto te amortizuar
</t>
    </r>
    <r>
      <rPr>
        <i/>
        <sz val="10"/>
        <rFont val="Arial"/>
        <family val="2"/>
      </rPr>
      <t xml:space="preserve">
Te tjera
</t>
    </r>
    <r>
      <rPr>
        <sz val="10"/>
        <rFont val="Arial"/>
        <family val="2"/>
      </rPr>
      <t xml:space="preserve">
Instrumenta financiare te tjere jo-derivative maten me koston e amortizuar duke perdorur metoden e interestit efektiv dhe duke zbritur humbjet nga zhvleresimi.
</t>
    </r>
  </si>
  <si>
    <r>
      <rPr>
        <b/>
        <i/>
        <sz val="10"/>
        <rFont val="Arial"/>
        <family val="2"/>
      </rPr>
      <t xml:space="preserve">(ii) Kostot vijuese
</t>
    </r>
    <r>
      <rPr>
        <sz val="10"/>
        <rFont val="Arial"/>
        <family val="2"/>
      </rPr>
      <t xml:space="preserve">
Kostoja e zevendesimit te nje pjese te nje elementi te aktiveve afatgjata materiale njihet me vleren e mbartur te elementit nese eshte e mundshme qe perfitime ekonomike ne te ardhmen qe i atribuohen atij elementi do te rrjedhin ne dege dhe kostoja e tij mund te matet me besueshmeri. Kostot e sherbimeve ditore te aktiveve afatgjata materiale njihen ne fitim ose humbje ne momentin kur ndodhin.
</t>
    </r>
  </si>
  <si>
    <r>
      <t xml:space="preserve">
</t>
    </r>
    <r>
      <rPr>
        <b/>
        <sz val="10"/>
        <rFont val="Arial"/>
        <family val="2"/>
      </rPr>
      <t>3. Permbledhje e politikave kontabel</t>
    </r>
    <r>
      <rPr>
        <sz val="10"/>
        <rFont val="Arial"/>
        <family val="2"/>
      </rPr>
      <t xml:space="preserve">
</t>
    </r>
    <r>
      <rPr>
        <b/>
        <sz val="10"/>
        <rFont val="Arial"/>
        <family val="2"/>
      </rPr>
      <t xml:space="preserve">
(a) Aktivet afatgjata materiale
(i) Njohja dhe matja
</t>
    </r>
    <r>
      <rPr>
        <sz val="10"/>
        <rFont val="Arial"/>
        <family val="2"/>
      </rPr>
      <t xml:space="preserve">
Zerat e aktiveve afatgjata materiale paraqiten me kosto minus amortizimin e akumuluar dhe humbjet e akumuluara nga zhvleresimi. Kosto perfshin shpenzime qe jane drejtperdrejte te ngarkueshme per blerjen e aktivit. Kosto e aktiveve te ndertuara nga vete dega perfshin koston e materialeve dhe te fuqise punetore, si dhe ndonje kosto tjeter qe lidhet me venien e aktivit ne vendin dhe kushtet e nevojshme qe ai te jete i perdorshem  ne menyren e synuar nga drejtimi. Kur pjese te nje elementi te aktiveve afatgjata materiale kane jetegjatesine e dobishme te ndryshme, ato kontabilizohen si elemente te veçanta te aktiveve afatgjata material.
</t>
    </r>
  </si>
  <si>
    <t>Austrian Airlines- Branch in Albania</t>
  </si>
  <si>
    <t>Shpenzime operacionale</t>
  </si>
  <si>
    <t>16 Te Ardhura dhe shpenzime financiare</t>
  </si>
  <si>
    <t>17 Tatimi mbi Fitimin</t>
  </si>
  <si>
    <t>18 Instrumentat Financiare</t>
  </si>
  <si>
    <t>19 Ngjarjet pas dates se raportimit</t>
  </si>
  <si>
    <t>16 Financial costs and revenues</t>
  </si>
  <si>
    <t xml:space="preserve">17 Income tax </t>
  </si>
  <si>
    <t>18 Financial Instruments</t>
  </si>
  <si>
    <t>19 Events after the reporting date</t>
  </si>
  <si>
    <t>Amount in Albanian Currency</t>
  </si>
  <si>
    <t>Other revenues</t>
  </si>
  <si>
    <t>Changes in inventoris of finished products and work in process</t>
  </si>
  <si>
    <t>Work performed for own purposes and capitalized</t>
  </si>
  <si>
    <t>Goods, raw materials and services</t>
  </si>
  <si>
    <t>Operating expenses</t>
  </si>
  <si>
    <t>Renevue and financial expenses from subsidiaries</t>
  </si>
  <si>
    <t>Revenue and financial expenses from participations</t>
  </si>
  <si>
    <t>Revenue and financial expenses</t>
  </si>
  <si>
    <t>Revenues and expenses from long-term investments</t>
  </si>
  <si>
    <t>Total financial costs and revenues</t>
  </si>
  <si>
    <t>Paisje 
transporti</t>
  </si>
  <si>
    <t>Pajisje 
informative</t>
  </si>
  <si>
    <t xml:space="preserve">Pajisje 
zyre </t>
  </si>
  <si>
    <t>Office furniture</t>
  </si>
  <si>
    <t>12. Detyrime tatimore afatshkurtra</t>
  </si>
  <si>
    <t>13. Detyrime te tjera afatshkurtra</t>
  </si>
  <si>
    <t>15. Operational expenses</t>
  </si>
  <si>
    <t>Cost at</t>
  </si>
  <si>
    <t>Shpenzime te tjera per personelin</t>
  </si>
  <si>
    <t>Other personel costs</t>
  </si>
  <si>
    <t>Kosto e Blerjes</t>
  </si>
  <si>
    <t>TVSH e zbritshme per tu rimbursuar</t>
  </si>
  <si>
    <t xml:space="preserve">Te tjera </t>
  </si>
  <si>
    <t xml:space="preserve">Fitimi/Humbja neto </t>
  </si>
  <si>
    <t>Fitimi/Humbja neto per periudhen kontabel</t>
  </si>
  <si>
    <t>PASQYRAT FINANCIARE VITI 2014</t>
  </si>
  <si>
    <t>FINANCIAL STATEMENTS YEAR 2014</t>
  </si>
  <si>
    <t>Per vitin financiar deri me 31 Dhjetor 2014</t>
  </si>
  <si>
    <t>For the financial year up to 31 December 2014</t>
  </si>
  <si>
    <t>Per vitet financiare deri me 31 Dhjetor 2014</t>
  </si>
  <si>
    <t>Pozicioni me 31 Dhjetor 2014</t>
  </si>
  <si>
    <t>Gjendja me 1 janar 2014</t>
  </si>
  <si>
    <t>Gjendja me 31 dhjetor 2014</t>
  </si>
  <si>
    <t>Vlera neto me 1 janar 2014</t>
  </si>
  <si>
    <t>Vlera neto me 31 dhjetor 2014</t>
  </si>
  <si>
    <t>Aktivet Afatgjata Materiale  me vlere fillestare 2014</t>
  </si>
  <si>
    <t>Amortizimi A.A. Materiale 2014</t>
  </si>
  <si>
    <t>Vlera Kontabel Neto e A.A.Materiale  2014</t>
  </si>
  <si>
    <t>Tabgible Assets carrying value FY 2014</t>
  </si>
  <si>
    <t>Fixed assets depreciation 2014</t>
  </si>
  <si>
    <t>Net book value of Fixed Assets 2014</t>
  </si>
  <si>
    <r>
      <rPr>
        <b/>
        <i/>
        <sz val="10"/>
        <rFont val="Arial"/>
        <family val="2"/>
      </rPr>
      <t xml:space="preserve">(iii) Depriciation
</t>
    </r>
    <r>
      <rPr>
        <sz val="10"/>
        <rFont val="Arial"/>
        <family val="2"/>
      </rPr>
      <t xml:space="preserve">
Depreciation is charged to profit or loss based on residual value method. Depriciation method, rate and residual value (if not significant) are reviewed at the reporting date. Assets are depreciated with the straight-line method applied in the remaining value of the assets until the value is 0. The depreciation rate for each category of assets for the current and comparative period is as follow:
Transport vehicles                                                                               20 %
Office equipment and furniture                                                              20 %
Electronic equipment                                                                           25 %
</t>
    </r>
  </si>
  <si>
    <r>
      <rPr>
        <b/>
        <i/>
        <sz val="10"/>
        <rFont val="Arial"/>
        <family val="2"/>
      </rPr>
      <t xml:space="preserve">(iii) Amortizimi
</t>
    </r>
    <r>
      <rPr>
        <sz val="10"/>
        <rFont val="Arial"/>
        <family val="2"/>
      </rPr>
      <t xml:space="preserve">
Amortizimi njihet ne fitim ose humbje me metoden e vleres se mbetur. Metoda e amortizimit, norma e amortizimit dhe vlera e mbetur (nese nuk eshte e pakonsiderueshme) jane rishikuar ne daten e raportimit. Aktivet amortizohen me metoden lineare e cila aplikohet mbi vleren e mbetur te aktivit derisa sa vlera neto te jete 0. Norma  e amortizimit per cdo kategori te aseteve per periudhen aktuale dhe krahasuese eshte si me poshte: . 
Mjete transporti                                                                              20 %
Pajisje zyre                                                                                    20 %
Pajisje informatike                                                                          25 %</t>
    </r>
  </si>
  <si>
    <r>
      <rPr>
        <b/>
        <sz val="10"/>
        <rFont val="Arial"/>
        <family val="2"/>
      </rPr>
      <t xml:space="preserve">iii)Market risk
</t>
    </r>
    <r>
      <rPr>
        <sz val="10"/>
        <rFont val="Arial"/>
        <family val="2"/>
      </rPr>
      <t xml:space="preserve">
</t>
    </r>
    <r>
      <rPr>
        <i/>
        <sz val="10"/>
        <rFont val="Arial"/>
        <family val="2"/>
      </rPr>
      <t>Interest rate risk</t>
    </r>
    <r>
      <rPr>
        <sz val="10"/>
        <rFont val="Arial"/>
        <family val="2"/>
      </rPr>
      <t xml:space="preserve">
The branch does not have any financial instruments with interest on 31 December 2014.
</t>
    </r>
    <r>
      <rPr>
        <i/>
        <sz val="10"/>
        <rFont val="Arial"/>
        <family val="2"/>
      </rPr>
      <t xml:space="preserve">Exchange rate risk
</t>
    </r>
    <r>
      <rPr>
        <sz val="10"/>
        <rFont val="Arial"/>
        <family val="2"/>
      </rPr>
      <t xml:space="preserve">
the branch undertakes transactions in ALL, EUR and USD. Foreign currency position risk is managed through the principle of accordance of assets and liabilities. The branch has not entered into any derivative agreements to future exchange contracts at 31 December 2014. The exchange rate on 31 December 2014 is:
1EUR= 140.14 ALL                                                                                                                                                          1USD= 115.23 ALL
</t>
    </r>
    <r>
      <rPr>
        <i/>
        <sz val="10"/>
        <rFont val="Arial"/>
        <family val="2"/>
      </rPr>
      <t>The sensitivity analysis</t>
    </r>
    <r>
      <rPr>
        <sz val="10"/>
        <rFont val="Arial"/>
        <family val="2"/>
      </rPr>
      <t xml:space="preserve">
Through risk management of interest rates and foreign exchange position, the branch aims to reduce the impact of short term fluctuations in profits. In a long term, however, permanent changes in exchange rates and interest rates could have an impact on profit. At 31 December 2014 the branch does not have financial instruments with interest.</t>
    </r>
  </si>
  <si>
    <r>
      <rPr>
        <b/>
        <sz val="10"/>
        <rFont val="Arial"/>
        <family val="2"/>
      </rPr>
      <t>iii)Rreziku i tregut</t>
    </r>
    <r>
      <rPr>
        <sz val="10"/>
        <rFont val="Arial"/>
        <family val="2"/>
      </rPr>
      <t xml:space="preserve">
</t>
    </r>
    <r>
      <rPr>
        <i/>
        <sz val="10"/>
        <rFont val="Arial"/>
        <family val="2"/>
      </rPr>
      <t xml:space="preserve">
Rreziku i normave te interesit</t>
    </r>
    <r>
      <rPr>
        <sz val="10"/>
        <rFont val="Arial"/>
        <family val="2"/>
      </rPr>
      <t xml:space="preserve">
Dega nuk disponon instrumente financiare me interes me 31 Dhjetor 2014.
</t>
    </r>
    <r>
      <rPr>
        <i/>
        <sz val="10"/>
        <rFont val="Arial"/>
        <family val="2"/>
      </rPr>
      <t xml:space="preserve">
Rreziku i kursit te kembimit</t>
    </r>
    <r>
      <rPr>
        <sz val="10"/>
        <rFont val="Arial"/>
        <family val="2"/>
      </rPr>
      <t xml:space="preserve">
Dega ndermerr transaksione ne ALL, EUR  dhe USD. Rreziku i pozicionit valutor menaxhohet nepermjet parimit te perputhjes se aktiveve me detyrimet. Dega nuk ka hyre ne ndonje marreveshje derivative per kontrata te ardhshme shkembimi me 31 Dhjetor 2014. Kursi i Kembimit me 31 Dhetor 2014 eshte:                                                                                       1EUR= 140.14 ALL                                                                                                                                                               1USD= 115.23 ALL
</t>
    </r>
    <r>
      <rPr>
        <i/>
        <sz val="10"/>
        <rFont val="Arial"/>
        <family val="2"/>
      </rPr>
      <t>Analiza e ndjeshmerise</t>
    </r>
    <r>
      <rPr>
        <sz val="10"/>
        <rFont val="Arial"/>
        <family val="2"/>
      </rPr>
      <t xml:space="preserve">
Me anen e menaxhimit te rrezikut te normave te interesit dhe te pozicionit valutor, dega synon te reduktoje ndikimin e luhatjeve afatshkurtra ne fitim. Ne nje periudhe afatgjate, sidoqofte, ndryshimet e perhershme ne kurset e kembimit dhe normat e interesit mund te kene  nje ndikim ne fitim. Me 31 Dhjetor 2014 dega nuk disponon instrumente financiare me interes.</t>
    </r>
  </si>
  <si>
    <t>31 Dhjetor 2014</t>
  </si>
  <si>
    <t>Me page deri ne 22.000 leke</t>
  </si>
  <si>
    <t>Me page nga 22.001 deri ne 30.000 leke</t>
  </si>
  <si>
    <t>Me page nga 66.501 deri ne 97.030 leke</t>
  </si>
  <si>
    <t>Me page me te larte se 97.030 leke</t>
  </si>
  <si>
    <t>Te punesuar mesatarisht per vitin 2014:</t>
  </si>
  <si>
    <t>Employed in average for 2014:</t>
  </si>
  <si>
    <t>With monthly gross salary ALL 22,000</t>
  </si>
  <si>
    <t>With monthly gross salary between ALL 22,001 up to ALL 30,000</t>
  </si>
  <si>
    <t>With monthly gross salary above ALL 97,030</t>
  </si>
  <si>
    <t>With monthly gross salary between ALL 66,501 up to  ALL 97,030</t>
  </si>
  <si>
    <t>Balance at 1 of January 2014</t>
  </si>
  <si>
    <t>Balance at 31 December 2014</t>
  </si>
  <si>
    <t>Balance at 1 January 2014</t>
  </si>
  <si>
    <t>Balance at 31 december 2014</t>
  </si>
  <si>
    <t>Net Balance at 1 January 2014</t>
  </si>
  <si>
    <t>Net Balance at 31 December 2014</t>
  </si>
  <si>
    <t>Pakesime/ Zhvleresime gjate vitit</t>
  </si>
  <si>
    <t>Deductions/ write offs during the year</t>
  </si>
  <si>
    <t>Zhvleresime te aktiveve</t>
  </si>
  <si>
    <t>Impairment losses of assets</t>
  </si>
  <si>
    <t>Position at 31 December 2014</t>
  </si>
  <si>
    <t>Për vitin e mbyllur në  31.12.2014</t>
  </si>
  <si>
    <t>For the year ended 31.12.2014</t>
  </si>
  <si>
    <t>Preparer:</t>
  </si>
  <si>
    <t>Ernst &amp; Young Albania SHPK</t>
  </si>
  <si>
    <t>Halliburton B.V- Dega ne Shqiperi</t>
  </si>
  <si>
    <t>Nipti:  L32124010K</t>
  </si>
  <si>
    <t>Halliburton B.V. Albanian Branch</t>
  </si>
  <si>
    <t>NUIS: L32124010K</t>
  </si>
  <si>
    <t>Halliburton B.V. - Dega ne Shqiperi</t>
  </si>
  <si>
    <t>"Halliburton B.V"  Albanian Branch</t>
  </si>
  <si>
    <t>Pasqyrat Financiare jane miratuar nga drejtimi I Halliburton B.V.  - Dega e Shoqerise se Huaj dhe jane nenshkruar nga:</t>
  </si>
  <si>
    <t>Pergatitur nga:</t>
  </si>
  <si>
    <t>Halliburton B.V. - Dega e Shoqerise se Huaj</t>
  </si>
  <si>
    <t>The financial statements have been aproved by the management of Halliburton B.V. - Albanian Branch and are signed by:</t>
  </si>
  <si>
    <t>Halliburton B.V - Albanian Branch</t>
  </si>
  <si>
    <t>"Halliburton B.V." Branch in Albania</t>
  </si>
  <si>
    <t>Halliburton B.v - Dega ne Shqiperi</t>
  </si>
  <si>
    <t>Pozicioni me 24 Shtator 2013</t>
  </si>
  <si>
    <t>Position at 24 September 2013</t>
  </si>
  <si>
    <t>Dega në Shqiperi e Halliburton B.V</t>
  </si>
  <si>
    <t>Gjendja me 24 shtator 2013</t>
  </si>
  <si>
    <t>Gjendja me 24 shator 2013</t>
  </si>
  <si>
    <t>Balance at 24 of September 2013</t>
  </si>
  <si>
    <t>Balance at 24 September 2013</t>
  </si>
  <si>
    <t>Vlera neto me 24 shator 2013</t>
  </si>
  <si>
    <t>Net Balance at 24 shtator 2013</t>
  </si>
  <si>
    <t>Ky zë përfaqëson marrëdhëniet me shoqërinë mëmë Halliburton B.V si më poshtë:</t>
  </si>
  <si>
    <t>This item represents the relationship with the parent company Halliburton B.V. as follows:</t>
  </si>
  <si>
    <t>Dega në Shqiperi e Halliburton B.V.</t>
  </si>
  <si>
    <t>Halliburton B.V. - Branch in Albania</t>
  </si>
  <si>
    <t>Non received  invoices represent services which are billed in the coming year.</t>
  </si>
  <si>
    <t xml:space="preserve">Te ardhura nga shitja </t>
  </si>
  <si>
    <t>Revenue from sales</t>
  </si>
  <si>
    <t>Adresa: "Rr. Ibrahim Rugova, Sky Tower Business Center, kati 10, zyra 103", Tirane</t>
  </si>
  <si>
    <t>Address:  "Rr. Ibrahim Rugova, Sky Tower Business Center, kati 10, zyra 103", Tirane</t>
  </si>
  <si>
    <t>NIPTI: L32124010K</t>
  </si>
  <si>
    <t>Unique Tax Number:  L32124010K</t>
  </si>
  <si>
    <t>On Behalf of Halliburton B.V. - Branch in Albania</t>
  </si>
  <si>
    <t>NIPT: L32124010K</t>
  </si>
  <si>
    <t>Address: "Rr. Ibrahim Rugova, Sky Tower Business Center, kati 10, zyra 103", Tirane</t>
  </si>
  <si>
    <t>Halliburton B.V.- Branch in Albania</t>
  </si>
  <si>
    <t>On behalf of Halliburton B.V. - Branch in Albania</t>
  </si>
  <si>
    <t>NIPT:L32124010K</t>
  </si>
  <si>
    <t>Unique Tax Number:  NIPT: L32124010K</t>
  </si>
  <si>
    <t>Adresa:"Rr. Ibrahim Rugova, Sky Tower Business Center, kati 10, zyra 103", Tirane</t>
  </si>
  <si>
    <t>Ne emer te Dega në Shqiperi e Halliburton B.V.</t>
  </si>
  <si>
    <t>On Behalf of Halliburton B.V.- Branch in Albania</t>
  </si>
  <si>
    <r>
      <rPr>
        <b/>
        <sz val="10"/>
        <rFont val="Arial"/>
        <family val="2"/>
      </rPr>
      <t>1. Informacion i pergjithshem</t>
    </r>
    <r>
      <rPr>
        <sz val="10"/>
        <rFont val="Arial"/>
        <family val="2"/>
      </rPr>
      <t xml:space="preserve">
Në këtë aneks paraqiten informacionet shpjeguese në lidhje me pëgatitjen dhe paraqitjen e pasqyrave financiare të njësisë ekonomike Halliburton B.V. Dega ne Shqiperi, degë e shoqërisë së huaj. Njësia ekonomike Halliburton B.V. Dega ne Shqiperi, degë e shoqërisë së huaj, e krijuar me datë 24 Shtator 2013, ushtron aktivitetin e saj në fushën e financimit dhe të administrimit të shoqërive, ndërmarrjeve dhe sipërmarrjeve të tjera, marrjen dhe mbylljen e kredive dhe përmbylljen e transaksioneve financiare etj., me adresë Rr. “Ibrahim Rugova”, Sky Tower Business Center, Kati 10, zyra 103, Tiranë. Për periudhën 1 Janar deri më 31 Dhjetor 2014 është përgatitur dhe paraqitur paketa e plotë e pasqyrave financiare, të cilat japin një pamje të vërtetë dhe të drejtë të pozicionit financiar, performancës financiare dhe fluksit të parasë gjatë kësaj periudhe. Përgatitja dhe paraqitja e tyre, e cila është përgjegjësi e drejtimit të njësisë, është realizuar mbështetur në Ligjin Nr. 9228, datë 29.04.2004 “Për kontabilitetin dhe Pasqyrat Financiare”, në Standardet Kombëtare të Kontabilitetit (SKK), të miratuara nga Këshilli Kombëtar I Kontabilitetit (KKK). Gjuha e përdorur është gjuha shqipe. Monedha e përdorur është monedha Lek. Ngjarjet dhe transaksionet janë evidentuar gjatë gjithë periudhës ushtrimore në përputhje me: SKK Nr. 1 “Kuadri I Përgjithshëm për Përgatitjen e Pasqyrave Financiare” dhe SKK Nr. 2 “Paraqitja e Pasqyrave Financiare” si dhe cdo standard tjetër ndërkombëtar në përputhje me natyrën e ngjarjeve apo transaksioneve të cilat në mënyrë të hollësishme do të jepen në vijim të informacioneve shpjeguese.</t>
    </r>
  </si>
  <si>
    <r>
      <rPr>
        <b/>
        <sz val="10"/>
        <rFont val="Arial"/>
        <family val="2"/>
      </rPr>
      <t xml:space="preserve">
h) Tatim fitimi
</t>
    </r>
    <r>
      <rPr>
        <sz val="10"/>
        <rFont val="Arial"/>
        <family val="2"/>
      </rPr>
      <t>Norma e tatim fitimit eshte 15 %.</t>
    </r>
  </si>
  <si>
    <r>
      <rPr>
        <b/>
        <sz val="10"/>
        <rFont val="Arial"/>
        <family val="2"/>
      </rPr>
      <t xml:space="preserve">
h) Income tax
</t>
    </r>
    <r>
      <rPr>
        <sz val="10"/>
        <rFont val="Arial"/>
        <family val="2"/>
      </rPr>
      <t xml:space="preserve">
The rate of corporate income tax is 15 %.</t>
    </r>
  </si>
  <si>
    <t>Shpenzime administrative te zyres rajonale</t>
  </si>
  <si>
    <t>Shpenzime personeli dhe qiraje</t>
  </si>
  <si>
    <t>Shpenzime honorare</t>
  </si>
  <si>
    <t>Shpenzime assistence per shitjet</t>
  </si>
  <si>
    <t>Inventar ne tranzit paisje shpimi per puse nafte</t>
  </si>
  <si>
    <t>15. Shpenzime operacionale</t>
  </si>
  <si>
    <t>Shpenzime nga palet e lidhura</t>
  </si>
  <si>
    <t>Shpenzime te tjera operacionale</t>
  </si>
  <si>
    <t>Shpenzime te tjera</t>
  </si>
  <si>
    <t>Shpenzime per taksat bashkiake</t>
  </si>
  <si>
    <t>Penalitete dhe gjoba</t>
  </si>
  <si>
    <t>Shpenzime konsulence fiskale dhe ligjore</t>
  </si>
  <si>
    <t>Petromanas Albania GmbH</t>
  </si>
  <si>
    <t>Te pagueshme ndaj paleve te lidhura</t>
  </si>
  <si>
    <r>
      <rPr>
        <b/>
        <sz val="10"/>
        <rFont val="Arial"/>
        <family val="2"/>
      </rPr>
      <t>2. Baza e pergatitjes</t>
    </r>
    <r>
      <rPr>
        <sz val="10"/>
        <rFont val="Arial"/>
        <family val="2"/>
      </rPr>
      <t xml:space="preserve">
</t>
    </r>
    <r>
      <rPr>
        <b/>
        <sz val="10"/>
        <rFont val="Arial"/>
        <family val="2"/>
      </rPr>
      <t xml:space="preserve">(a) Deklarata e perputhshmerise se pasqyrave financiare
</t>
    </r>
    <r>
      <rPr>
        <sz val="10"/>
        <rFont val="Arial"/>
        <family val="2"/>
      </rPr>
      <t xml:space="preserve">
Pasqyrat financiare jane pergatitur ne perputhje me Standarde Kombetare te Kontabilitetit (SKK). 
</t>
    </r>
    <r>
      <rPr>
        <b/>
        <sz val="10"/>
        <rFont val="Arial"/>
        <family val="2"/>
      </rPr>
      <t xml:space="preserve">(b) Baza e matjes
</t>
    </r>
    <r>
      <rPr>
        <sz val="10"/>
        <rFont val="Arial"/>
        <family val="2"/>
      </rPr>
      <t xml:space="preserve">
Pasqyrat financiare jane pergatitur bazuar ne koston historike.</t>
    </r>
  </si>
  <si>
    <r>
      <rPr>
        <b/>
        <sz val="10"/>
        <rFont val="Arial"/>
        <family val="2"/>
      </rPr>
      <t>2. Basis of compliance</t>
    </r>
    <r>
      <rPr>
        <sz val="10"/>
        <rFont val="Arial"/>
        <family val="2"/>
      </rPr>
      <t xml:space="preserve">
</t>
    </r>
    <r>
      <rPr>
        <b/>
        <sz val="10"/>
        <rFont val="Arial"/>
        <family val="2"/>
      </rPr>
      <t xml:space="preserve">(a) Compliance statement of the financial statements
</t>
    </r>
    <r>
      <rPr>
        <sz val="10"/>
        <rFont val="Arial"/>
        <family val="2"/>
      </rPr>
      <t xml:space="preserve">
The financial statements have been prepared in accordance with the National Accounting Standards (NAS).
</t>
    </r>
    <r>
      <rPr>
        <b/>
        <sz val="10"/>
        <rFont val="Arial"/>
        <family val="2"/>
      </rPr>
      <t xml:space="preserve">(b) Basis of measurement
</t>
    </r>
    <r>
      <rPr>
        <sz val="10"/>
        <rFont val="Arial"/>
        <family val="2"/>
      </rPr>
      <t xml:space="preserve">
The financial statements have been prepared based on the historical cost.</t>
    </r>
  </si>
  <si>
    <t>Ne leke</t>
  </si>
  <si>
    <t>Deductible VAT for reimbursment</t>
  </si>
  <si>
    <t>Other trade receivables</t>
  </si>
  <si>
    <t>Payables to other parties</t>
  </si>
  <si>
    <t>Administrative expenses for regional office</t>
  </si>
  <si>
    <t>Personnel expenses and rental expenses</t>
  </si>
  <si>
    <t>Royalty expenses</t>
  </si>
  <si>
    <t>Assistance expenses on sales</t>
  </si>
  <si>
    <t>Other operacional expenses</t>
  </si>
  <si>
    <t>Fiscal consultancy and legal expenses</t>
  </si>
  <si>
    <t>Other expenses</t>
  </si>
  <si>
    <t>Municipality taxes</t>
  </si>
  <si>
    <t>Fines and penalties</t>
  </si>
  <si>
    <r>
      <rPr>
        <b/>
        <sz val="10"/>
        <color indexed="8"/>
        <rFont val="Arial"/>
        <family val="2"/>
      </rPr>
      <t>NIPT</t>
    </r>
    <r>
      <rPr>
        <sz val="10"/>
        <color indexed="8"/>
        <rFont val="Arial"/>
        <family val="2"/>
      </rPr>
      <t xml:space="preserve">: </t>
    </r>
    <r>
      <rPr>
        <b/>
        <sz val="10"/>
        <color indexed="8"/>
        <rFont val="Arial"/>
        <family val="2"/>
      </rPr>
      <t>L32124010K</t>
    </r>
  </si>
  <si>
    <t>Faturat e pamberritura perfaqesojne sherbime te cilat jane fatururar ne vitin pasardhes  .</t>
  </si>
  <si>
    <t>sh</t>
  </si>
  <si>
    <t>Cash and cash equivalents brought forward</t>
  </si>
  <si>
    <t>Cash and cash equivalents to be carried forward</t>
  </si>
  <si>
    <t>Increase / decrease in accounts receivables</t>
  </si>
  <si>
    <t xml:space="preserve">Increase / decrease in inventory </t>
  </si>
  <si>
    <t>Increase / decrease in trade payables</t>
  </si>
  <si>
    <t>Cash derived from operating activities</t>
  </si>
  <si>
    <t>Georges Taddei</t>
  </si>
  <si>
    <r>
      <rPr>
        <b/>
        <sz val="10"/>
        <rFont val="Arial"/>
        <family val="2"/>
      </rPr>
      <t>1. General Information</t>
    </r>
    <r>
      <rPr>
        <sz val="10"/>
        <rFont val="Arial"/>
        <family val="2"/>
      </rPr>
      <t xml:space="preserve">
In this annex presented disclosures concerning the preparation and presentation of financial statements of the entity Halliburton B.V. Albanian Branch, branch of foreign company. Halliburton entity B.V. Albanian Branch, branch of foreign company, created on 24 September 2013, operates in the field of financing and management of companies, enterprises and other enterprises, getting credit and closing and completion of financial transactions., with address at Str. "Ibrahim Rugova", Sky Tower Business Center, Floor 10, Office 103, Tirana. For the period of 1 January to 31 December 2014 has been prepared and submitted the complete package of financial statements, which present a true and fair view of the financial position, financial performance and cash flow during this period. Their preparation and presentation, which is the responsibility of the management of the entity, is realized based on Law no. 9228, dated 29.04.2004 "On Accounting and Financial Statements", the National Accounting Standards (NAS), approved by the National Accounting Council (CCC). The language used is Albanian. The currency used is LEK. Events and transactions are identified throughout the current period in accordance with: No. NAS. 1 "The General Framework for the Preparation of Financial Statements" and NAS no. 2 "Presentation of Financial Statements" as well as every other international standard in accordance with the nature of the events or transactions which detail will be provided following the disclosures.</t>
    </r>
  </si>
  <si>
    <t>Duke qene se Dega vazhdon te jete me humbje dhe ne vitin 2014 ne shumen (21,448) Lek dhe nga viti 2013 ne shumen (2,076) Lek ajo nuk eshte subjekt I tatim fitimit. Dega ka te drejte te mbarti humbjen e akumuluar per tre vite.</t>
  </si>
  <si>
    <t>The Branch continues to experience losses in 2014 in the amount (21,448) ALL and for 2013 in the amount of (2,076) ALL therefore it is not subject to corporate income tax. The Branch has the right to carry forward the accumulated losses for three years.</t>
  </si>
  <si>
    <t xml:space="preserve">Sherbime te tjera </t>
  </si>
  <si>
    <t>Other services</t>
  </si>
  <si>
    <t/>
  </si>
  <si>
    <t>NOZZLE 42029 HEXFLOW 10/32</t>
  </si>
  <si>
    <t>NOZZLE 42029 HEXFLOW 12/32</t>
  </si>
  <si>
    <t>NOZZLE 20845 12PT CARBIDE 12/32</t>
  </si>
  <si>
    <t>NOZZLE 42029 HEXFLOW 11/32</t>
  </si>
  <si>
    <t>NOZZLE 20845 12PT CARBIDE 11/32</t>
  </si>
  <si>
    <t>NOZZLE 20845 12PT CARBIDE 13/32</t>
  </si>
  <si>
    <t>NOZZLE 42029 MODIFIED 09/32</t>
  </si>
  <si>
    <t>NOZZLE 20845 12PT CARBIDE 14/32</t>
  </si>
  <si>
    <t>BIT BREAKER 44030  FOR DU312</t>
  </si>
  <si>
    <t>BIT BREAKER 4 1/2 SHORT SHANK</t>
  </si>
  <si>
    <t>6 1/8 FXD64 FIX CUTTER BIT</t>
  </si>
  <si>
    <t>8 3/4 FXD64 FIX CUTTER BIT</t>
  </si>
  <si>
    <t>Pershkrimi</t>
  </si>
  <si>
    <t>Vlera e inventarit ne Lek</t>
  </si>
  <si>
    <r>
      <rPr>
        <b/>
        <sz val="10"/>
        <rFont val="Arial"/>
        <family val="2"/>
      </rPr>
      <t>(c) Functional and reporting currency</t>
    </r>
    <r>
      <rPr>
        <sz val="10"/>
        <rFont val="Arial"/>
        <family val="2"/>
      </rPr>
      <t xml:space="preserve">
The financial statements are presented in Lek, which is Albania’s functional reporting currency.
</t>
    </r>
    <r>
      <rPr>
        <b/>
        <sz val="10"/>
        <rFont val="Arial"/>
        <family val="2"/>
      </rPr>
      <t>(d) Use of estimates and judgments</t>
    </r>
    <r>
      <rPr>
        <sz val="10"/>
        <rFont val="Arial"/>
        <family val="2"/>
      </rPr>
      <t xml:space="preserve">
The preparation of financial statements in conformity with NAS requires for the management to make judgments, estimates and assumptions that affect the application of policies and reported amounts of assets and liabilities, income and expenses. Estimates and assumptions are reviewed on an ongoing basis. Revisions to accounting estimates are recognised in the period in which the estimate is revised and in any future periods if affected.
In 2014 the menagment of the Branch realised that it had included by mistake in the 2013 Balance Sheet under the other receivables input VAT on tax consultancy services in the amount of ALL 309,220 Lek. Considering that the Branch operates in the Hidrocarbon industry which is exempt from VAT, the Branch can not credit input VAT from services that help its operations in this sector. Therefore in compliance with NAS 1, the input VAT in 2013 has been included retrospectively in the operacional expenses increasing the loss for 2013 in the amount of 309,220 ALL.</t>
    </r>
  </si>
  <si>
    <t>Value in ALL</t>
  </si>
  <si>
    <t>Vlera e Artikujve ne USD</t>
  </si>
  <si>
    <t>Value in USD</t>
  </si>
  <si>
    <r>
      <rPr>
        <b/>
        <sz val="10"/>
        <rFont val="Arial"/>
        <family val="2"/>
      </rPr>
      <t>(c) Monedha funksionale dhe raportuese</t>
    </r>
    <r>
      <rPr>
        <sz val="10"/>
        <rFont val="Arial"/>
        <family val="2"/>
      </rPr>
      <t xml:space="preserve">
Pasqyrat financiare paraqiten ne Leke, e cila eshte monedha funksionale ne Shqiperi.
</t>
    </r>
    <r>
      <rPr>
        <b/>
        <sz val="10"/>
        <rFont val="Arial"/>
        <family val="2"/>
      </rPr>
      <t>(d) Perdorimi i vleresimeve dhe gjykimeve</t>
    </r>
    <r>
      <rPr>
        <sz val="10"/>
        <rFont val="Arial"/>
        <family val="2"/>
      </rPr>
      <t xml:space="preserve">
Pergatitja e pasqyrave financiare ne perputhje me SKK kerkon qe drejtimi te kryeje gjykime, çmuarje dhe supozime te cilat ndikojne ne aplikimin e politikave dhe shumave te raportuara te aktiveve dhe detyrimeve, te ardhurave dhe shpenzimeve.  Çmuarjet dhe supozimet rishikohen ne menyre te vazhdueshme. Rishikimet e çmuarjeve kontabel njihen ne periudhen ne te cilen vleresimi rishikohet dhe ne periudhat e ardhshme nese ato ndikohen.
Ne 2014 menaxhimi i Deges vlereson se ka perfshire gabimisht ne vitin 2013 ne Bilanc dhe me konkretisht tek kerkesa te tjera te arketueshme TVSH ne blerje te shpenzimeve te konsulences fiskale ne shumen 309,220 Lek. Duke se Dega operon ne sektorin e Hidrokarbureve i cili eshte i perjashtuar nga TVSH, Dega nuk mund te kreditoje TVSH ne blerje qe i sherbejne operacioneve te saj ne kete industri. Per rrjedhoje ne perputhje me SKK 1, TVSH ne blerje ne 2013 eshte perfshire ne menyre retrospektive si kosto operacionale duke rritur humbjen e akumuluar ne vitin 2013 me vleren 309,220 Lek.</t>
    </r>
  </si>
  <si>
    <t>Walter Onofre Sales Navas</t>
  </si>
  <si>
    <t xml:space="preserve">Deklaroj se Halliburton B.V. - Dega ne Shqiperi, e identifikuar me NIPT L32124010K dhe perfaqesues z. Walter Onofre Sales Navas dhe z. Evasio D'Ancona  zoterohet 100% nga  Kompania Meme Halliburton B.V. me adrese ne Amperestraat 1G, 1976BE ljmuiden, Hollande. Halliburton B.V. - Dega ne Shqiperi i ka pregatitur Pasqyrat Financiare te vitit 2014 konform Standarteve Kombetare te Kontabilitetit (SKK). </t>
  </si>
  <si>
    <r>
      <t xml:space="preserve">Hereby we declare that </t>
    </r>
    <r>
      <rPr>
        <sz val="10"/>
        <color indexed="8"/>
        <rFont val="Arial"/>
        <family val="2"/>
      </rPr>
      <t xml:space="preserve">Halliburton B.V. - Albanian Branch, identified with the NIPT L32124010K and the legal representative  Mr.Walter Onofre Sales Navas and Mr. Evasio D'Ancona is 100% owned from Halliburton B.V. </t>
    </r>
    <r>
      <rPr>
        <sz val="10"/>
        <rFont val="Arial"/>
        <family val="2"/>
      </rPr>
      <t>with registered seat at  Amperestraat 1G, 1976BE ljmuiden, The Netherlands</t>
    </r>
    <r>
      <rPr>
        <sz val="10"/>
        <color indexed="8"/>
        <rFont val="Arial"/>
        <family val="2"/>
      </rPr>
      <t xml:space="preserve">. Halliburton B.V. - Albanian Branch has prepared Financial Statements for the financial year 2014 in compliance with the National Accounting Standards (NAS). </t>
    </r>
  </si>
  <si>
    <t>Evasio D'Ancona</t>
  </si>
  <si>
    <t>Deklaroj se Halliburton B.V.- Dega ne Shqiperi, e identifikuar me NIPT L32124010K, dhe me perfaqesues  z. Walter Onofre Sales Navas dhe z. Evasio D'Ancona, deklaron se nuk ka automjete ne pronesi. Ndersa inventari i materialeve te deklaruara ne pasqyrat financiare perbehet nga inventar ne tranzit i cili ne 2014 nuk eshte marre akoma ne dorezim nga Dega.</t>
  </si>
  <si>
    <t xml:space="preserve">Hereby we declare that Halliburton B.V.- Albanian Branch , identified with the NIPT L32124010K with legal representative Mr.Walter Onofre Sales Navas and Mr. Evasio D'Ancona, does not own any vehicles. The stock inventory presented in the financial statements represent in-tranzit inventory which was not yet received by the Branch in 2014. Details of this inventory balance are presented in the below table: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</si>
</sst>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00_);_(* \(#,##0.000\);_(* &quot;-&quot;??_);_(@_)"/>
    <numFmt numFmtId="175" formatCode="_-[$$-409]* #,##0.00_ ;_-[$$-409]* \-#,##0.00\ ;_-[$$-409]* &quot;-&quot;??_ ;_-@_ "/>
    <numFmt numFmtId="176" formatCode="_-* #,##0.00_L_e_k_-;\-* #,##0.00_L_e_k_-;_-* &quot;-&quot;??_L_e_k_-;_-@_-"/>
    <numFmt numFmtId="177" formatCode="_(* #,##0.0000_);_(* \(#,##0.0000\);_(* &quot;-&quot;??_);_(@_)"/>
    <numFmt numFmtId="178" formatCode="_(* #,##0.00000_);_(* \(#,##0.00000\);_(* &quot;-&quot;??_);_(@_)"/>
    <numFmt numFmtId="179" formatCode="_(* #,##0.000000_);_(* \(#,##0.000000\);_(* &quot;-&quot;??_);_(@_)"/>
    <numFmt numFmtId="180" formatCode="_(* #,##0.0000000_);_(* \(#,##0.0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0_ ;\-#,##0\ "/>
    <numFmt numFmtId="186" formatCode="_-[$$-409]* #,##0.000_ ;_-[$$-409]* \-#,##0.000\ ;_-[$$-409]* &quot;-&quot;??_ ;_-@_ "/>
    <numFmt numFmtId="187" formatCode="_-[$$-409]* #,##0.0000_ ;_-[$$-409]* \-#,##0.0000\ ;_-[$$-409]* &quot;-&quot;??_ ;_-@_ "/>
    <numFmt numFmtId="188" formatCode="_-* #,##0.000_-;\-* #,##0.000_-;_-* &quot;-&quot;???_-;_-@_-"/>
    <numFmt numFmtId="189" formatCode="0.0"/>
    <numFmt numFmtId="190" formatCode="_-* #,##0.00[$Lek-41C]_-;\-* #,##0.00[$Lek-41C]_-;_-* &quot;-&quot;??[$Lek-41C]_-;_-@_-"/>
    <numFmt numFmtId="191" formatCode="_-* #,##0.0[$Lek-41C]_-;\-* #,##0.0[$Lek-41C]_-;_-* &quot;-&quot;??[$Lek-41C]_-;_-@_-"/>
    <numFmt numFmtId="192" formatCode="_-* #,##0[$Lek-41C]_-;\-* #,##0[$Lek-41C]_-;_-* &quot;-&quot;??[$Lek-41C]_-;_-@_-"/>
    <numFmt numFmtId="193" formatCode="0.000"/>
  </numFmts>
  <fonts count="80">
    <font>
      <sz val="10"/>
      <name val="Arial"/>
      <family val="0"/>
    </font>
    <font>
      <sz val="8"/>
      <name val="Arial"/>
      <family val="2"/>
    </font>
    <font>
      <i/>
      <sz val="10"/>
      <name val="Arial"/>
      <family val="2"/>
    </font>
    <font>
      <b/>
      <sz val="10"/>
      <name val="Arial"/>
      <family val="2"/>
    </font>
    <font>
      <b/>
      <i/>
      <sz val="10"/>
      <name val="Arial"/>
      <family val="2"/>
    </font>
    <font>
      <u val="single"/>
      <sz val="10"/>
      <color indexed="12"/>
      <name val="Arial"/>
      <family val="2"/>
    </font>
    <font>
      <u val="single"/>
      <sz val="10"/>
      <color indexed="36"/>
      <name val="Arial"/>
      <family val="2"/>
    </font>
    <font>
      <sz val="10"/>
      <color indexed="8"/>
      <name val="MS Sans Serif"/>
      <family val="2"/>
    </font>
    <font>
      <sz val="14"/>
      <name val="Times New Roman"/>
      <family val="1"/>
    </font>
    <font>
      <b/>
      <sz val="13.45"/>
      <color indexed="8"/>
      <name val="Times New Roman"/>
      <family val="1"/>
    </font>
    <font>
      <sz val="9"/>
      <name val="Arial"/>
      <family val="2"/>
    </font>
    <font>
      <sz val="10"/>
      <color indexed="10"/>
      <name val="Arial"/>
      <family val="2"/>
    </font>
    <font>
      <b/>
      <u val="single"/>
      <sz val="10"/>
      <name val="Arial"/>
      <family val="2"/>
    </font>
    <font>
      <sz val="10"/>
      <color indexed="8"/>
      <name val="Arial"/>
      <family val="2"/>
    </font>
    <font>
      <b/>
      <sz val="10"/>
      <color indexed="8"/>
      <name val="Arial"/>
      <family val="2"/>
    </font>
    <font>
      <b/>
      <sz val="11"/>
      <color indexed="8"/>
      <name val="Arial"/>
      <family val="2"/>
    </font>
    <font>
      <sz val="11"/>
      <color indexed="8"/>
      <name val="Arial"/>
      <family val="2"/>
    </font>
    <font>
      <sz val="10"/>
      <name val="Arial "/>
      <family val="0"/>
    </font>
    <font>
      <b/>
      <sz val="10"/>
      <color indexed="56"/>
      <name val="Arial "/>
      <family val="0"/>
    </font>
    <font>
      <b/>
      <sz val="10"/>
      <name val="Arial "/>
      <family val="0"/>
    </font>
    <font>
      <i/>
      <sz val="10"/>
      <name val="Arial "/>
      <family val="0"/>
    </font>
    <font>
      <sz val="10"/>
      <color indexed="8"/>
      <name val="Arial "/>
      <family val="0"/>
    </font>
    <font>
      <b/>
      <i/>
      <sz val="10"/>
      <name val="Arial "/>
      <family val="0"/>
    </font>
    <font>
      <sz val="10"/>
      <color indexed="56"/>
      <name val="Arial "/>
      <family val="0"/>
    </font>
    <font>
      <b/>
      <sz val="10"/>
      <color indexed="8"/>
      <name val="Arial "/>
      <family val="0"/>
    </font>
    <font>
      <b/>
      <i/>
      <sz val="10"/>
      <color indexed="8"/>
      <name val="Arial "/>
      <family val="0"/>
    </font>
    <font>
      <b/>
      <i/>
      <sz val="10"/>
      <color indexed="56"/>
      <name val="Arial "/>
      <family val="0"/>
    </font>
    <font>
      <b/>
      <sz val="9"/>
      <name val="Arial"/>
      <family val="2"/>
    </font>
    <font>
      <sz val="11"/>
      <name val="Arial"/>
      <family val="2"/>
    </font>
    <font>
      <vertAlign val="superscript"/>
      <sz val="10"/>
      <name val="Arial"/>
      <family val="2"/>
    </font>
    <font>
      <b/>
      <sz val="11"/>
      <name val="Arial"/>
      <family val="2"/>
    </font>
    <font>
      <b/>
      <sz val="20"/>
      <name val="Arial "/>
      <family val="0"/>
    </font>
    <font>
      <sz val="20"/>
      <name val="Arial "/>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b/>
      <i/>
      <sz val="10"/>
      <color indexed="8"/>
      <name val="Arial"/>
      <family val="2"/>
    </font>
    <font>
      <b/>
      <i/>
      <sz val="10"/>
      <color indexed="18"/>
      <name val="Arial "/>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Arial"/>
      <family val="2"/>
    </font>
    <font>
      <sz val="10"/>
      <color theme="1"/>
      <name val="Arial"/>
      <family val="2"/>
    </font>
    <font>
      <b/>
      <sz val="10"/>
      <color theme="1"/>
      <name val="Arial"/>
      <family val="2"/>
    </font>
    <font>
      <b/>
      <i/>
      <sz val="10"/>
      <color theme="1"/>
      <name val="Arial"/>
      <family val="2"/>
    </font>
    <font>
      <b/>
      <sz val="11"/>
      <color rgb="FF000000"/>
      <name val="Calibri"/>
      <family val="2"/>
    </font>
    <font>
      <sz val="11"/>
      <color theme="1"/>
      <name val="Arial"/>
      <family val="2"/>
    </font>
    <font>
      <b/>
      <sz val="11"/>
      <color theme="1"/>
      <name val="Arial"/>
      <family val="2"/>
    </font>
    <font>
      <sz val="11"/>
      <color rgb="FF000000"/>
      <name val="Arial"/>
      <family val="2"/>
    </font>
    <font>
      <b/>
      <i/>
      <sz val="10"/>
      <color theme="4" tint="-0.4999699890613556"/>
      <name val="Arial "/>
      <family val="0"/>
    </font>
    <font>
      <b/>
      <i/>
      <sz val="10"/>
      <color theme="3"/>
      <name val="Arial "/>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ck"/>
    </border>
    <border>
      <left>
        <color indexed="63"/>
      </left>
      <right>
        <color indexed="63"/>
      </right>
      <top style="thin"/>
      <bottom>
        <color indexed="63"/>
      </bottom>
    </border>
    <border>
      <left style="thin"/>
      <right style="thin"/>
      <top style="medium"/>
      <bottom style="medium"/>
    </border>
    <border>
      <left style="medium"/>
      <right style="thin"/>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08">
    <xf numFmtId="0" fontId="0" fillId="0" borderId="0" xfId="0" applyAlignment="1">
      <alignment/>
    </xf>
    <xf numFmtId="173" fontId="2" fillId="33" borderId="0" xfId="44" applyNumberFormat="1" applyFont="1" applyFill="1" applyBorder="1" applyAlignment="1">
      <alignment/>
    </xf>
    <xf numFmtId="173" fontId="3" fillId="33" borderId="0" xfId="44" applyNumberFormat="1" applyFont="1" applyFill="1" applyBorder="1" applyAlignment="1">
      <alignment/>
    </xf>
    <xf numFmtId="173" fontId="3" fillId="33" borderId="10" xfId="44" applyNumberFormat="1" applyFont="1" applyFill="1" applyBorder="1" applyAlignment="1">
      <alignment/>
    </xf>
    <xf numFmtId="0" fontId="0" fillId="33" borderId="0" xfId="65" applyFill="1">
      <alignment/>
      <protection/>
    </xf>
    <xf numFmtId="0" fontId="0" fillId="33" borderId="0" xfId="65" applyFill="1" applyBorder="1">
      <alignment/>
      <protection/>
    </xf>
    <xf numFmtId="0" fontId="8" fillId="33" borderId="0" xfId="65" applyFont="1" applyFill="1">
      <alignment/>
      <protection/>
    </xf>
    <xf numFmtId="173" fontId="70" fillId="33" borderId="0" xfId="47" applyNumberFormat="1" applyFont="1" applyFill="1" applyBorder="1" applyAlignment="1">
      <alignment/>
    </xf>
    <xf numFmtId="173" fontId="71" fillId="33" borderId="0" xfId="47" applyNumberFormat="1" applyFont="1" applyFill="1" applyBorder="1" applyAlignment="1">
      <alignment/>
    </xf>
    <xf numFmtId="173" fontId="72" fillId="33" borderId="0" xfId="47" applyNumberFormat="1" applyFont="1" applyFill="1" applyBorder="1" applyAlignment="1">
      <alignment/>
    </xf>
    <xf numFmtId="0" fontId="72" fillId="33" borderId="0" xfId="65" applyFont="1" applyFill="1" applyBorder="1" applyAlignment="1">
      <alignment horizontal="center"/>
      <protection/>
    </xf>
    <xf numFmtId="0" fontId="71" fillId="33" borderId="0" xfId="65" applyFont="1" applyFill="1" applyBorder="1">
      <alignment/>
      <protection/>
    </xf>
    <xf numFmtId="0" fontId="70" fillId="33" borderId="0" xfId="65" applyFont="1" applyFill="1" applyBorder="1">
      <alignment/>
      <protection/>
    </xf>
    <xf numFmtId="173" fontId="72" fillId="33" borderId="11" xfId="47" applyNumberFormat="1" applyFont="1" applyFill="1" applyBorder="1" applyAlignment="1">
      <alignment/>
    </xf>
    <xf numFmtId="0" fontId="72" fillId="33" borderId="0" xfId="47" applyNumberFormat="1" applyFont="1" applyFill="1" applyBorder="1" applyAlignment="1">
      <alignment/>
    </xf>
    <xf numFmtId="0" fontId="72" fillId="33" borderId="0" xfId="65" applyNumberFormat="1" applyFont="1" applyFill="1" applyBorder="1" applyAlignment="1">
      <alignment horizontal="center"/>
      <protection/>
    </xf>
    <xf numFmtId="173" fontId="71" fillId="33" borderId="0" xfId="47" applyNumberFormat="1" applyFont="1" applyFill="1" applyAlignment="1">
      <alignment/>
    </xf>
    <xf numFmtId="0" fontId="71" fillId="33" borderId="0" xfId="65" applyFont="1" applyFill="1" applyAlignment="1">
      <alignment horizontal="center"/>
      <protection/>
    </xf>
    <xf numFmtId="0" fontId="71" fillId="33" borderId="0" xfId="65" applyFont="1" applyFill="1">
      <alignment/>
      <protection/>
    </xf>
    <xf numFmtId="0" fontId="72" fillId="33" borderId="0" xfId="65" applyFont="1" applyFill="1">
      <alignment/>
      <protection/>
    </xf>
    <xf numFmtId="173" fontId="72" fillId="33" borderId="12" xfId="47" applyNumberFormat="1" applyFont="1" applyFill="1" applyBorder="1" applyAlignment="1">
      <alignment/>
    </xf>
    <xf numFmtId="0" fontId="72" fillId="33" borderId="12" xfId="65" applyFont="1" applyFill="1" applyBorder="1">
      <alignment/>
      <protection/>
    </xf>
    <xf numFmtId="0" fontId="70" fillId="33" borderId="0" xfId="65" applyFont="1" applyFill="1">
      <alignment/>
      <protection/>
    </xf>
    <xf numFmtId="173" fontId="70" fillId="33" borderId="0" xfId="47" applyNumberFormat="1" applyFont="1" applyFill="1" applyAlignment="1">
      <alignment/>
    </xf>
    <xf numFmtId="0" fontId="71" fillId="33" borderId="12" xfId="65" applyFont="1" applyFill="1" applyBorder="1">
      <alignment/>
      <protection/>
    </xf>
    <xf numFmtId="0" fontId="70" fillId="33" borderId="12" xfId="65" applyFont="1" applyFill="1" applyBorder="1">
      <alignment/>
      <protection/>
    </xf>
    <xf numFmtId="0" fontId="72" fillId="33" borderId="12" xfId="65" applyFont="1" applyFill="1" applyBorder="1" applyAlignment="1">
      <alignment horizontal="center"/>
      <protection/>
    </xf>
    <xf numFmtId="0" fontId="73" fillId="33" borderId="12" xfId="65" applyFont="1" applyFill="1" applyBorder="1">
      <alignment/>
      <protection/>
    </xf>
    <xf numFmtId="172" fontId="70" fillId="33" borderId="0" xfId="47" applyNumberFormat="1" applyFont="1" applyFill="1" applyAlignment="1">
      <alignment/>
    </xf>
    <xf numFmtId="172" fontId="71" fillId="33" borderId="0" xfId="47" applyNumberFormat="1" applyFont="1" applyFill="1" applyAlignment="1">
      <alignment/>
    </xf>
    <xf numFmtId="172" fontId="72" fillId="33" borderId="0" xfId="47" applyNumberFormat="1" applyFont="1" applyFill="1" applyAlignment="1">
      <alignment/>
    </xf>
    <xf numFmtId="0" fontId="72" fillId="33" borderId="0" xfId="65" applyFont="1" applyFill="1" applyAlignment="1">
      <alignment horizontal="center"/>
      <protection/>
    </xf>
    <xf numFmtId="173" fontId="72" fillId="33" borderId="0" xfId="47" applyNumberFormat="1" applyFont="1" applyFill="1" applyAlignment="1">
      <alignment/>
    </xf>
    <xf numFmtId="173" fontId="71" fillId="33" borderId="0" xfId="47" applyNumberFormat="1" applyFont="1" applyFill="1" applyBorder="1" applyAlignment="1">
      <alignment horizontal="right"/>
    </xf>
    <xf numFmtId="0" fontId="71" fillId="33" borderId="0" xfId="65" applyFont="1" applyFill="1">
      <alignment/>
      <protection/>
    </xf>
    <xf numFmtId="173" fontId="0" fillId="33" borderId="0" xfId="65" applyNumberFormat="1" applyFill="1">
      <alignment/>
      <protection/>
    </xf>
    <xf numFmtId="0" fontId="72" fillId="33" borderId="13" xfId="47" applyNumberFormat="1" applyFont="1" applyFill="1" applyBorder="1" applyAlignment="1">
      <alignment horizontal="right"/>
    </xf>
    <xf numFmtId="172" fontId="71" fillId="33" borderId="0" xfId="47" applyNumberFormat="1" applyFont="1" applyFill="1" applyBorder="1" applyAlignment="1">
      <alignment/>
    </xf>
    <xf numFmtId="172" fontId="72" fillId="33" borderId="0" xfId="47" applyNumberFormat="1" applyFont="1" applyFill="1" applyBorder="1" applyAlignment="1">
      <alignment horizontal="right"/>
    </xf>
    <xf numFmtId="173" fontId="71" fillId="33" borderId="0" xfId="65" applyNumberFormat="1" applyFont="1" applyFill="1" applyBorder="1">
      <alignment/>
      <protection/>
    </xf>
    <xf numFmtId="0" fontId="72" fillId="33" borderId="13" xfId="65" applyFont="1" applyFill="1" applyBorder="1">
      <alignment/>
      <protection/>
    </xf>
    <xf numFmtId="0" fontId="72" fillId="33" borderId="0" xfId="65" applyFont="1" applyFill="1" applyBorder="1">
      <alignment/>
      <protection/>
    </xf>
    <xf numFmtId="173" fontId="71" fillId="33" borderId="0" xfId="47" applyNumberFormat="1" applyFont="1" applyFill="1" applyAlignment="1">
      <alignment horizontal="right"/>
    </xf>
    <xf numFmtId="0" fontId="71" fillId="33" borderId="0" xfId="65" applyFont="1" applyFill="1" applyAlignment="1">
      <alignment horizontal="left"/>
      <protection/>
    </xf>
    <xf numFmtId="0" fontId="72" fillId="33" borderId="0" xfId="65" applyFont="1" applyFill="1" applyAlignment="1">
      <alignment horizontal="left"/>
      <protection/>
    </xf>
    <xf numFmtId="43" fontId="71" fillId="33" borderId="0" xfId="47" applyFont="1" applyFill="1" applyAlignment="1">
      <alignment/>
    </xf>
    <xf numFmtId="0" fontId="74" fillId="33" borderId="0" xfId="65" applyFont="1" applyFill="1">
      <alignment/>
      <protection/>
    </xf>
    <xf numFmtId="0" fontId="71" fillId="33" borderId="0" xfId="65" applyFont="1" applyFill="1" applyBorder="1" applyAlignment="1">
      <alignment horizontal="center"/>
      <protection/>
    </xf>
    <xf numFmtId="171" fontId="0" fillId="33" borderId="0" xfId="65" applyNumberFormat="1" applyFill="1">
      <alignment/>
      <protection/>
    </xf>
    <xf numFmtId="0" fontId="72" fillId="33" borderId="13" xfId="47" applyNumberFormat="1" applyFont="1" applyFill="1" applyBorder="1" applyAlignment="1">
      <alignment/>
    </xf>
    <xf numFmtId="173" fontId="0" fillId="33" borderId="0" xfId="47" applyNumberFormat="1" applyFont="1" applyFill="1" applyAlignment="1">
      <alignment/>
    </xf>
    <xf numFmtId="0" fontId="3" fillId="33" borderId="0" xfId="65" applyFont="1" applyFill="1">
      <alignment/>
      <protection/>
    </xf>
    <xf numFmtId="173" fontId="71" fillId="33" borderId="0" xfId="47" applyNumberFormat="1" applyFont="1" applyFill="1" applyBorder="1" applyAlignment="1">
      <alignment/>
    </xf>
    <xf numFmtId="0" fontId="3" fillId="33" borderId="0" xfId="65" applyFont="1" applyFill="1">
      <alignment/>
      <protection/>
    </xf>
    <xf numFmtId="0" fontId="0" fillId="33" borderId="0" xfId="65" applyFont="1" applyFill="1">
      <alignment/>
      <protection/>
    </xf>
    <xf numFmtId="173" fontId="3" fillId="33" borderId="0" xfId="65" applyNumberFormat="1" applyFont="1" applyFill="1" applyBorder="1">
      <alignment/>
      <protection/>
    </xf>
    <xf numFmtId="173" fontId="0" fillId="33" borderId="0" xfId="47" applyNumberFormat="1" applyFont="1" applyFill="1" applyAlignment="1">
      <alignment/>
    </xf>
    <xf numFmtId="0" fontId="2" fillId="33" borderId="0" xfId="65" applyFont="1" applyFill="1">
      <alignment/>
      <protection/>
    </xf>
    <xf numFmtId="0" fontId="3" fillId="33" borderId="0" xfId="65" applyFont="1" applyFill="1" applyAlignment="1">
      <alignment horizontal="right"/>
      <protection/>
    </xf>
    <xf numFmtId="15" fontId="4" fillId="33" borderId="0" xfId="65" applyNumberFormat="1" applyFont="1" applyFill="1">
      <alignment/>
      <protection/>
    </xf>
    <xf numFmtId="0" fontId="10" fillId="33" borderId="0" xfId="65" applyFont="1" applyFill="1" applyBorder="1" applyAlignment="1">
      <alignment horizontal="center"/>
      <protection/>
    </xf>
    <xf numFmtId="0" fontId="10" fillId="33" borderId="0" xfId="65" applyFont="1" applyFill="1" applyAlignment="1">
      <alignment horizontal="center"/>
      <protection/>
    </xf>
    <xf numFmtId="173" fontId="2" fillId="33" borderId="0" xfId="47" applyNumberFormat="1" applyFont="1" applyFill="1" applyBorder="1" applyAlignment="1">
      <alignment/>
    </xf>
    <xf numFmtId="0" fontId="74" fillId="33" borderId="0" xfId="65" applyFont="1" applyFill="1" applyBorder="1">
      <alignment/>
      <protection/>
    </xf>
    <xf numFmtId="0" fontId="0" fillId="33" borderId="0" xfId="65" applyFont="1" applyFill="1" applyAlignment="1">
      <alignment wrapText="1"/>
      <protection/>
    </xf>
    <xf numFmtId="173" fontId="3" fillId="33" borderId="14" xfId="65" applyNumberFormat="1" applyFont="1" applyFill="1" applyBorder="1">
      <alignment/>
      <protection/>
    </xf>
    <xf numFmtId="173" fontId="3" fillId="33" borderId="15" xfId="47" applyNumberFormat="1" applyFont="1" applyFill="1" applyBorder="1" applyAlignment="1">
      <alignment/>
    </xf>
    <xf numFmtId="173" fontId="0" fillId="33" borderId="0" xfId="65" applyNumberFormat="1" applyFont="1" applyFill="1">
      <alignment/>
      <protection/>
    </xf>
    <xf numFmtId="173" fontId="3" fillId="33" borderId="11" xfId="47" applyNumberFormat="1" applyFont="1" applyFill="1" applyBorder="1" applyAlignment="1">
      <alignment/>
    </xf>
    <xf numFmtId="0" fontId="0" fillId="33" borderId="0" xfId="65" applyFont="1" applyFill="1" applyAlignment="1">
      <alignment vertical="top" wrapText="1"/>
      <protection/>
    </xf>
    <xf numFmtId="0" fontId="0" fillId="33" borderId="0" xfId="62" applyFont="1" applyFill="1" applyAlignment="1">
      <alignment/>
      <protection/>
    </xf>
    <xf numFmtId="0" fontId="3" fillId="33" borderId="0" xfId="62" applyFont="1" applyFill="1" applyAlignment="1">
      <alignment/>
      <protection/>
    </xf>
    <xf numFmtId="0" fontId="0" fillId="0" borderId="0" xfId="62" applyFont="1">
      <alignment/>
      <protection/>
    </xf>
    <xf numFmtId="3" fontId="0" fillId="33" borderId="0" xfId="62" applyNumberFormat="1" applyFont="1" applyFill="1" applyAlignment="1">
      <alignment/>
      <protection/>
    </xf>
    <xf numFmtId="3" fontId="0" fillId="33" borderId="0" xfId="48" applyNumberFormat="1" applyFont="1" applyFill="1" applyBorder="1" applyAlignment="1">
      <alignment/>
    </xf>
    <xf numFmtId="3" fontId="0" fillId="33" borderId="0" xfId="62" applyNumberFormat="1" applyFont="1" applyFill="1" applyBorder="1" applyAlignment="1">
      <alignment/>
      <protection/>
    </xf>
    <xf numFmtId="0" fontId="0" fillId="33" borderId="0" xfId="62" applyFont="1" applyFill="1" applyBorder="1" applyAlignment="1">
      <alignment/>
      <protection/>
    </xf>
    <xf numFmtId="41" fontId="3" fillId="33" borderId="16" xfId="48" applyNumberFormat="1" applyFont="1" applyFill="1" applyBorder="1" applyAlignment="1">
      <alignment vertical="center"/>
    </xf>
    <xf numFmtId="41" fontId="2" fillId="33" borderId="16" xfId="62" applyNumberFormat="1" applyFont="1" applyFill="1" applyBorder="1" applyAlignment="1">
      <alignment horizontal="center" vertical="center"/>
      <protection/>
    </xf>
    <xf numFmtId="0" fontId="0" fillId="33" borderId="16" xfId="62" applyFont="1" applyFill="1" applyBorder="1" applyAlignment="1">
      <alignment vertical="center"/>
      <protection/>
    </xf>
    <xf numFmtId="0" fontId="0" fillId="33" borderId="17" xfId="62" applyFont="1" applyFill="1" applyBorder="1" applyAlignment="1">
      <alignment vertical="center"/>
      <protection/>
    </xf>
    <xf numFmtId="41" fontId="0" fillId="33" borderId="18" xfId="48" applyNumberFormat="1" applyFont="1" applyFill="1" applyBorder="1" applyAlignment="1">
      <alignment/>
    </xf>
    <xf numFmtId="41" fontId="0" fillId="33" borderId="18" xfId="62" applyNumberFormat="1" applyFont="1" applyFill="1" applyBorder="1" applyAlignment="1">
      <alignment horizontal="center"/>
      <protection/>
    </xf>
    <xf numFmtId="0" fontId="0" fillId="33" borderId="18" xfId="62" applyFont="1" applyFill="1" applyBorder="1" applyAlignment="1">
      <alignment wrapText="1"/>
      <protection/>
    </xf>
    <xf numFmtId="0" fontId="0" fillId="33" borderId="18" xfId="62" applyFont="1" applyFill="1" applyBorder="1" applyAlignment="1">
      <alignment horizontal="center"/>
      <protection/>
    </xf>
    <xf numFmtId="0" fontId="0" fillId="33" borderId="0" xfId="62" applyFont="1" applyFill="1" applyAlignment="1">
      <alignment wrapText="1"/>
      <protection/>
    </xf>
    <xf numFmtId="14" fontId="0" fillId="33" borderId="19" xfId="62" applyNumberFormat="1" applyFont="1" applyFill="1" applyBorder="1" applyAlignment="1">
      <alignment horizontal="center" wrapText="1"/>
      <protection/>
    </xf>
    <xf numFmtId="0" fontId="0" fillId="33" borderId="20" xfId="62" applyFont="1" applyFill="1" applyBorder="1" applyAlignment="1">
      <alignment horizontal="center" wrapText="1"/>
      <protection/>
    </xf>
    <xf numFmtId="1" fontId="0" fillId="33" borderId="0" xfId="62" applyNumberFormat="1" applyFont="1" applyFill="1" applyAlignment="1">
      <alignment/>
      <protection/>
    </xf>
    <xf numFmtId="0" fontId="2" fillId="33" borderId="16" xfId="62" applyFont="1" applyFill="1" applyBorder="1" applyAlignment="1">
      <alignment vertical="center"/>
      <protection/>
    </xf>
    <xf numFmtId="41" fontId="3" fillId="33" borderId="16" xfId="48" applyNumberFormat="1" applyFont="1" applyFill="1" applyBorder="1" applyAlignment="1">
      <alignment horizontal="right" wrapText="1"/>
    </xf>
    <xf numFmtId="41" fontId="0" fillId="33" borderId="18" xfId="48" applyNumberFormat="1" applyFont="1" applyFill="1" applyBorder="1" applyAlignment="1">
      <alignment horizontal="right" wrapText="1"/>
    </xf>
    <xf numFmtId="0" fontId="4" fillId="33" borderId="0" xfId="62" applyFont="1" applyFill="1">
      <alignment/>
      <protection/>
    </xf>
    <xf numFmtId="0" fontId="4" fillId="33" borderId="0" xfId="63" applyFont="1" applyFill="1">
      <alignment/>
      <protection/>
    </xf>
    <xf numFmtId="0" fontId="13" fillId="33" borderId="0" xfId="63" applyFont="1" applyFill="1">
      <alignment/>
      <protection/>
    </xf>
    <xf numFmtId="0" fontId="4" fillId="33" borderId="0" xfId="62" applyFont="1" applyFill="1" applyAlignment="1">
      <alignment horizontal="left"/>
      <protection/>
    </xf>
    <xf numFmtId="0" fontId="3" fillId="33" borderId="0" xfId="62" applyFont="1" applyFill="1">
      <alignment/>
      <protection/>
    </xf>
    <xf numFmtId="0" fontId="4" fillId="33" borderId="0" xfId="63" applyFont="1" applyFill="1" applyAlignment="1">
      <alignment horizontal="left" vertical="center"/>
      <protection/>
    </xf>
    <xf numFmtId="0" fontId="4" fillId="33" borderId="0" xfId="63" applyFont="1" applyFill="1" applyAlignment="1">
      <alignment horizontal="left"/>
      <protection/>
    </xf>
    <xf numFmtId="0" fontId="0" fillId="33" borderId="18" xfId="62" applyFont="1" applyFill="1" applyBorder="1" applyAlignment="1">
      <alignment/>
      <protection/>
    </xf>
    <xf numFmtId="14" fontId="0" fillId="33" borderId="19" xfId="62" applyNumberFormat="1" applyFont="1" applyFill="1" applyBorder="1" applyAlignment="1">
      <alignment horizontal="center"/>
      <protection/>
    </xf>
    <xf numFmtId="0" fontId="0" fillId="33" borderId="20" xfId="62" applyFont="1" applyFill="1" applyBorder="1" applyAlignment="1">
      <alignment horizontal="center"/>
      <protection/>
    </xf>
    <xf numFmtId="41" fontId="3" fillId="33" borderId="16" xfId="62" applyNumberFormat="1" applyFont="1" applyFill="1" applyBorder="1" applyAlignment="1">
      <alignment horizontal="center" vertical="center"/>
      <protection/>
    </xf>
    <xf numFmtId="0" fontId="4" fillId="33" borderId="0" xfId="62" applyFont="1" applyFill="1" applyAlignment="1">
      <alignment/>
      <protection/>
    </xf>
    <xf numFmtId="0" fontId="4" fillId="33" borderId="0" xfId="65" applyFont="1" applyFill="1">
      <alignment/>
      <protection/>
    </xf>
    <xf numFmtId="0" fontId="3" fillId="33" borderId="0" xfId="62" applyFont="1" applyFill="1" applyAlignment="1">
      <alignment vertical="top"/>
      <protection/>
    </xf>
    <xf numFmtId="41" fontId="3" fillId="33" borderId="18" xfId="62" applyNumberFormat="1" applyFont="1" applyFill="1" applyBorder="1">
      <alignment/>
      <protection/>
    </xf>
    <xf numFmtId="0" fontId="3" fillId="33" borderId="21" xfId="62" applyFont="1" applyFill="1" applyBorder="1">
      <alignment/>
      <protection/>
    </xf>
    <xf numFmtId="0" fontId="3" fillId="33" borderId="22" xfId="62" applyFont="1" applyFill="1" applyBorder="1">
      <alignment/>
      <protection/>
    </xf>
    <xf numFmtId="0" fontId="0" fillId="33" borderId="0" xfId="62" applyFill="1">
      <alignment/>
      <protection/>
    </xf>
    <xf numFmtId="41" fontId="0" fillId="33" borderId="18" xfId="62" applyNumberFormat="1" applyFont="1" applyFill="1" applyBorder="1">
      <alignment/>
      <protection/>
    </xf>
    <xf numFmtId="0" fontId="0" fillId="33" borderId="20" xfId="62" applyFill="1" applyBorder="1">
      <alignment/>
      <protection/>
    </xf>
    <xf numFmtId="0" fontId="0" fillId="33" borderId="20" xfId="62" applyFont="1" applyFill="1" applyBorder="1">
      <alignment/>
      <protection/>
    </xf>
    <xf numFmtId="0" fontId="0" fillId="33" borderId="18" xfId="62" applyFill="1" applyBorder="1">
      <alignment/>
      <protection/>
    </xf>
    <xf numFmtId="0" fontId="0" fillId="33" borderId="19" xfId="62" applyFill="1" applyBorder="1">
      <alignment/>
      <protection/>
    </xf>
    <xf numFmtId="0" fontId="3" fillId="33" borderId="18" xfId="62" applyFont="1" applyFill="1" applyBorder="1">
      <alignment/>
      <protection/>
    </xf>
    <xf numFmtId="41" fontId="3" fillId="33" borderId="18" xfId="62" applyNumberFormat="1" applyFont="1" applyFill="1" applyBorder="1" applyAlignment="1">
      <alignment horizontal="right" wrapText="1"/>
      <protection/>
    </xf>
    <xf numFmtId="0" fontId="0" fillId="33" borderId="18" xfId="62" applyFont="1" applyFill="1" applyBorder="1" applyAlignment="1">
      <alignment wrapText="1"/>
      <protection/>
    </xf>
    <xf numFmtId="0" fontId="0" fillId="33" borderId="18" xfId="62" applyFont="1" applyFill="1" applyBorder="1">
      <alignment/>
      <protection/>
    </xf>
    <xf numFmtId="0" fontId="0" fillId="33" borderId="23" xfId="62" applyFont="1" applyFill="1" applyBorder="1">
      <alignment/>
      <protection/>
    </xf>
    <xf numFmtId="41" fontId="3" fillId="33" borderId="18" xfId="62" applyNumberFormat="1" applyFont="1" applyFill="1" applyBorder="1">
      <alignment/>
      <protection/>
    </xf>
    <xf numFmtId="0" fontId="3" fillId="33" borderId="18" xfId="62" applyFont="1" applyFill="1" applyBorder="1" applyAlignment="1">
      <alignment horizontal="right"/>
      <protection/>
    </xf>
    <xf numFmtId="0" fontId="0" fillId="33" borderId="0" xfId="62" applyFont="1" applyFill="1" applyAlignment="1">
      <alignment horizontal="right"/>
      <protection/>
    </xf>
    <xf numFmtId="0" fontId="4" fillId="33" borderId="0" xfId="62" applyFont="1" applyFill="1">
      <alignment/>
      <protection/>
    </xf>
    <xf numFmtId="0" fontId="3" fillId="33" borderId="0" xfId="62" applyFont="1" applyFill="1" applyAlignment="1">
      <alignment horizontal="right"/>
      <protection/>
    </xf>
    <xf numFmtId="0" fontId="3" fillId="33" borderId="0" xfId="62" applyFont="1" applyFill="1">
      <alignment/>
      <protection/>
    </xf>
    <xf numFmtId="0" fontId="13" fillId="33" borderId="0" xfId="63" applyFont="1" applyFill="1" applyAlignment="1">
      <alignment horizontal="left"/>
      <protection/>
    </xf>
    <xf numFmtId="0" fontId="0" fillId="0" borderId="0" xfId="62">
      <alignment/>
      <protection/>
    </xf>
    <xf numFmtId="0" fontId="3" fillId="33" borderId="0" xfId="62" applyFont="1" applyFill="1">
      <alignment/>
      <protection/>
    </xf>
    <xf numFmtId="0" fontId="4" fillId="33" borderId="0" xfId="62" applyFont="1" applyFill="1">
      <alignment/>
      <protection/>
    </xf>
    <xf numFmtId="0" fontId="72" fillId="33" borderId="0" xfId="63" applyFont="1" applyFill="1" applyAlignment="1">
      <alignment horizontal="right"/>
      <protection/>
    </xf>
    <xf numFmtId="0" fontId="75" fillId="33" borderId="0" xfId="63" applyFont="1" applyFill="1">
      <alignment/>
      <protection/>
    </xf>
    <xf numFmtId="0" fontId="76" fillId="33" borderId="0" xfId="63" applyFont="1" applyFill="1" applyAlignment="1">
      <alignment horizontal="right"/>
      <protection/>
    </xf>
    <xf numFmtId="0" fontId="3" fillId="33" borderId="0" xfId="65" applyFont="1" applyFill="1" applyAlignment="1">
      <alignment horizontal="center"/>
      <protection/>
    </xf>
    <xf numFmtId="0" fontId="75" fillId="33" borderId="0" xfId="63" applyFont="1" applyFill="1" applyAlignment="1">
      <alignment wrapText="1"/>
      <protection/>
    </xf>
    <xf numFmtId="173" fontId="72" fillId="33" borderId="11" xfId="47" applyNumberFormat="1" applyFont="1" applyFill="1" applyBorder="1" applyAlignment="1">
      <alignment horizontal="right"/>
    </xf>
    <xf numFmtId="174" fontId="71" fillId="33" borderId="0" xfId="47" applyNumberFormat="1" applyFont="1" applyFill="1" applyBorder="1" applyAlignment="1">
      <alignment/>
    </xf>
    <xf numFmtId="0" fontId="17" fillId="33" borderId="0" xfId="0" applyFont="1" applyFill="1" applyAlignment="1">
      <alignment/>
    </xf>
    <xf numFmtId="0" fontId="20" fillId="33" borderId="0" xfId="0" applyFont="1" applyFill="1" applyAlignment="1">
      <alignment/>
    </xf>
    <xf numFmtId="0" fontId="19" fillId="33" borderId="0" xfId="0" applyFont="1" applyFill="1" applyAlignment="1">
      <alignment horizontal="center"/>
    </xf>
    <xf numFmtId="0" fontId="18" fillId="33" borderId="0" xfId="0" applyFont="1" applyFill="1" applyAlignment="1">
      <alignment horizontal="left"/>
    </xf>
    <xf numFmtId="0" fontId="19" fillId="33" borderId="0" xfId="0" applyFont="1" applyFill="1" applyAlignment="1">
      <alignment/>
    </xf>
    <xf numFmtId="0" fontId="21" fillId="33" borderId="0" xfId="0" applyFont="1" applyFill="1" applyAlignment="1">
      <alignment/>
    </xf>
    <xf numFmtId="173" fontId="20" fillId="33" borderId="0" xfId="44" applyNumberFormat="1" applyFont="1" applyFill="1" applyBorder="1" applyAlignment="1">
      <alignment/>
    </xf>
    <xf numFmtId="173" fontId="17" fillId="33" borderId="0" xfId="42" applyNumberFormat="1" applyFont="1" applyFill="1" applyAlignment="1">
      <alignment/>
    </xf>
    <xf numFmtId="173" fontId="20" fillId="33" borderId="0" xfId="42" applyNumberFormat="1" applyFont="1" applyFill="1" applyAlignment="1">
      <alignment/>
    </xf>
    <xf numFmtId="173" fontId="20" fillId="33" borderId="11" xfId="44" applyNumberFormat="1" applyFont="1" applyFill="1" applyBorder="1" applyAlignment="1">
      <alignment/>
    </xf>
    <xf numFmtId="173" fontId="17" fillId="33" borderId="11" xfId="42" applyNumberFormat="1" applyFont="1" applyFill="1" applyBorder="1" applyAlignment="1">
      <alignment/>
    </xf>
    <xf numFmtId="173" fontId="19" fillId="33" borderId="11" xfId="42" applyNumberFormat="1" applyFont="1" applyFill="1" applyBorder="1" applyAlignment="1">
      <alignment/>
    </xf>
    <xf numFmtId="173" fontId="17" fillId="33" borderId="0" xfId="42" applyNumberFormat="1" applyFont="1" applyFill="1" applyBorder="1" applyAlignment="1">
      <alignment/>
    </xf>
    <xf numFmtId="173" fontId="19" fillId="33" borderId="0" xfId="44" applyNumberFormat="1" applyFont="1" applyFill="1" applyBorder="1" applyAlignment="1">
      <alignment/>
    </xf>
    <xf numFmtId="173" fontId="18" fillId="33" borderId="12" xfId="42" applyNumberFormat="1" applyFont="1" applyFill="1" applyBorder="1" applyAlignment="1">
      <alignment/>
    </xf>
    <xf numFmtId="173" fontId="17" fillId="33" borderId="0" xfId="0" applyNumberFormat="1" applyFont="1" applyFill="1" applyAlignment="1">
      <alignment/>
    </xf>
    <xf numFmtId="0" fontId="22" fillId="33" borderId="0" xfId="0" applyFont="1" applyFill="1" applyAlignment="1">
      <alignment/>
    </xf>
    <xf numFmtId="0" fontId="17" fillId="33" borderId="0" xfId="0" applyFont="1" applyFill="1" applyAlignment="1">
      <alignment horizontal="center"/>
    </xf>
    <xf numFmtId="0" fontId="22" fillId="33" borderId="0" xfId="0" applyFont="1" applyFill="1" applyBorder="1" applyAlignment="1">
      <alignment/>
    </xf>
    <xf numFmtId="0" fontId="17" fillId="33" borderId="0" xfId="0" applyFont="1" applyFill="1" applyBorder="1" applyAlignment="1">
      <alignment/>
    </xf>
    <xf numFmtId="0" fontId="19" fillId="33" borderId="0" xfId="0" applyFont="1" applyFill="1" applyBorder="1" applyAlignment="1">
      <alignment horizontal="center"/>
    </xf>
    <xf numFmtId="0" fontId="17" fillId="33" borderId="0" xfId="0" applyFont="1" applyFill="1" applyBorder="1" applyAlignment="1">
      <alignment horizontal="center"/>
    </xf>
    <xf numFmtId="0" fontId="19" fillId="33" borderId="0" xfId="0" applyFont="1" applyFill="1" applyBorder="1" applyAlignment="1">
      <alignment/>
    </xf>
    <xf numFmtId="0" fontId="21" fillId="33" borderId="0" xfId="0" applyFont="1" applyFill="1" applyBorder="1" applyAlignment="1">
      <alignment/>
    </xf>
    <xf numFmtId="0" fontId="20" fillId="33" borderId="0" xfId="0" applyFont="1" applyFill="1" applyBorder="1" applyAlignment="1">
      <alignment/>
    </xf>
    <xf numFmtId="173" fontId="20" fillId="33" borderId="0" xfId="42" applyNumberFormat="1" applyFont="1" applyFill="1" applyBorder="1" applyAlignment="1">
      <alignment/>
    </xf>
    <xf numFmtId="0" fontId="20" fillId="33" borderId="0" xfId="0" applyFont="1" applyFill="1" applyAlignment="1">
      <alignment horizontal="center"/>
    </xf>
    <xf numFmtId="0" fontId="17" fillId="33" borderId="0" xfId="62" applyFont="1" applyFill="1" applyAlignment="1">
      <alignment horizontal="center" vertical="top"/>
      <protection/>
    </xf>
    <xf numFmtId="0" fontId="20" fillId="33" borderId="0" xfId="0" applyFont="1" applyFill="1" applyAlignment="1">
      <alignment horizontal="center" vertical="center"/>
    </xf>
    <xf numFmtId="0" fontId="0" fillId="33" borderId="0" xfId="62" applyFont="1" applyFill="1" applyBorder="1" applyAlignment="1">
      <alignment horizontal="center"/>
      <protection/>
    </xf>
    <xf numFmtId="173" fontId="17" fillId="33" borderId="0" xfId="0" applyNumberFormat="1" applyFont="1" applyFill="1" applyBorder="1" applyAlignment="1">
      <alignment/>
    </xf>
    <xf numFmtId="0" fontId="23" fillId="33" borderId="0" xfId="0" applyFont="1" applyFill="1" applyAlignment="1">
      <alignment horizontal="left" indent="8"/>
    </xf>
    <xf numFmtId="0" fontId="24" fillId="33" borderId="0" xfId="0" applyFont="1" applyFill="1" applyAlignment="1">
      <alignment horizontal="center"/>
    </xf>
    <xf numFmtId="0" fontId="24" fillId="33" borderId="0" xfId="0" applyFont="1" applyFill="1" applyBorder="1" applyAlignment="1">
      <alignment horizontal="center"/>
    </xf>
    <xf numFmtId="173" fontId="17" fillId="33" borderId="0" xfId="44" applyNumberFormat="1" applyFont="1" applyFill="1" applyAlignment="1">
      <alignment/>
    </xf>
    <xf numFmtId="0" fontId="20" fillId="33" borderId="0" xfId="0" applyFont="1" applyFill="1" applyAlignment="1">
      <alignment wrapText="1"/>
    </xf>
    <xf numFmtId="173" fontId="19" fillId="33" borderId="0" xfId="42" applyNumberFormat="1" applyFont="1" applyFill="1" applyBorder="1" applyAlignment="1">
      <alignment/>
    </xf>
    <xf numFmtId="174" fontId="17" fillId="33" borderId="0" xfId="42" applyNumberFormat="1" applyFont="1" applyFill="1" applyBorder="1" applyAlignment="1">
      <alignment/>
    </xf>
    <xf numFmtId="0" fontId="18" fillId="33" borderId="0" xfId="0" applyFont="1" applyFill="1" applyAlignment="1">
      <alignment/>
    </xf>
    <xf numFmtId="0" fontId="23" fillId="33" borderId="0" xfId="0" applyFont="1" applyFill="1" applyAlignment="1">
      <alignment/>
    </xf>
    <xf numFmtId="173" fontId="19" fillId="33" borderId="12" xfId="44" applyNumberFormat="1" applyFont="1" applyFill="1" applyBorder="1" applyAlignment="1">
      <alignment/>
    </xf>
    <xf numFmtId="173" fontId="23" fillId="33" borderId="0" xfId="42" applyNumberFormat="1" applyFont="1" applyFill="1" applyBorder="1" applyAlignment="1">
      <alignment/>
    </xf>
    <xf numFmtId="0" fontId="18" fillId="33" borderId="0" xfId="0" applyFont="1" applyFill="1" applyAlignment="1">
      <alignment horizontal="center"/>
    </xf>
    <xf numFmtId="0" fontId="22" fillId="33" borderId="0" xfId="0" applyFont="1" applyFill="1" applyAlignment="1">
      <alignment horizontal="center"/>
    </xf>
    <xf numFmtId="0" fontId="17" fillId="33" borderId="0" xfId="0" applyFont="1" applyFill="1" applyBorder="1" applyAlignment="1">
      <alignment horizontal="center" vertical="top"/>
    </xf>
    <xf numFmtId="0" fontId="0" fillId="33" borderId="0" xfId="62" applyFont="1" applyFill="1" applyBorder="1" applyAlignment="1">
      <alignment horizontal="center" vertical="center"/>
      <protection/>
    </xf>
    <xf numFmtId="0" fontId="22" fillId="33" borderId="0" xfId="0" applyFont="1" applyFill="1" applyBorder="1" applyAlignment="1">
      <alignment horizontal="center"/>
    </xf>
    <xf numFmtId="0" fontId="20" fillId="33" borderId="0" xfId="0" applyFont="1" applyFill="1" applyBorder="1" applyAlignment="1">
      <alignment wrapText="1"/>
    </xf>
    <xf numFmtId="0" fontId="23" fillId="33" borderId="0" xfId="0" applyFont="1" applyFill="1" applyBorder="1" applyAlignment="1">
      <alignment/>
    </xf>
    <xf numFmtId="43" fontId="17" fillId="33" borderId="0" xfId="42" applyFont="1" applyFill="1" applyAlignment="1">
      <alignment/>
    </xf>
    <xf numFmtId="0" fontId="25" fillId="33" borderId="0" xfId="0" applyFont="1" applyFill="1" applyAlignment="1">
      <alignment horizontal="center"/>
    </xf>
    <xf numFmtId="173" fontId="17" fillId="33" borderId="13" xfId="44" applyNumberFormat="1" applyFont="1" applyFill="1" applyBorder="1" applyAlignment="1">
      <alignment/>
    </xf>
    <xf numFmtId="173" fontId="19" fillId="33" borderId="0" xfId="44" applyNumberFormat="1" applyFont="1" applyFill="1" applyAlignment="1">
      <alignment/>
    </xf>
    <xf numFmtId="0" fontId="25" fillId="33" borderId="0" xfId="0" applyFont="1" applyFill="1" applyBorder="1" applyAlignment="1">
      <alignment horizontal="center"/>
    </xf>
    <xf numFmtId="0" fontId="20" fillId="33" borderId="0" xfId="0" applyFont="1" applyFill="1" applyAlignment="1">
      <alignment horizontal="right"/>
    </xf>
    <xf numFmtId="0" fontId="18" fillId="33" borderId="0" xfId="0" applyFont="1" applyFill="1" applyAlignment="1">
      <alignment horizontal="center"/>
    </xf>
    <xf numFmtId="0" fontId="24" fillId="33" borderId="0" xfId="0" applyFont="1" applyFill="1" applyAlignment="1">
      <alignment horizontal="center"/>
    </xf>
    <xf numFmtId="0" fontId="72" fillId="33" borderId="0" xfId="65" applyFont="1" applyFill="1" applyAlignment="1">
      <alignment horizontal="left"/>
      <protection/>
    </xf>
    <xf numFmtId="0" fontId="0" fillId="33" borderId="20" xfId="62" applyFont="1" applyFill="1" applyBorder="1" applyAlignment="1">
      <alignment horizontal="center" vertical="center"/>
      <protection/>
    </xf>
    <xf numFmtId="0" fontId="0" fillId="33" borderId="19" xfId="62" applyFont="1" applyFill="1" applyBorder="1" applyAlignment="1">
      <alignment horizontal="center" vertical="center"/>
      <protection/>
    </xf>
    <xf numFmtId="0" fontId="0" fillId="33" borderId="20" xfId="62" applyFont="1" applyFill="1" applyBorder="1" applyAlignment="1">
      <alignment horizontal="center" vertical="center" wrapText="1"/>
      <protection/>
    </xf>
    <xf numFmtId="0" fontId="0" fillId="33" borderId="19" xfId="62" applyFont="1" applyFill="1" applyBorder="1" applyAlignment="1">
      <alignment horizontal="center" vertical="center" wrapText="1"/>
      <protection/>
    </xf>
    <xf numFmtId="173" fontId="71" fillId="0" borderId="0" xfId="47" applyNumberFormat="1" applyFont="1" applyFill="1" applyBorder="1" applyAlignment="1">
      <alignment/>
    </xf>
    <xf numFmtId="173" fontId="0" fillId="33" borderId="0" xfId="42" applyNumberFormat="1" applyFont="1" applyFill="1" applyAlignment="1">
      <alignment/>
    </xf>
    <xf numFmtId="173" fontId="0" fillId="33" borderId="0" xfId="42" applyNumberFormat="1" applyFont="1" applyFill="1" applyAlignment="1">
      <alignment/>
    </xf>
    <xf numFmtId="173" fontId="0" fillId="33" borderId="0" xfId="47" applyNumberFormat="1" applyFont="1" applyFill="1" applyBorder="1" applyAlignment="1">
      <alignment/>
    </xf>
    <xf numFmtId="0" fontId="0" fillId="33" borderId="0" xfId="65" applyFont="1" applyFill="1" applyBorder="1">
      <alignment/>
      <protection/>
    </xf>
    <xf numFmtId="0" fontId="3" fillId="33" borderId="0" xfId="65" applyFont="1" applyFill="1" applyBorder="1">
      <alignment/>
      <protection/>
    </xf>
    <xf numFmtId="0" fontId="3" fillId="33" borderId="0" xfId="65" applyFont="1" applyFill="1" applyBorder="1" applyAlignment="1">
      <alignment horizontal="right"/>
      <protection/>
    </xf>
    <xf numFmtId="173" fontId="0" fillId="33" borderId="0" xfId="42" applyNumberFormat="1" applyFont="1" applyFill="1" applyBorder="1" applyAlignment="1">
      <alignment/>
    </xf>
    <xf numFmtId="173" fontId="0" fillId="33" borderId="0" xfId="47" applyNumberFormat="1" applyFont="1" applyFill="1" applyBorder="1" applyAlignment="1">
      <alignment/>
    </xf>
    <xf numFmtId="0" fontId="71" fillId="33" borderId="0" xfId="65" applyFont="1" applyFill="1" applyBorder="1" applyAlignment="1">
      <alignment horizontal="left" wrapText="1"/>
      <protection/>
    </xf>
    <xf numFmtId="0" fontId="18" fillId="33" borderId="0" xfId="0" applyFont="1" applyFill="1" applyAlignment="1">
      <alignment horizontal="center"/>
    </xf>
    <xf numFmtId="0" fontId="24" fillId="33" borderId="0" xfId="0" applyFont="1" applyFill="1" applyAlignment="1">
      <alignment horizontal="center"/>
    </xf>
    <xf numFmtId="0" fontId="17" fillId="33" borderId="0" xfId="0" applyFont="1" applyFill="1" applyAlignment="1">
      <alignment horizontal="center"/>
    </xf>
    <xf numFmtId="172" fontId="72" fillId="33" borderId="0" xfId="47" applyNumberFormat="1" applyFont="1" applyFill="1" applyAlignment="1">
      <alignment horizontal="right"/>
    </xf>
    <xf numFmtId="0" fontId="72" fillId="33" borderId="24" xfId="65" applyFont="1" applyFill="1" applyBorder="1">
      <alignment/>
      <protection/>
    </xf>
    <xf numFmtId="173" fontId="72" fillId="33" borderId="24" xfId="65" applyNumberFormat="1" applyFont="1" applyFill="1" applyBorder="1">
      <alignment/>
      <protection/>
    </xf>
    <xf numFmtId="173" fontId="72" fillId="33" borderId="0" xfId="47" applyNumberFormat="1" applyFont="1" applyFill="1" applyAlignment="1">
      <alignment wrapText="1"/>
    </xf>
    <xf numFmtId="172" fontId="72" fillId="33" borderId="0" xfId="47" applyNumberFormat="1" applyFont="1" applyFill="1" applyAlignment="1">
      <alignment wrapText="1"/>
    </xf>
    <xf numFmtId="173" fontId="72" fillId="33" borderId="13" xfId="47" applyNumberFormat="1" applyFont="1" applyFill="1" applyBorder="1" applyAlignment="1">
      <alignment/>
    </xf>
    <xf numFmtId="173" fontId="71" fillId="33" borderId="15" xfId="47" applyNumberFormat="1" applyFont="1" applyFill="1" applyBorder="1" applyAlignment="1">
      <alignment/>
    </xf>
    <xf numFmtId="0" fontId="0" fillId="34" borderId="0" xfId="0" applyFont="1" applyFill="1" applyAlignment="1">
      <alignment wrapText="1"/>
    </xf>
    <xf numFmtId="0" fontId="0" fillId="34" borderId="0" xfId="0" applyFill="1" applyAlignment="1">
      <alignment vertical="top" wrapText="1"/>
    </xf>
    <xf numFmtId="173" fontId="72" fillId="33" borderId="12" xfId="42" applyNumberFormat="1" applyFont="1" applyFill="1" applyBorder="1" applyAlignment="1">
      <alignment/>
    </xf>
    <xf numFmtId="173" fontId="71" fillId="33" borderId="13" xfId="47" applyNumberFormat="1" applyFont="1" applyFill="1" applyBorder="1" applyAlignment="1">
      <alignment/>
    </xf>
    <xf numFmtId="173" fontId="0" fillId="33" borderId="0" xfId="44" applyNumberFormat="1" applyFont="1" applyFill="1" applyAlignment="1">
      <alignment/>
    </xf>
    <xf numFmtId="173" fontId="71" fillId="33" borderId="25" xfId="47" applyNumberFormat="1" applyFont="1" applyFill="1" applyBorder="1" applyAlignment="1">
      <alignment/>
    </xf>
    <xf numFmtId="173" fontId="3" fillId="33" borderId="12" xfId="44" applyNumberFormat="1" applyFont="1" applyFill="1" applyBorder="1" applyAlignment="1">
      <alignment/>
    </xf>
    <xf numFmtId="173" fontId="0" fillId="33" borderId="0" xfId="44" applyNumberFormat="1" applyFont="1" applyFill="1" applyBorder="1" applyAlignment="1">
      <alignment/>
    </xf>
    <xf numFmtId="173" fontId="3" fillId="33" borderId="25" xfId="44" applyNumberFormat="1" applyFont="1" applyFill="1" applyBorder="1" applyAlignment="1">
      <alignment/>
    </xf>
    <xf numFmtId="0" fontId="10" fillId="33" borderId="0" xfId="65" applyFont="1" applyFill="1" applyBorder="1" applyAlignment="1">
      <alignment horizontal="center"/>
      <protection/>
    </xf>
    <xf numFmtId="173" fontId="0" fillId="33" borderId="13" xfId="47" applyNumberFormat="1" applyFont="1" applyFill="1" applyBorder="1" applyAlignment="1">
      <alignment/>
    </xf>
    <xf numFmtId="173" fontId="3" fillId="33" borderId="12" xfId="47" applyNumberFormat="1" applyFont="1" applyFill="1" applyBorder="1" applyAlignment="1">
      <alignment/>
    </xf>
    <xf numFmtId="41" fontId="0" fillId="33" borderId="18" xfId="62" applyNumberFormat="1" applyFill="1" applyBorder="1">
      <alignment/>
      <protection/>
    </xf>
    <xf numFmtId="0" fontId="19" fillId="33" borderId="0" xfId="0" applyFont="1" applyFill="1" applyAlignment="1">
      <alignment horizontal="center"/>
    </xf>
    <xf numFmtId="0" fontId="20" fillId="33" borderId="0" xfId="0" applyFont="1" applyFill="1" applyAlignment="1">
      <alignment horizontal="center"/>
    </xf>
    <xf numFmtId="0" fontId="17" fillId="33" borderId="0" xfId="0" applyFont="1" applyFill="1" applyAlignment="1">
      <alignment horizontal="center"/>
    </xf>
    <xf numFmtId="173" fontId="3" fillId="33" borderId="10" xfId="44" applyNumberFormat="1" applyFont="1" applyFill="1" applyBorder="1" applyAlignment="1">
      <alignment/>
    </xf>
    <xf numFmtId="0" fontId="72" fillId="33" borderId="0" xfId="47" applyNumberFormat="1" applyFont="1" applyFill="1" applyBorder="1" applyAlignment="1">
      <alignment horizontal="right"/>
    </xf>
    <xf numFmtId="172" fontId="72" fillId="33" borderId="0" xfId="47" applyNumberFormat="1" applyFont="1" applyFill="1" applyAlignment="1">
      <alignment horizontal="right" wrapText="1"/>
    </xf>
    <xf numFmtId="173" fontId="72" fillId="33" borderId="0" xfId="47" applyNumberFormat="1" applyFont="1" applyFill="1" applyAlignment="1">
      <alignment horizontal="right" wrapText="1"/>
    </xf>
    <xf numFmtId="0" fontId="17" fillId="33" borderId="0" xfId="0" applyFont="1" applyFill="1" applyAlignment="1">
      <alignment horizontal="center"/>
    </xf>
    <xf numFmtId="173" fontId="2" fillId="33" borderId="0" xfId="44" applyNumberFormat="1" applyFont="1" applyFill="1" applyBorder="1" applyAlignment="1">
      <alignment/>
    </xf>
    <xf numFmtId="173" fontId="22" fillId="33" borderId="11" xfId="44" applyNumberFormat="1" applyFont="1" applyFill="1" applyBorder="1" applyAlignment="1">
      <alignment/>
    </xf>
    <xf numFmtId="173" fontId="22" fillId="33" borderId="11" xfId="0" applyNumberFormat="1" applyFont="1" applyFill="1" applyBorder="1" applyAlignment="1">
      <alignment/>
    </xf>
    <xf numFmtId="173" fontId="22" fillId="33" borderId="10" xfId="44" applyNumberFormat="1" applyFont="1" applyFill="1" applyBorder="1" applyAlignment="1">
      <alignment/>
    </xf>
    <xf numFmtId="173" fontId="26" fillId="33" borderId="0" xfId="44" applyNumberFormat="1" applyFont="1" applyFill="1" applyBorder="1" applyAlignment="1">
      <alignment/>
    </xf>
    <xf numFmtId="173" fontId="22" fillId="33" borderId="0" xfId="44" applyNumberFormat="1" applyFont="1" applyFill="1" applyBorder="1" applyAlignment="1">
      <alignment/>
    </xf>
    <xf numFmtId="173" fontId="26" fillId="33" borderId="10" xfId="44" applyNumberFormat="1" applyFont="1" applyFill="1" applyBorder="1" applyAlignment="1">
      <alignment/>
    </xf>
    <xf numFmtId="173" fontId="26" fillId="33" borderId="15" xfId="44" applyNumberFormat="1" applyFont="1" applyFill="1" applyBorder="1" applyAlignment="1">
      <alignment/>
    </xf>
    <xf numFmtId="173" fontId="26" fillId="33" borderId="12" xfId="42" applyNumberFormat="1" applyFont="1" applyFill="1" applyBorder="1" applyAlignment="1">
      <alignment/>
    </xf>
    <xf numFmtId="173" fontId="20" fillId="33" borderId="0" xfId="0" applyNumberFormat="1" applyFont="1" applyFill="1" applyAlignment="1">
      <alignment/>
    </xf>
    <xf numFmtId="173" fontId="2" fillId="33" borderId="0" xfId="47" applyNumberFormat="1" applyFont="1" applyFill="1" applyAlignment="1">
      <alignment/>
    </xf>
    <xf numFmtId="173" fontId="20" fillId="33" borderId="0" xfId="0" applyNumberFormat="1" applyFont="1" applyFill="1" applyBorder="1" applyAlignment="1">
      <alignment/>
    </xf>
    <xf numFmtId="0" fontId="20" fillId="33" borderId="0" xfId="62" applyFont="1" applyFill="1" applyAlignment="1">
      <alignment horizontal="center" vertical="top"/>
      <protection/>
    </xf>
    <xf numFmtId="173" fontId="20" fillId="33" borderId="0" xfId="44" applyNumberFormat="1" applyFont="1" applyFill="1" applyAlignment="1">
      <alignment/>
    </xf>
    <xf numFmtId="174" fontId="20" fillId="33" borderId="0" xfId="44" applyNumberFormat="1" applyFont="1" applyFill="1" applyBorder="1" applyAlignment="1">
      <alignment/>
    </xf>
    <xf numFmtId="173" fontId="22" fillId="33" borderId="12" xfId="44" applyNumberFormat="1" applyFont="1" applyFill="1" applyBorder="1" applyAlignment="1">
      <alignment/>
    </xf>
    <xf numFmtId="175" fontId="20" fillId="33" borderId="0" xfId="42" applyNumberFormat="1" applyFont="1" applyFill="1" applyBorder="1" applyAlignment="1">
      <alignment horizontal="center"/>
    </xf>
    <xf numFmtId="0" fontId="20" fillId="33" borderId="0" xfId="0" applyFont="1" applyFill="1" applyBorder="1" applyAlignment="1">
      <alignment horizontal="center" vertical="top"/>
    </xf>
    <xf numFmtId="0" fontId="2" fillId="33" borderId="0" xfId="62" applyFont="1" applyFill="1" applyBorder="1" applyAlignment="1">
      <alignment horizontal="center" vertical="center"/>
      <protection/>
    </xf>
    <xf numFmtId="173" fontId="20" fillId="33" borderId="0" xfId="0" applyNumberFormat="1" applyFont="1" applyFill="1" applyBorder="1" applyAlignment="1">
      <alignment horizontal="center"/>
    </xf>
    <xf numFmtId="0" fontId="26" fillId="33" borderId="0" xfId="0" applyFont="1" applyFill="1" applyAlignment="1">
      <alignment horizontal="center"/>
    </xf>
    <xf numFmtId="173" fontId="20" fillId="33" borderId="13" xfId="44" applyNumberFormat="1" applyFont="1" applyFill="1" applyBorder="1" applyAlignment="1">
      <alignment/>
    </xf>
    <xf numFmtId="173" fontId="22" fillId="33" borderId="0" xfId="44" applyNumberFormat="1" applyFont="1" applyFill="1" applyAlignment="1">
      <alignment/>
    </xf>
    <xf numFmtId="173" fontId="2" fillId="33" borderId="0" xfId="44" applyNumberFormat="1" applyFont="1" applyFill="1" applyAlignment="1">
      <alignment/>
    </xf>
    <xf numFmtId="173" fontId="2" fillId="33" borderId="13" xfId="44" applyNumberFormat="1" applyFont="1" applyFill="1" applyBorder="1" applyAlignment="1">
      <alignment/>
    </xf>
    <xf numFmtId="0" fontId="26" fillId="33" borderId="0" xfId="0" applyFont="1" applyFill="1" applyBorder="1" applyAlignment="1">
      <alignment horizontal="center"/>
    </xf>
    <xf numFmtId="0" fontId="3" fillId="33" borderId="0" xfId="62" applyFont="1" applyFill="1" applyBorder="1" applyAlignment="1">
      <alignment horizontal="right"/>
      <protection/>
    </xf>
    <xf numFmtId="41" fontId="0" fillId="33" borderId="0" xfId="62" applyNumberFormat="1" applyFont="1" applyFill="1" applyBorder="1">
      <alignment/>
      <protection/>
    </xf>
    <xf numFmtId="41" fontId="3" fillId="33" borderId="0" xfId="62" applyNumberFormat="1" applyFont="1" applyFill="1" applyBorder="1">
      <alignment/>
      <protection/>
    </xf>
    <xf numFmtId="0" fontId="0" fillId="33" borderId="0" xfId="62" applyFill="1" applyBorder="1">
      <alignment/>
      <protection/>
    </xf>
    <xf numFmtId="0" fontId="0" fillId="33" borderId="0" xfId="62" applyFont="1" applyFill="1" applyBorder="1" applyAlignment="1">
      <alignment horizontal="right"/>
      <protection/>
    </xf>
    <xf numFmtId="0" fontId="3" fillId="33" borderId="0" xfId="62" applyFont="1" applyFill="1" applyBorder="1">
      <alignment/>
      <protection/>
    </xf>
    <xf numFmtId="41" fontId="3" fillId="33" borderId="0" xfId="62" applyNumberFormat="1" applyFont="1" applyFill="1" applyBorder="1">
      <alignment/>
      <protection/>
    </xf>
    <xf numFmtId="41" fontId="0" fillId="33" borderId="0" xfId="62" applyNumberFormat="1" applyFill="1" applyBorder="1">
      <alignment/>
      <protection/>
    </xf>
    <xf numFmtId="41" fontId="3" fillId="33" borderId="0" xfId="62" applyNumberFormat="1" applyFont="1" applyFill="1" applyBorder="1" applyAlignment="1">
      <alignment horizontal="right" wrapText="1"/>
      <protection/>
    </xf>
    <xf numFmtId="0" fontId="0" fillId="0" borderId="0" xfId="62" applyBorder="1">
      <alignment/>
      <protection/>
    </xf>
    <xf numFmtId="173" fontId="20" fillId="33" borderId="0" xfId="44" applyNumberFormat="1" applyFont="1" applyFill="1" applyBorder="1" applyAlignment="1">
      <alignment horizontal="right"/>
    </xf>
    <xf numFmtId="0" fontId="17" fillId="33" borderId="11" xfId="0" applyFont="1" applyFill="1" applyBorder="1" applyAlignment="1">
      <alignment horizontal="left"/>
    </xf>
    <xf numFmtId="0" fontId="0" fillId="33" borderId="11" xfId="0" applyFont="1" applyFill="1" applyBorder="1" applyAlignment="1">
      <alignment horizontal="left" vertical="center" wrapText="1"/>
    </xf>
    <xf numFmtId="0" fontId="17" fillId="33" borderId="11"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17" fillId="33" borderId="0" xfId="0" applyFont="1" applyFill="1" applyBorder="1" applyAlignment="1">
      <alignment horizontal="left"/>
    </xf>
    <xf numFmtId="0" fontId="17" fillId="33" borderId="0" xfId="0" applyFont="1" applyFill="1" applyBorder="1" applyAlignment="1">
      <alignment horizontal="left" vertical="justify"/>
    </xf>
    <xf numFmtId="0" fontId="17" fillId="33" borderId="0" xfId="0" applyFont="1" applyFill="1" applyAlignment="1">
      <alignment horizontal="left"/>
    </xf>
    <xf numFmtId="0" fontId="19" fillId="33" borderId="0" xfId="0" applyFont="1" applyFill="1" applyBorder="1" applyAlignment="1">
      <alignment horizontal="left" vertical="justify"/>
    </xf>
    <xf numFmtId="173" fontId="3" fillId="33" borderId="12" xfId="47" applyNumberFormat="1" applyFont="1" applyFill="1" applyBorder="1" applyAlignment="1">
      <alignment horizontal="left"/>
    </xf>
    <xf numFmtId="0" fontId="19" fillId="33" borderId="0" xfId="0" applyFont="1" applyFill="1" applyBorder="1" applyAlignment="1">
      <alignment horizontal="left"/>
    </xf>
    <xf numFmtId="173" fontId="19" fillId="33" borderId="0" xfId="42" applyNumberFormat="1" applyFont="1" applyFill="1" applyBorder="1" applyAlignment="1">
      <alignment horizontal="left"/>
    </xf>
    <xf numFmtId="173" fontId="19" fillId="33" borderId="0" xfId="44" applyNumberFormat="1" applyFont="1" applyFill="1" applyBorder="1" applyAlignment="1">
      <alignment horizontal="left"/>
    </xf>
    <xf numFmtId="173" fontId="17" fillId="33" borderId="0" xfId="0" applyNumberFormat="1" applyFont="1" applyFill="1" applyBorder="1" applyAlignment="1">
      <alignment horizontal="left"/>
    </xf>
    <xf numFmtId="173" fontId="17" fillId="33" borderId="0" xfId="42" applyNumberFormat="1" applyFont="1" applyFill="1" applyBorder="1" applyAlignment="1">
      <alignment horizontal="left"/>
    </xf>
    <xf numFmtId="0" fontId="19" fillId="33" borderId="11" xfId="0" applyFont="1" applyFill="1" applyBorder="1" applyAlignment="1">
      <alignment horizontal="left"/>
    </xf>
    <xf numFmtId="0" fontId="0" fillId="33" borderId="0" xfId="0" applyFont="1" applyFill="1" applyBorder="1" applyAlignment="1">
      <alignment horizontal="left"/>
    </xf>
    <xf numFmtId="0" fontId="19" fillId="33" borderId="12" xfId="0" applyFont="1" applyFill="1" applyBorder="1" applyAlignment="1">
      <alignment horizontal="left"/>
    </xf>
    <xf numFmtId="173" fontId="19" fillId="33" borderId="12" xfId="42" applyNumberFormat="1" applyFont="1" applyFill="1" applyBorder="1" applyAlignment="1">
      <alignment horizontal="left"/>
    </xf>
    <xf numFmtId="0" fontId="0" fillId="33" borderId="11" xfId="0" applyFont="1" applyFill="1" applyBorder="1" applyAlignment="1">
      <alignment horizontal="left" vertical="center" wrapText="1"/>
    </xf>
    <xf numFmtId="0" fontId="0" fillId="33" borderId="0" xfId="0" applyFill="1" applyAlignment="1">
      <alignment horizontal="left"/>
    </xf>
    <xf numFmtId="0" fontId="0" fillId="33" borderId="0" xfId="0" applyFont="1" applyFill="1" applyBorder="1" applyAlignment="1">
      <alignment horizontal="left"/>
    </xf>
    <xf numFmtId="0" fontId="0" fillId="33" borderId="0" xfId="0" applyFill="1" applyBorder="1" applyAlignment="1">
      <alignment horizontal="left"/>
    </xf>
    <xf numFmtId="173" fontId="3" fillId="33" borderId="12" xfId="47" applyNumberFormat="1" applyFont="1" applyFill="1" applyBorder="1" applyAlignment="1">
      <alignment/>
    </xf>
    <xf numFmtId="0" fontId="19" fillId="33" borderId="0" xfId="0" applyFont="1" applyFill="1" applyBorder="1" applyAlignment="1">
      <alignment/>
    </xf>
    <xf numFmtId="173" fontId="19" fillId="33" borderId="0" xfId="42" applyNumberFormat="1" applyFont="1" applyFill="1" applyBorder="1" applyAlignment="1">
      <alignment/>
    </xf>
    <xf numFmtId="173" fontId="19" fillId="33" borderId="0" xfId="44" applyNumberFormat="1" applyFont="1" applyFill="1" applyBorder="1" applyAlignment="1">
      <alignment/>
    </xf>
    <xf numFmtId="173" fontId="17" fillId="33" borderId="0" xfId="0" applyNumberFormat="1" applyFont="1" applyFill="1" applyBorder="1" applyAlignment="1">
      <alignment/>
    </xf>
    <xf numFmtId="173" fontId="17" fillId="33" borderId="0" xfId="42" applyNumberFormat="1" applyFont="1" applyFill="1" applyBorder="1" applyAlignment="1">
      <alignment/>
    </xf>
    <xf numFmtId="0" fontId="17" fillId="33" borderId="0" xfId="0" applyFont="1" applyFill="1" applyBorder="1" applyAlignment="1">
      <alignment/>
    </xf>
    <xf numFmtId="173" fontId="19" fillId="33" borderId="12" xfId="42" applyNumberFormat="1" applyFont="1" applyFill="1" applyBorder="1" applyAlignment="1">
      <alignment/>
    </xf>
    <xf numFmtId="173" fontId="71" fillId="33" borderId="0" xfId="42" applyNumberFormat="1" applyFont="1" applyFill="1" applyAlignment="1">
      <alignment/>
    </xf>
    <xf numFmtId="173" fontId="72" fillId="33" borderId="12" xfId="65" applyNumberFormat="1" applyFont="1" applyFill="1" applyBorder="1">
      <alignment/>
      <protection/>
    </xf>
    <xf numFmtId="43" fontId="17" fillId="33" borderId="0" xfId="42" applyFont="1" applyFill="1" applyBorder="1" applyAlignment="1">
      <alignment/>
    </xf>
    <xf numFmtId="0" fontId="3" fillId="33" borderId="13" xfId="44" applyNumberFormat="1" applyFont="1" applyFill="1" applyBorder="1" applyAlignment="1">
      <alignment/>
    </xf>
    <xf numFmtId="0" fontId="27" fillId="33" borderId="0" xfId="65" applyFont="1" applyFill="1" applyBorder="1" applyAlignment="1">
      <alignment horizontal="center"/>
      <protection/>
    </xf>
    <xf numFmtId="0" fontId="28" fillId="33" borderId="0" xfId="0" applyFont="1" applyFill="1" applyBorder="1" applyAlignment="1">
      <alignment wrapText="1"/>
    </xf>
    <xf numFmtId="0" fontId="28" fillId="33" borderId="0" xfId="0" applyFont="1" applyFill="1" applyBorder="1" applyAlignment="1">
      <alignment/>
    </xf>
    <xf numFmtId="0" fontId="29" fillId="33" borderId="0" xfId="0" applyFont="1" applyFill="1" applyAlignment="1">
      <alignment/>
    </xf>
    <xf numFmtId="0" fontId="28" fillId="33" borderId="0" xfId="0" applyFont="1" applyFill="1" applyBorder="1" applyAlignment="1">
      <alignment horizontal="left" vertical="top" wrapText="1"/>
    </xf>
    <xf numFmtId="0" fontId="28" fillId="33" borderId="0" xfId="0" applyFont="1" applyFill="1" applyAlignment="1">
      <alignment/>
    </xf>
    <xf numFmtId="0" fontId="28" fillId="33" borderId="0" xfId="0" applyFont="1" applyFill="1" applyBorder="1" applyAlignment="1">
      <alignment wrapText="1"/>
    </xf>
    <xf numFmtId="0" fontId="28" fillId="33" borderId="0" xfId="0" applyFont="1" applyFill="1" applyBorder="1" applyAlignment="1">
      <alignment horizontal="left" vertical="top" wrapText="1"/>
    </xf>
    <xf numFmtId="0" fontId="30" fillId="33" borderId="0" xfId="0" applyFont="1" applyFill="1" applyBorder="1" applyAlignment="1">
      <alignment horizontal="left" vertical="top" wrapText="1"/>
    </xf>
    <xf numFmtId="0" fontId="0" fillId="33" borderId="0" xfId="65" applyFont="1" applyFill="1" applyAlignment="1">
      <alignment wrapText="1"/>
      <protection/>
    </xf>
    <xf numFmtId="0" fontId="30" fillId="33" borderId="0" xfId="0" applyFont="1" applyFill="1" applyAlignment="1">
      <alignment/>
    </xf>
    <xf numFmtId="0" fontId="30" fillId="33" borderId="0" xfId="0" applyFont="1" applyFill="1" applyBorder="1" applyAlignment="1">
      <alignment/>
    </xf>
    <xf numFmtId="0" fontId="77" fillId="33" borderId="0" xfId="0" applyFont="1" applyFill="1" applyAlignment="1">
      <alignment vertical="top" wrapText="1"/>
    </xf>
    <xf numFmtId="0" fontId="31" fillId="33" borderId="0" xfId="0" applyFont="1" applyFill="1" applyAlignment="1">
      <alignment/>
    </xf>
    <xf numFmtId="0" fontId="32" fillId="33" borderId="0" xfId="0" applyFont="1" applyFill="1" applyAlignment="1">
      <alignment/>
    </xf>
    <xf numFmtId="0" fontId="72" fillId="0" borderId="0" xfId="65" applyFont="1" applyFill="1">
      <alignment/>
      <protection/>
    </xf>
    <xf numFmtId="0" fontId="71" fillId="0" borderId="0" xfId="65" applyFont="1" applyFill="1" applyBorder="1">
      <alignment/>
      <protection/>
    </xf>
    <xf numFmtId="0" fontId="71" fillId="0" borderId="0" xfId="65" applyFont="1" applyFill="1" applyBorder="1" applyAlignment="1">
      <alignment horizontal="center"/>
      <protection/>
    </xf>
    <xf numFmtId="0" fontId="0" fillId="0" borderId="0" xfId="65" applyFill="1">
      <alignment/>
      <protection/>
    </xf>
    <xf numFmtId="0" fontId="17" fillId="33" borderId="0" xfId="0" applyFont="1" applyFill="1" applyAlignment="1">
      <alignment horizontal="center"/>
    </xf>
    <xf numFmtId="0" fontId="18" fillId="33" borderId="0" xfId="0" applyFont="1" applyFill="1" applyBorder="1" applyAlignment="1">
      <alignment horizontal="center"/>
    </xf>
    <xf numFmtId="0" fontId="19" fillId="33" borderId="0" xfId="0" applyFont="1" applyFill="1" applyBorder="1" applyAlignment="1">
      <alignment horizontal="center"/>
    </xf>
    <xf numFmtId="0" fontId="28" fillId="33" borderId="0" xfId="0" applyFont="1" applyFill="1" applyBorder="1" applyAlignment="1">
      <alignment wrapText="1"/>
    </xf>
    <xf numFmtId="0" fontId="28" fillId="33" borderId="0" xfId="0" applyFont="1" applyFill="1" applyBorder="1" applyAlignment="1">
      <alignment horizontal="left" vertical="top" wrapText="1"/>
    </xf>
    <xf numFmtId="0" fontId="30" fillId="33" borderId="0" xfId="0" applyFont="1" applyFill="1" applyBorder="1" applyAlignment="1">
      <alignment horizontal="left" vertical="top" wrapText="1"/>
    </xf>
    <xf numFmtId="0" fontId="20" fillId="33" borderId="0" xfId="0" applyFont="1" applyFill="1" applyBorder="1" applyAlignment="1">
      <alignment horizontal="center"/>
    </xf>
    <xf numFmtId="0" fontId="24" fillId="33" borderId="0" xfId="0" applyFont="1" applyFill="1" applyBorder="1" applyAlignment="1">
      <alignment horizontal="center"/>
    </xf>
    <xf numFmtId="0" fontId="71" fillId="33" borderId="0" xfId="65" applyFont="1" applyFill="1" applyBorder="1">
      <alignment/>
      <protection/>
    </xf>
    <xf numFmtId="0" fontId="72" fillId="0" borderId="0" xfId="65" applyFont="1" applyFill="1" applyBorder="1">
      <alignment/>
      <protection/>
    </xf>
    <xf numFmtId="0" fontId="18" fillId="33" borderId="0" xfId="0" applyFont="1" applyFill="1" applyBorder="1" applyAlignment="1">
      <alignment horizontal="left"/>
    </xf>
    <xf numFmtId="0" fontId="19" fillId="33" borderId="0" xfId="0" applyFont="1" applyFill="1" applyBorder="1" applyAlignment="1">
      <alignment horizontal="center"/>
    </xf>
    <xf numFmtId="0" fontId="20" fillId="33" borderId="0" xfId="0" applyFont="1" applyFill="1" applyBorder="1" applyAlignment="1">
      <alignment horizontal="center"/>
    </xf>
    <xf numFmtId="173" fontId="22" fillId="33" borderId="15" xfId="44" applyNumberFormat="1" applyFont="1" applyFill="1" applyBorder="1" applyAlignment="1">
      <alignment/>
    </xf>
    <xf numFmtId="0" fontId="2" fillId="0" borderId="0" xfId="0" applyFont="1" applyAlignment="1">
      <alignment/>
    </xf>
    <xf numFmtId="0" fontId="0" fillId="33" borderId="11" xfId="65" applyFill="1" applyBorder="1">
      <alignment/>
      <protection/>
    </xf>
    <xf numFmtId="173" fontId="3" fillId="33" borderId="11" xfId="65" applyNumberFormat="1" applyFont="1" applyFill="1" applyBorder="1">
      <alignment/>
      <protection/>
    </xf>
    <xf numFmtId="173" fontId="71" fillId="33" borderId="11" xfId="47" applyNumberFormat="1" applyFont="1" applyFill="1" applyBorder="1" applyAlignment="1">
      <alignment horizontal="right"/>
    </xf>
    <xf numFmtId="0" fontId="3" fillId="33" borderId="0" xfId="65" applyFont="1" applyFill="1" applyBorder="1">
      <alignment/>
      <protection/>
    </xf>
    <xf numFmtId="173" fontId="20" fillId="0" borderId="0" xfId="44" applyNumberFormat="1" applyFont="1" applyFill="1" applyBorder="1" applyAlignment="1">
      <alignment/>
    </xf>
    <xf numFmtId="0" fontId="17" fillId="0" borderId="0" xfId="0" applyFont="1" applyFill="1" applyBorder="1" applyAlignment="1">
      <alignment horizontal="center"/>
    </xf>
    <xf numFmtId="0" fontId="18" fillId="33" borderId="0" xfId="0" applyFont="1" applyFill="1" applyBorder="1" applyAlignment="1">
      <alignment/>
    </xf>
    <xf numFmtId="0" fontId="29" fillId="33" borderId="0" xfId="0" applyFont="1" applyFill="1" applyBorder="1" applyAlignment="1">
      <alignment/>
    </xf>
    <xf numFmtId="0" fontId="8" fillId="33" borderId="0" xfId="65" applyFont="1" applyFill="1" applyBorder="1">
      <alignment/>
      <protection/>
    </xf>
    <xf numFmtId="0" fontId="2" fillId="33" borderId="0" xfId="65" applyFont="1" applyFill="1" applyBorder="1">
      <alignment/>
      <protection/>
    </xf>
    <xf numFmtId="15" fontId="4" fillId="33" borderId="0" xfId="65" applyNumberFormat="1" applyFont="1" applyFill="1" applyBorder="1">
      <alignment/>
      <protection/>
    </xf>
    <xf numFmtId="0" fontId="0" fillId="35" borderId="18" xfId="0" applyFont="1" applyFill="1" applyBorder="1" applyAlignment="1">
      <alignment vertical="top" wrapText="1"/>
    </xf>
    <xf numFmtId="0" fontId="0" fillId="35" borderId="18" xfId="0" applyFont="1" applyFill="1" applyBorder="1" applyAlignment="1">
      <alignment vertical="top"/>
    </xf>
    <xf numFmtId="175" fontId="0" fillId="36" borderId="18" xfId="0" applyNumberFormat="1" applyFill="1" applyBorder="1" applyAlignment="1">
      <alignment horizontal="right" vertical="top"/>
    </xf>
    <xf numFmtId="0" fontId="0" fillId="36" borderId="18" xfId="0" applyFill="1" applyBorder="1" applyAlignment="1">
      <alignment horizontal="left" vertical="top"/>
    </xf>
    <xf numFmtId="192" fontId="0" fillId="36" borderId="18" xfId="0" applyNumberFormat="1" applyFill="1" applyBorder="1" applyAlignment="1">
      <alignment horizontal="right" vertical="top"/>
    </xf>
    <xf numFmtId="175" fontId="0" fillId="0" borderId="18" xfId="0" applyNumberFormat="1" applyBorder="1" applyAlignment="1">
      <alignment horizontal="right" vertical="top"/>
    </xf>
    <xf numFmtId="0" fontId="0" fillId="0" borderId="18" xfId="0" applyBorder="1" applyAlignment="1">
      <alignment horizontal="left" vertical="top"/>
    </xf>
    <xf numFmtId="192" fontId="0" fillId="0" borderId="18" xfId="0" applyNumberFormat="1" applyBorder="1" applyAlignment="1">
      <alignment horizontal="right" vertical="top"/>
    </xf>
    <xf numFmtId="172" fontId="20" fillId="33" borderId="0" xfId="0" applyNumberFormat="1" applyFont="1" applyFill="1" applyAlignment="1">
      <alignment/>
    </xf>
    <xf numFmtId="0" fontId="23" fillId="33" borderId="0" xfId="0" applyFont="1" applyFill="1" applyBorder="1" applyAlignment="1">
      <alignment horizontal="left" indent="8"/>
    </xf>
    <xf numFmtId="173" fontId="78" fillId="33" borderId="10" xfId="44" applyNumberFormat="1" applyFont="1" applyFill="1" applyBorder="1" applyAlignment="1">
      <alignment/>
    </xf>
    <xf numFmtId="0" fontId="0" fillId="0" borderId="0" xfId="0" applyBorder="1" applyAlignment="1">
      <alignment/>
    </xf>
    <xf numFmtId="0" fontId="20" fillId="33" borderId="0" xfId="0" applyFont="1" applyFill="1" applyBorder="1" applyAlignment="1">
      <alignment horizontal="center" vertical="center"/>
    </xf>
    <xf numFmtId="173" fontId="79" fillId="33" borderId="12" xfId="44" applyNumberFormat="1" applyFont="1" applyFill="1" applyBorder="1" applyAlignment="1">
      <alignment/>
    </xf>
    <xf numFmtId="0" fontId="18" fillId="33" borderId="0" xfId="0" applyFont="1" applyFill="1" applyBorder="1" applyAlignment="1">
      <alignment horizontal="left"/>
    </xf>
    <xf numFmtId="0" fontId="18" fillId="33" borderId="0" xfId="0" applyFont="1" applyFill="1" applyBorder="1" applyAlignment="1">
      <alignment horizontal="center"/>
    </xf>
    <xf numFmtId="0" fontId="19" fillId="33" borderId="0" xfId="0" applyFont="1" applyFill="1" applyBorder="1" applyAlignment="1">
      <alignment horizontal="center"/>
    </xf>
    <xf numFmtId="0" fontId="18" fillId="33" borderId="0" xfId="0" applyFont="1" applyFill="1" applyAlignment="1">
      <alignment horizontal="center"/>
    </xf>
    <xf numFmtId="0" fontId="19" fillId="33" borderId="0" xfId="0" applyFont="1" applyFill="1" applyAlignment="1">
      <alignment horizontal="center"/>
    </xf>
    <xf numFmtId="0" fontId="18" fillId="33" borderId="0" xfId="0" applyFont="1" applyFill="1" applyAlignment="1">
      <alignment horizontal="left"/>
    </xf>
    <xf numFmtId="0" fontId="28" fillId="33" borderId="0" xfId="0" applyFont="1" applyFill="1" applyBorder="1" applyAlignment="1">
      <alignment wrapText="1"/>
    </xf>
    <xf numFmtId="0" fontId="30" fillId="33" borderId="0" xfId="0" applyFont="1" applyFill="1" applyBorder="1" applyAlignment="1">
      <alignment horizontal="left" vertical="top" wrapText="1"/>
    </xf>
    <xf numFmtId="0" fontId="28" fillId="33" borderId="0" xfId="0" applyFont="1" applyFill="1" applyBorder="1" applyAlignment="1">
      <alignment horizontal="left" vertical="top" wrapText="1"/>
    </xf>
    <xf numFmtId="0" fontId="28" fillId="33" borderId="0" xfId="0" applyFont="1" applyFill="1" applyBorder="1" applyAlignment="1">
      <alignment horizontal="left" wrapText="1"/>
    </xf>
    <xf numFmtId="0" fontId="20" fillId="33" borderId="0" xfId="0" applyFont="1" applyFill="1" applyBorder="1" applyAlignment="1">
      <alignment horizontal="center"/>
    </xf>
    <xf numFmtId="0" fontId="24" fillId="33" borderId="0" xfId="0" applyFont="1" applyFill="1" applyBorder="1" applyAlignment="1">
      <alignment horizontal="center"/>
    </xf>
    <xf numFmtId="0" fontId="20" fillId="33" borderId="0" xfId="0" applyFont="1" applyFill="1" applyAlignment="1">
      <alignment horizontal="center"/>
    </xf>
    <xf numFmtId="0" fontId="24" fillId="33" borderId="0" xfId="0" applyFont="1" applyFill="1" applyAlignment="1">
      <alignment horizontal="center"/>
    </xf>
    <xf numFmtId="0" fontId="28" fillId="33" borderId="0" xfId="0" applyFont="1" applyFill="1" applyBorder="1" applyAlignment="1">
      <alignment horizontal="right" wrapText="1"/>
    </xf>
    <xf numFmtId="0" fontId="17" fillId="33" borderId="0" xfId="0" applyFont="1" applyFill="1" applyAlignment="1">
      <alignment horizontal="center"/>
    </xf>
    <xf numFmtId="0" fontId="72" fillId="33" borderId="0" xfId="65" applyFont="1" applyFill="1" applyAlignment="1">
      <alignment horizontal="left"/>
      <protection/>
    </xf>
    <xf numFmtId="0" fontId="71" fillId="33" borderId="0" xfId="65" applyFont="1" applyFill="1" applyBorder="1" applyAlignment="1">
      <alignment/>
      <protection/>
    </xf>
    <xf numFmtId="0" fontId="0" fillId="33" borderId="0" xfId="65" applyFill="1" applyAlignment="1">
      <alignment/>
      <protection/>
    </xf>
    <xf numFmtId="0" fontId="71" fillId="33" borderId="0" xfId="65" applyFont="1" applyFill="1" applyBorder="1" applyAlignment="1">
      <alignment wrapText="1"/>
      <protection/>
    </xf>
    <xf numFmtId="0" fontId="71" fillId="0" borderId="0" xfId="65" applyFont="1" applyFill="1" applyAlignment="1">
      <alignment wrapText="1"/>
      <protection/>
    </xf>
    <xf numFmtId="0" fontId="10" fillId="33" borderId="0" xfId="65" applyFont="1" applyFill="1" applyAlignment="1">
      <alignment vertical="top" wrapText="1"/>
      <protection/>
    </xf>
    <xf numFmtId="0" fontId="0" fillId="33" borderId="0" xfId="65" applyFont="1" applyFill="1" applyAlignment="1">
      <alignment wrapText="1"/>
      <protection/>
    </xf>
    <xf numFmtId="0" fontId="10" fillId="33" borderId="0" xfId="65" applyFont="1" applyFill="1" applyBorder="1" applyAlignment="1">
      <alignment vertical="top" wrapText="1"/>
      <protection/>
    </xf>
    <xf numFmtId="0" fontId="0" fillId="33" borderId="0" xfId="65" applyFill="1" applyBorder="1" applyAlignment="1">
      <alignment wrapText="1"/>
      <protection/>
    </xf>
    <xf numFmtId="0" fontId="0" fillId="33" borderId="0" xfId="0" applyFill="1" applyBorder="1" applyAlignment="1">
      <alignment wrapText="1"/>
    </xf>
    <xf numFmtId="0" fontId="0" fillId="33" borderId="0" xfId="65" applyFill="1" applyBorder="1">
      <alignment/>
      <protection/>
    </xf>
    <xf numFmtId="0" fontId="3" fillId="33" borderId="0" xfId="62" applyFont="1" applyFill="1" applyAlignment="1">
      <alignment horizontal="left" vertical="top"/>
      <protection/>
    </xf>
    <xf numFmtId="0" fontId="0" fillId="0" borderId="0" xfId="65" applyAlignment="1">
      <alignment/>
      <protection/>
    </xf>
    <xf numFmtId="0" fontId="12" fillId="33" borderId="0" xfId="62" applyFont="1" applyFill="1" applyAlignment="1">
      <alignment horizontal="center"/>
      <protection/>
    </xf>
    <xf numFmtId="0" fontId="0" fillId="33" borderId="20" xfId="62" applyFont="1" applyFill="1" applyBorder="1" applyAlignment="1">
      <alignment horizontal="center" vertical="center" wrapText="1"/>
      <protection/>
    </xf>
    <xf numFmtId="0" fontId="0" fillId="33" borderId="19" xfId="62" applyFont="1" applyFill="1" applyBorder="1" applyAlignment="1">
      <alignment horizontal="center" vertical="center" wrapText="1"/>
      <protection/>
    </xf>
    <xf numFmtId="0" fontId="0" fillId="33" borderId="20" xfId="62" applyFont="1" applyFill="1" applyBorder="1" applyAlignment="1">
      <alignment horizontal="center" vertical="center"/>
      <protection/>
    </xf>
    <xf numFmtId="0" fontId="0" fillId="33" borderId="19" xfId="62" applyFont="1" applyFill="1" applyBorder="1" applyAlignment="1">
      <alignment horizontal="center" vertical="center"/>
      <protection/>
    </xf>
    <xf numFmtId="0" fontId="4" fillId="33" borderId="0" xfId="62" applyFont="1" applyFill="1" applyAlignment="1">
      <alignment horizontal="left" wrapText="1"/>
      <protection/>
    </xf>
    <xf numFmtId="0" fontId="71" fillId="33" borderId="0" xfId="63" applyFont="1" applyFill="1" applyAlignment="1">
      <alignment wrapText="1"/>
      <protection/>
    </xf>
    <xf numFmtId="0" fontId="0" fillId="33" borderId="0" xfId="0" applyFont="1" applyFill="1" applyAlignment="1">
      <alignment wrapText="1"/>
    </xf>
    <xf numFmtId="0" fontId="0" fillId="33" borderId="0" xfId="65" applyFill="1" applyAlignment="1">
      <alignmen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_21.Aktivet Afatgjata Materiale  09"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rmale_BILANCIO FKT 1997"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Q18"/>
  <sheetViews>
    <sheetView tabSelected="1" view="pageLayout" zoomScale="80" zoomScalePageLayoutView="80" workbookViewId="0" topLeftCell="A1">
      <selection activeCell="C14" sqref="C14"/>
    </sheetView>
  </sheetViews>
  <sheetFormatPr defaultColWidth="9.140625" defaultRowHeight="12.75"/>
  <cols>
    <col min="1" max="16384" width="9.140625" style="137" customWidth="1"/>
  </cols>
  <sheetData>
    <row r="1" spans="10:17" ht="26.25">
      <c r="J1" s="324" t="s">
        <v>145</v>
      </c>
      <c r="K1" s="325"/>
      <c r="L1" s="325"/>
      <c r="M1" s="325"/>
      <c r="N1" s="325"/>
      <c r="O1" s="325"/>
      <c r="P1" s="325"/>
      <c r="Q1" s="325"/>
    </row>
    <row r="2" spans="10:17" ht="25.5">
      <c r="J2" s="325"/>
      <c r="K2" s="325"/>
      <c r="L2" s="325"/>
      <c r="M2" s="325"/>
      <c r="N2" s="325"/>
      <c r="O2" s="325"/>
      <c r="P2" s="325"/>
      <c r="Q2" s="325"/>
    </row>
    <row r="3" spans="2:17" ht="26.25">
      <c r="B3" s="324" t="s">
        <v>597</v>
      </c>
      <c r="C3" s="325"/>
      <c r="D3" s="325"/>
      <c r="E3" s="325"/>
      <c r="F3" s="325"/>
      <c r="G3" s="325"/>
      <c r="J3" s="325"/>
      <c r="K3" s="324" t="s">
        <v>599</v>
      </c>
      <c r="L3" s="325"/>
      <c r="M3" s="325"/>
      <c r="N3" s="325"/>
      <c r="O3" s="325"/>
      <c r="P3" s="325"/>
      <c r="Q3" s="325"/>
    </row>
    <row r="4" spans="2:17" ht="26.25">
      <c r="B4" s="324" t="s">
        <v>598</v>
      </c>
      <c r="C4" s="325"/>
      <c r="D4" s="325"/>
      <c r="E4" s="325"/>
      <c r="F4" s="325"/>
      <c r="G4" s="325"/>
      <c r="J4" s="325"/>
      <c r="K4" s="324" t="s">
        <v>600</v>
      </c>
      <c r="L4" s="325"/>
      <c r="M4" s="325"/>
      <c r="N4" s="325"/>
      <c r="O4" s="325"/>
      <c r="P4" s="325"/>
      <c r="Q4" s="325"/>
    </row>
    <row r="5" spans="2:17" ht="25.5">
      <c r="B5" s="325"/>
      <c r="C5" s="325"/>
      <c r="D5" s="325"/>
      <c r="E5" s="325"/>
      <c r="F5" s="325"/>
      <c r="G5" s="325"/>
      <c r="J5" s="325"/>
      <c r="K5" s="325"/>
      <c r="L5" s="325"/>
      <c r="M5" s="325"/>
      <c r="N5" s="325"/>
      <c r="O5" s="325"/>
      <c r="P5" s="325"/>
      <c r="Q5" s="325"/>
    </row>
    <row r="6" spans="2:17" ht="25.5">
      <c r="B6" s="325"/>
      <c r="C6" s="325"/>
      <c r="D6" s="325"/>
      <c r="E6" s="325"/>
      <c r="F6" s="325"/>
      <c r="G6" s="325"/>
      <c r="J6" s="325"/>
      <c r="K6" s="325"/>
      <c r="L6" s="325"/>
      <c r="M6" s="325"/>
      <c r="N6" s="325"/>
      <c r="O6" s="325"/>
      <c r="P6" s="325"/>
      <c r="Q6" s="325"/>
    </row>
    <row r="7" spans="2:17" ht="25.5">
      <c r="B7" s="325"/>
      <c r="C7" s="325"/>
      <c r="D7" s="325"/>
      <c r="E7" s="325"/>
      <c r="F7" s="325"/>
      <c r="G7" s="325"/>
      <c r="J7" s="325"/>
      <c r="K7" s="325"/>
      <c r="L7" s="325"/>
      <c r="M7" s="325"/>
      <c r="N7" s="325"/>
      <c r="O7" s="325"/>
      <c r="P7" s="325"/>
      <c r="Q7" s="325"/>
    </row>
    <row r="8" spans="2:17" ht="25.5">
      <c r="B8" s="325"/>
      <c r="C8" s="325"/>
      <c r="D8" s="325"/>
      <c r="E8" s="325"/>
      <c r="F8" s="325"/>
      <c r="G8" s="325"/>
      <c r="J8" s="325"/>
      <c r="K8" s="325"/>
      <c r="L8" s="325"/>
      <c r="M8" s="325"/>
      <c r="N8" s="325"/>
      <c r="O8" s="325"/>
      <c r="P8" s="325"/>
      <c r="Q8" s="325"/>
    </row>
    <row r="9" spans="2:17" ht="25.5">
      <c r="B9" s="325"/>
      <c r="C9" s="325"/>
      <c r="D9" s="325"/>
      <c r="E9" s="325"/>
      <c r="F9" s="325"/>
      <c r="G9" s="325"/>
      <c r="J9" s="325"/>
      <c r="K9" s="325"/>
      <c r="L9" s="325"/>
      <c r="M9" s="325"/>
      <c r="N9" s="325"/>
      <c r="O9" s="325"/>
      <c r="P9" s="325"/>
      <c r="Q9" s="325"/>
    </row>
    <row r="10" spans="2:17" ht="25.5">
      <c r="B10" s="325"/>
      <c r="C10" s="325"/>
      <c r="D10" s="325"/>
      <c r="E10" s="325"/>
      <c r="F10" s="325"/>
      <c r="G10" s="325"/>
      <c r="J10" s="325"/>
      <c r="K10" s="325"/>
      <c r="L10" s="325"/>
      <c r="M10" s="325"/>
      <c r="N10" s="325"/>
      <c r="O10" s="325"/>
      <c r="P10" s="325"/>
      <c r="Q10" s="325"/>
    </row>
    <row r="11" spans="2:17" ht="25.5">
      <c r="B11" s="325"/>
      <c r="C11" s="325"/>
      <c r="D11" s="325"/>
      <c r="E11" s="325"/>
      <c r="F11" s="325"/>
      <c r="G11" s="325"/>
      <c r="J11" s="325"/>
      <c r="K11" s="325"/>
      <c r="L11" s="325"/>
      <c r="M11" s="325"/>
      <c r="N11" s="325"/>
      <c r="O11" s="325"/>
      <c r="P11" s="325"/>
      <c r="Q11" s="325"/>
    </row>
    <row r="12" spans="2:17" ht="25.5">
      <c r="B12" s="325"/>
      <c r="C12" s="325"/>
      <c r="D12" s="325"/>
      <c r="E12" s="325"/>
      <c r="F12" s="325"/>
      <c r="G12" s="325"/>
      <c r="J12" s="325"/>
      <c r="K12" s="325"/>
      <c r="L12" s="325"/>
      <c r="M12" s="325"/>
      <c r="N12" s="325"/>
      <c r="O12" s="325"/>
      <c r="P12" s="325"/>
      <c r="Q12" s="325"/>
    </row>
    <row r="13" spans="2:17" ht="26.25">
      <c r="B13" s="324" t="s">
        <v>551</v>
      </c>
      <c r="C13" s="325"/>
      <c r="D13" s="325"/>
      <c r="E13" s="325"/>
      <c r="F13" s="325"/>
      <c r="G13" s="325"/>
      <c r="J13" s="325"/>
      <c r="K13" s="324" t="s">
        <v>552</v>
      </c>
      <c r="L13" s="325"/>
      <c r="M13" s="325"/>
      <c r="N13" s="325"/>
      <c r="O13" s="325"/>
      <c r="P13" s="325"/>
      <c r="Q13" s="325"/>
    </row>
    <row r="14" spans="2:17" ht="26.25">
      <c r="B14" s="324"/>
      <c r="C14" s="325"/>
      <c r="D14" s="325"/>
      <c r="E14" s="325"/>
      <c r="F14" s="325"/>
      <c r="G14" s="325"/>
      <c r="J14" s="325"/>
      <c r="K14" s="325"/>
      <c r="L14" s="325"/>
      <c r="M14" s="325"/>
      <c r="N14" s="325"/>
      <c r="O14" s="325"/>
      <c r="P14" s="325"/>
      <c r="Q14" s="325"/>
    </row>
    <row r="15" spans="2:17" ht="25.5">
      <c r="B15" s="325"/>
      <c r="C15" s="325"/>
      <c r="D15" s="325"/>
      <c r="E15" s="325"/>
      <c r="F15" s="325"/>
      <c r="G15" s="325"/>
      <c r="J15" s="325"/>
      <c r="K15" s="325"/>
      <c r="L15" s="325"/>
      <c r="M15" s="325"/>
      <c r="N15" s="325"/>
      <c r="O15" s="325"/>
      <c r="P15" s="325"/>
      <c r="Q15" s="325"/>
    </row>
    <row r="16" spans="2:17" ht="25.5">
      <c r="B16" s="325"/>
      <c r="C16" s="325"/>
      <c r="D16" s="325"/>
      <c r="E16" s="325"/>
      <c r="F16" s="325"/>
      <c r="G16" s="325"/>
      <c r="J16" s="325"/>
      <c r="K16" s="325"/>
      <c r="L16" s="325"/>
      <c r="M16" s="325"/>
      <c r="N16" s="325"/>
      <c r="O16" s="325"/>
      <c r="P16" s="325"/>
      <c r="Q16" s="325"/>
    </row>
    <row r="17" spans="2:17" ht="25.5">
      <c r="B17" s="325"/>
      <c r="C17" s="325"/>
      <c r="D17" s="325"/>
      <c r="E17" s="325"/>
      <c r="F17" s="325"/>
      <c r="G17" s="325"/>
      <c r="J17" s="325"/>
      <c r="K17" s="325"/>
      <c r="L17" s="325"/>
      <c r="M17" s="325"/>
      <c r="N17" s="325"/>
      <c r="O17" s="325"/>
      <c r="P17" s="325"/>
      <c r="Q17" s="325"/>
    </row>
    <row r="18" spans="10:17" ht="25.5">
      <c r="J18" s="325"/>
      <c r="K18" s="325"/>
      <c r="L18" s="325"/>
      <c r="M18" s="325"/>
      <c r="N18" s="325"/>
      <c r="O18" s="325"/>
      <c r="P18" s="325"/>
      <c r="Q18" s="325"/>
    </row>
  </sheetData>
  <sheetProtection password="CC3D" sheet="1"/>
  <printOptions/>
  <pageMargins left="0.75" right="0.75" top="1" bottom="1" header="0.5" footer="0.5"/>
  <pageSetup horizontalDpi="600" verticalDpi="600" orientation="portrait" paperSize="9" r:id="rId1"/>
  <rowBreaks count="1" manualBreakCount="1">
    <brk id="27" max="255" man="1"/>
  </rowBreaks>
</worksheet>
</file>

<file path=xl/worksheets/sheet10.xml><?xml version="1.0" encoding="utf-8"?>
<worksheet xmlns="http://schemas.openxmlformats.org/spreadsheetml/2006/main" xmlns:r="http://schemas.openxmlformats.org/officeDocument/2006/relationships">
  <dimension ref="A2:N47"/>
  <sheetViews>
    <sheetView view="pageLayout" zoomScale="80" zoomScalePageLayoutView="80" workbookViewId="0" topLeftCell="A1">
      <selection activeCell="J48" sqref="J48"/>
    </sheetView>
  </sheetViews>
  <sheetFormatPr defaultColWidth="9.140625" defaultRowHeight="12.75"/>
  <cols>
    <col min="1" max="1" width="3.28125" style="4" bestFit="1" customWidth="1"/>
    <col min="2" max="2" width="17.7109375" style="4" customWidth="1"/>
    <col min="3" max="3" width="9.140625" style="4" customWidth="1"/>
    <col min="4" max="4" width="12.140625" style="4" customWidth="1"/>
    <col min="5" max="5" width="11.421875" style="4" customWidth="1"/>
    <col min="6" max="6" width="9.140625" style="4" customWidth="1"/>
    <col min="7" max="7" width="23.140625" style="4" customWidth="1"/>
    <col min="8" max="8" width="3.7109375" style="4" bestFit="1" customWidth="1"/>
    <col min="9" max="9" width="31.8515625" style="4" customWidth="1"/>
    <col min="10" max="10" width="9.140625" style="4" customWidth="1"/>
    <col min="11" max="11" width="11.140625" style="4" bestFit="1" customWidth="1"/>
    <col min="12" max="12" width="10.421875" style="4" customWidth="1"/>
    <col min="13" max="13" width="9.8515625" style="4" customWidth="1"/>
    <col min="14" max="14" width="12.57421875" style="4" customWidth="1"/>
    <col min="15" max="16384" width="9.140625" style="4" customWidth="1"/>
  </cols>
  <sheetData>
    <row r="2" spans="1:14" ht="12.75">
      <c r="A2" s="70"/>
      <c r="B2" s="104" t="s">
        <v>621</v>
      </c>
      <c r="C2" s="70"/>
      <c r="D2" s="70"/>
      <c r="E2" s="70"/>
      <c r="F2" s="70"/>
      <c r="G2" s="165" t="s">
        <v>272</v>
      </c>
      <c r="H2" s="70"/>
      <c r="I2" s="98" t="s">
        <v>622</v>
      </c>
      <c r="J2" s="97"/>
      <c r="K2" s="70"/>
      <c r="L2" s="70"/>
      <c r="M2" s="181" t="s">
        <v>525</v>
      </c>
      <c r="N2" s="70"/>
    </row>
    <row r="3" spans="1:14" ht="12.75">
      <c r="A3" s="70"/>
      <c r="B3" s="103" t="s">
        <v>628</v>
      </c>
      <c r="C3" s="70"/>
      <c r="D3" s="70"/>
      <c r="E3" s="70"/>
      <c r="F3" s="70"/>
      <c r="G3" s="164" t="s">
        <v>497</v>
      </c>
      <c r="H3" s="70"/>
      <c r="I3" s="96" t="s">
        <v>629</v>
      </c>
      <c r="J3" s="94"/>
      <c r="K3" s="70"/>
      <c r="L3" s="70"/>
      <c r="M3" s="182" t="s">
        <v>448</v>
      </c>
      <c r="N3" s="70"/>
    </row>
    <row r="4" spans="1:14" ht="12.75">
      <c r="A4" s="70"/>
      <c r="B4" s="92" t="s">
        <v>626</v>
      </c>
      <c r="C4" s="70"/>
      <c r="D4" s="70"/>
      <c r="E4" s="70"/>
      <c r="F4" s="70"/>
      <c r="G4" s="70"/>
      <c r="H4" s="70"/>
      <c r="I4" s="95" t="s">
        <v>627</v>
      </c>
      <c r="J4" s="94"/>
      <c r="K4" s="94"/>
      <c r="L4" s="94"/>
      <c r="M4" s="94"/>
      <c r="N4" s="94"/>
    </row>
    <row r="5" spans="1:14" ht="12.75">
      <c r="A5" s="70"/>
      <c r="B5" s="92"/>
      <c r="C5" s="70"/>
      <c r="D5" s="70"/>
      <c r="E5" s="70"/>
      <c r="F5" s="70"/>
      <c r="G5" s="70"/>
      <c r="H5" s="70"/>
      <c r="I5" s="92"/>
      <c r="J5" s="93"/>
      <c r="K5" s="70"/>
      <c r="L5" s="70"/>
      <c r="M5" s="70"/>
      <c r="N5" s="70"/>
    </row>
    <row r="6" spans="1:14" ht="12.75">
      <c r="A6" s="70"/>
      <c r="B6" s="399" t="s">
        <v>561</v>
      </c>
      <c r="C6" s="399"/>
      <c r="D6" s="399"/>
      <c r="E6" s="399"/>
      <c r="F6" s="399"/>
      <c r="G6" s="399"/>
      <c r="H6" s="70"/>
      <c r="I6" s="399" t="s">
        <v>564</v>
      </c>
      <c r="J6" s="399"/>
      <c r="K6" s="399"/>
      <c r="L6" s="399"/>
      <c r="M6" s="399"/>
      <c r="N6" s="399"/>
    </row>
    <row r="7" spans="1:14" ht="12.75">
      <c r="A7" s="70"/>
      <c r="B7" s="70"/>
      <c r="C7" s="70"/>
      <c r="D7" s="70"/>
      <c r="E7" s="70"/>
      <c r="F7" s="70"/>
      <c r="G7" s="70"/>
      <c r="H7" s="70"/>
      <c r="I7" s="70"/>
      <c r="J7" s="70"/>
      <c r="K7" s="70"/>
      <c r="L7" s="70"/>
      <c r="M7" s="70"/>
      <c r="N7" s="70"/>
    </row>
    <row r="8" spans="1:14" ht="12.75">
      <c r="A8" s="402" t="s">
        <v>392</v>
      </c>
      <c r="B8" s="402" t="s">
        <v>391</v>
      </c>
      <c r="C8" s="402" t="s">
        <v>390</v>
      </c>
      <c r="D8" s="101" t="s">
        <v>387</v>
      </c>
      <c r="E8" s="402" t="s">
        <v>389</v>
      </c>
      <c r="F8" s="402" t="s">
        <v>388</v>
      </c>
      <c r="G8" s="101" t="s">
        <v>387</v>
      </c>
      <c r="H8" s="197" t="s">
        <v>379</v>
      </c>
      <c r="I8" s="197" t="s">
        <v>378</v>
      </c>
      <c r="J8" s="197" t="s">
        <v>377</v>
      </c>
      <c r="K8" s="87" t="s">
        <v>543</v>
      </c>
      <c r="L8" s="197" t="s">
        <v>376</v>
      </c>
      <c r="M8" s="197" t="s">
        <v>375</v>
      </c>
      <c r="N8" s="87" t="s">
        <v>380</v>
      </c>
    </row>
    <row r="9" spans="1:14" ht="12.75" customHeight="1">
      <c r="A9" s="403"/>
      <c r="B9" s="403"/>
      <c r="C9" s="403"/>
      <c r="D9" s="100">
        <v>41640</v>
      </c>
      <c r="E9" s="403"/>
      <c r="F9" s="403"/>
      <c r="G9" s="100">
        <v>42004</v>
      </c>
      <c r="H9" s="198"/>
      <c r="I9" s="198"/>
      <c r="J9" s="198"/>
      <c r="K9" s="86">
        <v>41640</v>
      </c>
      <c r="L9" s="198"/>
      <c r="M9" s="198"/>
      <c r="N9" s="86">
        <v>41639</v>
      </c>
    </row>
    <row r="10" spans="1:14" ht="12.75">
      <c r="A10" s="84">
        <v>1</v>
      </c>
      <c r="B10" s="70" t="s">
        <v>4</v>
      </c>
      <c r="C10" s="82"/>
      <c r="D10" s="91">
        <f>0</f>
        <v>0</v>
      </c>
      <c r="E10" s="91">
        <f>0</f>
        <v>0</v>
      </c>
      <c r="F10" s="91">
        <f>0</f>
        <v>0</v>
      </c>
      <c r="G10" s="91">
        <f aca="true" t="shared" si="0" ref="G10:G16">SUM(D10:F10)</f>
        <v>0</v>
      </c>
      <c r="H10" s="84">
        <v>1</v>
      </c>
      <c r="I10" s="85" t="s">
        <v>374</v>
      </c>
      <c r="J10" s="82"/>
      <c r="K10" s="81">
        <f>0</f>
        <v>0</v>
      </c>
      <c r="L10" s="81">
        <f>0</f>
        <v>0</v>
      </c>
      <c r="M10" s="81">
        <f>0</f>
        <v>0</v>
      </c>
      <c r="N10" s="91">
        <f aca="true" t="shared" si="1" ref="N10:N16">SUM(K10:M10)</f>
        <v>0</v>
      </c>
    </row>
    <row r="11" spans="1:14" ht="12.75">
      <c r="A11" s="84">
        <v>2</v>
      </c>
      <c r="B11" s="99" t="s">
        <v>386</v>
      </c>
      <c r="C11" s="82"/>
      <c r="D11" s="91">
        <f>0</f>
        <v>0</v>
      </c>
      <c r="E11" s="91">
        <f>0</f>
        <v>0</v>
      </c>
      <c r="F11" s="91">
        <f>0</f>
        <v>0</v>
      </c>
      <c r="G11" s="91">
        <f t="shared" si="0"/>
        <v>0</v>
      </c>
      <c r="H11" s="84">
        <v>2</v>
      </c>
      <c r="I11" s="83" t="s">
        <v>373</v>
      </c>
      <c r="J11" s="82"/>
      <c r="K11" s="81">
        <f>0</f>
        <v>0</v>
      </c>
      <c r="L11" s="81">
        <f>0</f>
        <v>0</v>
      </c>
      <c r="M11" s="81">
        <f>0</f>
        <v>0</v>
      </c>
      <c r="N11" s="91">
        <f t="shared" si="1"/>
        <v>0</v>
      </c>
    </row>
    <row r="12" spans="1:14" ht="12.75">
      <c r="A12" s="84">
        <v>3</v>
      </c>
      <c r="B12" s="99" t="s">
        <v>394</v>
      </c>
      <c r="C12" s="82"/>
      <c r="D12" s="91">
        <f>0</f>
        <v>0</v>
      </c>
      <c r="E12" s="91" t="s">
        <v>674</v>
      </c>
      <c r="F12" s="91">
        <f>0</f>
        <v>0</v>
      </c>
      <c r="G12" s="91">
        <f t="shared" si="0"/>
        <v>0</v>
      </c>
      <c r="H12" s="84">
        <v>3</v>
      </c>
      <c r="I12" s="83" t="s">
        <v>372</v>
      </c>
      <c r="J12" s="82"/>
      <c r="K12" s="81">
        <f>0</f>
        <v>0</v>
      </c>
      <c r="L12" s="81">
        <f>0</f>
        <v>0</v>
      </c>
      <c r="M12" s="81">
        <f>0</f>
        <v>0</v>
      </c>
      <c r="N12" s="91">
        <f t="shared" si="1"/>
        <v>0</v>
      </c>
    </row>
    <row r="13" spans="1:14" ht="12.75">
      <c r="A13" s="84">
        <v>4</v>
      </c>
      <c r="B13" s="99" t="s">
        <v>384</v>
      </c>
      <c r="C13" s="82"/>
      <c r="D13" s="91">
        <f>'Notes to FS 6-10'!D42</f>
        <v>0</v>
      </c>
      <c r="E13" s="91">
        <f>0</f>
        <v>0</v>
      </c>
      <c r="F13" s="91">
        <f>0</f>
        <v>0</v>
      </c>
      <c r="G13" s="91">
        <f t="shared" si="0"/>
        <v>0</v>
      </c>
      <c r="H13" s="84">
        <v>4</v>
      </c>
      <c r="I13" s="83" t="s">
        <v>371</v>
      </c>
      <c r="J13" s="82"/>
      <c r="K13" s="81">
        <f>D13</f>
        <v>0</v>
      </c>
      <c r="L13" s="81">
        <f>0</f>
        <v>0</v>
      </c>
      <c r="M13" s="81">
        <f>0</f>
        <v>0</v>
      </c>
      <c r="N13" s="91">
        <f t="shared" si="1"/>
        <v>0</v>
      </c>
    </row>
    <row r="14" spans="1:14" ht="12.75">
      <c r="A14" s="84">
        <v>5</v>
      </c>
      <c r="B14" s="99" t="s">
        <v>383</v>
      </c>
      <c r="C14" s="82"/>
      <c r="D14" s="91">
        <f>'Notes to FS 6-10'!F42</f>
        <v>0</v>
      </c>
      <c r="E14" s="91">
        <f>0</f>
        <v>0</v>
      </c>
      <c r="F14" s="91">
        <f>0</f>
        <v>0</v>
      </c>
      <c r="G14" s="91">
        <f t="shared" si="0"/>
        <v>0</v>
      </c>
      <c r="H14" s="84">
        <v>5</v>
      </c>
      <c r="I14" s="83" t="s">
        <v>370</v>
      </c>
      <c r="J14" s="82"/>
      <c r="K14" s="81">
        <f>D14</f>
        <v>0</v>
      </c>
      <c r="L14" s="81">
        <f>0</f>
        <v>0</v>
      </c>
      <c r="M14" s="81">
        <f>0</f>
        <v>0</v>
      </c>
      <c r="N14" s="91">
        <f t="shared" si="1"/>
        <v>0</v>
      </c>
    </row>
    <row r="15" spans="1:14" ht="13.5" thickBot="1">
      <c r="A15" s="84">
        <v>6</v>
      </c>
      <c r="B15" s="99" t="s">
        <v>393</v>
      </c>
      <c r="C15" s="82"/>
      <c r="D15" s="91">
        <f>'Notes to FS 6-10'!H42</f>
        <v>0</v>
      </c>
      <c r="E15" s="91">
        <f>0</f>
        <v>0</v>
      </c>
      <c r="F15" s="91">
        <f>0</f>
        <v>0</v>
      </c>
      <c r="G15" s="91">
        <f t="shared" si="0"/>
        <v>0</v>
      </c>
      <c r="H15" s="84">
        <v>6</v>
      </c>
      <c r="I15" s="83" t="s">
        <v>369</v>
      </c>
      <c r="J15" s="82"/>
      <c r="K15" s="81">
        <f>D15</f>
        <v>0</v>
      </c>
      <c r="L15" s="81">
        <f>0</f>
        <v>0</v>
      </c>
      <c r="M15" s="81">
        <f>0</f>
        <v>0</v>
      </c>
      <c r="N15" s="91">
        <f t="shared" si="1"/>
        <v>0</v>
      </c>
    </row>
    <row r="16" spans="1:14" ht="13.5" thickBot="1">
      <c r="A16" s="80"/>
      <c r="B16" s="79" t="s">
        <v>381</v>
      </c>
      <c r="C16" s="102"/>
      <c r="D16" s="90">
        <f>SUM(D10:D15)</f>
        <v>0</v>
      </c>
      <c r="E16" s="90">
        <f>SUM(E10:E15)</f>
        <v>0</v>
      </c>
      <c r="F16" s="90">
        <f>SUM(F10:F15)</f>
        <v>0</v>
      </c>
      <c r="G16" s="90">
        <f t="shared" si="0"/>
        <v>0</v>
      </c>
      <c r="H16" s="80"/>
      <c r="I16" s="89" t="s">
        <v>368</v>
      </c>
      <c r="J16" s="78"/>
      <c r="K16" s="90">
        <f>SUM(K10:K15)</f>
        <v>0</v>
      </c>
      <c r="L16" s="90">
        <f>SUM(L10:L15)</f>
        <v>0</v>
      </c>
      <c r="M16" s="90">
        <f>SUM(M10:M15)</f>
        <v>0</v>
      </c>
      <c r="N16" s="90">
        <f t="shared" si="1"/>
        <v>0</v>
      </c>
    </row>
    <row r="17" spans="1:7" ht="12.75">
      <c r="A17" s="70"/>
      <c r="B17" s="70"/>
      <c r="C17" s="70"/>
      <c r="D17" s="70"/>
      <c r="E17" s="70"/>
      <c r="F17" s="70"/>
      <c r="G17" s="70"/>
    </row>
    <row r="18" spans="1:14" ht="12.75">
      <c r="A18" s="70"/>
      <c r="B18" s="70"/>
      <c r="C18" s="70"/>
      <c r="D18" s="70"/>
      <c r="E18" s="70"/>
      <c r="F18" s="70"/>
      <c r="G18" s="70"/>
      <c r="H18" s="70"/>
      <c r="I18" s="70"/>
      <c r="J18" s="70"/>
      <c r="K18" s="70"/>
      <c r="L18" s="70"/>
      <c r="M18" s="70"/>
      <c r="N18" s="70"/>
    </row>
    <row r="19" spans="1:14" ht="12.75">
      <c r="A19" s="70"/>
      <c r="B19" s="399" t="s">
        <v>562</v>
      </c>
      <c r="C19" s="399"/>
      <c r="D19" s="399"/>
      <c r="E19" s="399"/>
      <c r="F19" s="399"/>
      <c r="G19" s="399"/>
      <c r="H19" s="70"/>
      <c r="I19" s="399" t="s">
        <v>565</v>
      </c>
      <c r="J19" s="399"/>
      <c r="K19" s="399"/>
      <c r="L19" s="399"/>
      <c r="M19" s="399"/>
      <c r="N19" s="399"/>
    </row>
    <row r="20" spans="1:14" ht="12.75">
      <c r="A20" s="70"/>
      <c r="B20" s="70"/>
      <c r="C20" s="70"/>
      <c r="D20" s="70"/>
      <c r="E20" s="70"/>
      <c r="F20" s="70"/>
      <c r="G20" s="70"/>
      <c r="H20" s="70"/>
      <c r="I20" s="70"/>
      <c r="J20" s="70"/>
      <c r="K20" s="70"/>
      <c r="L20" s="70"/>
      <c r="M20" s="70"/>
      <c r="N20" s="70"/>
    </row>
    <row r="21" spans="1:14" ht="12.75">
      <c r="A21" s="402" t="s">
        <v>392</v>
      </c>
      <c r="B21" s="402" t="s">
        <v>391</v>
      </c>
      <c r="C21" s="402" t="s">
        <v>390</v>
      </c>
      <c r="D21" s="101" t="s">
        <v>387</v>
      </c>
      <c r="E21" s="402" t="s">
        <v>389</v>
      </c>
      <c r="F21" s="402" t="s">
        <v>388</v>
      </c>
      <c r="G21" s="101" t="s">
        <v>387</v>
      </c>
      <c r="H21" s="197" t="s">
        <v>379</v>
      </c>
      <c r="I21" s="197" t="s">
        <v>378</v>
      </c>
      <c r="J21" s="197" t="s">
        <v>377</v>
      </c>
      <c r="K21" s="87" t="s">
        <v>543</v>
      </c>
      <c r="L21" s="400" t="s">
        <v>376</v>
      </c>
      <c r="M21" s="197" t="s">
        <v>375</v>
      </c>
      <c r="N21" s="87" t="s">
        <v>543</v>
      </c>
    </row>
    <row r="22" spans="1:14" ht="12.75">
      <c r="A22" s="403"/>
      <c r="B22" s="403"/>
      <c r="C22" s="403"/>
      <c r="D22" s="100">
        <v>41640</v>
      </c>
      <c r="E22" s="403"/>
      <c r="F22" s="403"/>
      <c r="G22" s="100">
        <v>42004</v>
      </c>
      <c r="H22" s="198"/>
      <c r="I22" s="198"/>
      <c r="J22" s="198"/>
      <c r="K22" s="86">
        <v>41640</v>
      </c>
      <c r="L22" s="401"/>
      <c r="M22" s="198"/>
      <c r="N22" s="86">
        <v>41639</v>
      </c>
    </row>
    <row r="23" spans="1:14" ht="12.75">
      <c r="A23" s="84">
        <v>1</v>
      </c>
      <c r="B23" s="70" t="s">
        <v>4</v>
      </c>
      <c r="C23" s="82"/>
      <c r="D23" s="81">
        <v>0</v>
      </c>
      <c r="E23" s="81">
        <v>0</v>
      </c>
      <c r="F23" s="81">
        <v>0</v>
      </c>
      <c r="G23" s="81">
        <f aca="true" t="shared" si="2" ref="G23:G28">SUM(D23:F23)</f>
        <v>0</v>
      </c>
      <c r="H23" s="84">
        <v>1</v>
      </c>
      <c r="I23" s="85" t="s">
        <v>374</v>
      </c>
      <c r="J23" s="82"/>
      <c r="K23" s="81">
        <f>0</f>
        <v>0</v>
      </c>
      <c r="L23" s="81">
        <f>0</f>
        <v>0</v>
      </c>
      <c r="M23" s="81">
        <f>0</f>
        <v>0</v>
      </c>
      <c r="N23" s="81">
        <f>0</f>
        <v>0</v>
      </c>
    </row>
    <row r="24" spans="1:14" ht="12.75">
      <c r="A24" s="84">
        <v>2</v>
      </c>
      <c r="B24" s="99" t="s">
        <v>386</v>
      </c>
      <c r="C24" s="82"/>
      <c r="D24" s="81">
        <v>0</v>
      </c>
      <c r="E24" s="81">
        <v>0</v>
      </c>
      <c r="F24" s="81">
        <v>0</v>
      </c>
      <c r="G24" s="81">
        <f t="shared" si="2"/>
        <v>0</v>
      </c>
      <c r="H24" s="84">
        <v>2</v>
      </c>
      <c r="I24" s="83" t="s">
        <v>373</v>
      </c>
      <c r="J24" s="82"/>
      <c r="K24" s="81">
        <f>0</f>
        <v>0</v>
      </c>
      <c r="L24" s="81">
        <f>0</f>
        <v>0</v>
      </c>
      <c r="M24" s="81">
        <f>0</f>
        <v>0</v>
      </c>
      <c r="N24" s="81">
        <f>0</f>
        <v>0</v>
      </c>
    </row>
    <row r="25" spans="1:14" ht="12.75">
      <c r="A25" s="84">
        <v>3</v>
      </c>
      <c r="B25" s="99" t="s">
        <v>385</v>
      </c>
      <c r="C25" s="82"/>
      <c r="D25" s="81">
        <v>0</v>
      </c>
      <c r="E25" s="81">
        <v>0</v>
      </c>
      <c r="F25" s="81">
        <v>0</v>
      </c>
      <c r="G25" s="81">
        <f t="shared" si="2"/>
        <v>0</v>
      </c>
      <c r="H25" s="84">
        <v>3</v>
      </c>
      <c r="I25" s="83" t="s">
        <v>372</v>
      </c>
      <c r="J25" s="82"/>
      <c r="K25" s="81">
        <f>0</f>
        <v>0</v>
      </c>
      <c r="L25" s="81">
        <f>0</f>
        <v>0</v>
      </c>
      <c r="M25" s="81">
        <f>0</f>
        <v>0</v>
      </c>
      <c r="N25" s="81">
        <f>0</f>
        <v>0</v>
      </c>
    </row>
    <row r="26" spans="1:14" ht="12.75">
      <c r="A26" s="84">
        <v>4</v>
      </c>
      <c r="B26" s="99" t="s">
        <v>384</v>
      </c>
      <c r="C26" s="82"/>
      <c r="D26" s="81">
        <f>'Notes to FS 6-10'!D47</f>
        <v>0</v>
      </c>
      <c r="E26" s="81">
        <f>'Notes to FS 6-10'!D30</f>
        <v>0</v>
      </c>
      <c r="F26" s="81">
        <v>0</v>
      </c>
      <c r="G26" s="81">
        <f>SUM(D26:F26)</f>
        <v>0</v>
      </c>
      <c r="H26" s="84">
        <v>4</v>
      </c>
      <c r="I26" s="83" t="s">
        <v>371</v>
      </c>
      <c r="J26" s="82"/>
      <c r="K26" s="81">
        <f aca="true" t="shared" si="3" ref="K26:L28">D26</f>
        <v>0</v>
      </c>
      <c r="L26" s="81">
        <f t="shared" si="3"/>
        <v>0</v>
      </c>
      <c r="M26" s="81">
        <f>0</f>
        <v>0</v>
      </c>
      <c r="N26" s="81">
        <f>G26</f>
        <v>0</v>
      </c>
    </row>
    <row r="27" spans="1:14" ht="12.75">
      <c r="A27" s="84">
        <v>5</v>
      </c>
      <c r="B27" s="99" t="s">
        <v>383</v>
      </c>
      <c r="C27" s="82"/>
      <c r="D27" s="81">
        <f>'Notes to FS 6-10'!F47</f>
        <v>0</v>
      </c>
      <c r="E27" s="81">
        <f>'Notes to FS 6-10'!F30</f>
        <v>0</v>
      </c>
      <c r="F27" s="81">
        <f>0</f>
        <v>0</v>
      </c>
      <c r="G27" s="81">
        <f t="shared" si="2"/>
        <v>0</v>
      </c>
      <c r="H27" s="84">
        <v>5</v>
      </c>
      <c r="I27" s="83" t="s">
        <v>370</v>
      </c>
      <c r="J27" s="82"/>
      <c r="K27" s="81">
        <f t="shared" si="3"/>
        <v>0</v>
      </c>
      <c r="L27" s="81">
        <f t="shared" si="3"/>
        <v>0</v>
      </c>
      <c r="M27" s="81">
        <f>0</f>
        <v>0</v>
      </c>
      <c r="N27" s="81">
        <f>SUM(K27:M27)</f>
        <v>0</v>
      </c>
    </row>
    <row r="28" spans="1:14" ht="13.5" thickBot="1">
      <c r="A28" s="84">
        <v>6</v>
      </c>
      <c r="B28" s="99" t="s">
        <v>393</v>
      </c>
      <c r="C28" s="82"/>
      <c r="D28" s="81">
        <f>'Notes to FS 6-10'!H47</f>
        <v>0</v>
      </c>
      <c r="E28" s="81">
        <v>0</v>
      </c>
      <c r="F28" s="81">
        <f>0</f>
        <v>0</v>
      </c>
      <c r="G28" s="81">
        <f t="shared" si="2"/>
        <v>0</v>
      </c>
      <c r="H28" s="84">
        <v>6</v>
      </c>
      <c r="I28" s="83" t="s">
        <v>369</v>
      </c>
      <c r="J28" s="82"/>
      <c r="K28" s="81">
        <f t="shared" si="3"/>
        <v>0</v>
      </c>
      <c r="L28" s="81">
        <f t="shared" si="3"/>
        <v>0</v>
      </c>
      <c r="M28" s="81">
        <f>0</f>
        <v>0</v>
      </c>
      <c r="N28" s="81">
        <f>SUM(K28:M28)</f>
        <v>0</v>
      </c>
    </row>
    <row r="29" spans="1:14" ht="26.25" customHeight="1" thickBot="1">
      <c r="A29" s="80"/>
      <c r="B29" s="79" t="s">
        <v>381</v>
      </c>
      <c r="C29" s="78"/>
      <c r="D29" s="77">
        <f>SUM(D23:D28)</f>
        <v>0</v>
      </c>
      <c r="E29" s="77">
        <f>SUM(E23:E28)</f>
        <v>0</v>
      </c>
      <c r="F29" s="77">
        <f>SUM(F23:F28)</f>
        <v>0</v>
      </c>
      <c r="G29" s="77">
        <f>SUM(G23:G28)</f>
        <v>0</v>
      </c>
      <c r="H29" s="80"/>
      <c r="I29" s="89" t="s">
        <v>368</v>
      </c>
      <c r="J29" s="78"/>
      <c r="K29" s="77">
        <f>SUM(K23:K28)</f>
        <v>0</v>
      </c>
      <c r="L29" s="77">
        <f>SUM(L23:L28)</f>
        <v>0</v>
      </c>
      <c r="M29" s="77">
        <f>SUM(M23:M28)</f>
        <v>0</v>
      </c>
      <c r="N29" s="77">
        <f>SUM(N23:N28)</f>
        <v>0</v>
      </c>
    </row>
    <row r="30" spans="1:7" ht="12.75">
      <c r="A30" s="70"/>
      <c r="B30" s="70"/>
      <c r="C30" s="70"/>
      <c r="D30" s="70"/>
      <c r="E30" s="70"/>
      <c r="F30" s="70"/>
      <c r="G30" s="88"/>
    </row>
    <row r="31" spans="1:14" ht="12.75">
      <c r="A31" s="70"/>
      <c r="B31" s="70"/>
      <c r="C31" s="70"/>
      <c r="D31" s="70"/>
      <c r="E31" s="70"/>
      <c r="F31" s="70"/>
      <c r="G31" s="70"/>
      <c r="H31" s="70"/>
      <c r="I31" s="70"/>
      <c r="J31" s="70"/>
      <c r="K31" s="70"/>
      <c r="L31" s="70"/>
      <c r="M31" s="70"/>
      <c r="N31" s="88"/>
    </row>
    <row r="32" spans="1:14" ht="12.75">
      <c r="A32" s="70"/>
      <c r="B32" s="399" t="s">
        <v>563</v>
      </c>
      <c r="C32" s="399"/>
      <c r="D32" s="399"/>
      <c r="E32" s="399"/>
      <c r="F32" s="399"/>
      <c r="G32" s="399"/>
      <c r="H32" s="70"/>
      <c r="I32" s="399" t="s">
        <v>566</v>
      </c>
      <c r="J32" s="399"/>
      <c r="K32" s="399"/>
      <c r="L32" s="399"/>
      <c r="M32" s="399"/>
      <c r="N32" s="399"/>
    </row>
    <row r="33" spans="1:14" ht="12.75">
      <c r="A33" s="70"/>
      <c r="B33" s="70"/>
      <c r="C33" s="70"/>
      <c r="D33" s="70"/>
      <c r="E33" s="70"/>
      <c r="F33" s="70"/>
      <c r="G33" s="70"/>
      <c r="H33" s="70"/>
      <c r="I33" s="70"/>
      <c r="J33" s="70"/>
      <c r="K33" s="70"/>
      <c r="L33" s="70"/>
      <c r="M33" s="70"/>
      <c r="N33" s="70"/>
    </row>
    <row r="34" spans="1:14" ht="12.75">
      <c r="A34" s="402" t="s">
        <v>392</v>
      </c>
      <c r="B34" s="402" t="s">
        <v>391</v>
      </c>
      <c r="C34" s="402" t="s">
        <v>390</v>
      </c>
      <c r="D34" s="101" t="s">
        <v>387</v>
      </c>
      <c r="E34" s="402" t="s">
        <v>389</v>
      </c>
      <c r="F34" s="402" t="s">
        <v>388</v>
      </c>
      <c r="G34" s="101" t="s">
        <v>387</v>
      </c>
      <c r="H34" s="195" t="s">
        <v>379</v>
      </c>
      <c r="I34" s="197" t="s">
        <v>378</v>
      </c>
      <c r="J34" s="197" t="s">
        <v>377</v>
      </c>
      <c r="K34" s="87" t="s">
        <v>543</v>
      </c>
      <c r="L34" s="197" t="s">
        <v>376</v>
      </c>
      <c r="M34" s="197" t="s">
        <v>375</v>
      </c>
      <c r="N34" s="87" t="s">
        <v>543</v>
      </c>
    </row>
    <row r="35" spans="1:14" ht="12.75">
      <c r="A35" s="403"/>
      <c r="B35" s="403"/>
      <c r="C35" s="403"/>
      <c r="D35" s="100">
        <v>41640</v>
      </c>
      <c r="E35" s="403"/>
      <c r="F35" s="403"/>
      <c r="G35" s="100">
        <v>42004</v>
      </c>
      <c r="H35" s="196"/>
      <c r="I35" s="198"/>
      <c r="J35" s="198"/>
      <c r="K35" s="86">
        <v>41640</v>
      </c>
      <c r="L35" s="198"/>
      <c r="M35" s="198"/>
      <c r="N35" s="86">
        <v>41639</v>
      </c>
    </row>
    <row r="36" spans="1:14" ht="12.75">
      <c r="A36" s="84">
        <v>1</v>
      </c>
      <c r="B36" s="70" t="s">
        <v>4</v>
      </c>
      <c r="C36" s="82"/>
      <c r="D36" s="81">
        <v>0</v>
      </c>
      <c r="E36" s="81">
        <v>0</v>
      </c>
      <c r="F36" s="81">
        <v>0</v>
      </c>
      <c r="G36" s="81">
        <f aca="true" t="shared" si="4" ref="G36:G41">SUM(D36:F36)</f>
        <v>0</v>
      </c>
      <c r="H36" s="84">
        <v>1</v>
      </c>
      <c r="I36" s="85" t="s">
        <v>374</v>
      </c>
      <c r="J36" s="82"/>
      <c r="K36" s="81">
        <f>0</f>
        <v>0</v>
      </c>
      <c r="L36" s="81">
        <f>0</f>
        <v>0</v>
      </c>
      <c r="M36" s="81">
        <f>0</f>
        <v>0</v>
      </c>
      <c r="N36" s="81">
        <f aca="true" t="shared" si="5" ref="N36:N41">SUM(K36:M36)</f>
        <v>0</v>
      </c>
    </row>
    <row r="37" spans="1:14" ht="12.75">
      <c r="A37" s="84">
        <v>2</v>
      </c>
      <c r="B37" s="99" t="s">
        <v>386</v>
      </c>
      <c r="C37" s="82"/>
      <c r="D37" s="81">
        <v>0</v>
      </c>
      <c r="E37" s="81">
        <v>0</v>
      </c>
      <c r="F37" s="81">
        <v>0</v>
      </c>
      <c r="G37" s="81">
        <f t="shared" si="4"/>
        <v>0</v>
      </c>
      <c r="H37" s="84">
        <v>2</v>
      </c>
      <c r="I37" s="83" t="s">
        <v>373</v>
      </c>
      <c r="J37" s="82"/>
      <c r="K37" s="81">
        <f>0</f>
        <v>0</v>
      </c>
      <c r="L37" s="81">
        <f>0</f>
        <v>0</v>
      </c>
      <c r="M37" s="81">
        <f>0</f>
        <v>0</v>
      </c>
      <c r="N37" s="81">
        <f t="shared" si="5"/>
        <v>0</v>
      </c>
    </row>
    <row r="38" spans="1:14" ht="12.75">
      <c r="A38" s="84">
        <v>3</v>
      </c>
      <c r="B38" s="99" t="s">
        <v>385</v>
      </c>
      <c r="C38" s="82"/>
      <c r="D38" s="81">
        <v>0</v>
      </c>
      <c r="E38" s="81">
        <v>0</v>
      </c>
      <c r="F38" s="81">
        <v>0</v>
      </c>
      <c r="G38" s="81">
        <f t="shared" si="4"/>
        <v>0</v>
      </c>
      <c r="H38" s="84">
        <v>3</v>
      </c>
      <c r="I38" s="83" t="s">
        <v>372</v>
      </c>
      <c r="J38" s="82"/>
      <c r="K38" s="81">
        <f>0</f>
        <v>0</v>
      </c>
      <c r="L38" s="81">
        <f>0</f>
        <v>0</v>
      </c>
      <c r="M38" s="81">
        <f>0</f>
        <v>0</v>
      </c>
      <c r="N38" s="81">
        <f t="shared" si="5"/>
        <v>0</v>
      </c>
    </row>
    <row r="39" spans="1:14" ht="12.75">
      <c r="A39" s="84">
        <v>4</v>
      </c>
      <c r="B39" s="99" t="s">
        <v>384</v>
      </c>
      <c r="C39" s="82"/>
      <c r="D39" s="81">
        <f>'Notes to FS 6-10'!D51</f>
        <v>0</v>
      </c>
      <c r="E39" s="81">
        <v>0</v>
      </c>
      <c r="F39" s="81">
        <f>-E26</f>
        <v>0</v>
      </c>
      <c r="G39" s="81">
        <f t="shared" si="4"/>
        <v>0</v>
      </c>
      <c r="H39" s="84">
        <v>4</v>
      </c>
      <c r="I39" s="83" t="s">
        <v>371</v>
      </c>
      <c r="J39" s="82"/>
      <c r="K39" s="81">
        <f>D39</f>
        <v>0</v>
      </c>
      <c r="L39" s="81">
        <f>0</f>
        <v>0</v>
      </c>
      <c r="M39" s="81">
        <f>F39</f>
        <v>0</v>
      </c>
      <c r="N39" s="81">
        <f t="shared" si="5"/>
        <v>0</v>
      </c>
    </row>
    <row r="40" spans="1:14" ht="12.75">
      <c r="A40" s="84">
        <v>5</v>
      </c>
      <c r="B40" s="99" t="s">
        <v>383</v>
      </c>
      <c r="C40" s="82"/>
      <c r="D40" s="81">
        <v>0</v>
      </c>
      <c r="E40" s="81">
        <f>E14</f>
        <v>0</v>
      </c>
      <c r="F40" s="81">
        <f>-E27</f>
        <v>0</v>
      </c>
      <c r="G40" s="81">
        <f t="shared" si="4"/>
        <v>0</v>
      </c>
      <c r="H40" s="84">
        <v>5</v>
      </c>
      <c r="I40" s="83" t="s">
        <v>370</v>
      </c>
      <c r="J40" s="82"/>
      <c r="K40" s="81">
        <f>D40</f>
        <v>0</v>
      </c>
      <c r="L40" s="81">
        <f>L14</f>
        <v>0</v>
      </c>
      <c r="M40" s="81">
        <f>F40</f>
        <v>0</v>
      </c>
      <c r="N40" s="81">
        <f t="shared" si="5"/>
        <v>0</v>
      </c>
    </row>
    <row r="41" spans="1:14" ht="13.5" thickBot="1">
      <c r="A41" s="84">
        <v>6</v>
      </c>
      <c r="B41" s="99" t="s">
        <v>382</v>
      </c>
      <c r="C41" s="82"/>
      <c r="D41" s="81">
        <v>0</v>
      </c>
      <c r="E41" s="81">
        <f>E15</f>
        <v>0</v>
      </c>
      <c r="F41" s="81">
        <f>-E28</f>
        <v>0</v>
      </c>
      <c r="G41" s="81">
        <f t="shared" si="4"/>
        <v>0</v>
      </c>
      <c r="H41" s="84">
        <v>6</v>
      </c>
      <c r="I41" s="83" t="s">
        <v>369</v>
      </c>
      <c r="J41" s="82"/>
      <c r="K41" s="81">
        <f>D41</f>
        <v>0</v>
      </c>
      <c r="L41" s="81">
        <f>L15</f>
        <v>0</v>
      </c>
      <c r="M41" s="81">
        <f>F41</f>
        <v>0</v>
      </c>
      <c r="N41" s="81">
        <f t="shared" si="5"/>
        <v>0</v>
      </c>
    </row>
    <row r="42" spans="1:14" ht="26.25" customHeight="1" thickBot="1">
      <c r="A42" s="80"/>
      <c r="B42" s="79" t="s">
        <v>381</v>
      </c>
      <c r="C42" s="78"/>
      <c r="D42" s="77">
        <f>SUM(D36:D41)</f>
        <v>0</v>
      </c>
      <c r="E42" s="77">
        <f>SUM(E36:E41)</f>
        <v>0</v>
      </c>
      <c r="F42" s="77">
        <f>SUM(F36:F41)</f>
        <v>0</v>
      </c>
      <c r="G42" s="77">
        <f>SUM(G36:G41)</f>
        <v>0</v>
      </c>
      <c r="H42" s="80"/>
      <c r="I42" s="79" t="s">
        <v>368</v>
      </c>
      <c r="J42" s="78"/>
      <c r="K42" s="77">
        <f>SUM(K36:K41)</f>
        <v>0</v>
      </c>
      <c r="L42" s="77">
        <f>SUM(L36:L41)</f>
        <v>0</v>
      </c>
      <c r="M42" s="77">
        <f>SUM(M36:M41)</f>
        <v>0</v>
      </c>
      <c r="N42" s="77">
        <f>SUM(N36:N41)</f>
        <v>0</v>
      </c>
    </row>
    <row r="43" spans="1:7" ht="12.75">
      <c r="A43" s="76"/>
      <c r="B43" s="76"/>
      <c r="C43" s="76"/>
      <c r="D43" s="76"/>
      <c r="E43" s="76"/>
      <c r="F43" s="75"/>
      <c r="G43" s="74"/>
    </row>
    <row r="44" spans="1:14" ht="12.75">
      <c r="A44" s="70"/>
      <c r="B44" s="70"/>
      <c r="C44" s="70"/>
      <c r="D44" s="73"/>
      <c r="E44" s="70"/>
      <c r="F44" s="70"/>
      <c r="G44" s="73"/>
      <c r="H44" s="76"/>
      <c r="I44" s="76"/>
      <c r="J44" s="76"/>
      <c r="K44" s="76"/>
      <c r="L44" s="76"/>
      <c r="M44" s="75"/>
      <c r="N44" s="74"/>
    </row>
    <row r="45" spans="1:14" ht="12.75">
      <c r="A45" s="70"/>
      <c r="B45" s="70"/>
      <c r="C45" s="70"/>
      <c r="D45" s="73"/>
      <c r="E45" s="70"/>
      <c r="F45" s="70"/>
      <c r="G45" s="73"/>
      <c r="H45" s="70"/>
      <c r="I45" s="70"/>
      <c r="J45" s="70"/>
      <c r="K45" s="73"/>
      <c r="L45" s="70"/>
      <c r="M45" s="70"/>
      <c r="N45" s="73"/>
    </row>
    <row r="46" spans="1:14" ht="12.75">
      <c r="A46" s="70"/>
      <c r="B46" s="70"/>
      <c r="C46" s="70"/>
      <c r="D46" s="397" t="s">
        <v>621</v>
      </c>
      <c r="E46" s="398"/>
      <c r="F46" s="398"/>
      <c r="G46" s="398"/>
      <c r="H46" s="70"/>
      <c r="I46" s="70"/>
      <c r="J46" s="71" t="s">
        <v>630</v>
      </c>
      <c r="K46" s="71"/>
      <c r="L46" s="72"/>
      <c r="M46" s="71"/>
      <c r="N46" s="71"/>
    </row>
    <row r="47" spans="4:13" ht="12.75">
      <c r="D47" s="397" t="str">
        <f>'Change in Equities'!H27</f>
        <v>Walter Onofre Sales Navas</v>
      </c>
      <c r="E47" s="398"/>
      <c r="F47" s="398"/>
      <c r="G47" s="398"/>
      <c r="H47" s="70"/>
      <c r="I47" s="70"/>
      <c r="J47" s="397" t="str">
        <f>D47</f>
        <v>Walter Onofre Sales Navas</v>
      </c>
      <c r="K47" s="398"/>
      <c r="L47" s="398"/>
      <c r="M47" s="398"/>
    </row>
  </sheetData>
  <sheetProtection password="CC3D" sheet="1"/>
  <mergeCells count="25">
    <mergeCell ref="A21:A22"/>
    <mergeCell ref="B21:B22"/>
    <mergeCell ref="C21:C22"/>
    <mergeCell ref="E21:E22"/>
    <mergeCell ref="F21:F22"/>
    <mergeCell ref="D46:G46"/>
    <mergeCell ref="B32:G32"/>
    <mergeCell ref="A34:A35"/>
    <mergeCell ref="B34:B35"/>
    <mergeCell ref="C34:C35"/>
    <mergeCell ref="A8:A9"/>
    <mergeCell ref="B8:B9"/>
    <mergeCell ref="C8:C9"/>
    <mergeCell ref="E8:E9"/>
    <mergeCell ref="F8:F9"/>
    <mergeCell ref="B19:G19"/>
    <mergeCell ref="J47:M47"/>
    <mergeCell ref="I6:N6"/>
    <mergeCell ref="I19:N19"/>
    <mergeCell ref="I32:N32"/>
    <mergeCell ref="L21:L22"/>
    <mergeCell ref="B6:G6"/>
    <mergeCell ref="D47:G47"/>
    <mergeCell ref="E34:E35"/>
    <mergeCell ref="F34:F3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56"/>
  <sheetViews>
    <sheetView view="pageLayout" zoomScale="80" zoomScalePageLayoutView="80" workbookViewId="0" topLeftCell="A1">
      <selection activeCell="H27" sqref="H27"/>
    </sheetView>
  </sheetViews>
  <sheetFormatPr defaultColWidth="9.140625" defaultRowHeight="12.75"/>
  <cols>
    <col min="1" max="1" width="3.00390625" style="4" bestFit="1" customWidth="1"/>
    <col min="2" max="2" width="18.8515625" style="4" customWidth="1"/>
    <col min="3" max="3" width="36.421875" style="4" customWidth="1"/>
    <col min="4" max="4" width="22.421875" style="4" customWidth="1"/>
    <col min="5" max="5" width="8.00390625" style="5" customWidth="1"/>
    <col min="6" max="6" width="4.28125" style="4" customWidth="1"/>
    <col min="7" max="7" width="22.7109375" style="4" customWidth="1"/>
    <col min="8" max="8" width="33.140625" style="4" customWidth="1"/>
    <col min="9" max="9" width="22.00390625" style="4" customWidth="1"/>
    <col min="10" max="16384" width="9.140625" style="4" customWidth="1"/>
  </cols>
  <sheetData>
    <row r="1" spans="1:9" ht="12.75">
      <c r="A1" s="109"/>
      <c r="B1" s="104" t="s">
        <v>621</v>
      </c>
      <c r="C1" s="125"/>
      <c r="D1" s="109"/>
      <c r="E1" s="269"/>
      <c r="F1" s="109"/>
      <c r="G1" s="98" t="s">
        <v>633</v>
      </c>
      <c r="H1" s="98"/>
      <c r="I1" s="125"/>
    </row>
    <row r="2" spans="1:9" ht="12.75">
      <c r="A2" s="109"/>
      <c r="B2" s="129" t="s">
        <v>631</v>
      </c>
      <c r="C2" s="128"/>
      <c r="D2" s="109"/>
      <c r="E2" s="269"/>
      <c r="F2" s="109"/>
      <c r="G2" s="96" t="s">
        <v>450</v>
      </c>
      <c r="H2" s="126" t="s">
        <v>672</v>
      </c>
      <c r="I2" s="125"/>
    </row>
    <row r="3" spans="1:9" ht="12.75">
      <c r="A3" s="109"/>
      <c r="B3" s="404" t="s">
        <v>626</v>
      </c>
      <c r="C3" s="404"/>
      <c r="D3" s="124" t="s">
        <v>498</v>
      </c>
      <c r="E3" s="266"/>
      <c r="F3" s="109"/>
      <c r="G3" s="96" t="s">
        <v>632</v>
      </c>
      <c r="H3" s="125"/>
      <c r="I3" s="124" t="s">
        <v>449</v>
      </c>
    </row>
    <row r="4" spans="1:9" ht="12.75">
      <c r="A4" s="109"/>
      <c r="B4" s="123"/>
      <c r="C4" s="109"/>
      <c r="D4" s="122" t="s">
        <v>497</v>
      </c>
      <c r="E4" s="270"/>
      <c r="F4" s="109"/>
      <c r="G4" s="123"/>
      <c r="H4" s="109"/>
      <c r="I4" s="122" t="s">
        <v>448</v>
      </c>
    </row>
    <row r="5" spans="1:9" ht="12.75">
      <c r="A5" s="113"/>
      <c r="B5" s="113"/>
      <c r="C5" s="115" t="s">
        <v>496</v>
      </c>
      <c r="D5" s="115" t="s">
        <v>495</v>
      </c>
      <c r="E5" s="271"/>
      <c r="F5" s="113"/>
      <c r="G5" s="113"/>
      <c r="H5" s="115" t="s">
        <v>447</v>
      </c>
      <c r="I5" s="121" t="s">
        <v>446</v>
      </c>
    </row>
    <row r="6" spans="1:9" ht="12.75">
      <c r="A6" s="113">
        <v>1</v>
      </c>
      <c r="B6" s="115" t="s">
        <v>487</v>
      </c>
      <c r="C6" s="118" t="s">
        <v>494</v>
      </c>
      <c r="D6" s="110">
        <v>0</v>
      </c>
      <c r="E6" s="267"/>
      <c r="F6" s="113">
        <v>1</v>
      </c>
      <c r="G6" s="115" t="s">
        <v>438</v>
      </c>
      <c r="H6" s="118" t="s">
        <v>445</v>
      </c>
      <c r="I6" s="110">
        <v>0</v>
      </c>
    </row>
    <row r="7" spans="1:9" ht="12.75">
      <c r="A7" s="113">
        <v>2</v>
      </c>
      <c r="B7" s="115" t="s">
        <v>487</v>
      </c>
      <c r="C7" s="118" t="s">
        <v>493</v>
      </c>
      <c r="D7" s="110">
        <v>0</v>
      </c>
      <c r="E7" s="267"/>
      <c r="F7" s="113">
        <v>2</v>
      </c>
      <c r="G7" s="115" t="s">
        <v>438</v>
      </c>
      <c r="H7" s="118" t="s">
        <v>444</v>
      </c>
      <c r="I7" s="110">
        <v>0</v>
      </c>
    </row>
    <row r="8" spans="1:9" ht="12.75">
      <c r="A8" s="113">
        <v>3</v>
      </c>
      <c r="B8" s="115" t="s">
        <v>487</v>
      </c>
      <c r="C8" s="118" t="s">
        <v>492</v>
      </c>
      <c r="D8" s="110">
        <v>0</v>
      </c>
      <c r="E8" s="267"/>
      <c r="F8" s="113">
        <v>3</v>
      </c>
      <c r="G8" s="115" t="s">
        <v>438</v>
      </c>
      <c r="H8" s="118" t="s">
        <v>443</v>
      </c>
      <c r="I8" s="110">
        <v>0</v>
      </c>
    </row>
    <row r="9" spans="1:9" ht="12.75">
      <c r="A9" s="113">
        <v>4</v>
      </c>
      <c r="B9" s="115" t="s">
        <v>487</v>
      </c>
      <c r="C9" s="118" t="s">
        <v>491</v>
      </c>
      <c r="D9" s="110">
        <v>0</v>
      </c>
      <c r="E9" s="267"/>
      <c r="F9" s="113">
        <v>4</v>
      </c>
      <c r="G9" s="115" t="s">
        <v>438</v>
      </c>
      <c r="H9" s="118" t="s">
        <v>442</v>
      </c>
      <c r="I9" s="110">
        <v>0</v>
      </c>
    </row>
    <row r="10" spans="1:9" ht="12.75">
      <c r="A10" s="113">
        <v>5</v>
      </c>
      <c r="B10" s="115" t="s">
        <v>487</v>
      </c>
      <c r="C10" s="118" t="s">
        <v>490</v>
      </c>
      <c r="D10" s="110">
        <v>0</v>
      </c>
      <c r="E10" s="267"/>
      <c r="F10" s="113">
        <v>5</v>
      </c>
      <c r="G10" s="115" t="s">
        <v>438</v>
      </c>
      <c r="H10" s="118" t="s">
        <v>441</v>
      </c>
      <c r="I10" s="110">
        <v>0</v>
      </c>
    </row>
    <row r="11" spans="1:9" ht="12.75">
      <c r="A11" s="113">
        <v>6</v>
      </c>
      <c r="B11" s="115" t="s">
        <v>487</v>
      </c>
      <c r="C11" s="118" t="s">
        <v>489</v>
      </c>
      <c r="D11" s="110">
        <v>0</v>
      </c>
      <c r="E11" s="267"/>
      <c r="F11" s="113">
        <v>6</v>
      </c>
      <c r="G11" s="115" t="s">
        <v>438</v>
      </c>
      <c r="H11" s="118" t="s">
        <v>440</v>
      </c>
      <c r="I11" s="110">
        <v>0</v>
      </c>
    </row>
    <row r="12" spans="1:9" ht="12.75">
      <c r="A12" s="113">
        <v>7</v>
      </c>
      <c r="B12" s="115" t="s">
        <v>487</v>
      </c>
      <c r="C12" s="118" t="s">
        <v>488</v>
      </c>
      <c r="D12" s="110">
        <v>0</v>
      </c>
      <c r="E12" s="267"/>
      <c r="F12" s="113">
        <v>7</v>
      </c>
      <c r="G12" s="115" t="s">
        <v>438</v>
      </c>
      <c r="H12" s="118" t="s">
        <v>439</v>
      </c>
      <c r="I12" s="110">
        <v>0</v>
      </c>
    </row>
    <row r="13" spans="1:9" ht="12.75">
      <c r="A13" s="113">
        <v>8</v>
      </c>
      <c r="B13" s="115" t="s">
        <v>487</v>
      </c>
      <c r="C13" s="118" t="s">
        <v>486</v>
      </c>
      <c r="D13" s="110">
        <v>0</v>
      </c>
      <c r="E13" s="267"/>
      <c r="F13" s="113">
        <v>8</v>
      </c>
      <c r="G13" s="115" t="s">
        <v>438</v>
      </c>
      <c r="H13" s="118" t="s">
        <v>437</v>
      </c>
      <c r="I13" s="110">
        <v>0</v>
      </c>
    </row>
    <row r="14" spans="1:9" ht="12.75">
      <c r="A14" s="115" t="s">
        <v>436</v>
      </c>
      <c r="B14" s="115"/>
      <c r="C14" s="115" t="s">
        <v>485</v>
      </c>
      <c r="D14" s="120">
        <f>SUM(D6:D13)</f>
        <v>0</v>
      </c>
      <c r="E14" s="272"/>
      <c r="F14" s="115" t="s">
        <v>436</v>
      </c>
      <c r="G14" s="115"/>
      <c r="H14" s="115" t="s">
        <v>435</v>
      </c>
      <c r="I14" s="120">
        <f>SUM(I6:I13)</f>
        <v>0</v>
      </c>
    </row>
    <row r="15" spans="1:9" ht="12.75">
      <c r="A15" s="113">
        <v>9</v>
      </c>
      <c r="B15" s="115" t="s">
        <v>482</v>
      </c>
      <c r="C15" s="118" t="s">
        <v>484</v>
      </c>
      <c r="D15" s="110">
        <v>0</v>
      </c>
      <c r="E15" s="267"/>
      <c r="F15" s="113">
        <v>9</v>
      </c>
      <c r="G15" s="115" t="s">
        <v>432</v>
      </c>
      <c r="H15" s="118" t="s">
        <v>434</v>
      </c>
      <c r="I15" s="110">
        <v>0</v>
      </c>
    </row>
    <row r="16" spans="1:9" ht="12.75">
      <c r="A16" s="113">
        <v>10</v>
      </c>
      <c r="B16" s="115" t="s">
        <v>482</v>
      </c>
      <c r="C16" s="118" t="s">
        <v>483</v>
      </c>
      <c r="D16" s="110">
        <v>0</v>
      </c>
      <c r="E16" s="267"/>
      <c r="F16" s="113">
        <v>10</v>
      </c>
      <c r="G16" s="115" t="s">
        <v>432</v>
      </c>
      <c r="H16" s="118" t="s">
        <v>433</v>
      </c>
      <c r="I16" s="110">
        <v>0</v>
      </c>
    </row>
    <row r="17" spans="1:9" ht="12.75">
      <c r="A17" s="113">
        <v>11</v>
      </c>
      <c r="B17" s="115" t="s">
        <v>482</v>
      </c>
      <c r="C17" s="118" t="s">
        <v>481</v>
      </c>
      <c r="D17" s="110">
        <v>0</v>
      </c>
      <c r="E17" s="267"/>
      <c r="F17" s="113">
        <v>11</v>
      </c>
      <c r="G17" s="115" t="s">
        <v>432</v>
      </c>
      <c r="H17" s="118" t="s">
        <v>431</v>
      </c>
      <c r="I17" s="110">
        <v>0</v>
      </c>
    </row>
    <row r="18" spans="1:9" ht="12.75">
      <c r="A18" s="115" t="s">
        <v>430</v>
      </c>
      <c r="B18" s="115"/>
      <c r="C18" s="115" t="s">
        <v>480</v>
      </c>
      <c r="D18" s="120">
        <f>SUM(D15:D17)</f>
        <v>0</v>
      </c>
      <c r="E18" s="272"/>
      <c r="F18" s="115" t="s">
        <v>430</v>
      </c>
      <c r="G18" s="115"/>
      <c r="H18" s="115" t="s">
        <v>429</v>
      </c>
      <c r="I18" s="120">
        <f>SUM(I15:I17)</f>
        <v>0</v>
      </c>
    </row>
    <row r="19" spans="1:9" ht="12.75">
      <c r="A19" s="113">
        <v>12</v>
      </c>
      <c r="B19" s="115" t="s">
        <v>472</v>
      </c>
      <c r="C19" s="118" t="s">
        <v>479</v>
      </c>
      <c r="D19" s="110">
        <v>0</v>
      </c>
      <c r="E19" s="267"/>
      <c r="F19" s="113">
        <v>12</v>
      </c>
      <c r="G19" s="115" t="s">
        <v>421</v>
      </c>
      <c r="H19" s="118" t="s">
        <v>428</v>
      </c>
      <c r="I19" s="110">
        <v>0</v>
      </c>
    </row>
    <row r="20" spans="1:9" ht="12.75">
      <c r="A20" s="113">
        <v>13</v>
      </c>
      <c r="B20" s="115" t="s">
        <v>472</v>
      </c>
      <c r="C20" s="115" t="s">
        <v>478</v>
      </c>
      <c r="D20" s="110">
        <v>0</v>
      </c>
      <c r="E20" s="267"/>
      <c r="F20" s="113">
        <v>13</v>
      </c>
      <c r="G20" s="115" t="s">
        <v>421</v>
      </c>
      <c r="H20" s="115" t="s">
        <v>427</v>
      </c>
      <c r="I20" s="110">
        <v>0</v>
      </c>
    </row>
    <row r="21" spans="1:9" ht="12.75">
      <c r="A21" s="113">
        <v>14</v>
      </c>
      <c r="B21" s="115" t="s">
        <v>472</v>
      </c>
      <c r="C21" s="118" t="s">
        <v>477</v>
      </c>
      <c r="D21" s="110">
        <v>0</v>
      </c>
      <c r="E21" s="267"/>
      <c r="F21" s="113">
        <v>14</v>
      </c>
      <c r="G21" s="115" t="s">
        <v>421</v>
      </c>
      <c r="H21" s="118" t="s">
        <v>426</v>
      </c>
      <c r="I21" s="110">
        <v>0</v>
      </c>
    </row>
    <row r="22" spans="1:9" ht="12.75">
      <c r="A22" s="113">
        <v>15</v>
      </c>
      <c r="B22" s="115" t="s">
        <v>472</v>
      </c>
      <c r="C22" s="118" t="s">
        <v>476</v>
      </c>
      <c r="D22" s="110">
        <v>0</v>
      </c>
      <c r="E22" s="267"/>
      <c r="F22" s="113">
        <v>15</v>
      </c>
      <c r="G22" s="115" t="s">
        <v>421</v>
      </c>
      <c r="H22" s="118" t="s">
        <v>425</v>
      </c>
      <c r="I22" s="110">
        <v>0</v>
      </c>
    </row>
    <row r="23" spans="1:9" ht="12.75">
      <c r="A23" s="113">
        <v>16</v>
      </c>
      <c r="B23" s="115" t="s">
        <v>472</v>
      </c>
      <c r="C23" s="118" t="s">
        <v>475</v>
      </c>
      <c r="D23" s="110">
        <v>0</v>
      </c>
      <c r="E23" s="267"/>
      <c r="F23" s="113">
        <v>16</v>
      </c>
      <c r="G23" s="115" t="s">
        <v>421</v>
      </c>
      <c r="H23" s="118" t="s">
        <v>424</v>
      </c>
      <c r="I23" s="110">
        <v>0</v>
      </c>
    </row>
    <row r="24" spans="1:9" ht="12.75">
      <c r="A24" s="113">
        <v>17</v>
      </c>
      <c r="B24" s="115" t="s">
        <v>472</v>
      </c>
      <c r="C24" s="118" t="s">
        <v>474</v>
      </c>
      <c r="D24" s="110">
        <v>0</v>
      </c>
      <c r="E24" s="267"/>
      <c r="F24" s="113">
        <v>17</v>
      </c>
      <c r="G24" s="115" t="s">
        <v>421</v>
      </c>
      <c r="H24" s="118" t="s">
        <v>423</v>
      </c>
      <c r="I24" s="110">
        <v>0</v>
      </c>
    </row>
    <row r="25" spans="1:9" ht="12.75">
      <c r="A25" s="113">
        <v>18</v>
      </c>
      <c r="B25" s="115" t="s">
        <v>472</v>
      </c>
      <c r="C25" s="118" t="s">
        <v>473</v>
      </c>
      <c r="D25" s="110">
        <v>0</v>
      </c>
      <c r="E25" s="267"/>
      <c r="F25" s="113">
        <v>18</v>
      </c>
      <c r="G25" s="115" t="s">
        <v>421</v>
      </c>
      <c r="H25" s="118" t="s">
        <v>422</v>
      </c>
      <c r="I25" s="110">
        <v>0</v>
      </c>
    </row>
    <row r="26" spans="1:9" ht="12.75">
      <c r="A26" s="113">
        <v>19</v>
      </c>
      <c r="B26" s="115" t="s">
        <v>472</v>
      </c>
      <c r="C26" s="118" t="s">
        <v>471</v>
      </c>
      <c r="D26" s="110">
        <v>0</v>
      </c>
      <c r="E26" s="267"/>
      <c r="F26" s="113">
        <v>19</v>
      </c>
      <c r="G26" s="115" t="s">
        <v>421</v>
      </c>
      <c r="H26" s="118" t="s">
        <v>420</v>
      </c>
      <c r="I26" s="110">
        <v>0</v>
      </c>
    </row>
    <row r="27" spans="1:9" ht="12.75">
      <c r="A27" s="115" t="s">
        <v>419</v>
      </c>
      <c r="B27" s="115"/>
      <c r="C27" s="115" t="s">
        <v>470</v>
      </c>
      <c r="D27" s="106">
        <f>SUM(D19:D26)</f>
        <v>0</v>
      </c>
      <c r="E27" s="268"/>
      <c r="F27" s="115" t="s">
        <v>419</v>
      </c>
      <c r="G27" s="115"/>
      <c r="H27" s="115" t="s">
        <v>418</v>
      </c>
      <c r="I27" s="106">
        <f>SUM(I19:I26)</f>
        <v>0</v>
      </c>
    </row>
    <row r="28" spans="1:9" ht="12.75">
      <c r="A28" s="113">
        <v>20</v>
      </c>
      <c r="B28" s="115" t="s">
        <v>414</v>
      </c>
      <c r="C28" s="118" t="s">
        <v>469</v>
      </c>
      <c r="D28" s="110">
        <v>0</v>
      </c>
      <c r="E28" s="267"/>
      <c r="F28" s="113">
        <v>20</v>
      </c>
      <c r="G28" s="115" t="s">
        <v>414</v>
      </c>
      <c r="H28" s="118" t="s">
        <v>417</v>
      </c>
      <c r="I28" s="110">
        <v>0</v>
      </c>
    </row>
    <row r="29" spans="1:9" ht="12.75">
      <c r="A29" s="113">
        <v>21</v>
      </c>
      <c r="B29" s="115" t="s">
        <v>414</v>
      </c>
      <c r="C29" s="118" t="s">
        <v>468</v>
      </c>
      <c r="D29" s="110">
        <v>0</v>
      </c>
      <c r="E29" s="267"/>
      <c r="F29" s="113">
        <v>21</v>
      </c>
      <c r="G29" s="115" t="s">
        <v>414</v>
      </c>
      <c r="H29" s="118" t="s">
        <v>416</v>
      </c>
      <c r="I29" s="110">
        <v>0</v>
      </c>
    </row>
    <row r="30" spans="1:9" ht="12.75">
      <c r="A30" s="113">
        <v>22</v>
      </c>
      <c r="B30" s="115" t="s">
        <v>414</v>
      </c>
      <c r="C30" s="118" t="s">
        <v>467</v>
      </c>
      <c r="D30" s="110">
        <v>0</v>
      </c>
      <c r="E30" s="267"/>
      <c r="F30" s="113">
        <v>22</v>
      </c>
      <c r="G30" s="115" t="s">
        <v>414</v>
      </c>
      <c r="H30" s="118" t="s">
        <v>415</v>
      </c>
      <c r="I30" s="110">
        <v>0</v>
      </c>
    </row>
    <row r="31" spans="1:9" ht="12.75">
      <c r="A31" s="113">
        <v>23</v>
      </c>
      <c r="B31" s="115" t="s">
        <v>414</v>
      </c>
      <c r="C31" s="118" t="s">
        <v>466</v>
      </c>
      <c r="D31" s="231">
        <v>0</v>
      </c>
      <c r="E31" s="273"/>
      <c r="F31" s="113">
        <v>23</v>
      </c>
      <c r="G31" s="115" t="s">
        <v>414</v>
      </c>
      <c r="H31" s="118" t="s">
        <v>413</v>
      </c>
      <c r="I31" s="231">
        <f>D31</f>
        <v>0</v>
      </c>
    </row>
    <row r="32" spans="1:9" ht="12.75">
      <c r="A32" s="115" t="s">
        <v>412</v>
      </c>
      <c r="B32" s="115"/>
      <c r="C32" s="115" t="s">
        <v>465</v>
      </c>
      <c r="D32" s="106">
        <f>SUM(D28:D31)</f>
        <v>0</v>
      </c>
      <c r="E32" s="268"/>
      <c r="F32" s="115" t="s">
        <v>412</v>
      </c>
      <c r="G32" s="115"/>
      <c r="H32" s="115" t="s">
        <v>411</v>
      </c>
      <c r="I32" s="106">
        <f>SUM(I28:I31)</f>
        <v>0</v>
      </c>
    </row>
    <row r="33" spans="1:9" ht="12.75">
      <c r="A33" s="113">
        <v>24</v>
      </c>
      <c r="B33" s="115" t="s">
        <v>454</v>
      </c>
      <c r="C33" s="118" t="s">
        <v>464</v>
      </c>
      <c r="D33" s="110">
        <v>0</v>
      </c>
      <c r="E33" s="267"/>
      <c r="F33" s="113">
        <v>24</v>
      </c>
      <c r="G33" s="115" t="s">
        <v>400</v>
      </c>
      <c r="H33" s="118" t="s">
        <v>410</v>
      </c>
      <c r="I33" s="110">
        <v>0</v>
      </c>
    </row>
    <row r="34" spans="1:9" ht="12.75">
      <c r="A34" s="113">
        <v>25</v>
      </c>
      <c r="B34" s="115" t="s">
        <v>454</v>
      </c>
      <c r="C34" s="118" t="s">
        <v>463</v>
      </c>
      <c r="D34" s="110">
        <v>0</v>
      </c>
      <c r="E34" s="267"/>
      <c r="F34" s="113">
        <v>25</v>
      </c>
      <c r="G34" s="115" t="s">
        <v>400</v>
      </c>
      <c r="H34" s="118" t="s">
        <v>409</v>
      </c>
      <c r="I34" s="110">
        <v>0</v>
      </c>
    </row>
    <row r="35" spans="1:9" ht="12.75">
      <c r="A35" s="113">
        <v>26</v>
      </c>
      <c r="B35" s="115" t="s">
        <v>454</v>
      </c>
      <c r="C35" s="118" t="s">
        <v>462</v>
      </c>
      <c r="D35" s="110">
        <v>0</v>
      </c>
      <c r="E35" s="267"/>
      <c r="F35" s="113">
        <v>26</v>
      </c>
      <c r="G35" s="115" t="s">
        <v>400</v>
      </c>
      <c r="H35" s="118" t="s">
        <v>408</v>
      </c>
      <c r="I35" s="110">
        <v>0</v>
      </c>
    </row>
    <row r="36" spans="1:9" ht="12.75">
      <c r="A36" s="113">
        <v>27</v>
      </c>
      <c r="B36" s="115" t="s">
        <v>454</v>
      </c>
      <c r="C36" s="118" t="s">
        <v>461</v>
      </c>
      <c r="D36" s="110">
        <v>0</v>
      </c>
      <c r="E36" s="267"/>
      <c r="F36" s="113">
        <v>27</v>
      </c>
      <c r="G36" s="115" t="s">
        <v>400</v>
      </c>
      <c r="H36" s="118" t="s">
        <v>407</v>
      </c>
      <c r="I36" s="110">
        <v>0</v>
      </c>
    </row>
    <row r="37" spans="1:9" ht="12.75">
      <c r="A37" s="113">
        <v>28</v>
      </c>
      <c r="B37" s="115" t="s">
        <v>454</v>
      </c>
      <c r="C37" s="118" t="s">
        <v>460</v>
      </c>
      <c r="D37" s="110">
        <v>0</v>
      </c>
      <c r="E37" s="267"/>
      <c r="F37" s="113">
        <v>28</v>
      </c>
      <c r="G37" s="115" t="s">
        <v>400</v>
      </c>
      <c r="H37" s="118" t="s">
        <v>406</v>
      </c>
      <c r="I37" s="110">
        <v>0</v>
      </c>
    </row>
    <row r="38" spans="1:9" ht="12.75">
      <c r="A38" s="113">
        <v>29</v>
      </c>
      <c r="B38" s="115" t="s">
        <v>454</v>
      </c>
      <c r="C38" s="119" t="s">
        <v>459</v>
      </c>
      <c r="D38" s="110">
        <v>0</v>
      </c>
      <c r="E38" s="267"/>
      <c r="F38" s="113">
        <v>29</v>
      </c>
      <c r="G38" s="115" t="s">
        <v>400</v>
      </c>
      <c r="H38" s="119" t="s">
        <v>405</v>
      </c>
      <c r="I38" s="110">
        <v>0</v>
      </c>
    </row>
    <row r="39" spans="1:9" ht="12.75">
      <c r="A39" s="113">
        <v>30</v>
      </c>
      <c r="B39" s="115" t="s">
        <v>454</v>
      </c>
      <c r="C39" s="118" t="s">
        <v>458</v>
      </c>
      <c r="D39" s="110">
        <v>0</v>
      </c>
      <c r="E39" s="267"/>
      <c r="F39" s="113">
        <v>30</v>
      </c>
      <c r="G39" s="115" t="s">
        <v>400</v>
      </c>
      <c r="H39" s="118" t="s">
        <v>404</v>
      </c>
      <c r="I39" s="110">
        <v>0</v>
      </c>
    </row>
    <row r="40" spans="1:9" ht="12.75">
      <c r="A40" s="113">
        <v>31</v>
      </c>
      <c r="B40" s="115" t="s">
        <v>454</v>
      </c>
      <c r="C40" s="118" t="s">
        <v>457</v>
      </c>
      <c r="D40" s="110">
        <v>0</v>
      </c>
      <c r="E40" s="267"/>
      <c r="F40" s="113">
        <v>31</v>
      </c>
      <c r="G40" s="115" t="s">
        <v>400</v>
      </c>
      <c r="H40" s="118" t="s">
        <v>403</v>
      </c>
      <c r="I40" s="110">
        <v>0</v>
      </c>
    </row>
    <row r="41" spans="1:9" ht="12.75">
      <c r="A41" s="113">
        <v>32</v>
      </c>
      <c r="B41" s="115" t="s">
        <v>454</v>
      </c>
      <c r="C41" s="118" t="s">
        <v>456</v>
      </c>
      <c r="D41" s="110">
        <v>0</v>
      </c>
      <c r="E41" s="267"/>
      <c r="F41" s="113">
        <v>32</v>
      </c>
      <c r="G41" s="115" t="s">
        <v>400</v>
      </c>
      <c r="H41" s="118" t="s">
        <v>402</v>
      </c>
      <c r="I41" s="110">
        <v>0</v>
      </c>
    </row>
    <row r="42" spans="1:9" ht="12.75">
      <c r="A42" s="113">
        <v>33</v>
      </c>
      <c r="B42" s="115" t="s">
        <v>454</v>
      </c>
      <c r="C42" s="118" t="s">
        <v>455</v>
      </c>
      <c r="D42" s="110">
        <v>0</v>
      </c>
      <c r="E42" s="267"/>
      <c r="F42" s="113">
        <v>33</v>
      </c>
      <c r="G42" s="115" t="s">
        <v>400</v>
      </c>
      <c r="H42" s="118" t="s">
        <v>401</v>
      </c>
      <c r="I42" s="110">
        <v>0</v>
      </c>
    </row>
    <row r="43" spans="1:9" ht="12.75">
      <c r="A43" s="113">
        <v>34</v>
      </c>
      <c r="B43" s="115" t="s">
        <v>454</v>
      </c>
      <c r="C43" s="117" t="s">
        <v>685</v>
      </c>
      <c r="D43" s="110">
        <f>'Profit &amp; Loss'!D13</f>
        <v>93835.27916999998</v>
      </c>
      <c r="E43" s="267"/>
      <c r="F43" s="113">
        <v>34</v>
      </c>
      <c r="G43" s="115" t="s">
        <v>400</v>
      </c>
      <c r="H43" s="117" t="s">
        <v>686</v>
      </c>
      <c r="I43" s="110">
        <f>D43</f>
        <v>93835.27916999998</v>
      </c>
    </row>
    <row r="44" spans="1:9" ht="12.75">
      <c r="A44" s="115" t="s">
        <v>399</v>
      </c>
      <c r="B44" s="113"/>
      <c r="C44" s="115" t="s">
        <v>453</v>
      </c>
      <c r="D44" s="116">
        <f>D43</f>
        <v>93835.27916999998</v>
      </c>
      <c r="E44" s="274"/>
      <c r="F44" s="115" t="s">
        <v>399</v>
      </c>
      <c r="G44" s="113"/>
      <c r="H44" s="115" t="s">
        <v>398</v>
      </c>
      <c r="I44" s="116">
        <f>I43</f>
        <v>93835.27916999998</v>
      </c>
    </row>
    <row r="45" spans="1:9" ht="12.75">
      <c r="A45" s="113"/>
      <c r="B45" s="113"/>
      <c r="C45" s="115" t="s">
        <v>397</v>
      </c>
      <c r="D45" s="116">
        <f>D14+D18+D27+D32+D44</f>
        <v>93835.27916999998</v>
      </c>
      <c r="E45" s="274"/>
      <c r="F45" s="113"/>
      <c r="G45" s="113"/>
      <c r="H45" s="115" t="s">
        <v>397</v>
      </c>
      <c r="I45" s="116">
        <f>I14+I18+I27+I32+I44</f>
        <v>93835.27916999998</v>
      </c>
    </row>
    <row r="46" spans="1:9" ht="12.75">
      <c r="A46" s="109"/>
      <c r="B46" s="109"/>
      <c r="C46" s="109"/>
      <c r="D46" s="109"/>
      <c r="E46" s="269"/>
      <c r="F46" s="109"/>
      <c r="G46" s="109"/>
      <c r="H46" s="109"/>
      <c r="I46" s="109"/>
    </row>
    <row r="47" spans="1:9" ht="12.75">
      <c r="A47" s="109"/>
      <c r="B47" s="115" t="s">
        <v>576</v>
      </c>
      <c r="C47" s="113"/>
      <c r="D47" s="121" t="s">
        <v>452</v>
      </c>
      <c r="E47" s="266"/>
      <c r="F47" s="109"/>
      <c r="G47" s="115" t="s">
        <v>577</v>
      </c>
      <c r="H47" s="113"/>
      <c r="I47" s="115" t="s">
        <v>396</v>
      </c>
    </row>
    <row r="48" spans="1:9" ht="12.75">
      <c r="A48" s="109"/>
      <c r="B48" s="114" t="s">
        <v>572</v>
      </c>
      <c r="C48" s="114"/>
      <c r="D48" s="110"/>
      <c r="E48" s="267"/>
      <c r="F48" s="109"/>
      <c r="G48" s="114" t="s">
        <v>578</v>
      </c>
      <c r="H48" s="114"/>
      <c r="I48" s="110"/>
    </row>
    <row r="49" spans="1:9" ht="12.75">
      <c r="A49" s="109"/>
      <c r="B49" s="113" t="s">
        <v>573</v>
      </c>
      <c r="C49" s="113"/>
      <c r="D49" s="110"/>
      <c r="E49" s="267"/>
      <c r="F49" s="109"/>
      <c r="G49" s="113" t="s">
        <v>579</v>
      </c>
      <c r="H49" s="113"/>
      <c r="I49" s="110"/>
    </row>
    <row r="50" spans="1:9" ht="12.75">
      <c r="A50" s="109"/>
      <c r="B50" s="113" t="s">
        <v>451</v>
      </c>
      <c r="C50" s="113"/>
      <c r="D50" s="110">
        <v>1</v>
      </c>
      <c r="E50" s="267"/>
      <c r="F50" s="109"/>
      <c r="G50" s="113" t="s">
        <v>395</v>
      </c>
      <c r="H50" s="113"/>
      <c r="I50" s="110">
        <v>1</v>
      </c>
    </row>
    <row r="51" spans="1:9" ht="12.75">
      <c r="A51" s="109"/>
      <c r="B51" s="113" t="s">
        <v>574</v>
      </c>
      <c r="C51" s="113"/>
      <c r="D51" s="110"/>
      <c r="E51" s="267"/>
      <c r="F51" s="109"/>
      <c r="G51" s="113" t="s">
        <v>581</v>
      </c>
      <c r="H51" s="113"/>
      <c r="I51" s="110"/>
    </row>
    <row r="52" spans="1:9" ht="12.75">
      <c r="A52" s="109"/>
      <c r="B52" s="112" t="s">
        <v>575</v>
      </c>
      <c r="C52" s="111"/>
      <c r="D52" s="110"/>
      <c r="E52" s="267"/>
      <c r="F52" s="109"/>
      <c r="G52" s="112" t="s">
        <v>580</v>
      </c>
      <c r="H52" s="111"/>
      <c r="I52" s="110"/>
    </row>
    <row r="53" spans="1:9" ht="12.75">
      <c r="A53" s="109"/>
      <c r="B53" s="108"/>
      <c r="C53" s="107" t="s">
        <v>96</v>
      </c>
      <c r="D53" s="106">
        <v>1</v>
      </c>
      <c r="E53" s="268"/>
      <c r="F53" s="109"/>
      <c r="G53" s="108"/>
      <c r="H53" s="107" t="s">
        <v>246</v>
      </c>
      <c r="I53" s="106">
        <v>1</v>
      </c>
    </row>
    <row r="54" spans="1:5" ht="12.75">
      <c r="A54" s="109"/>
      <c r="B54" s="109"/>
      <c r="C54" s="109"/>
      <c r="D54" s="109"/>
      <c r="E54" s="269"/>
    </row>
    <row r="55" spans="1:8" ht="12.75">
      <c r="A55" s="109"/>
      <c r="B55" s="96"/>
      <c r="C55" s="51" t="s">
        <v>621</v>
      </c>
      <c r="D55" s="127"/>
      <c r="E55" s="275"/>
      <c r="H55" s="105" t="s">
        <v>634</v>
      </c>
    </row>
    <row r="56" spans="1:8" ht="12.75">
      <c r="A56" s="109"/>
      <c r="B56" s="109"/>
      <c r="C56" s="96" t="str">
        <f>'FA Depreciation 2014'!D47</f>
        <v>Walter Onofre Sales Navas</v>
      </c>
      <c r="D56" s="109"/>
      <c r="E56" s="269"/>
      <c r="H56" s="105" t="str">
        <f>C56</f>
        <v>Walter Onofre Sales Navas</v>
      </c>
    </row>
  </sheetData>
  <sheetProtection password="CC3D" sheet="1"/>
  <mergeCells count="1">
    <mergeCell ref="B3:C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27"/>
  <sheetViews>
    <sheetView view="pageLayout" zoomScale="80" zoomScalePageLayoutView="80" workbookViewId="0" topLeftCell="A1">
      <selection activeCell="C10" sqref="C10"/>
    </sheetView>
  </sheetViews>
  <sheetFormatPr defaultColWidth="9.140625" defaultRowHeight="12.75"/>
  <cols>
    <col min="1" max="1" width="76.421875" style="4" customWidth="1"/>
    <col min="2" max="2" width="9.140625" style="4" customWidth="1"/>
    <col min="3" max="3" width="76.57421875" style="4" customWidth="1"/>
    <col min="4" max="16384" width="9.140625" style="4" customWidth="1"/>
  </cols>
  <sheetData>
    <row r="1" spans="1:3" ht="12.75">
      <c r="A1" s="104" t="s">
        <v>621</v>
      </c>
      <c r="B1" s="125"/>
      <c r="C1" s="98" t="s">
        <v>622</v>
      </c>
    </row>
    <row r="2" spans="1:3" ht="12.75">
      <c r="A2" s="129" t="s">
        <v>635</v>
      </c>
      <c r="B2" s="128"/>
      <c r="C2" s="96" t="s">
        <v>636</v>
      </c>
    </row>
    <row r="3" spans="1:3" ht="12.75">
      <c r="A3" s="404" t="s">
        <v>637</v>
      </c>
      <c r="B3" s="404"/>
      <c r="C3" s="96" t="s">
        <v>632</v>
      </c>
    </row>
    <row r="4" ht="12.75">
      <c r="C4" s="96"/>
    </row>
    <row r="6" spans="1:3" ht="12.75">
      <c r="A6" s="133" t="s">
        <v>504</v>
      </c>
      <c r="C6" s="133" t="s">
        <v>501</v>
      </c>
    </row>
    <row r="9" spans="1:4" ht="70.5" customHeight="1">
      <c r="A9" s="406" t="s">
        <v>708</v>
      </c>
      <c r="B9" s="406"/>
      <c r="C9" s="405" t="s">
        <v>709</v>
      </c>
      <c r="D9" s="405"/>
    </row>
    <row r="10" ht="14.25">
      <c r="C10" s="131"/>
    </row>
    <row r="11" ht="14.25">
      <c r="C11" s="131"/>
    </row>
    <row r="12" ht="14.25">
      <c r="C12" s="131"/>
    </row>
    <row r="13" spans="1:3" ht="15">
      <c r="A13" s="131" t="s">
        <v>503</v>
      </c>
      <c r="C13" s="131" t="s">
        <v>500</v>
      </c>
    </row>
    <row r="14" spans="1:3" ht="14.25">
      <c r="A14" s="131"/>
      <c r="C14" s="131"/>
    </row>
    <row r="15" spans="1:3" ht="14.25">
      <c r="A15" s="134" t="s">
        <v>502</v>
      </c>
      <c r="C15" s="131" t="s">
        <v>499</v>
      </c>
    </row>
    <row r="16" ht="14.25">
      <c r="A16" s="131"/>
    </row>
    <row r="17" spans="1:3" ht="14.25">
      <c r="A17" s="131"/>
      <c r="C17" s="131"/>
    </row>
    <row r="18" spans="1:3" ht="15">
      <c r="A18" s="132" t="s">
        <v>638</v>
      </c>
      <c r="C18" s="132" t="s">
        <v>630</v>
      </c>
    </row>
    <row r="19" spans="1:3" ht="14.25">
      <c r="A19" s="131"/>
      <c r="C19" s="131"/>
    </row>
    <row r="20" spans="1:3" ht="12.75">
      <c r="A20" s="130" t="str">
        <f>'Income from Activity'!C56</f>
        <v>Walter Onofre Sales Navas</v>
      </c>
      <c r="C20" s="130" t="str">
        <f>A20</f>
        <v>Walter Onofre Sales Navas</v>
      </c>
    </row>
    <row r="22" spans="1:3" ht="12.75">
      <c r="A22" s="130" t="s">
        <v>710</v>
      </c>
      <c r="C22" s="130" t="s">
        <v>710</v>
      </c>
    </row>
    <row r="27" ht="12.75">
      <c r="A27" s="219"/>
    </row>
  </sheetData>
  <sheetProtection password="CC3D" sheet="1"/>
  <mergeCells count="3">
    <mergeCell ref="A3:B3"/>
    <mergeCell ref="C9:D9"/>
    <mergeCell ref="A9:B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41"/>
  <sheetViews>
    <sheetView showGridLines="0" view="pageLayout" zoomScale="80" zoomScalePageLayoutView="80" workbookViewId="0" topLeftCell="A1">
      <selection activeCell="D4" sqref="D4"/>
    </sheetView>
  </sheetViews>
  <sheetFormatPr defaultColWidth="9.140625" defaultRowHeight="12.75"/>
  <cols>
    <col min="1" max="1" width="33.421875" style="4" customWidth="1"/>
    <col min="2" max="2" width="7.140625" style="4" customWidth="1"/>
    <col min="3" max="3" width="15.421875" style="4" customWidth="1"/>
    <col min="4" max="4" width="15.57421875" style="4" bestFit="1" customWidth="1"/>
    <col min="5" max="5" width="15.421875" style="4" customWidth="1"/>
    <col min="6" max="6" width="37.00390625" style="4" customWidth="1"/>
    <col min="7" max="7" width="8.140625" style="4" customWidth="1"/>
    <col min="8" max="8" width="14.421875" style="4" bestFit="1" customWidth="1"/>
    <col min="9" max="9" width="16.28125" style="4" customWidth="1"/>
    <col min="10" max="16384" width="9.140625" style="4" customWidth="1"/>
  </cols>
  <sheetData>
    <row r="1" spans="1:6" ht="12.75">
      <c r="A1" s="129" t="s">
        <v>621</v>
      </c>
      <c r="B1" s="125"/>
      <c r="F1" s="98" t="s">
        <v>622</v>
      </c>
    </row>
    <row r="2" spans="1:6" ht="12.75">
      <c r="A2" s="129" t="s">
        <v>631</v>
      </c>
      <c r="B2" s="128"/>
      <c r="F2" s="96" t="s">
        <v>629</v>
      </c>
    </row>
    <row r="3" spans="1:6" ht="12.75">
      <c r="A3" s="404" t="s">
        <v>626</v>
      </c>
      <c r="B3" s="404"/>
      <c r="F3" s="96" t="s">
        <v>627</v>
      </c>
    </row>
    <row r="7" ht="12.75">
      <c r="B7" s="133" t="s">
        <v>504</v>
      </c>
    </row>
    <row r="8" ht="12.75">
      <c r="G8" s="133" t="s">
        <v>501</v>
      </c>
    </row>
    <row r="9" spans="1:10" ht="73.5" customHeight="1">
      <c r="A9" s="407" t="s">
        <v>711</v>
      </c>
      <c r="B9" s="407"/>
      <c r="C9" s="407"/>
      <c r="D9" s="407"/>
      <c r="E9" s="407"/>
      <c r="F9" s="407" t="s">
        <v>712</v>
      </c>
      <c r="G9" s="407"/>
      <c r="H9" s="407"/>
      <c r="I9" s="407"/>
      <c r="J9" s="407"/>
    </row>
    <row r="11" ht="14.25">
      <c r="A11" s="323"/>
    </row>
    <row r="12" ht="12.75">
      <c r="A12" s="220"/>
    </row>
    <row r="16" ht="14.25">
      <c r="A16" s="131"/>
    </row>
    <row r="19" spans="1:9" ht="25.5">
      <c r="A19" s="357" t="s">
        <v>700</v>
      </c>
      <c r="B19" s="357" t="s">
        <v>390</v>
      </c>
      <c r="C19" s="356" t="s">
        <v>701</v>
      </c>
      <c r="D19" s="356" t="s">
        <v>704</v>
      </c>
      <c r="F19" s="357" t="s">
        <v>378</v>
      </c>
      <c r="G19" s="357" t="s">
        <v>377</v>
      </c>
      <c r="H19" s="356" t="s">
        <v>703</v>
      </c>
      <c r="I19" s="356" t="s">
        <v>705</v>
      </c>
    </row>
    <row r="20" spans="1:9" ht="12.75">
      <c r="A20" s="362" t="s">
        <v>688</v>
      </c>
      <c r="B20" s="362">
        <v>2</v>
      </c>
      <c r="C20" s="363">
        <f aca="true" t="shared" si="0" ref="C20:C33">D20*113.3</f>
        <v>7569.573</v>
      </c>
      <c r="D20" s="361">
        <v>66.81</v>
      </c>
      <c r="F20" s="362" t="s">
        <v>688</v>
      </c>
      <c r="G20" s="362">
        <v>2</v>
      </c>
      <c r="H20" s="363">
        <f aca="true" t="shared" si="1" ref="H20:H33">I20*113.3</f>
        <v>7569.573</v>
      </c>
      <c r="I20" s="361">
        <v>66.81</v>
      </c>
    </row>
    <row r="21" spans="1:9" ht="12.75">
      <c r="A21" s="362" t="s">
        <v>689</v>
      </c>
      <c r="B21" s="362">
        <v>3</v>
      </c>
      <c r="C21" s="363">
        <f t="shared" si="0"/>
        <v>9903.553</v>
      </c>
      <c r="D21" s="361">
        <v>87.41</v>
      </c>
      <c r="F21" s="362" t="s">
        <v>689</v>
      </c>
      <c r="G21" s="362">
        <v>3</v>
      </c>
      <c r="H21" s="363">
        <f t="shared" si="1"/>
        <v>9903.553</v>
      </c>
      <c r="I21" s="361">
        <v>87.41</v>
      </c>
    </row>
    <row r="22" spans="1:9" ht="12.75">
      <c r="A22" s="362" t="s">
        <v>690</v>
      </c>
      <c r="B22" s="362">
        <v>3</v>
      </c>
      <c r="C22" s="363">
        <f t="shared" si="0"/>
        <v>11035.42</v>
      </c>
      <c r="D22" s="361">
        <v>97.4</v>
      </c>
      <c r="F22" s="362" t="s">
        <v>690</v>
      </c>
      <c r="G22" s="362">
        <v>3</v>
      </c>
      <c r="H22" s="363">
        <f t="shared" si="1"/>
        <v>11035.42</v>
      </c>
      <c r="I22" s="361">
        <v>97.4</v>
      </c>
    </row>
    <row r="23" spans="1:9" ht="12.75">
      <c r="A23" s="362" t="s">
        <v>691</v>
      </c>
      <c r="B23" s="362">
        <v>3</v>
      </c>
      <c r="C23" s="363">
        <f t="shared" si="0"/>
        <v>11723.151</v>
      </c>
      <c r="D23" s="361">
        <v>103.47</v>
      </c>
      <c r="F23" s="362" t="s">
        <v>691</v>
      </c>
      <c r="G23" s="362">
        <v>3</v>
      </c>
      <c r="H23" s="363">
        <f t="shared" si="1"/>
        <v>11723.151</v>
      </c>
      <c r="I23" s="361">
        <v>103.47</v>
      </c>
    </row>
    <row r="24" spans="1:9" ht="12.75">
      <c r="A24" s="362" t="s">
        <v>692</v>
      </c>
      <c r="B24" s="362">
        <v>5</v>
      </c>
      <c r="C24" s="363">
        <f t="shared" si="0"/>
        <v>18401.053</v>
      </c>
      <c r="D24" s="361">
        <v>162.41</v>
      </c>
      <c r="F24" s="362" t="s">
        <v>692</v>
      </c>
      <c r="G24" s="362">
        <v>5</v>
      </c>
      <c r="H24" s="363">
        <f t="shared" si="1"/>
        <v>18401.053</v>
      </c>
      <c r="I24" s="361">
        <v>162.41</v>
      </c>
    </row>
    <row r="25" spans="1:9" ht="12.75">
      <c r="A25" s="362" t="s">
        <v>693</v>
      </c>
      <c r="B25" s="362">
        <v>6</v>
      </c>
      <c r="C25" s="363">
        <f t="shared" si="0"/>
        <v>20957.101</v>
      </c>
      <c r="D25" s="361">
        <v>184.97</v>
      </c>
      <c r="F25" s="362" t="s">
        <v>693</v>
      </c>
      <c r="G25" s="362">
        <v>6</v>
      </c>
      <c r="H25" s="363">
        <f t="shared" si="1"/>
        <v>20957.101</v>
      </c>
      <c r="I25" s="361">
        <v>184.97</v>
      </c>
    </row>
    <row r="26" spans="1:9" ht="12.75">
      <c r="A26" s="362" t="s">
        <v>694</v>
      </c>
      <c r="B26" s="362">
        <v>6</v>
      </c>
      <c r="C26" s="363">
        <f t="shared" si="0"/>
        <v>21215.425</v>
      </c>
      <c r="D26" s="361">
        <v>187.25</v>
      </c>
      <c r="F26" s="362" t="s">
        <v>694</v>
      </c>
      <c r="G26" s="362">
        <v>6</v>
      </c>
      <c r="H26" s="363">
        <f t="shared" si="1"/>
        <v>21215.425</v>
      </c>
      <c r="I26" s="361">
        <v>187.25</v>
      </c>
    </row>
    <row r="27" spans="1:9" ht="12.75">
      <c r="A27" s="362" t="s">
        <v>695</v>
      </c>
      <c r="B27" s="362">
        <v>6</v>
      </c>
      <c r="C27" s="363">
        <f t="shared" si="0"/>
        <v>21863.501</v>
      </c>
      <c r="D27" s="361">
        <v>192.97</v>
      </c>
      <c r="F27" s="362" t="s">
        <v>695</v>
      </c>
      <c r="G27" s="362">
        <v>6</v>
      </c>
      <c r="H27" s="363">
        <f t="shared" si="1"/>
        <v>21863.501</v>
      </c>
      <c r="I27" s="361">
        <v>192.97</v>
      </c>
    </row>
    <row r="28" spans="1:9" ht="12.75">
      <c r="A28" s="362" t="s">
        <v>696</v>
      </c>
      <c r="B28" s="362">
        <v>1</v>
      </c>
      <c r="C28" s="363">
        <f t="shared" si="0"/>
        <v>42296.023</v>
      </c>
      <c r="D28" s="361">
        <v>373.31</v>
      </c>
      <c r="F28" s="362" t="s">
        <v>696</v>
      </c>
      <c r="G28" s="362">
        <v>1</v>
      </c>
      <c r="H28" s="363">
        <f t="shared" si="1"/>
        <v>42296.023</v>
      </c>
      <c r="I28" s="361">
        <v>373.31</v>
      </c>
    </row>
    <row r="29" spans="1:9" ht="12.75">
      <c r="A29" s="362" t="s">
        <v>697</v>
      </c>
      <c r="B29" s="362">
        <v>1</v>
      </c>
      <c r="C29" s="363">
        <f t="shared" si="0"/>
        <v>52095.34</v>
      </c>
      <c r="D29" s="361">
        <v>459.8</v>
      </c>
      <c r="F29" s="362" t="s">
        <v>697</v>
      </c>
      <c r="G29" s="362">
        <v>1</v>
      </c>
      <c r="H29" s="363">
        <f t="shared" si="1"/>
        <v>52095.34</v>
      </c>
      <c r="I29" s="361">
        <v>459.8</v>
      </c>
    </row>
    <row r="30" spans="1:9" ht="12.75">
      <c r="A30" s="362" t="s">
        <v>698</v>
      </c>
      <c r="B30" s="362">
        <v>1</v>
      </c>
      <c r="C30" s="363">
        <f t="shared" si="0"/>
        <v>984214.44</v>
      </c>
      <c r="D30" s="361">
        <v>8686.8</v>
      </c>
      <c r="F30" s="362" t="s">
        <v>698</v>
      </c>
      <c r="G30" s="362">
        <v>1</v>
      </c>
      <c r="H30" s="363">
        <f t="shared" si="1"/>
        <v>984214.44</v>
      </c>
      <c r="I30" s="361">
        <v>8686.8</v>
      </c>
    </row>
    <row r="31" spans="1:9" ht="12.75">
      <c r="A31" s="362" t="s">
        <v>698</v>
      </c>
      <c r="B31" s="362">
        <v>1</v>
      </c>
      <c r="C31" s="363">
        <f t="shared" si="0"/>
        <v>984214.44</v>
      </c>
      <c r="D31" s="361">
        <v>8686.8</v>
      </c>
      <c r="F31" s="362" t="s">
        <v>698</v>
      </c>
      <c r="G31" s="362">
        <v>1</v>
      </c>
      <c r="H31" s="363">
        <f t="shared" si="1"/>
        <v>984214.44</v>
      </c>
      <c r="I31" s="361">
        <v>8686.8</v>
      </c>
    </row>
    <row r="32" spans="1:9" ht="12.75">
      <c r="A32" s="362" t="s">
        <v>699</v>
      </c>
      <c r="B32" s="362">
        <v>1</v>
      </c>
      <c r="C32" s="363">
        <f t="shared" si="0"/>
        <v>1126931.652</v>
      </c>
      <c r="D32" s="361">
        <v>9946.44</v>
      </c>
      <c r="F32" s="362" t="s">
        <v>699</v>
      </c>
      <c r="G32" s="362">
        <v>1</v>
      </c>
      <c r="H32" s="363">
        <f t="shared" si="1"/>
        <v>1126931.652</v>
      </c>
      <c r="I32" s="361">
        <v>9946.44</v>
      </c>
    </row>
    <row r="33" spans="1:9" ht="12.75">
      <c r="A33" s="362" t="s">
        <v>699</v>
      </c>
      <c r="B33" s="362">
        <v>1</v>
      </c>
      <c r="C33" s="363">
        <f t="shared" si="0"/>
        <v>1126931.652</v>
      </c>
      <c r="D33" s="361">
        <v>9946.44</v>
      </c>
      <c r="F33" s="362" t="s">
        <v>699</v>
      </c>
      <c r="G33" s="362">
        <v>1</v>
      </c>
      <c r="H33" s="363">
        <f t="shared" si="1"/>
        <v>1126931.652</v>
      </c>
      <c r="I33" s="361">
        <v>9946.44</v>
      </c>
    </row>
    <row r="34" spans="1:9" ht="12.75">
      <c r="A34" s="359" t="s">
        <v>687</v>
      </c>
      <c r="B34" s="359"/>
      <c r="C34" s="360">
        <f>SUM(C20:C33)</f>
        <v>4439352.323999999</v>
      </c>
      <c r="D34" s="358">
        <f>SUM(D20:D33)</f>
        <v>39182.28</v>
      </c>
      <c r="F34" s="359" t="s">
        <v>687</v>
      </c>
      <c r="G34" s="359"/>
      <c r="H34" s="360">
        <f>SUM(H20:H33)</f>
        <v>4439352.323999999</v>
      </c>
      <c r="I34" s="358">
        <f>SUM(I20:I33)</f>
        <v>39182.28</v>
      </c>
    </row>
    <row r="38" spans="3:9" ht="15">
      <c r="C38" s="132" t="s">
        <v>638</v>
      </c>
      <c r="I38" s="132" t="s">
        <v>639</v>
      </c>
    </row>
    <row r="39" spans="3:9" ht="12.75">
      <c r="C39" s="130" t="str">
        <f>Statement!A20</f>
        <v>Walter Onofre Sales Navas</v>
      </c>
      <c r="I39" s="130" t="str">
        <f>C39</f>
        <v>Walter Onofre Sales Navas</v>
      </c>
    </row>
    <row r="41" spans="3:9" ht="12.75">
      <c r="C41" s="130" t="str">
        <f>Statement!A22</f>
        <v>Evasio D'Ancona</v>
      </c>
      <c r="I41" s="130" t="str">
        <f>C41</f>
        <v>Evasio D'Ancona</v>
      </c>
    </row>
  </sheetData>
  <sheetProtection password="CC3D" sheet="1"/>
  <mergeCells count="3">
    <mergeCell ref="A3:B3"/>
    <mergeCell ref="A9:E9"/>
    <mergeCell ref="F9:J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60"/>
  </sheetPr>
  <dimension ref="A1:M129"/>
  <sheetViews>
    <sheetView view="pageLayout" zoomScale="90" zoomScalePageLayoutView="90" workbookViewId="0" topLeftCell="A1">
      <selection activeCell="I102" sqref="I102"/>
    </sheetView>
  </sheetViews>
  <sheetFormatPr defaultColWidth="9.140625" defaultRowHeight="12.75"/>
  <cols>
    <col min="1" max="1" width="9.140625" style="137" customWidth="1"/>
    <col min="2" max="2" width="46.00390625" style="137" bestFit="1" customWidth="1"/>
    <col min="3" max="3" width="9.421875" style="137" bestFit="1" customWidth="1"/>
    <col min="4" max="4" width="13.140625" style="138" customWidth="1"/>
    <col min="5" max="5" width="2.8515625" style="137" customWidth="1"/>
    <col min="6" max="6" width="13.140625" style="138" customWidth="1"/>
    <col min="7" max="7" width="15.28125" style="137" hidden="1" customWidth="1"/>
    <col min="8" max="8" width="9.140625" style="137" customWidth="1"/>
    <col min="9" max="9" width="46.00390625" style="137" bestFit="1" customWidth="1"/>
    <col min="10" max="10" width="9.421875" style="137" bestFit="1" customWidth="1"/>
    <col min="11" max="11" width="13.140625" style="138" customWidth="1"/>
    <col min="12" max="12" width="2.8515625" style="137" customWidth="1"/>
    <col min="13" max="13" width="13.140625" style="138" customWidth="1"/>
    <col min="14" max="16384" width="9.140625" style="137" customWidth="1"/>
  </cols>
  <sheetData>
    <row r="1" spans="1:13" ht="12.75">
      <c r="A1" s="141" t="s">
        <v>601</v>
      </c>
      <c r="H1" s="159"/>
      <c r="I1" s="156"/>
      <c r="J1" s="156"/>
      <c r="K1" s="161"/>
      <c r="L1" s="156"/>
      <c r="M1" s="161"/>
    </row>
    <row r="2" spans="1:13" ht="12.75">
      <c r="A2" s="153" t="s">
        <v>121</v>
      </c>
      <c r="H2" s="155" t="s">
        <v>602</v>
      </c>
      <c r="I2" s="156"/>
      <c r="J2" s="156"/>
      <c r="K2" s="161"/>
      <c r="L2" s="156"/>
      <c r="M2" s="161"/>
    </row>
    <row r="3" spans="8:13" ht="12.75">
      <c r="H3" s="156" t="s">
        <v>148</v>
      </c>
      <c r="I3" s="156"/>
      <c r="J3" s="156"/>
      <c r="K3" s="161"/>
      <c r="L3" s="156"/>
      <c r="M3" s="161"/>
    </row>
    <row r="4" spans="8:13" ht="12.75">
      <c r="H4" s="156"/>
      <c r="I4" s="156"/>
      <c r="J4" s="156"/>
      <c r="K4" s="161"/>
      <c r="L4" s="156"/>
      <c r="M4" s="161"/>
    </row>
    <row r="5" spans="2:13" ht="12.75">
      <c r="B5" s="373" t="s">
        <v>123</v>
      </c>
      <c r="C5" s="373"/>
      <c r="D5" s="373"/>
      <c r="H5" s="156"/>
      <c r="I5" s="371" t="s">
        <v>149</v>
      </c>
      <c r="J5" s="371"/>
      <c r="K5" s="371"/>
      <c r="L5" s="156"/>
      <c r="M5" s="161"/>
    </row>
    <row r="6" spans="2:13" ht="12.75">
      <c r="B6" s="374" t="s">
        <v>553</v>
      </c>
      <c r="C6" s="374"/>
      <c r="D6" s="374"/>
      <c r="H6" s="156"/>
      <c r="I6" s="372" t="s">
        <v>554</v>
      </c>
      <c r="J6" s="372"/>
      <c r="K6" s="372"/>
      <c r="L6" s="156"/>
      <c r="M6" s="161"/>
    </row>
    <row r="7" spans="5:13" ht="12.75">
      <c r="E7" s="165" t="s">
        <v>272</v>
      </c>
      <c r="H7" s="156"/>
      <c r="I7" s="156"/>
      <c r="J7" s="156"/>
      <c r="K7" s="161"/>
      <c r="L7" s="367" t="s">
        <v>525</v>
      </c>
      <c r="M7" s="161"/>
    </row>
    <row r="8" spans="5:13" ht="12.75">
      <c r="E8" s="164" t="s">
        <v>497</v>
      </c>
      <c r="H8" s="156"/>
      <c r="I8" s="156"/>
      <c r="J8" s="156"/>
      <c r="K8" s="161"/>
      <c r="L8" s="367" t="s">
        <v>448</v>
      </c>
      <c r="M8" s="161"/>
    </row>
    <row r="9" spans="3:13" ht="12.75">
      <c r="C9" s="139"/>
      <c r="D9" s="180"/>
      <c r="E9" s="139"/>
      <c r="F9" s="180"/>
      <c r="G9" s="139">
        <v>2011</v>
      </c>
      <c r="H9" s="156"/>
      <c r="I9" s="156"/>
      <c r="J9" s="341"/>
      <c r="K9" s="183"/>
      <c r="L9" s="341"/>
      <c r="M9" s="183"/>
    </row>
    <row r="10" spans="3:13" ht="12.75">
      <c r="C10" s="139" t="s">
        <v>20</v>
      </c>
      <c r="D10" s="180">
        <v>2014</v>
      </c>
      <c r="E10" s="139"/>
      <c r="F10" s="180">
        <v>2013</v>
      </c>
      <c r="G10" s="139"/>
      <c r="H10" s="156"/>
      <c r="I10" s="156"/>
      <c r="J10" s="341" t="s">
        <v>131</v>
      </c>
      <c r="K10" s="183">
        <v>2014</v>
      </c>
      <c r="L10" s="341"/>
      <c r="M10" s="183">
        <v>2013</v>
      </c>
    </row>
    <row r="11" spans="1:13" ht="12.75">
      <c r="A11" s="375" t="s">
        <v>45</v>
      </c>
      <c r="B11" s="375"/>
      <c r="C11" s="154"/>
      <c r="D11" s="233"/>
      <c r="E11" s="154"/>
      <c r="H11" s="370" t="s">
        <v>150</v>
      </c>
      <c r="I11" s="370"/>
      <c r="J11" s="158"/>
      <c r="K11" s="342"/>
      <c r="L11" s="158"/>
      <c r="M11" s="161"/>
    </row>
    <row r="12" spans="1:13" ht="12.75">
      <c r="A12" s="140"/>
      <c r="B12" s="140"/>
      <c r="C12" s="154"/>
      <c r="D12" s="233"/>
      <c r="E12" s="154"/>
      <c r="H12" s="340"/>
      <c r="I12" s="340"/>
      <c r="J12" s="158"/>
      <c r="K12" s="342"/>
      <c r="L12" s="158"/>
      <c r="M12" s="161"/>
    </row>
    <row r="13" spans="1:13" ht="12.75">
      <c r="A13" s="141" t="s">
        <v>23</v>
      </c>
      <c r="B13" s="140"/>
      <c r="C13" s="154"/>
      <c r="D13" s="233"/>
      <c r="E13" s="154"/>
      <c r="H13" s="159" t="s">
        <v>151</v>
      </c>
      <c r="I13" s="340"/>
      <c r="J13" s="158"/>
      <c r="K13" s="342"/>
      <c r="L13" s="158"/>
      <c r="M13" s="161"/>
    </row>
    <row r="14" spans="1:13" ht="12.75">
      <c r="A14" s="141"/>
      <c r="B14" s="140"/>
      <c r="C14" s="154"/>
      <c r="D14" s="233"/>
      <c r="E14" s="154"/>
      <c r="H14" s="159"/>
      <c r="I14" s="340"/>
      <c r="J14" s="158"/>
      <c r="K14" s="342"/>
      <c r="L14" s="158"/>
      <c r="M14" s="161"/>
    </row>
    <row r="15" spans="1:13" ht="12.75">
      <c r="A15" s="142" t="s">
        <v>24</v>
      </c>
      <c r="C15" s="154">
        <v>6</v>
      </c>
      <c r="D15" s="143"/>
      <c r="E15" s="154"/>
      <c r="F15" s="143"/>
      <c r="H15" s="160" t="s">
        <v>152</v>
      </c>
      <c r="I15" s="156"/>
      <c r="J15" s="158">
        <v>6</v>
      </c>
      <c r="K15" s="143"/>
      <c r="L15" s="158"/>
      <c r="M15" s="251"/>
    </row>
    <row r="16" spans="1:13" ht="12.75">
      <c r="A16" s="142"/>
      <c r="C16" s="154"/>
      <c r="D16" s="143"/>
      <c r="E16" s="154"/>
      <c r="H16" s="160"/>
      <c r="I16" s="156"/>
      <c r="J16" s="158"/>
      <c r="K16" s="143"/>
      <c r="L16" s="158"/>
      <c r="M16" s="161"/>
    </row>
    <row r="17" spans="1:13" ht="12.75">
      <c r="A17" s="137" t="s">
        <v>25</v>
      </c>
      <c r="C17" s="154"/>
      <c r="D17" s="143"/>
      <c r="E17" s="154"/>
      <c r="H17" s="156" t="s">
        <v>154</v>
      </c>
      <c r="I17" s="156"/>
      <c r="J17" s="158"/>
      <c r="K17" s="143"/>
      <c r="L17" s="158"/>
      <c r="M17" s="161"/>
    </row>
    <row r="18" spans="2:13" ht="12.75">
      <c r="B18" s="138" t="s">
        <v>26</v>
      </c>
      <c r="C18" s="154"/>
      <c r="D18" s="143"/>
      <c r="E18" s="154"/>
      <c r="H18" s="156"/>
      <c r="I18" s="161" t="s">
        <v>155</v>
      </c>
      <c r="J18" s="158"/>
      <c r="K18" s="143"/>
      <c r="L18" s="158"/>
      <c r="M18" s="161"/>
    </row>
    <row r="19" spans="2:13" ht="12.75">
      <c r="B19" s="138" t="s">
        <v>27</v>
      </c>
      <c r="C19" s="154"/>
      <c r="D19" s="143"/>
      <c r="E19" s="154"/>
      <c r="H19" s="156"/>
      <c r="I19" s="161" t="s">
        <v>156</v>
      </c>
      <c r="J19" s="158"/>
      <c r="K19" s="143"/>
      <c r="L19" s="158"/>
      <c r="M19" s="161"/>
    </row>
    <row r="20" spans="2:13" ht="12.75">
      <c r="B20" s="138"/>
      <c r="C20" s="154"/>
      <c r="D20" s="241"/>
      <c r="E20" s="154"/>
      <c r="F20" s="241"/>
      <c r="H20" s="156"/>
      <c r="I20" s="161"/>
      <c r="J20" s="158"/>
      <c r="K20" s="241"/>
      <c r="L20" s="158"/>
      <c r="M20" s="241"/>
    </row>
    <row r="21" spans="1:13" ht="12.75">
      <c r="A21" s="137" t="s">
        <v>3</v>
      </c>
      <c r="C21" s="154"/>
      <c r="D21" s="143"/>
      <c r="E21" s="154"/>
      <c r="H21" s="156" t="s">
        <v>153</v>
      </c>
      <c r="I21" s="156"/>
      <c r="J21" s="158"/>
      <c r="K21" s="143"/>
      <c r="L21" s="158"/>
      <c r="M21" s="143"/>
    </row>
    <row r="22" spans="2:13" ht="12.75">
      <c r="B22" s="138" t="s">
        <v>127</v>
      </c>
      <c r="C22" s="154">
        <v>7</v>
      </c>
      <c r="D22" s="143">
        <f>'Notes to FS 6-10'!F13</f>
        <v>3419.4159999999997</v>
      </c>
      <c r="E22" s="211"/>
      <c r="F22" s="143"/>
      <c r="H22" s="156"/>
      <c r="I22" s="161" t="s">
        <v>157</v>
      </c>
      <c r="J22" s="158">
        <v>7</v>
      </c>
      <c r="K22" s="143">
        <f>D22</f>
        <v>3419.4159999999997</v>
      </c>
      <c r="L22" s="158"/>
      <c r="M22" s="143"/>
    </row>
    <row r="23" spans="2:13" ht="12.75">
      <c r="B23" s="138" t="s">
        <v>28</v>
      </c>
      <c r="C23" s="154">
        <v>8</v>
      </c>
      <c r="D23" s="143"/>
      <c r="E23" s="211"/>
      <c r="F23" s="143">
        <v>0</v>
      </c>
      <c r="H23" s="156"/>
      <c r="I23" s="161" t="s">
        <v>158</v>
      </c>
      <c r="J23" s="158">
        <v>8</v>
      </c>
      <c r="K23" s="143"/>
      <c r="L23" s="158"/>
      <c r="M23" s="143">
        <f>F23</f>
        <v>0</v>
      </c>
    </row>
    <row r="24" spans="2:13" ht="12.75">
      <c r="B24" s="138" t="s">
        <v>29</v>
      </c>
      <c r="C24" s="154"/>
      <c r="D24" s="143"/>
      <c r="E24" s="154"/>
      <c r="H24" s="156"/>
      <c r="I24" s="161" t="s">
        <v>159</v>
      </c>
      <c r="J24" s="158"/>
      <c r="K24" s="143"/>
      <c r="L24" s="158"/>
      <c r="M24" s="143"/>
    </row>
    <row r="25" spans="2:13" ht="12.75">
      <c r="B25" s="138" t="s">
        <v>30</v>
      </c>
      <c r="C25" s="154"/>
      <c r="D25" s="143"/>
      <c r="E25" s="154"/>
      <c r="H25" s="156"/>
      <c r="I25" s="161" t="s">
        <v>160</v>
      </c>
      <c r="J25" s="158"/>
      <c r="K25" s="143"/>
      <c r="L25" s="158"/>
      <c r="M25" s="143"/>
    </row>
    <row r="26" spans="2:13" ht="12.75">
      <c r="B26" s="138" t="s">
        <v>34</v>
      </c>
      <c r="C26" s="154"/>
      <c r="D26" s="143"/>
      <c r="E26" s="154"/>
      <c r="H26" s="156"/>
      <c r="I26" s="161" t="s">
        <v>161</v>
      </c>
      <c r="J26" s="158"/>
      <c r="K26" s="143"/>
      <c r="L26" s="158"/>
      <c r="M26" s="143"/>
    </row>
    <row r="27" spans="2:13" ht="12.75">
      <c r="B27" s="138"/>
      <c r="C27" s="154"/>
      <c r="D27" s="242">
        <f>SUM(D22:D26)</f>
        <v>3419.4159999999997</v>
      </c>
      <c r="E27" s="154"/>
      <c r="F27" s="242">
        <f>SUM(F23:F26)</f>
        <v>0</v>
      </c>
      <c r="H27" s="156"/>
      <c r="I27" s="161"/>
      <c r="J27" s="158"/>
      <c r="K27" s="242">
        <f>D27</f>
        <v>3419.4159999999997</v>
      </c>
      <c r="L27" s="158"/>
      <c r="M27" s="242">
        <f>F27</f>
        <v>0</v>
      </c>
    </row>
    <row r="28" spans="3:13" ht="12.75">
      <c r="C28" s="154"/>
      <c r="D28" s="143"/>
      <c r="E28" s="154"/>
      <c r="H28" s="156"/>
      <c r="I28" s="156"/>
      <c r="J28" s="158"/>
      <c r="K28" s="143"/>
      <c r="L28" s="158"/>
      <c r="M28" s="143"/>
    </row>
    <row r="29" spans="2:13" ht="12.75">
      <c r="B29" s="138" t="s">
        <v>0</v>
      </c>
      <c r="C29" s="154"/>
      <c r="D29" s="143"/>
      <c r="E29" s="154"/>
      <c r="H29" s="156"/>
      <c r="I29" s="161" t="s">
        <v>162</v>
      </c>
      <c r="J29" s="158"/>
      <c r="K29" s="143"/>
      <c r="L29" s="158"/>
      <c r="M29" s="143"/>
    </row>
    <row r="30" spans="2:13" ht="12.75">
      <c r="B30" s="138" t="s">
        <v>1</v>
      </c>
      <c r="C30" s="154"/>
      <c r="D30" s="143"/>
      <c r="E30" s="154"/>
      <c r="H30" s="156"/>
      <c r="I30" s="161" t="s">
        <v>163</v>
      </c>
      <c r="J30" s="158"/>
      <c r="K30" s="143"/>
      <c r="L30" s="158"/>
      <c r="M30" s="143"/>
    </row>
    <row r="31" spans="2:13" ht="12.75">
      <c r="B31" s="138" t="s">
        <v>31</v>
      </c>
      <c r="C31" s="154"/>
      <c r="D31" s="143"/>
      <c r="E31" s="154"/>
      <c r="H31" s="156"/>
      <c r="I31" s="161" t="s">
        <v>164</v>
      </c>
      <c r="J31" s="158"/>
      <c r="K31" s="143"/>
      <c r="L31" s="158"/>
      <c r="M31" s="143"/>
    </row>
    <row r="32" spans="2:13" ht="12.75">
      <c r="B32" s="138" t="s">
        <v>647</v>
      </c>
      <c r="C32" s="154"/>
      <c r="D32" s="143">
        <f>4439352.32/1000</f>
        <v>4439.35232</v>
      </c>
      <c r="E32" s="154"/>
      <c r="H32" s="156"/>
      <c r="I32" s="161" t="s">
        <v>165</v>
      </c>
      <c r="J32" s="158"/>
      <c r="K32" s="143">
        <f>D32</f>
        <v>4439.35232</v>
      </c>
      <c r="L32" s="158"/>
      <c r="M32" s="143"/>
    </row>
    <row r="33" spans="2:13" ht="12.75">
      <c r="B33" s="138" t="s">
        <v>2</v>
      </c>
      <c r="C33" s="154"/>
      <c r="D33" s="143"/>
      <c r="E33" s="154"/>
      <c r="H33" s="156"/>
      <c r="I33" s="161" t="s">
        <v>166</v>
      </c>
      <c r="J33" s="158"/>
      <c r="K33" s="143"/>
      <c r="L33" s="158"/>
      <c r="M33" s="143"/>
    </row>
    <row r="34" spans="2:13" ht="12.75">
      <c r="B34" s="138"/>
      <c r="C34" s="154"/>
      <c r="D34" s="143"/>
      <c r="E34" s="154"/>
      <c r="H34" s="156"/>
      <c r="I34" s="161"/>
      <c r="J34" s="158"/>
      <c r="K34" s="143"/>
      <c r="L34" s="158"/>
      <c r="M34" s="143"/>
    </row>
    <row r="35" spans="1:13" ht="12.75">
      <c r="A35" s="137" t="s">
        <v>32</v>
      </c>
      <c r="C35" s="154"/>
      <c r="D35" s="143"/>
      <c r="E35" s="154"/>
      <c r="H35" s="156" t="s">
        <v>167</v>
      </c>
      <c r="I35" s="156"/>
      <c r="J35" s="158"/>
      <c r="K35" s="143">
        <f>D35</f>
        <v>0</v>
      </c>
      <c r="L35" s="158"/>
      <c r="M35" s="143"/>
    </row>
    <row r="36" spans="1:13" ht="12.75">
      <c r="A36" s="137" t="s">
        <v>33</v>
      </c>
      <c r="C36" s="154"/>
      <c r="D36" s="143"/>
      <c r="E36" s="154"/>
      <c r="H36" s="156" t="s">
        <v>168</v>
      </c>
      <c r="I36" s="156"/>
      <c r="J36" s="158"/>
      <c r="K36" s="143"/>
      <c r="L36" s="158"/>
      <c r="M36" s="143"/>
    </row>
    <row r="37" spans="3:13" ht="12.75">
      <c r="C37" s="154"/>
      <c r="D37" s="143"/>
      <c r="E37" s="154"/>
      <c r="H37" s="156"/>
      <c r="I37" s="156"/>
      <c r="J37" s="158"/>
      <c r="K37" s="143"/>
      <c r="L37" s="158"/>
      <c r="M37" s="143"/>
    </row>
    <row r="38" spans="3:13" ht="12.75">
      <c r="C38" s="330"/>
      <c r="D38" s="241">
        <f>SUM(D32:D37)</f>
        <v>4439.35232</v>
      </c>
      <c r="E38" s="330"/>
      <c r="F38" s="241"/>
      <c r="H38" s="156"/>
      <c r="I38" s="156"/>
      <c r="J38" s="158"/>
      <c r="K38" s="241">
        <f>D38</f>
        <v>4439.35232</v>
      </c>
      <c r="L38" s="158"/>
      <c r="M38" s="241"/>
    </row>
    <row r="39" spans="3:13" ht="12.75">
      <c r="C39" s="330"/>
      <c r="D39" s="143"/>
      <c r="E39" s="330"/>
      <c r="H39" s="156"/>
      <c r="I39" s="156"/>
      <c r="J39" s="158"/>
      <c r="K39" s="143"/>
      <c r="L39" s="158"/>
      <c r="M39" s="143"/>
    </row>
    <row r="40" spans="1:13" ht="12.75">
      <c r="A40" s="141" t="s">
        <v>23</v>
      </c>
      <c r="C40" s="154"/>
      <c r="D40" s="241">
        <f>D38+D27</f>
        <v>7858.768319999999</v>
      </c>
      <c r="E40" s="154"/>
      <c r="F40" s="241">
        <f>SUM(F27)</f>
        <v>0</v>
      </c>
      <c r="H40" s="159" t="s">
        <v>169</v>
      </c>
      <c r="I40" s="156"/>
      <c r="J40" s="158"/>
      <c r="K40" s="241">
        <f>D40</f>
        <v>7858.768319999999</v>
      </c>
      <c r="L40" s="158"/>
      <c r="M40" s="241">
        <f>F40</f>
        <v>0</v>
      </c>
    </row>
    <row r="41" spans="1:13" ht="12.75">
      <c r="A41" s="141"/>
      <c r="C41" s="154"/>
      <c r="D41" s="145"/>
      <c r="E41" s="154"/>
      <c r="H41" s="159"/>
      <c r="I41" s="156"/>
      <c r="J41" s="158"/>
      <c r="K41" s="162"/>
      <c r="L41" s="158"/>
      <c r="M41" s="162"/>
    </row>
    <row r="42" spans="1:13" ht="12.75">
      <c r="A42" s="141" t="s">
        <v>35</v>
      </c>
      <c r="C42" s="154"/>
      <c r="D42" s="145"/>
      <c r="E42" s="154"/>
      <c r="H42" s="159"/>
      <c r="I42" s="156"/>
      <c r="J42" s="158"/>
      <c r="K42" s="162"/>
      <c r="L42" s="158"/>
      <c r="M42" s="162"/>
    </row>
    <row r="43" spans="1:13" ht="12.75">
      <c r="A43" s="141"/>
      <c r="C43" s="154"/>
      <c r="D43" s="145"/>
      <c r="E43" s="154"/>
      <c r="H43" s="159"/>
      <c r="I43" s="156"/>
      <c r="J43" s="158"/>
      <c r="K43" s="162"/>
      <c r="L43" s="158"/>
      <c r="M43" s="162"/>
    </row>
    <row r="44" spans="1:13" ht="12.75">
      <c r="A44" s="137" t="s">
        <v>36</v>
      </c>
      <c r="C44" s="154"/>
      <c r="D44" s="145"/>
      <c r="E44" s="154"/>
      <c r="H44" s="156" t="s">
        <v>213</v>
      </c>
      <c r="I44" s="156"/>
      <c r="J44" s="158"/>
      <c r="K44" s="162"/>
      <c r="L44" s="158"/>
      <c r="M44" s="162"/>
    </row>
    <row r="45" spans="2:13" ht="12.75">
      <c r="B45" s="138" t="s">
        <v>4</v>
      </c>
      <c r="C45" s="154"/>
      <c r="D45" s="145"/>
      <c r="E45" s="154"/>
      <c r="H45" s="156"/>
      <c r="I45" s="161" t="s">
        <v>170</v>
      </c>
      <c r="J45" s="158"/>
      <c r="K45" s="162"/>
      <c r="L45" s="158"/>
      <c r="M45" s="162"/>
    </row>
    <row r="46" spans="2:13" ht="12.75">
      <c r="B46" s="138" t="s">
        <v>5</v>
      </c>
      <c r="C46" s="154"/>
      <c r="D46" s="145"/>
      <c r="E46" s="154"/>
      <c r="H46" s="156"/>
      <c r="I46" s="161" t="s">
        <v>171</v>
      </c>
      <c r="J46" s="158"/>
      <c r="K46" s="162"/>
      <c r="L46" s="158"/>
      <c r="M46" s="162"/>
    </row>
    <row r="47" spans="2:13" ht="12.75">
      <c r="B47" s="138" t="s">
        <v>37</v>
      </c>
      <c r="C47" s="154"/>
      <c r="D47" s="145"/>
      <c r="E47" s="154"/>
      <c r="H47" s="156"/>
      <c r="I47" s="161" t="s">
        <v>172</v>
      </c>
      <c r="J47" s="158"/>
      <c r="K47" s="162"/>
      <c r="L47" s="158"/>
      <c r="M47" s="162"/>
    </row>
    <row r="48" spans="2:13" ht="12.75">
      <c r="B48" s="138" t="s">
        <v>38</v>
      </c>
      <c r="C48" s="154">
        <v>9</v>
      </c>
      <c r="D48" s="143"/>
      <c r="E48" s="154"/>
      <c r="F48" s="143"/>
      <c r="H48" s="156"/>
      <c r="I48" s="161" t="s">
        <v>214</v>
      </c>
      <c r="J48" s="158">
        <v>9</v>
      </c>
      <c r="K48" s="143"/>
      <c r="L48" s="158"/>
      <c r="M48" s="143"/>
    </row>
    <row r="49" spans="2:13" ht="12.75">
      <c r="B49" s="138"/>
      <c r="C49" s="154"/>
      <c r="D49" s="241"/>
      <c r="E49" s="154"/>
      <c r="F49" s="241"/>
      <c r="H49" s="156"/>
      <c r="I49" s="161"/>
      <c r="J49" s="158"/>
      <c r="K49" s="241"/>
      <c r="L49" s="158"/>
      <c r="M49" s="241"/>
    </row>
    <row r="50" spans="2:13" ht="12.75">
      <c r="B50" s="138"/>
      <c r="C50" s="154"/>
      <c r="D50" s="143"/>
      <c r="E50" s="154"/>
      <c r="H50" s="156"/>
      <c r="I50" s="161"/>
      <c r="J50" s="158"/>
      <c r="K50" s="143"/>
      <c r="L50" s="158"/>
      <c r="M50" s="143"/>
    </row>
    <row r="51" spans="1:13" ht="12.75">
      <c r="A51" s="137" t="s">
        <v>39</v>
      </c>
      <c r="C51" s="154"/>
      <c r="D51" s="143"/>
      <c r="E51" s="154"/>
      <c r="H51" s="156" t="s">
        <v>212</v>
      </c>
      <c r="I51" s="156"/>
      <c r="J51" s="158"/>
      <c r="K51" s="143"/>
      <c r="L51" s="158"/>
      <c r="M51" s="143"/>
    </row>
    <row r="52" spans="2:13" ht="12.75">
      <c r="B52" s="138" t="s">
        <v>21</v>
      </c>
      <c r="C52" s="154"/>
      <c r="D52" s="143"/>
      <c r="E52" s="154"/>
      <c r="H52" s="156"/>
      <c r="I52" s="161" t="s">
        <v>173</v>
      </c>
      <c r="J52" s="158"/>
      <c r="K52" s="143"/>
      <c r="L52" s="158"/>
      <c r="M52" s="143"/>
    </row>
    <row r="53" spans="2:13" ht="12.75">
      <c r="B53" s="138" t="s">
        <v>40</v>
      </c>
      <c r="C53" s="154"/>
      <c r="D53" s="143"/>
      <c r="E53" s="154"/>
      <c r="H53" s="156"/>
      <c r="I53" s="161" t="s">
        <v>174</v>
      </c>
      <c r="J53" s="158"/>
      <c r="K53" s="143"/>
      <c r="L53" s="158"/>
      <c r="M53" s="143"/>
    </row>
    <row r="54" spans="2:13" ht="12.75">
      <c r="B54" s="138" t="s">
        <v>41</v>
      </c>
      <c r="C54" s="154"/>
      <c r="D54" s="143"/>
      <c r="E54" s="154"/>
      <c r="H54" s="156"/>
      <c r="I54" s="161" t="s">
        <v>215</v>
      </c>
      <c r="J54" s="158"/>
      <c r="K54" s="143"/>
      <c r="L54" s="158"/>
      <c r="M54" s="143"/>
    </row>
    <row r="55" spans="2:13" ht="12.75">
      <c r="B55" s="138"/>
      <c r="C55" s="154"/>
      <c r="D55" s="146"/>
      <c r="E55" s="154"/>
      <c r="F55" s="146"/>
      <c r="H55" s="156"/>
      <c r="I55" s="161"/>
      <c r="J55" s="158"/>
      <c r="K55" s="146"/>
      <c r="L55" s="158"/>
      <c r="M55" s="146"/>
    </row>
    <row r="56" spans="1:13" ht="12.75">
      <c r="A56" s="137" t="s">
        <v>42</v>
      </c>
      <c r="C56" s="154"/>
      <c r="D56" s="143"/>
      <c r="E56" s="154"/>
      <c r="H56" s="156" t="s">
        <v>176</v>
      </c>
      <c r="I56" s="156"/>
      <c r="J56" s="158"/>
      <c r="K56" s="143"/>
      <c r="L56" s="158"/>
      <c r="M56" s="143"/>
    </row>
    <row r="57" spans="1:13" ht="12.75">
      <c r="A57" s="137" t="s">
        <v>43</v>
      </c>
      <c r="C57" s="154"/>
      <c r="D57" s="143"/>
      <c r="E57" s="154"/>
      <c r="H57" s="156" t="s">
        <v>178</v>
      </c>
      <c r="I57" s="156"/>
      <c r="J57" s="158"/>
      <c r="K57" s="143"/>
      <c r="L57" s="158"/>
      <c r="M57" s="143"/>
    </row>
    <row r="58" spans="1:13" ht="12.75">
      <c r="A58" s="137" t="s">
        <v>126</v>
      </c>
      <c r="C58" s="154"/>
      <c r="D58" s="143"/>
      <c r="E58" s="154"/>
      <c r="F58" s="276"/>
      <c r="H58" s="156" t="s">
        <v>177</v>
      </c>
      <c r="I58" s="156"/>
      <c r="J58" s="158"/>
      <c r="K58" s="143"/>
      <c r="L58" s="158"/>
      <c r="M58" s="143"/>
    </row>
    <row r="59" spans="3:13" ht="12.75">
      <c r="C59" s="154"/>
      <c r="D59" s="143"/>
      <c r="E59" s="154"/>
      <c r="H59" s="156"/>
      <c r="I59" s="156"/>
      <c r="J59" s="158"/>
      <c r="K59" s="143"/>
      <c r="L59" s="158"/>
      <c r="M59" s="143"/>
    </row>
    <row r="60" spans="1:13" ht="12.75">
      <c r="A60" s="141" t="s">
        <v>6</v>
      </c>
      <c r="C60" s="154"/>
      <c r="D60" s="241"/>
      <c r="E60" s="154"/>
      <c r="F60" s="241"/>
      <c r="H60" s="159" t="s">
        <v>179</v>
      </c>
      <c r="I60" s="156"/>
      <c r="J60" s="158"/>
      <c r="K60" s="241"/>
      <c r="L60" s="158"/>
      <c r="M60" s="241"/>
    </row>
    <row r="61" spans="1:13" ht="12.75">
      <c r="A61" s="141"/>
      <c r="C61" s="154"/>
      <c r="D61" s="143"/>
      <c r="E61" s="154"/>
      <c r="H61" s="159"/>
      <c r="I61" s="156"/>
      <c r="J61" s="158"/>
      <c r="K61" s="143"/>
      <c r="L61" s="158"/>
      <c r="M61" s="143"/>
    </row>
    <row r="62" spans="1:13" ht="13.5" thickBot="1">
      <c r="A62" s="375" t="s">
        <v>44</v>
      </c>
      <c r="B62" s="375"/>
      <c r="C62" s="154"/>
      <c r="D62" s="366">
        <f>D60+D40</f>
        <v>7858.768319999999</v>
      </c>
      <c r="E62" s="154"/>
      <c r="F62" s="248">
        <f>SUM(F40)</f>
        <v>0</v>
      </c>
      <c r="H62" s="370" t="s">
        <v>175</v>
      </c>
      <c r="I62" s="370"/>
      <c r="J62" s="158"/>
      <c r="K62" s="366">
        <f>D62</f>
        <v>7858.768319999999</v>
      </c>
      <c r="L62" s="158"/>
      <c r="M62" s="366">
        <f>F62</f>
        <v>0</v>
      </c>
    </row>
    <row r="63" spans="3:13" ht="12.75">
      <c r="C63" s="154"/>
      <c r="D63" s="143"/>
      <c r="E63" s="154"/>
      <c r="F63" s="145"/>
      <c r="G63" s="144"/>
      <c r="H63" s="156"/>
      <c r="I63" s="156"/>
      <c r="J63" s="158"/>
      <c r="K63" s="143"/>
      <c r="L63" s="158"/>
      <c r="M63" s="162"/>
    </row>
    <row r="64" spans="3:13" ht="12.75">
      <c r="C64" s="154"/>
      <c r="D64" s="244"/>
      <c r="E64" s="154"/>
      <c r="F64" s="145"/>
      <c r="G64" s="144"/>
      <c r="H64" s="156"/>
      <c r="I64" s="156"/>
      <c r="J64" s="158"/>
      <c r="K64" s="244"/>
      <c r="L64" s="158"/>
      <c r="M64" s="162"/>
    </row>
    <row r="65" spans="3:13" ht="12.75">
      <c r="C65" s="154"/>
      <c r="D65" s="145"/>
      <c r="E65" s="154"/>
      <c r="F65" s="145"/>
      <c r="G65" s="144"/>
      <c r="H65" s="156"/>
      <c r="I65" s="156"/>
      <c r="J65" s="158"/>
      <c r="K65" s="162"/>
      <c r="L65" s="158"/>
      <c r="M65" s="162"/>
    </row>
    <row r="66" spans="3:13" ht="12.75">
      <c r="C66" s="154"/>
      <c r="D66" s="145"/>
      <c r="E66" s="154"/>
      <c r="F66" s="145"/>
      <c r="G66" s="144"/>
      <c r="H66" s="156"/>
      <c r="I66" s="156"/>
      <c r="J66" s="158"/>
      <c r="K66" s="162"/>
      <c r="L66" s="158"/>
      <c r="M66" s="162"/>
    </row>
    <row r="67" spans="3:13" ht="12.75">
      <c r="C67" s="154"/>
      <c r="D67" s="145"/>
      <c r="E67" s="154"/>
      <c r="F67" s="145"/>
      <c r="G67" s="144"/>
      <c r="H67" s="156"/>
      <c r="I67" s="156"/>
      <c r="J67" s="158"/>
      <c r="K67" s="162"/>
      <c r="L67" s="158"/>
      <c r="M67" s="162"/>
    </row>
    <row r="68" spans="3:13" ht="12.75">
      <c r="C68" s="154"/>
      <c r="D68" s="145"/>
      <c r="E68" s="154"/>
      <c r="F68" s="145"/>
      <c r="G68" s="144"/>
      <c r="H68" s="156"/>
      <c r="I68" s="156"/>
      <c r="J68" s="158"/>
      <c r="K68" s="162"/>
      <c r="L68" s="158"/>
      <c r="M68" s="162"/>
    </row>
    <row r="69" spans="1:13" ht="12.75">
      <c r="A69" s="156"/>
      <c r="B69" s="156"/>
      <c r="C69" s="158"/>
      <c r="D69" s="162"/>
      <c r="E69" s="158"/>
      <c r="F69" s="162"/>
      <c r="G69" s="149"/>
      <c r="H69" s="156"/>
      <c r="I69" s="156"/>
      <c r="J69" s="158"/>
      <c r="K69" s="162"/>
      <c r="L69" s="158"/>
      <c r="M69" s="162"/>
    </row>
    <row r="70" spans="1:13" ht="12.75">
      <c r="A70" s="156"/>
      <c r="B70" s="156"/>
      <c r="C70" s="158"/>
      <c r="D70" s="162"/>
      <c r="E70" s="158"/>
      <c r="F70" s="162"/>
      <c r="G70" s="149"/>
      <c r="H70" s="156"/>
      <c r="I70" s="156"/>
      <c r="J70" s="158"/>
      <c r="K70" s="162"/>
      <c r="L70" s="158"/>
      <c r="M70" s="162"/>
    </row>
    <row r="71" spans="1:13" ht="12.75">
      <c r="A71" s="156"/>
      <c r="B71" s="156"/>
      <c r="C71" s="158"/>
      <c r="D71" s="162"/>
      <c r="E71" s="158"/>
      <c r="F71" s="162"/>
      <c r="G71" s="149"/>
      <c r="H71" s="156"/>
      <c r="I71" s="156"/>
      <c r="J71" s="158"/>
      <c r="K71" s="162"/>
      <c r="L71" s="158"/>
      <c r="M71" s="162"/>
    </row>
    <row r="72" spans="1:13" ht="12.75">
      <c r="A72" s="156"/>
      <c r="B72" s="156"/>
      <c r="C72" s="158"/>
      <c r="D72" s="162"/>
      <c r="E72" s="368" t="s">
        <v>272</v>
      </c>
      <c r="F72" s="162"/>
      <c r="G72" s="144"/>
      <c r="H72" s="156"/>
      <c r="I72" s="156"/>
      <c r="J72" s="158"/>
      <c r="K72" s="162"/>
      <c r="L72" s="158" t="s">
        <v>525</v>
      </c>
      <c r="M72" s="162"/>
    </row>
    <row r="73" spans="3:13" ht="12.75">
      <c r="C73" s="154"/>
      <c r="D73" s="145"/>
      <c r="E73" s="164" t="s">
        <v>497</v>
      </c>
      <c r="F73" s="145"/>
      <c r="G73" s="144"/>
      <c r="H73" s="156"/>
      <c r="I73" s="156"/>
      <c r="J73" s="158"/>
      <c r="K73" s="162"/>
      <c r="L73" s="166" t="s">
        <v>448</v>
      </c>
      <c r="M73" s="162"/>
    </row>
    <row r="74" spans="3:13" ht="12.75">
      <c r="C74" s="154"/>
      <c r="D74" s="145"/>
      <c r="E74" s="154"/>
      <c r="F74" s="145"/>
      <c r="G74" s="144"/>
      <c r="H74" s="156"/>
      <c r="I74" s="156"/>
      <c r="J74" s="158"/>
      <c r="K74" s="162"/>
      <c r="L74" s="158"/>
      <c r="M74" s="162"/>
    </row>
    <row r="75" spans="3:13" ht="12.75">
      <c r="C75" s="139" t="s">
        <v>20</v>
      </c>
      <c r="D75" s="180">
        <v>2014</v>
      </c>
      <c r="E75" s="154"/>
      <c r="F75" s="180">
        <v>2013</v>
      </c>
      <c r="G75" s="144"/>
      <c r="H75" s="156"/>
      <c r="I75" s="156"/>
      <c r="J75" s="341" t="s">
        <v>131</v>
      </c>
      <c r="K75" s="183">
        <v>2014</v>
      </c>
      <c r="L75" s="158"/>
      <c r="M75" s="183">
        <v>2013</v>
      </c>
    </row>
    <row r="76" spans="1:13" ht="12.75">
      <c r="A76" s="375" t="s">
        <v>46</v>
      </c>
      <c r="B76" s="375"/>
      <c r="C76" s="154"/>
      <c r="D76" s="145"/>
      <c r="E76" s="154"/>
      <c r="F76" s="145"/>
      <c r="G76" s="144"/>
      <c r="H76" s="370" t="s">
        <v>180</v>
      </c>
      <c r="I76" s="370"/>
      <c r="J76" s="158"/>
      <c r="K76" s="162"/>
      <c r="L76" s="158"/>
      <c r="M76" s="162"/>
    </row>
    <row r="77" spans="1:13" ht="12.75">
      <c r="A77" s="137" t="s">
        <v>47</v>
      </c>
      <c r="C77" s="154"/>
      <c r="D77" s="143"/>
      <c r="E77" s="154"/>
      <c r="F77" s="145"/>
      <c r="G77" s="144"/>
      <c r="H77" s="156" t="s">
        <v>181</v>
      </c>
      <c r="I77" s="156"/>
      <c r="J77" s="158"/>
      <c r="K77" s="143"/>
      <c r="L77" s="158"/>
      <c r="M77" s="162"/>
    </row>
    <row r="78" spans="2:13" ht="12.75">
      <c r="B78" s="138" t="s">
        <v>48</v>
      </c>
      <c r="C78" s="154"/>
      <c r="D78" s="143"/>
      <c r="E78" s="154"/>
      <c r="F78" s="145"/>
      <c r="G78" s="145"/>
      <c r="H78" s="156"/>
      <c r="I78" s="161" t="s">
        <v>182</v>
      </c>
      <c r="J78" s="158"/>
      <c r="K78" s="143"/>
      <c r="L78" s="158"/>
      <c r="M78" s="162"/>
    </row>
    <row r="79" spans="2:13" ht="12.75">
      <c r="B79" s="138" t="s">
        <v>49</v>
      </c>
      <c r="C79" s="154"/>
      <c r="D79" s="143"/>
      <c r="E79" s="154"/>
      <c r="F79" s="145"/>
      <c r="G79" s="145"/>
      <c r="H79" s="156"/>
      <c r="I79" s="161" t="s">
        <v>183</v>
      </c>
      <c r="J79" s="158"/>
      <c r="K79" s="143"/>
      <c r="L79" s="158"/>
      <c r="M79" s="162"/>
    </row>
    <row r="80" spans="2:13" ht="12.75">
      <c r="B80" s="138" t="s">
        <v>7</v>
      </c>
      <c r="C80" s="154"/>
      <c r="D80" s="143"/>
      <c r="E80" s="154"/>
      <c r="F80" s="145"/>
      <c r="G80" s="145"/>
      <c r="H80" s="156"/>
      <c r="I80" s="161" t="s">
        <v>184</v>
      </c>
      <c r="J80" s="158"/>
      <c r="K80" s="143"/>
      <c r="L80" s="158"/>
      <c r="M80" s="162"/>
    </row>
    <row r="81" spans="2:13" ht="12.75">
      <c r="B81" s="138"/>
      <c r="C81" s="154"/>
      <c r="D81" s="146"/>
      <c r="E81" s="154"/>
      <c r="F81" s="146"/>
      <c r="G81" s="147">
        <v>0</v>
      </c>
      <c r="H81" s="156"/>
      <c r="I81" s="161"/>
      <c r="J81" s="158"/>
      <c r="K81" s="146"/>
      <c r="L81" s="158"/>
      <c r="M81" s="146"/>
    </row>
    <row r="82" spans="1:13" ht="12.75">
      <c r="A82" s="137" t="s">
        <v>8</v>
      </c>
      <c r="C82" s="154"/>
      <c r="D82" s="143"/>
      <c r="E82" s="154"/>
      <c r="F82" s="145"/>
      <c r="G82" s="144"/>
      <c r="H82" s="156" t="s">
        <v>185</v>
      </c>
      <c r="I82" s="156"/>
      <c r="J82" s="158"/>
      <c r="K82" s="143"/>
      <c r="L82" s="158"/>
      <c r="M82" s="143"/>
    </row>
    <row r="83" spans="2:13" ht="12.75">
      <c r="B83" s="138" t="s">
        <v>50</v>
      </c>
      <c r="C83" s="154">
        <v>11</v>
      </c>
      <c r="D83" s="8">
        <f>'Notes to FS 11-15'!D10</f>
        <v>28607.303200000013</v>
      </c>
      <c r="E83" s="154"/>
      <c r="F83" s="145">
        <f>'Notes to FS 11-15'!F7</f>
        <v>1855.32</v>
      </c>
      <c r="G83" s="145">
        <v>21772903.835887007</v>
      </c>
      <c r="H83" s="156"/>
      <c r="I83" s="161" t="s">
        <v>186</v>
      </c>
      <c r="J83" s="158">
        <v>11</v>
      </c>
      <c r="K83" s="143">
        <f>D83</f>
        <v>28607.303200000013</v>
      </c>
      <c r="L83" s="158"/>
      <c r="M83" s="143">
        <f>F83</f>
        <v>1855.32</v>
      </c>
    </row>
    <row r="84" spans="2:13" ht="12.75">
      <c r="B84" s="138" t="s">
        <v>9</v>
      </c>
      <c r="C84" s="154"/>
      <c r="D84" s="143">
        <f>(558603/1000+F84)</f>
        <v>702.827</v>
      </c>
      <c r="E84" s="154"/>
      <c r="F84" s="250">
        <f>144224/1000</f>
        <v>144.224</v>
      </c>
      <c r="G84" s="145"/>
      <c r="H84" s="156"/>
      <c r="I84" s="161" t="s">
        <v>187</v>
      </c>
      <c r="J84" s="158"/>
      <c r="K84" s="143">
        <f>D84</f>
        <v>702.827</v>
      </c>
      <c r="L84" s="158"/>
      <c r="M84" s="143">
        <f>F84</f>
        <v>144.224</v>
      </c>
    </row>
    <row r="85" spans="2:13" ht="12.75">
      <c r="B85" s="138" t="s">
        <v>10</v>
      </c>
      <c r="C85" s="154">
        <v>12</v>
      </c>
      <c r="D85" s="143">
        <f>'Notes to FS 11-15'!D18</f>
        <v>19.004</v>
      </c>
      <c r="E85" s="154"/>
      <c r="F85" s="145">
        <f>'Notes to FS 11-15'!F18</f>
        <v>21.224</v>
      </c>
      <c r="G85" s="145">
        <v>0</v>
      </c>
      <c r="H85" s="156"/>
      <c r="I85" s="161" t="s">
        <v>188</v>
      </c>
      <c r="J85" s="158">
        <v>12</v>
      </c>
      <c r="K85" s="143">
        <f>D85</f>
        <v>19.004</v>
      </c>
      <c r="L85" s="158"/>
      <c r="M85" s="143">
        <f>F85</f>
        <v>21.224</v>
      </c>
    </row>
    <row r="86" spans="2:13" ht="12.75">
      <c r="B86" s="138" t="s">
        <v>125</v>
      </c>
      <c r="C86" s="154">
        <v>13</v>
      </c>
      <c r="D86" s="143"/>
      <c r="E86" s="154"/>
      <c r="F86" s="145"/>
      <c r="G86" s="145">
        <v>49854.02</v>
      </c>
      <c r="H86" s="156"/>
      <c r="I86" s="161" t="s">
        <v>189</v>
      </c>
      <c r="J86" s="158">
        <v>13</v>
      </c>
      <c r="K86" s="143"/>
      <c r="L86" s="158"/>
      <c r="M86" s="143"/>
    </row>
    <row r="87" spans="2:13" ht="12.75">
      <c r="B87" s="138" t="s">
        <v>11</v>
      </c>
      <c r="C87" s="154"/>
      <c r="D87" s="143"/>
      <c r="E87" s="154"/>
      <c r="F87" s="145"/>
      <c r="G87" s="145"/>
      <c r="H87" s="156"/>
      <c r="I87" s="161" t="s">
        <v>190</v>
      </c>
      <c r="J87" s="158"/>
      <c r="K87" s="143">
        <f>D87</f>
        <v>0</v>
      </c>
      <c r="L87" s="158"/>
      <c r="M87" s="143"/>
    </row>
    <row r="88" spans="2:13" ht="12.75">
      <c r="B88" s="138"/>
      <c r="C88" s="154"/>
      <c r="D88" s="349"/>
      <c r="E88" s="154"/>
      <c r="F88" s="145"/>
      <c r="G88" s="147">
        <v>21822757.855887007</v>
      </c>
      <c r="H88" s="156"/>
      <c r="I88" s="161"/>
      <c r="J88" s="158"/>
      <c r="K88" s="349">
        <f>D88</f>
        <v>0</v>
      </c>
      <c r="L88" s="350"/>
      <c r="M88" s="349"/>
    </row>
    <row r="89" spans="1:13" ht="12.75">
      <c r="A89" s="137" t="s">
        <v>51</v>
      </c>
      <c r="C89" s="154"/>
      <c r="D89" s="143"/>
      <c r="E89" s="154"/>
      <c r="F89" s="145"/>
      <c r="G89" s="144"/>
      <c r="H89" s="156" t="s">
        <v>195</v>
      </c>
      <c r="I89" s="156"/>
      <c r="J89" s="158"/>
      <c r="K89" s="143"/>
      <c r="L89" s="158"/>
      <c r="M89" s="143"/>
    </row>
    <row r="90" spans="1:13" ht="13.5" thickBot="1">
      <c r="A90" s="141" t="s">
        <v>52</v>
      </c>
      <c r="C90" s="154"/>
      <c r="D90" s="243">
        <f>SUM(D83:D89)</f>
        <v>29329.134200000015</v>
      </c>
      <c r="E90" s="154"/>
      <c r="F90" s="243">
        <f>SUM(F83:F89)</f>
        <v>2020.7679999999998</v>
      </c>
      <c r="G90" s="144"/>
      <c r="H90" s="159" t="s">
        <v>197</v>
      </c>
      <c r="I90" s="156"/>
      <c r="J90" s="158"/>
      <c r="K90" s="243">
        <f>D90</f>
        <v>29329.134200000015</v>
      </c>
      <c r="L90" s="158"/>
      <c r="M90" s="243">
        <f>F90</f>
        <v>2020.7679999999998</v>
      </c>
    </row>
    <row r="91" spans="3:13" ht="12.75">
      <c r="C91" s="154"/>
      <c r="D91" s="143"/>
      <c r="E91" s="154"/>
      <c r="F91" s="145"/>
      <c r="G91" s="148">
        <v>21822757.855887007</v>
      </c>
      <c r="H91" s="156"/>
      <c r="I91" s="156"/>
      <c r="J91" s="158"/>
      <c r="K91" s="143"/>
      <c r="L91" s="158"/>
      <c r="M91" s="143"/>
    </row>
    <row r="92" spans="3:13" ht="12.75">
      <c r="C92" s="154"/>
      <c r="D92" s="143"/>
      <c r="E92" s="154"/>
      <c r="F92" s="145"/>
      <c r="G92" s="144"/>
      <c r="H92" s="156"/>
      <c r="I92" s="156"/>
      <c r="J92" s="158"/>
      <c r="K92" s="143"/>
      <c r="L92" s="158"/>
      <c r="M92" s="143"/>
    </row>
    <row r="93" spans="1:13" ht="12.75">
      <c r="A93" s="137" t="s">
        <v>12</v>
      </c>
      <c r="C93" s="154"/>
      <c r="D93" s="143"/>
      <c r="E93" s="154"/>
      <c r="F93" s="145"/>
      <c r="G93" s="144"/>
      <c r="H93" s="156" t="s">
        <v>191</v>
      </c>
      <c r="I93" s="156"/>
      <c r="J93" s="158"/>
      <c r="K93" s="143"/>
      <c r="L93" s="158"/>
      <c r="M93" s="143"/>
    </row>
    <row r="94" spans="2:13" ht="12.75">
      <c r="B94" s="138" t="s">
        <v>53</v>
      </c>
      <c r="C94" s="154"/>
      <c r="D94" s="143"/>
      <c r="E94" s="154"/>
      <c r="F94" s="145"/>
      <c r="G94" s="145"/>
      <c r="H94" s="156"/>
      <c r="I94" s="161" t="s">
        <v>192</v>
      </c>
      <c r="J94" s="158"/>
      <c r="K94" s="143"/>
      <c r="L94" s="158"/>
      <c r="M94" s="143"/>
    </row>
    <row r="95" spans="2:13" ht="12.75">
      <c r="B95" s="138" t="s">
        <v>7</v>
      </c>
      <c r="C95" s="154"/>
      <c r="E95" s="154"/>
      <c r="F95" s="145"/>
      <c r="G95" s="145"/>
      <c r="H95" s="156"/>
      <c r="I95" s="161" t="s">
        <v>184</v>
      </c>
      <c r="J95" s="158"/>
      <c r="K95" s="161"/>
      <c r="L95" s="158"/>
      <c r="M95" s="161"/>
    </row>
    <row r="96" spans="2:13" ht="12.75">
      <c r="B96" s="138"/>
      <c r="C96" s="154"/>
      <c r="D96" s="146"/>
      <c r="E96" s="154"/>
      <c r="F96" s="146"/>
      <c r="G96" s="147">
        <v>0</v>
      </c>
      <c r="H96" s="156"/>
      <c r="I96" s="161"/>
      <c r="J96" s="158"/>
      <c r="K96" s="146"/>
      <c r="L96" s="158"/>
      <c r="M96" s="146"/>
    </row>
    <row r="97" spans="2:13" ht="12.75">
      <c r="B97" s="138"/>
      <c r="C97" s="154"/>
      <c r="D97" s="143"/>
      <c r="E97" s="154"/>
      <c r="F97" s="145"/>
      <c r="G97" s="149"/>
      <c r="H97" s="156"/>
      <c r="I97" s="161"/>
      <c r="J97" s="158"/>
      <c r="K97" s="143"/>
      <c r="L97" s="158"/>
      <c r="M97" s="143"/>
    </row>
    <row r="98" spans="1:13" ht="12.75">
      <c r="A98" s="137" t="s">
        <v>54</v>
      </c>
      <c r="C98" s="154"/>
      <c r="D98" s="143"/>
      <c r="E98" s="154"/>
      <c r="F98" s="145">
        <f>55672/1000</f>
        <v>55.672</v>
      </c>
      <c r="G98" s="144"/>
      <c r="H98" s="156" t="s">
        <v>193</v>
      </c>
      <c r="I98" s="156"/>
      <c r="J98" s="158"/>
      <c r="K98" s="143"/>
      <c r="L98" s="158"/>
      <c r="M98" s="143">
        <f>F98</f>
        <v>55.672</v>
      </c>
    </row>
    <row r="99" spans="1:13" ht="12.75">
      <c r="A99" s="137" t="s">
        <v>55</v>
      </c>
      <c r="C99" s="154"/>
      <c r="D99" s="143"/>
      <c r="E99" s="154"/>
      <c r="F99" s="145"/>
      <c r="G99" s="144"/>
      <c r="H99" s="156" t="s">
        <v>194</v>
      </c>
      <c r="I99" s="156"/>
      <c r="J99" s="158"/>
      <c r="K99" s="143"/>
      <c r="L99" s="158"/>
      <c r="M99" s="143"/>
    </row>
    <row r="100" spans="1:13" ht="12.75">
      <c r="A100" s="137" t="s">
        <v>56</v>
      </c>
      <c r="C100" s="154"/>
      <c r="D100" s="241"/>
      <c r="E100" s="154"/>
      <c r="F100" s="241">
        <f>SUM(F98:F99)</f>
        <v>55.672</v>
      </c>
      <c r="G100" s="144"/>
      <c r="H100" s="156" t="s">
        <v>196</v>
      </c>
      <c r="I100" s="156"/>
      <c r="J100" s="158"/>
      <c r="K100" s="241"/>
      <c r="L100" s="158"/>
      <c r="M100" s="241">
        <f>F100</f>
        <v>55.672</v>
      </c>
    </row>
    <row r="101" spans="3:13" ht="12.75">
      <c r="C101" s="154"/>
      <c r="D101" s="245"/>
      <c r="E101" s="154"/>
      <c r="F101" s="145"/>
      <c r="G101" s="144"/>
      <c r="H101" s="156"/>
      <c r="I101" s="156"/>
      <c r="J101" s="158"/>
      <c r="K101" s="245"/>
      <c r="L101" s="158"/>
      <c r="M101" s="245"/>
    </row>
    <row r="102" spans="1:13" ht="12.75">
      <c r="A102" s="141" t="s">
        <v>57</v>
      </c>
      <c r="C102" s="154"/>
      <c r="D102" s="241"/>
      <c r="E102" s="154"/>
      <c r="F102" s="241">
        <f>SUM(F100)</f>
        <v>55.672</v>
      </c>
      <c r="G102" s="148"/>
      <c r="H102" s="159" t="s">
        <v>198</v>
      </c>
      <c r="I102" s="156"/>
      <c r="J102" s="158"/>
      <c r="K102" s="241"/>
      <c r="L102" s="158"/>
      <c r="M102" s="241">
        <f>F102</f>
        <v>55.672</v>
      </c>
    </row>
    <row r="103" spans="1:13" ht="12.75">
      <c r="A103" s="141"/>
      <c r="C103" s="154"/>
      <c r="D103" s="245"/>
      <c r="E103" s="154"/>
      <c r="F103" s="145"/>
      <c r="G103" s="148"/>
      <c r="H103" s="159"/>
      <c r="I103" s="156"/>
      <c r="J103" s="158"/>
      <c r="K103" s="245"/>
      <c r="L103" s="158"/>
      <c r="M103" s="245"/>
    </row>
    <row r="104" spans="1:13" ht="12.75">
      <c r="A104" s="141" t="s">
        <v>58</v>
      </c>
      <c r="C104" s="154"/>
      <c r="D104" s="241">
        <f>D90+D102</f>
        <v>29329.134200000015</v>
      </c>
      <c r="E104" s="330"/>
      <c r="F104" s="241">
        <f>F90+F102</f>
        <v>2076.4399999999996</v>
      </c>
      <c r="G104" s="148">
        <v>21822757.855887007</v>
      </c>
      <c r="H104" s="159" t="s">
        <v>199</v>
      </c>
      <c r="I104" s="156"/>
      <c r="J104" s="158"/>
      <c r="K104" s="343">
        <f>D104</f>
        <v>29329.134200000015</v>
      </c>
      <c r="L104" s="332"/>
      <c r="M104" s="343">
        <f>F104</f>
        <v>2076.4399999999996</v>
      </c>
    </row>
    <row r="105" spans="3:13" ht="12.75">
      <c r="C105" s="154"/>
      <c r="D105" s="143"/>
      <c r="E105" s="154"/>
      <c r="F105" s="145"/>
      <c r="G105" s="144"/>
      <c r="H105" s="156"/>
      <c r="I105" s="156"/>
      <c r="J105" s="158"/>
      <c r="K105" s="343"/>
      <c r="L105" s="143"/>
      <c r="M105" s="343"/>
    </row>
    <row r="106" spans="1:13" ht="12.75">
      <c r="A106" s="375" t="s">
        <v>13</v>
      </c>
      <c r="B106" s="375"/>
      <c r="C106" s="154"/>
      <c r="D106" s="143"/>
      <c r="E106" s="154"/>
      <c r="F106" s="145"/>
      <c r="G106" s="144"/>
      <c r="H106" s="370" t="s">
        <v>200</v>
      </c>
      <c r="I106" s="370"/>
      <c r="J106" s="158"/>
      <c r="K106" s="143"/>
      <c r="L106" s="158"/>
      <c r="M106" s="143"/>
    </row>
    <row r="107" spans="1:13" ht="12.75">
      <c r="A107" s="137" t="s">
        <v>14</v>
      </c>
      <c r="C107" s="154"/>
      <c r="D107" s="143"/>
      <c r="E107" s="154"/>
      <c r="F107" s="145"/>
      <c r="G107" s="144"/>
      <c r="H107" s="156" t="s">
        <v>201</v>
      </c>
      <c r="I107" s="156"/>
      <c r="J107" s="158"/>
      <c r="K107" s="143"/>
      <c r="L107" s="158"/>
      <c r="M107" s="143"/>
    </row>
    <row r="108" spans="1:13" ht="12.75">
      <c r="A108" s="137" t="s">
        <v>22</v>
      </c>
      <c r="C108" s="154"/>
      <c r="D108" s="143"/>
      <c r="E108" s="154"/>
      <c r="F108" s="145"/>
      <c r="G108" s="144"/>
      <c r="H108" s="156" t="s">
        <v>202</v>
      </c>
      <c r="I108" s="156"/>
      <c r="J108" s="158"/>
      <c r="K108" s="143"/>
      <c r="L108" s="158"/>
      <c r="M108" s="143"/>
    </row>
    <row r="109" spans="1:13" ht="12.75">
      <c r="A109" s="137" t="s">
        <v>59</v>
      </c>
      <c r="C109" s="154"/>
      <c r="D109" s="143"/>
      <c r="E109" s="154"/>
      <c r="F109" s="145"/>
      <c r="G109" s="144"/>
      <c r="H109" s="156" t="s">
        <v>203</v>
      </c>
      <c r="I109" s="156"/>
      <c r="J109" s="158"/>
      <c r="K109" s="143"/>
      <c r="L109" s="158"/>
      <c r="M109" s="143"/>
    </row>
    <row r="110" spans="1:13" ht="12.75">
      <c r="A110" s="137" t="s">
        <v>60</v>
      </c>
      <c r="C110" s="154"/>
      <c r="D110" s="143"/>
      <c r="E110" s="154"/>
      <c r="F110" s="145"/>
      <c r="G110" s="144"/>
      <c r="H110" s="156" t="s">
        <v>204</v>
      </c>
      <c r="I110" s="156"/>
      <c r="J110" s="158"/>
      <c r="K110" s="143"/>
      <c r="L110" s="158"/>
      <c r="M110" s="143"/>
    </row>
    <row r="111" spans="1:13" ht="12.75">
      <c r="A111" s="137" t="s">
        <v>15</v>
      </c>
      <c r="C111" s="154"/>
      <c r="D111" s="143"/>
      <c r="E111" s="154"/>
      <c r="F111" s="145"/>
      <c r="G111" s="144"/>
      <c r="H111" s="156" t="s">
        <v>205</v>
      </c>
      <c r="I111" s="156"/>
      <c r="J111" s="158"/>
      <c r="K111" s="143"/>
      <c r="L111" s="158"/>
      <c r="M111" s="143"/>
    </row>
    <row r="112" spans="1:13" ht="12.75">
      <c r="A112" s="137" t="s">
        <v>16</v>
      </c>
      <c r="C112" s="154"/>
      <c r="D112" s="143"/>
      <c r="E112" s="154"/>
      <c r="F112" s="145"/>
      <c r="G112" s="144"/>
      <c r="H112" s="156" t="s">
        <v>206</v>
      </c>
      <c r="I112" s="156"/>
      <c r="J112" s="158"/>
      <c r="K112" s="143"/>
      <c r="L112" s="158"/>
      <c r="M112" s="143"/>
    </row>
    <row r="113" spans="1:13" ht="12.75">
      <c r="A113" s="137" t="s">
        <v>17</v>
      </c>
      <c r="C113" s="154"/>
      <c r="E113" s="154"/>
      <c r="F113" s="145"/>
      <c r="G113" s="144"/>
      <c r="H113" s="156" t="s">
        <v>207</v>
      </c>
      <c r="I113" s="156"/>
      <c r="J113" s="158"/>
      <c r="K113" s="161"/>
      <c r="L113" s="158"/>
      <c r="M113" s="161"/>
    </row>
    <row r="114" spans="1:13" ht="12.75">
      <c r="A114" s="137" t="s">
        <v>273</v>
      </c>
      <c r="C114" s="154">
        <v>10</v>
      </c>
      <c r="D114" s="143">
        <f>(-98456049+93008636.07+10893783-3377418.7)/1000</f>
        <v>2068.9513699999925</v>
      </c>
      <c r="E114" s="154"/>
      <c r="F114" s="240"/>
      <c r="G114" s="144"/>
      <c r="H114" s="156" t="s">
        <v>283</v>
      </c>
      <c r="I114" s="156"/>
      <c r="J114" s="234">
        <v>10</v>
      </c>
      <c r="K114" s="143">
        <f>D114</f>
        <v>2068.9513699999925</v>
      </c>
      <c r="L114" s="158"/>
      <c r="M114" s="143"/>
    </row>
    <row r="115" spans="1:13" ht="12.75">
      <c r="A115" s="137" t="s">
        <v>122</v>
      </c>
      <c r="C115" s="154"/>
      <c r="D115" s="143">
        <f>F116</f>
        <v>-2076.44</v>
      </c>
      <c r="E115" s="154"/>
      <c r="F115" s="145"/>
      <c r="G115" s="144">
        <v>105761748.44</v>
      </c>
      <c r="H115" s="156" t="s">
        <v>208</v>
      </c>
      <c r="I115" s="156"/>
      <c r="J115" s="158"/>
      <c r="K115" s="143">
        <f>D115</f>
        <v>-2076.44</v>
      </c>
      <c r="L115" s="158"/>
      <c r="M115" s="143"/>
    </row>
    <row r="116" spans="1:13" ht="12.75">
      <c r="A116" s="137" t="s">
        <v>128</v>
      </c>
      <c r="C116" s="154">
        <v>17</v>
      </c>
      <c r="D116" s="143">
        <f>'Profit &amp; Loss'!D44</f>
        <v>-21462.886250000014</v>
      </c>
      <c r="E116" s="158"/>
      <c r="F116" s="143">
        <f>'Profit &amp; Loss'!F44</f>
        <v>-2076.44</v>
      </c>
      <c r="G116" s="144">
        <v>22216514.777999885</v>
      </c>
      <c r="H116" s="156" t="s">
        <v>209</v>
      </c>
      <c r="I116" s="156"/>
      <c r="J116" s="158">
        <v>17</v>
      </c>
      <c r="K116" s="143">
        <f>D116</f>
        <v>-21462.886250000014</v>
      </c>
      <c r="L116" s="158"/>
      <c r="M116" s="143">
        <f>F116</f>
        <v>-2076.44</v>
      </c>
    </row>
    <row r="117" spans="3:13" ht="12.75">
      <c r="C117" s="154"/>
      <c r="D117" s="143"/>
      <c r="E117" s="154"/>
      <c r="F117" s="145"/>
      <c r="G117" s="148">
        <v>127978263.21799988</v>
      </c>
      <c r="H117" s="156"/>
      <c r="I117" s="156"/>
      <c r="J117" s="158"/>
      <c r="K117" s="143"/>
      <c r="L117" s="158"/>
      <c r="M117" s="143"/>
    </row>
    <row r="118" spans="1:13" ht="13.5" thickBot="1">
      <c r="A118" s="141" t="s">
        <v>18</v>
      </c>
      <c r="D118" s="243">
        <f>SUM(D108:D117)</f>
        <v>-21470.37488000002</v>
      </c>
      <c r="F118" s="243">
        <f>SUM(F108:F117)</f>
        <v>-2076.44</v>
      </c>
      <c r="G118" s="144"/>
      <c r="H118" s="159" t="s">
        <v>210</v>
      </c>
      <c r="I118" s="156"/>
      <c r="J118" s="156"/>
      <c r="K118" s="246">
        <f>D118</f>
        <v>-21470.37488000002</v>
      </c>
      <c r="L118" s="156"/>
      <c r="M118" s="246">
        <f>F118</f>
        <v>-2076.44</v>
      </c>
    </row>
    <row r="119" spans="1:13" ht="12.75">
      <c r="A119" s="141"/>
      <c r="D119" s="247"/>
      <c r="F119" s="145"/>
      <c r="G119" s="144"/>
      <c r="H119" s="159"/>
      <c r="I119" s="156"/>
      <c r="J119" s="156"/>
      <c r="K119" s="247"/>
      <c r="L119" s="156"/>
      <c r="M119" s="247"/>
    </row>
    <row r="120" spans="1:13" ht="13.5" thickBot="1">
      <c r="A120" s="375" t="s">
        <v>61</v>
      </c>
      <c r="B120" s="375"/>
      <c r="D120" s="248">
        <f>D118+D104</f>
        <v>7858.759319999994</v>
      </c>
      <c r="F120" s="248">
        <f>F104+F118</f>
        <v>0</v>
      </c>
      <c r="G120" s="151">
        <v>149801021.07388687</v>
      </c>
      <c r="H120" s="370" t="s">
        <v>211</v>
      </c>
      <c r="I120" s="370"/>
      <c r="J120" s="156"/>
      <c r="K120" s="248">
        <f>D120</f>
        <v>7858.759319999994</v>
      </c>
      <c r="L120" s="156"/>
      <c r="M120" s="248">
        <f>F120</f>
        <v>0</v>
      </c>
    </row>
    <row r="121" spans="8:13" ht="13.5" thickTop="1">
      <c r="H121" s="156"/>
      <c r="I121" s="156"/>
      <c r="J121" s="156"/>
      <c r="K121" s="161"/>
      <c r="L121" s="156"/>
      <c r="M121" s="161"/>
    </row>
    <row r="122" spans="4:13" ht="12.75">
      <c r="D122" s="364"/>
      <c r="F122" s="249"/>
      <c r="G122" s="152"/>
      <c r="H122" s="156"/>
      <c r="I122" s="156"/>
      <c r="J122" s="156"/>
      <c r="K122" s="251"/>
      <c r="L122" s="156"/>
      <c r="M122" s="251"/>
    </row>
    <row r="123" spans="4:13" ht="12.75">
      <c r="D123" s="249"/>
      <c r="H123" s="156"/>
      <c r="I123" s="156"/>
      <c r="J123" s="156"/>
      <c r="K123" s="251"/>
      <c r="L123" s="156"/>
      <c r="M123" s="161"/>
    </row>
    <row r="124" spans="1:13" ht="26.25" customHeight="1">
      <c r="A124" s="379" t="s">
        <v>603</v>
      </c>
      <c r="B124" s="379"/>
      <c r="C124" s="379"/>
      <c r="D124" s="379"/>
      <c r="E124" s="379"/>
      <c r="F124" s="379"/>
      <c r="G124" s="379"/>
      <c r="H124" s="376" t="s">
        <v>606</v>
      </c>
      <c r="I124" s="376"/>
      <c r="J124" s="376"/>
      <c r="K124" s="376"/>
      <c r="L124" s="376"/>
      <c r="M124" s="376"/>
    </row>
    <row r="125" spans="1:13" ht="14.25">
      <c r="A125" s="312"/>
      <c r="B125" s="313"/>
      <c r="C125" s="313"/>
      <c r="D125" s="313"/>
      <c r="E125" s="314"/>
      <c r="F125" s="314"/>
      <c r="G125" s="313"/>
      <c r="H125" s="312"/>
      <c r="I125" s="313"/>
      <c r="J125" s="313"/>
      <c r="K125" s="313"/>
      <c r="L125" s="314"/>
      <c r="M125" s="314"/>
    </row>
    <row r="126" spans="1:13" ht="29.25" customHeight="1">
      <c r="A126" s="378" t="s">
        <v>604</v>
      </c>
      <c r="B126" s="378"/>
      <c r="C126" s="315"/>
      <c r="D126" s="377" t="s">
        <v>605</v>
      </c>
      <c r="E126" s="377"/>
      <c r="F126" s="377"/>
      <c r="G126" s="314"/>
      <c r="H126" s="378" t="s">
        <v>595</v>
      </c>
      <c r="I126" s="378"/>
      <c r="J126" s="315"/>
      <c r="K126" s="377" t="s">
        <v>607</v>
      </c>
      <c r="L126" s="377"/>
      <c r="M126" s="377"/>
    </row>
    <row r="127" spans="1:13" ht="14.25">
      <c r="A127" s="314"/>
      <c r="B127" s="314"/>
      <c r="C127" s="314"/>
      <c r="D127" s="314"/>
      <c r="E127" s="314"/>
      <c r="F127" s="314"/>
      <c r="G127" s="314"/>
      <c r="H127" s="314"/>
      <c r="I127" s="314"/>
      <c r="J127" s="314"/>
      <c r="K127" s="314"/>
      <c r="L127" s="314"/>
      <c r="M127" s="314"/>
    </row>
    <row r="128" spans="1:13" ht="14.25">
      <c r="A128" s="314"/>
      <c r="B128" s="314"/>
      <c r="C128" s="314"/>
      <c r="D128" s="314"/>
      <c r="E128" s="314"/>
      <c r="F128" s="314"/>
      <c r="G128" s="314"/>
      <c r="H128" s="314"/>
      <c r="I128" s="314"/>
      <c r="J128" s="314"/>
      <c r="K128" s="314"/>
      <c r="L128" s="314"/>
      <c r="M128" s="314"/>
    </row>
    <row r="129" spans="1:13" ht="14.25" customHeight="1">
      <c r="A129" s="376" t="s">
        <v>596</v>
      </c>
      <c r="B129" s="376"/>
      <c r="C129" s="312"/>
      <c r="D129" s="316" t="s">
        <v>681</v>
      </c>
      <c r="E129" s="313"/>
      <c r="F129" s="137"/>
      <c r="G129" s="314"/>
      <c r="H129" s="376" t="s">
        <v>596</v>
      </c>
      <c r="I129" s="376"/>
      <c r="J129" s="312"/>
      <c r="K129" s="316" t="s">
        <v>681</v>
      </c>
      <c r="L129" s="313"/>
      <c r="M129" s="137"/>
    </row>
  </sheetData>
  <sheetProtection password="CC3D" sheet="1"/>
  <mergeCells count="22">
    <mergeCell ref="H129:I129"/>
    <mergeCell ref="K126:M126"/>
    <mergeCell ref="H126:I126"/>
    <mergeCell ref="H124:M124"/>
    <mergeCell ref="A129:B129"/>
    <mergeCell ref="A124:G124"/>
    <mergeCell ref="A126:B126"/>
    <mergeCell ref="D126:F126"/>
    <mergeCell ref="B5:D5"/>
    <mergeCell ref="B6:D6"/>
    <mergeCell ref="A120:B120"/>
    <mergeCell ref="A106:B106"/>
    <mergeCell ref="A11:B11"/>
    <mergeCell ref="A76:B76"/>
    <mergeCell ref="A62:B62"/>
    <mergeCell ref="H120:I120"/>
    <mergeCell ref="I5:K5"/>
    <mergeCell ref="I6:K6"/>
    <mergeCell ref="H11:I11"/>
    <mergeCell ref="H62:I62"/>
    <mergeCell ref="H76:I76"/>
    <mergeCell ref="H106:I106"/>
  </mergeCells>
  <printOptions/>
  <pageMargins left="0.7608333333333334" right="0.4033333333333333" top="0.5316666666666666" bottom="0.75" header="0.22916666666666666" footer="0.5"/>
  <pageSetup horizontalDpi="600" verticalDpi="600" orientation="portrait" paperSize="9" scale="88"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tabColor indexed="60"/>
  </sheetPr>
  <dimension ref="A1:O54"/>
  <sheetViews>
    <sheetView view="pageLayout" zoomScale="80" zoomScaleSheetLayoutView="80" zoomScalePageLayoutView="80" workbookViewId="0" topLeftCell="A1">
      <selection activeCell="K42" sqref="K42"/>
    </sheetView>
  </sheetViews>
  <sheetFormatPr defaultColWidth="9.140625" defaultRowHeight="12.75"/>
  <cols>
    <col min="1" max="1" width="9.140625" style="137" customWidth="1"/>
    <col min="2" max="2" width="41.57421875" style="137" customWidth="1"/>
    <col min="3" max="3" width="9.140625" style="137" customWidth="1"/>
    <col min="4" max="4" width="17.00390625" style="138" customWidth="1"/>
    <col min="5" max="5" width="3.8515625" style="137" customWidth="1"/>
    <col min="6" max="6" width="17.00390625" style="138" customWidth="1"/>
    <col min="7" max="7" width="6.00390625" style="156" customWidth="1"/>
    <col min="8" max="8" width="0.13671875" style="137" hidden="1" customWidth="1"/>
    <col min="9" max="9" width="8.8515625" style="137" customWidth="1"/>
    <col min="10" max="10" width="41.28125" style="137" customWidth="1"/>
    <col min="11" max="11" width="9.140625" style="137" customWidth="1"/>
    <col min="12" max="12" width="17.00390625" style="138" customWidth="1"/>
    <col min="13" max="13" width="3.7109375" style="137" customWidth="1"/>
    <col min="14" max="14" width="17.00390625" style="138" customWidth="1"/>
    <col min="15" max="15" width="6.00390625" style="137" customWidth="1"/>
    <col min="16" max="16384" width="9.140625" style="137" customWidth="1"/>
  </cols>
  <sheetData>
    <row r="1" spans="1:15" ht="12.75">
      <c r="A1" s="141" t="s">
        <v>601</v>
      </c>
      <c r="I1" s="159" t="s">
        <v>608</v>
      </c>
      <c r="J1" s="156"/>
      <c r="K1" s="158"/>
      <c r="L1" s="256"/>
      <c r="M1" s="158"/>
      <c r="N1" s="162"/>
      <c r="O1" s="149"/>
    </row>
    <row r="2" spans="1:15" ht="12.75">
      <c r="A2" s="153" t="s">
        <v>121</v>
      </c>
      <c r="I2" s="155" t="s">
        <v>148</v>
      </c>
      <c r="J2" s="156"/>
      <c r="K2" s="158"/>
      <c r="L2" s="256"/>
      <c r="M2" s="158"/>
      <c r="N2" s="162"/>
      <c r="O2" s="149"/>
    </row>
    <row r="3" spans="1:15" ht="12.75">
      <c r="A3" s="137" t="s">
        <v>274</v>
      </c>
      <c r="I3" s="156"/>
      <c r="J3" s="156"/>
      <c r="K3" s="156"/>
      <c r="L3" s="161"/>
      <c r="M3" s="156"/>
      <c r="N3" s="161"/>
      <c r="O3" s="156"/>
    </row>
    <row r="4" spans="1:15" ht="12.75">
      <c r="A4" s="373" t="s">
        <v>124</v>
      </c>
      <c r="B4" s="373"/>
      <c r="C4" s="373"/>
      <c r="D4" s="373"/>
      <c r="E4" s="373"/>
      <c r="F4" s="373"/>
      <c r="G4" s="373"/>
      <c r="H4" s="373"/>
      <c r="I4" s="371" t="s">
        <v>146</v>
      </c>
      <c r="J4" s="371"/>
      <c r="K4" s="371"/>
      <c r="L4" s="371"/>
      <c r="M4" s="371"/>
      <c r="N4" s="371"/>
      <c r="O4" s="371"/>
    </row>
    <row r="5" spans="1:15" ht="10.5" customHeight="1">
      <c r="A5" s="168"/>
      <c r="B5" s="179"/>
      <c r="C5" s="139"/>
      <c r="D5" s="180"/>
      <c r="E5" s="139"/>
      <c r="F5" s="233"/>
      <c r="G5" s="158"/>
      <c r="I5" s="371"/>
      <c r="J5" s="371"/>
      <c r="K5" s="371"/>
      <c r="L5" s="371"/>
      <c r="M5" s="371"/>
      <c r="N5" s="371"/>
      <c r="O5" s="371"/>
    </row>
    <row r="6" spans="1:15" ht="12.75">
      <c r="A6" s="383" t="s">
        <v>555</v>
      </c>
      <c r="B6" s="383"/>
      <c r="C6" s="383"/>
      <c r="D6" s="383"/>
      <c r="E6" s="383"/>
      <c r="F6" s="383"/>
      <c r="G6" s="383"/>
      <c r="H6" s="383"/>
      <c r="I6" s="381" t="s">
        <v>554</v>
      </c>
      <c r="J6" s="381"/>
      <c r="K6" s="381"/>
      <c r="L6" s="381"/>
      <c r="M6" s="381"/>
      <c r="N6" s="381"/>
      <c r="O6" s="381"/>
    </row>
    <row r="7" spans="1:15" ht="12.75">
      <c r="A7" s="169"/>
      <c r="B7" s="169"/>
      <c r="C7" s="169"/>
      <c r="D7" s="187"/>
      <c r="E7" s="169"/>
      <c r="F7" s="187"/>
      <c r="G7" s="169"/>
      <c r="H7" s="169"/>
      <c r="I7" s="337"/>
      <c r="J7" s="337"/>
      <c r="K7" s="337"/>
      <c r="L7" s="190"/>
      <c r="M7" s="337"/>
      <c r="N7" s="190"/>
      <c r="O7" s="337"/>
    </row>
    <row r="8" spans="1:15" ht="12.75">
      <c r="A8" s="169"/>
      <c r="B8" s="169"/>
      <c r="C8" s="139"/>
      <c r="D8" s="165" t="s">
        <v>272</v>
      </c>
      <c r="E8" s="165"/>
      <c r="F8" s="187"/>
      <c r="G8" s="169"/>
      <c r="H8" s="139"/>
      <c r="I8" s="156"/>
      <c r="J8" s="156"/>
      <c r="K8" s="156"/>
      <c r="L8" s="257" t="s">
        <v>525</v>
      </c>
      <c r="M8" s="181"/>
      <c r="N8" s="161"/>
      <c r="O8" s="156"/>
    </row>
    <row r="9" spans="4:15" ht="12.75">
      <c r="D9" s="252" t="s">
        <v>497</v>
      </c>
      <c r="E9" s="164"/>
      <c r="F9" s="382"/>
      <c r="G9" s="382"/>
      <c r="H9" s="382"/>
      <c r="I9" s="156"/>
      <c r="J9" s="156"/>
      <c r="K9" s="156"/>
      <c r="L9" s="258" t="s">
        <v>448</v>
      </c>
      <c r="M9" s="182"/>
      <c r="N9" s="380"/>
      <c r="O9" s="380"/>
    </row>
    <row r="10" spans="6:15" ht="12.75">
      <c r="F10" s="233"/>
      <c r="G10" s="163"/>
      <c r="H10" s="163"/>
      <c r="I10" s="156"/>
      <c r="J10" s="156"/>
      <c r="K10" s="156"/>
      <c r="L10" s="161"/>
      <c r="M10" s="156"/>
      <c r="N10" s="336"/>
      <c r="O10" s="336"/>
    </row>
    <row r="11" spans="3:15" ht="12.75">
      <c r="C11" s="180" t="s">
        <v>20</v>
      </c>
      <c r="D11" s="180">
        <v>2014</v>
      </c>
      <c r="E11" s="180"/>
      <c r="F11" s="180">
        <v>2013</v>
      </c>
      <c r="G11" s="157"/>
      <c r="H11" s="139">
        <v>2011</v>
      </c>
      <c r="I11" s="156"/>
      <c r="J11" s="156"/>
      <c r="K11" s="183" t="s">
        <v>131</v>
      </c>
      <c r="L11" s="183">
        <f>D11</f>
        <v>2014</v>
      </c>
      <c r="M11" s="156"/>
      <c r="N11" s="183">
        <v>2013</v>
      </c>
      <c r="O11" s="156"/>
    </row>
    <row r="12" spans="3:15" ht="12.75">
      <c r="C12" s="180"/>
      <c r="D12" s="180"/>
      <c r="E12" s="180"/>
      <c r="F12" s="180"/>
      <c r="G12" s="170"/>
      <c r="H12" s="139"/>
      <c r="I12" s="156"/>
      <c r="J12" s="156"/>
      <c r="K12" s="183"/>
      <c r="L12" s="183"/>
      <c r="M12" s="183"/>
      <c r="N12" s="183"/>
      <c r="O12" s="156"/>
    </row>
    <row r="13" spans="1:15" ht="14.25" customHeight="1">
      <c r="A13" s="137" t="s">
        <v>102</v>
      </c>
      <c r="C13" s="154">
        <v>14</v>
      </c>
      <c r="D13" s="253">
        <f>'Notes to FS 11-15'!D28</f>
        <v>93835.27916999998</v>
      </c>
      <c r="E13" s="154"/>
      <c r="F13" s="253"/>
      <c r="G13" s="149"/>
      <c r="H13" s="144">
        <v>541409012.1129999</v>
      </c>
      <c r="I13" s="156" t="s">
        <v>132</v>
      </c>
      <c r="J13" s="156"/>
      <c r="K13" s="158">
        <v>14</v>
      </c>
      <c r="L13" s="259">
        <f>D13</f>
        <v>93835.27916999998</v>
      </c>
      <c r="M13" s="183"/>
      <c r="N13" s="143"/>
      <c r="O13" s="156"/>
    </row>
    <row r="14" spans="1:15" ht="12.75">
      <c r="A14" s="137" t="s">
        <v>275</v>
      </c>
      <c r="C14" s="154"/>
      <c r="D14" s="143"/>
      <c r="E14" s="154"/>
      <c r="F14" s="143"/>
      <c r="G14" s="149"/>
      <c r="H14" s="149"/>
      <c r="I14" s="156" t="s">
        <v>526</v>
      </c>
      <c r="J14" s="156"/>
      <c r="K14" s="158"/>
      <c r="L14" s="259"/>
      <c r="M14" s="158"/>
      <c r="N14" s="143"/>
      <c r="O14" s="156"/>
    </row>
    <row r="15" spans="1:15" ht="12.75">
      <c r="A15" s="137" t="s">
        <v>103</v>
      </c>
      <c r="C15" s="154"/>
      <c r="D15" s="143"/>
      <c r="E15" s="154"/>
      <c r="F15" s="143"/>
      <c r="G15" s="149"/>
      <c r="H15" s="149"/>
      <c r="I15" s="156" t="s">
        <v>527</v>
      </c>
      <c r="J15" s="156"/>
      <c r="K15" s="158"/>
      <c r="L15" s="143"/>
      <c r="M15" s="158"/>
      <c r="N15" s="143"/>
      <c r="O15" s="156"/>
    </row>
    <row r="16" spans="1:15" ht="12.75">
      <c r="A16" s="137" t="s">
        <v>104</v>
      </c>
      <c r="C16" s="154"/>
      <c r="D16" s="143"/>
      <c r="E16" s="154"/>
      <c r="F16" s="143"/>
      <c r="G16" s="149"/>
      <c r="H16" s="149"/>
      <c r="I16" s="156" t="s">
        <v>528</v>
      </c>
      <c r="J16" s="156"/>
      <c r="K16" s="158"/>
      <c r="L16" s="143"/>
      <c r="M16" s="158"/>
      <c r="N16" s="143"/>
      <c r="O16" s="156"/>
    </row>
    <row r="17" spans="1:15" ht="12.75">
      <c r="A17" s="137" t="s">
        <v>105</v>
      </c>
      <c r="C17" s="154"/>
      <c r="D17" s="143"/>
      <c r="E17" s="154"/>
      <c r="F17" s="143"/>
      <c r="G17" s="149"/>
      <c r="H17" s="149"/>
      <c r="I17" s="156" t="s">
        <v>529</v>
      </c>
      <c r="J17" s="156"/>
      <c r="K17" s="158"/>
      <c r="L17" s="143"/>
      <c r="M17" s="158"/>
      <c r="N17" s="143"/>
      <c r="O17" s="156"/>
    </row>
    <row r="18" spans="1:15" ht="12.75">
      <c r="A18" s="137" t="s">
        <v>516</v>
      </c>
      <c r="C18" s="154">
        <v>15</v>
      </c>
      <c r="D18" s="143">
        <f>-'Notes to FS 11-15'!D39-'Notes to FS 11-15'!D48</f>
        <v>-117217.26808</v>
      </c>
      <c r="E18" s="154"/>
      <c r="F18" s="143">
        <f>-'Notes to FS 11-15'!F48</f>
        <v>-1864.824</v>
      </c>
      <c r="G18" s="149"/>
      <c r="H18" s="149">
        <v>-502495269.765</v>
      </c>
      <c r="I18" s="156" t="s">
        <v>530</v>
      </c>
      <c r="J18" s="156"/>
      <c r="K18" s="158">
        <v>15</v>
      </c>
      <c r="L18" s="259">
        <f>D18</f>
        <v>-117217.26808</v>
      </c>
      <c r="M18" s="158"/>
      <c r="N18" s="143">
        <f>F18</f>
        <v>-1864.824</v>
      </c>
      <c r="O18" s="167"/>
    </row>
    <row r="19" spans="3:15" ht="12.75">
      <c r="C19" s="239"/>
      <c r="D19" s="146">
        <f>D13+D18</f>
        <v>-23381.988910000015</v>
      </c>
      <c r="E19" s="239"/>
      <c r="F19" s="146">
        <f>SUM(F13:F18)</f>
        <v>-1864.824</v>
      </c>
      <c r="G19" s="149"/>
      <c r="H19" s="149"/>
      <c r="I19" s="156"/>
      <c r="J19" s="156"/>
      <c r="K19" s="158"/>
      <c r="L19" s="146">
        <f>SUM(L13:L18)</f>
        <v>-23381.988910000015</v>
      </c>
      <c r="M19" s="158"/>
      <c r="N19" s="146">
        <f>SUM(N13:N18)</f>
        <v>-1864.824</v>
      </c>
      <c r="O19" s="167"/>
    </row>
    <row r="20" spans="3:15" ht="12.75">
      <c r="C20" s="154"/>
      <c r="D20" s="143"/>
      <c r="E20" s="154"/>
      <c r="F20" s="143"/>
      <c r="G20" s="149"/>
      <c r="H20" s="149"/>
      <c r="I20" s="156"/>
      <c r="J20" s="156"/>
      <c r="K20" s="156"/>
      <c r="L20" s="161"/>
      <c r="M20" s="156"/>
      <c r="N20" s="143"/>
      <c r="O20" s="156"/>
    </row>
    <row r="21" spans="1:15" ht="12.75">
      <c r="A21" s="137" t="s">
        <v>106</v>
      </c>
      <c r="C21" s="154"/>
      <c r="D21" s="245">
        <f>SUM(D22:D25)</f>
        <v>-784.224</v>
      </c>
      <c r="E21" s="232"/>
      <c r="F21" s="245">
        <f>SUM(F22:F24)</f>
        <v>-211.61599999999999</v>
      </c>
      <c r="G21" s="149"/>
      <c r="H21" s="149">
        <v>-804037</v>
      </c>
      <c r="I21" s="156" t="s">
        <v>133</v>
      </c>
      <c r="J21" s="156"/>
      <c r="K21" s="156"/>
      <c r="L21" s="245">
        <f>SUM(L22:L25)</f>
        <v>-784.224</v>
      </c>
      <c r="M21" s="159"/>
      <c r="N21" s="245">
        <f>F21</f>
        <v>-211.61599999999999</v>
      </c>
      <c r="O21" s="156"/>
    </row>
    <row r="22" spans="2:15" ht="12.75">
      <c r="B22" s="138" t="s">
        <v>107</v>
      </c>
      <c r="C22" s="154"/>
      <c r="D22" s="143">
        <f>-672000/1000</f>
        <v>-672</v>
      </c>
      <c r="E22" s="154"/>
      <c r="F22" s="143">
        <f>-181333/1000</f>
        <v>-181.333</v>
      </c>
      <c r="G22" s="149"/>
      <c r="H22" s="162">
        <v>-680655</v>
      </c>
      <c r="I22" s="156"/>
      <c r="J22" s="161" t="s">
        <v>134</v>
      </c>
      <c r="K22" s="156"/>
      <c r="L22" s="251">
        <f>D22</f>
        <v>-672</v>
      </c>
      <c r="M22" s="156"/>
      <c r="N22" s="143">
        <f aca="true" t="shared" si="0" ref="N22:N27">F22</f>
        <v>-181.333</v>
      </c>
      <c r="O22" s="156"/>
    </row>
    <row r="23" spans="1:15" ht="12.75">
      <c r="A23" s="141"/>
      <c r="B23" s="138" t="s">
        <v>108</v>
      </c>
      <c r="C23" s="154"/>
      <c r="D23" s="143">
        <f>-112224/1000</f>
        <v>-112.224</v>
      </c>
      <c r="E23" s="154"/>
      <c r="F23" s="143">
        <f>-30283/1000</f>
        <v>-30.283</v>
      </c>
      <c r="G23" s="149"/>
      <c r="H23" s="162">
        <v>-123382</v>
      </c>
      <c r="I23" s="159"/>
      <c r="J23" s="161" t="s">
        <v>135</v>
      </c>
      <c r="K23" s="158"/>
      <c r="L23" s="251">
        <f>D23</f>
        <v>-112.224</v>
      </c>
      <c r="M23" s="158"/>
      <c r="N23" s="143">
        <f t="shared" si="0"/>
        <v>-30.283</v>
      </c>
      <c r="O23" s="156"/>
    </row>
    <row r="24" spans="2:15" ht="12.75">
      <c r="B24" s="138" t="s">
        <v>109</v>
      </c>
      <c r="C24" s="154"/>
      <c r="D24" s="143"/>
      <c r="E24" s="154"/>
      <c r="F24" s="143"/>
      <c r="G24" s="149"/>
      <c r="H24" s="162"/>
      <c r="I24" s="156"/>
      <c r="J24" s="161" t="s">
        <v>136</v>
      </c>
      <c r="K24" s="158"/>
      <c r="L24" s="143"/>
      <c r="M24" s="158"/>
      <c r="N24" s="143"/>
      <c r="O24" s="156"/>
    </row>
    <row r="25" spans="2:15" ht="12.75">
      <c r="B25" s="138" t="s">
        <v>544</v>
      </c>
      <c r="C25" s="211"/>
      <c r="D25" s="143"/>
      <c r="E25" s="211"/>
      <c r="F25" s="143"/>
      <c r="G25" s="149"/>
      <c r="H25" s="162"/>
      <c r="I25" s="156"/>
      <c r="J25" s="161" t="s">
        <v>545</v>
      </c>
      <c r="K25" s="158"/>
      <c r="L25" s="143"/>
      <c r="M25" s="158"/>
      <c r="N25" s="143"/>
      <c r="O25" s="156"/>
    </row>
    <row r="26" spans="2:15" ht="12.75">
      <c r="B26" s="138"/>
      <c r="C26" s="239"/>
      <c r="D26" s="143"/>
      <c r="E26" s="239"/>
      <c r="F26" s="143"/>
      <c r="G26" s="149"/>
      <c r="H26" s="162"/>
      <c r="I26" s="156"/>
      <c r="J26" s="161"/>
      <c r="K26" s="158"/>
      <c r="L26" s="143"/>
      <c r="M26" s="158"/>
      <c r="N26" s="143"/>
      <c r="O26" s="156"/>
    </row>
    <row r="27" spans="1:15" ht="12.75">
      <c r="A27" s="137" t="s">
        <v>110</v>
      </c>
      <c r="C27" s="154"/>
      <c r="D27" s="143"/>
      <c r="E27" s="211"/>
      <c r="F27" s="143">
        <v>0</v>
      </c>
      <c r="G27" s="149"/>
      <c r="H27" s="149">
        <v>-11478</v>
      </c>
      <c r="I27" s="156" t="s">
        <v>137</v>
      </c>
      <c r="J27" s="161"/>
      <c r="K27" s="158"/>
      <c r="L27" s="251"/>
      <c r="M27" s="158"/>
      <c r="N27" s="143">
        <f t="shared" si="0"/>
        <v>0</v>
      </c>
      <c r="O27" s="156"/>
    </row>
    <row r="28" spans="3:15" ht="12.75">
      <c r="C28" s="239"/>
      <c r="D28" s="143"/>
      <c r="E28" s="239"/>
      <c r="F28" s="143"/>
      <c r="G28" s="149"/>
      <c r="H28" s="149"/>
      <c r="I28" s="156"/>
      <c r="J28" s="161"/>
      <c r="K28" s="158"/>
      <c r="L28" s="251"/>
      <c r="M28" s="158"/>
      <c r="N28" s="143"/>
      <c r="O28" s="156"/>
    </row>
    <row r="29" spans="1:15" ht="12.75">
      <c r="A29" s="141" t="s">
        <v>111</v>
      </c>
      <c r="C29" s="154"/>
      <c r="D29" s="241">
        <f>D19+D21</f>
        <v>-24166.212910000013</v>
      </c>
      <c r="E29" s="154"/>
      <c r="F29" s="241">
        <f>F21+F19+F27</f>
        <v>-2076.44</v>
      </c>
      <c r="G29" s="149"/>
      <c r="H29" s="148">
        <v>24821463.491999887</v>
      </c>
      <c r="I29" s="159" t="s">
        <v>138</v>
      </c>
      <c r="J29" s="156"/>
      <c r="K29" s="158"/>
      <c r="L29" s="241">
        <f>D29</f>
        <v>-24166.212910000013</v>
      </c>
      <c r="M29" s="150"/>
      <c r="N29" s="241">
        <f>N19+N21+N27</f>
        <v>-2076.44</v>
      </c>
      <c r="O29" s="156"/>
    </row>
    <row r="30" spans="3:15" ht="12.75">
      <c r="C30" s="154"/>
      <c r="D30" s="143"/>
      <c r="E30" s="154"/>
      <c r="F30" s="143"/>
      <c r="G30" s="149"/>
      <c r="H30" s="149"/>
      <c r="I30" s="156"/>
      <c r="J30" s="156"/>
      <c r="K30" s="158"/>
      <c r="L30" s="143"/>
      <c r="M30" s="158"/>
      <c r="N30" s="143"/>
      <c r="O30" s="156"/>
    </row>
    <row r="31" spans="1:15" ht="12.75">
      <c r="A31" s="137" t="s">
        <v>112</v>
      </c>
      <c r="B31" s="172"/>
      <c r="C31" s="154"/>
      <c r="D31" s="143"/>
      <c r="E31" s="154"/>
      <c r="F31" s="143"/>
      <c r="G31" s="149"/>
      <c r="H31" s="149"/>
      <c r="I31" s="156" t="s">
        <v>531</v>
      </c>
      <c r="J31" s="184"/>
      <c r="K31" s="158"/>
      <c r="L31" s="336"/>
      <c r="M31" s="158"/>
      <c r="N31" s="143"/>
      <c r="O31" s="156"/>
    </row>
    <row r="32" spans="1:15" ht="12.75">
      <c r="A32" s="137" t="s">
        <v>113</v>
      </c>
      <c r="B32" s="138"/>
      <c r="C32" s="154"/>
      <c r="D32" s="143"/>
      <c r="E32" s="154"/>
      <c r="F32" s="143"/>
      <c r="G32" s="149"/>
      <c r="H32" s="149"/>
      <c r="I32" s="156" t="s">
        <v>532</v>
      </c>
      <c r="J32" s="161"/>
      <c r="K32" s="158"/>
      <c r="L32" s="143"/>
      <c r="M32" s="158"/>
      <c r="N32" s="143"/>
      <c r="O32" s="156"/>
    </row>
    <row r="33" spans="1:15" ht="12.75">
      <c r="A33" s="137" t="s">
        <v>114</v>
      </c>
      <c r="B33" s="138"/>
      <c r="C33" s="154"/>
      <c r="D33" s="143"/>
      <c r="E33" s="154"/>
      <c r="F33" s="143"/>
      <c r="G33" s="149"/>
      <c r="H33" s="149"/>
      <c r="I33" s="156" t="s">
        <v>533</v>
      </c>
      <c r="J33" s="161"/>
      <c r="K33" s="158"/>
      <c r="L33" s="161"/>
      <c r="M33" s="158"/>
      <c r="N33" s="143"/>
      <c r="O33" s="156"/>
    </row>
    <row r="34" spans="2:15" ht="12.75">
      <c r="B34" s="138" t="s">
        <v>115</v>
      </c>
      <c r="C34" s="154"/>
      <c r="D34" s="143"/>
      <c r="E34" s="154"/>
      <c r="F34" s="143"/>
      <c r="G34" s="149"/>
      <c r="H34" s="162"/>
      <c r="I34" s="156"/>
      <c r="J34" s="161" t="s">
        <v>534</v>
      </c>
      <c r="K34" s="158"/>
      <c r="L34" s="161"/>
      <c r="M34" s="158"/>
      <c r="N34" s="143"/>
      <c r="O34" s="156"/>
    </row>
    <row r="35" spans="2:15" ht="12.75">
      <c r="B35" s="138" t="s">
        <v>116</v>
      </c>
      <c r="C35" s="154"/>
      <c r="D35" s="143"/>
      <c r="E35" s="154"/>
      <c r="F35" s="143"/>
      <c r="G35" s="149"/>
      <c r="H35" s="162">
        <v>13417.151000000002</v>
      </c>
      <c r="I35" s="156"/>
      <c r="J35" s="161" t="s">
        <v>139</v>
      </c>
      <c r="K35" s="158"/>
      <c r="L35" s="143"/>
      <c r="M35" s="158"/>
      <c r="N35" s="143"/>
      <c r="O35" s="156"/>
    </row>
    <row r="36" spans="2:15" ht="12.75">
      <c r="B36" s="138" t="s">
        <v>117</v>
      </c>
      <c r="C36" s="154"/>
      <c r="D36" s="143">
        <f>'Notes to FS 16-19'!D11</f>
        <v>2703.326659999999</v>
      </c>
      <c r="E36" s="154"/>
      <c r="F36" s="143"/>
      <c r="G36" s="149"/>
      <c r="H36" s="162">
        <v>1039069.8320000003</v>
      </c>
      <c r="I36" s="156"/>
      <c r="J36" s="161" t="s">
        <v>140</v>
      </c>
      <c r="K36" s="158"/>
      <c r="L36" s="143">
        <f>D36</f>
        <v>2703.326659999999</v>
      </c>
      <c r="M36" s="158"/>
      <c r="N36" s="143"/>
      <c r="O36" s="156"/>
    </row>
    <row r="37" spans="2:15" ht="12.75">
      <c r="B37" s="138" t="s">
        <v>118</v>
      </c>
      <c r="C37" s="154"/>
      <c r="D37" s="143"/>
      <c r="E37" s="154"/>
      <c r="F37" s="143"/>
      <c r="G37" s="149"/>
      <c r="H37" s="162">
        <v>-954440.6969999999</v>
      </c>
      <c r="I37" s="156"/>
      <c r="J37" s="161" t="s">
        <v>141</v>
      </c>
      <c r="K37" s="158"/>
      <c r="L37" s="143"/>
      <c r="M37" s="158"/>
      <c r="N37" s="143"/>
      <c r="O37" s="156"/>
    </row>
    <row r="38" spans="1:15" ht="12.75">
      <c r="A38" s="141" t="s">
        <v>276</v>
      </c>
      <c r="C38" s="154">
        <v>16</v>
      </c>
      <c r="D38" s="241">
        <f>SUM(D31:D37)</f>
        <v>2703.326659999999</v>
      </c>
      <c r="E38" s="154"/>
      <c r="F38" s="241"/>
      <c r="G38" s="173"/>
      <c r="H38" s="148">
        <v>98046.28600000031</v>
      </c>
      <c r="I38" s="159" t="s">
        <v>535</v>
      </c>
      <c r="J38" s="156"/>
      <c r="K38" s="158">
        <v>16</v>
      </c>
      <c r="L38" s="241">
        <f>D38</f>
        <v>2703.326659999999</v>
      </c>
      <c r="M38" s="158"/>
      <c r="N38" s="241"/>
      <c r="O38" s="156"/>
    </row>
    <row r="39" spans="3:15" ht="12.75">
      <c r="C39" s="154"/>
      <c r="D39" s="143"/>
      <c r="E39" s="154"/>
      <c r="F39" s="143"/>
      <c r="G39" s="149"/>
      <c r="H39" s="149"/>
      <c r="I39" s="156"/>
      <c r="J39" s="156"/>
      <c r="K39" s="158"/>
      <c r="L39" s="161"/>
      <c r="M39" s="158"/>
      <c r="N39" s="143"/>
      <c r="O39" s="156"/>
    </row>
    <row r="40" spans="1:15" ht="12.75">
      <c r="A40" s="141" t="s">
        <v>19</v>
      </c>
      <c r="C40" s="154"/>
      <c r="D40" s="241">
        <f>D29+D38</f>
        <v>-21462.886250000014</v>
      </c>
      <c r="E40" s="154"/>
      <c r="F40" s="241">
        <f>F38+F29</f>
        <v>-2076.44</v>
      </c>
      <c r="G40" s="149"/>
      <c r="H40" s="148">
        <v>24919509.777999885</v>
      </c>
      <c r="I40" s="159" t="s">
        <v>142</v>
      </c>
      <c r="J40" s="156"/>
      <c r="K40" s="158"/>
      <c r="L40" s="241">
        <f>D39:D40</f>
        <v>-21462.886250000014</v>
      </c>
      <c r="M40" s="158"/>
      <c r="N40" s="241">
        <f>F40</f>
        <v>-2076.44</v>
      </c>
      <c r="O40" s="156"/>
    </row>
    <row r="41" spans="1:15" ht="12.75">
      <c r="A41" s="141"/>
      <c r="C41" s="154"/>
      <c r="D41" s="143"/>
      <c r="E41" s="154"/>
      <c r="F41" s="254"/>
      <c r="G41" s="149"/>
      <c r="H41" s="174"/>
      <c r="I41" s="159"/>
      <c r="J41" s="156"/>
      <c r="K41" s="158"/>
      <c r="L41" s="143"/>
      <c r="M41" s="158"/>
      <c r="N41" s="254"/>
      <c r="O41" s="156"/>
    </row>
    <row r="42" spans="1:15" ht="12.75">
      <c r="A42" s="137" t="s">
        <v>62</v>
      </c>
      <c r="B42"/>
      <c r="C42" s="154">
        <v>17</v>
      </c>
      <c r="D42" s="143"/>
      <c r="E42" s="154"/>
      <c r="F42" s="143"/>
      <c r="G42" s="149"/>
      <c r="H42" s="149">
        <v>-2702995</v>
      </c>
      <c r="I42" s="156" t="s">
        <v>143</v>
      </c>
      <c r="J42" s="156"/>
      <c r="K42" s="158">
        <v>17</v>
      </c>
      <c r="L42" s="254">
        <f>D42</f>
        <v>0</v>
      </c>
      <c r="M42" s="158"/>
      <c r="N42" s="143"/>
      <c r="O42" s="156"/>
    </row>
    <row r="43" spans="3:15" ht="12.75">
      <c r="C43" s="154"/>
      <c r="D43" s="143"/>
      <c r="E43" s="154"/>
      <c r="F43" s="254"/>
      <c r="G43" s="149"/>
      <c r="H43" s="174"/>
      <c r="I43" s="156"/>
      <c r="J43" s="156"/>
      <c r="K43" s="158"/>
      <c r="L43" s="259">
        <f>D43</f>
        <v>0</v>
      </c>
      <c r="M43" s="158"/>
      <c r="N43" s="254"/>
      <c r="O43" s="156"/>
    </row>
    <row r="44" spans="1:15" ht="13.5" thickBot="1">
      <c r="A44" s="175" t="s">
        <v>63</v>
      </c>
      <c r="B44" s="176"/>
      <c r="C44" s="154"/>
      <c r="D44" s="369">
        <f>SUM(D40)+D42+D43</f>
        <v>-21462.886250000014</v>
      </c>
      <c r="E44" s="154"/>
      <c r="F44" s="369">
        <f>F40+F42</f>
        <v>-2076.44</v>
      </c>
      <c r="G44" s="178"/>
      <c r="H44" s="151">
        <v>22216514.777999885</v>
      </c>
      <c r="I44" s="351" t="s">
        <v>144</v>
      </c>
      <c r="J44" s="185"/>
      <c r="K44" s="156"/>
      <c r="L44" s="369">
        <f>D44</f>
        <v>-21462.886250000014</v>
      </c>
      <c r="M44" s="158"/>
      <c r="N44" s="369">
        <f>F44</f>
        <v>-2076.44</v>
      </c>
      <c r="O44" s="156"/>
    </row>
    <row r="45" spans="3:15" ht="13.5" thickTop="1">
      <c r="C45" s="154"/>
      <c r="D45" s="233"/>
      <c r="E45" s="154"/>
      <c r="F45" s="162"/>
      <c r="G45" s="149"/>
      <c r="H45" s="149"/>
      <c r="I45" s="156"/>
      <c r="J45" s="156"/>
      <c r="K45" s="156"/>
      <c r="L45" s="161"/>
      <c r="M45" s="156"/>
      <c r="N45" s="161"/>
      <c r="O45" s="156"/>
    </row>
    <row r="46" spans="1:15" ht="12.75">
      <c r="A46" s="159"/>
      <c r="B46" s="156"/>
      <c r="C46" s="158"/>
      <c r="D46" s="256"/>
      <c r="E46" s="158"/>
      <c r="F46" s="162"/>
      <c r="G46" s="149"/>
      <c r="H46" s="149"/>
      <c r="I46" s="156"/>
      <c r="J46" s="156"/>
      <c r="K46" s="156"/>
      <c r="L46" s="161"/>
      <c r="M46" s="156"/>
      <c r="N46" s="161"/>
      <c r="O46" s="156"/>
    </row>
    <row r="47" spans="1:15" ht="14.25">
      <c r="A47" s="379" t="s">
        <v>603</v>
      </c>
      <c r="B47" s="379"/>
      <c r="C47" s="379"/>
      <c r="D47" s="379"/>
      <c r="E47" s="379"/>
      <c r="F47" s="379"/>
      <c r="G47" s="379"/>
      <c r="H47" s="149"/>
      <c r="I47" s="376" t="s">
        <v>606</v>
      </c>
      <c r="J47" s="376"/>
      <c r="K47" s="376"/>
      <c r="L47" s="376"/>
      <c r="M47" s="376"/>
      <c r="N47" s="376"/>
      <c r="O47" s="156"/>
    </row>
    <row r="48" spans="1:15" ht="14.25">
      <c r="A48" s="317"/>
      <c r="B48" s="313"/>
      <c r="C48" s="313"/>
      <c r="D48" s="313"/>
      <c r="E48" s="314"/>
      <c r="F48" s="314"/>
      <c r="G48" s="313"/>
      <c r="H48" s="149"/>
      <c r="I48" s="333"/>
      <c r="J48" s="313"/>
      <c r="K48" s="313"/>
      <c r="L48" s="313"/>
      <c r="M48" s="352"/>
      <c r="N48" s="352"/>
      <c r="O48" s="156"/>
    </row>
    <row r="49" spans="1:15" ht="15">
      <c r="A49" s="378" t="s">
        <v>604</v>
      </c>
      <c r="B49" s="378"/>
      <c r="C49" s="318"/>
      <c r="D49" s="377" t="s">
        <v>605</v>
      </c>
      <c r="E49" s="377"/>
      <c r="F49" s="377"/>
      <c r="G49" s="314"/>
      <c r="H49" s="149"/>
      <c r="I49" s="378" t="s">
        <v>595</v>
      </c>
      <c r="J49" s="378"/>
      <c r="K49" s="334"/>
      <c r="L49" s="377" t="s">
        <v>607</v>
      </c>
      <c r="M49" s="377"/>
      <c r="N49" s="377"/>
      <c r="O49" s="156"/>
    </row>
    <row r="50" spans="1:15" ht="14.25">
      <c r="A50" s="314"/>
      <c r="B50" s="314"/>
      <c r="C50" s="314"/>
      <c r="D50" s="314"/>
      <c r="E50" s="314"/>
      <c r="F50" s="314"/>
      <c r="G50" s="314"/>
      <c r="H50" s="149"/>
      <c r="I50" s="352"/>
      <c r="J50" s="352"/>
      <c r="K50" s="352"/>
      <c r="L50" s="352"/>
      <c r="M50" s="352"/>
      <c r="N50" s="352"/>
      <c r="O50" s="156"/>
    </row>
    <row r="51" spans="1:15" ht="14.25">
      <c r="A51" s="314"/>
      <c r="B51" s="314"/>
      <c r="C51" s="314"/>
      <c r="D51" s="314"/>
      <c r="E51" s="314"/>
      <c r="F51" s="314"/>
      <c r="G51" s="314"/>
      <c r="H51" s="149"/>
      <c r="I51" s="352"/>
      <c r="J51" s="352"/>
      <c r="K51" s="352"/>
      <c r="L51" s="352"/>
      <c r="M51" s="352"/>
      <c r="N51" s="352"/>
      <c r="O51" s="156"/>
    </row>
    <row r="52" spans="1:15" ht="14.25">
      <c r="A52" s="376" t="s">
        <v>596</v>
      </c>
      <c r="B52" s="376"/>
      <c r="C52" s="317"/>
      <c r="D52" s="316" t="str">
        <f>'Balance Sheet'!D129</f>
        <v>Georges Taddei</v>
      </c>
      <c r="E52" s="313"/>
      <c r="F52" s="137"/>
      <c r="G52" s="314"/>
      <c r="H52" s="149"/>
      <c r="I52" s="376" t="s">
        <v>596</v>
      </c>
      <c r="J52" s="376"/>
      <c r="K52" s="333"/>
      <c r="L52" s="313" t="str">
        <f>D52</f>
        <v>Georges Taddei</v>
      </c>
      <c r="M52" s="313"/>
      <c r="N52" s="156"/>
      <c r="O52" s="156"/>
    </row>
    <row r="53" spans="1:15" ht="12.75">
      <c r="A53" s="159"/>
      <c r="B53" s="156"/>
      <c r="C53" s="158"/>
      <c r="D53" s="256"/>
      <c r="E53" s="158"/>
      <c r="F53" s="162"/>
      <c r="G53" s="149"/>
      <c r="H53" s="149"/>
      <c r="I53" s="156"/>
      <c r="J53" s="156"/>
      <c r="K53" s="156"/>
      <c r="L53" s="161"/>
      <c r="M53" s="156"/>
      <c r="N53" s="161"/>
      <c r="O53" s="156"/>
    </row>
    <row r="54" spans="1:15" ht="12.75">
      <c r="A54" s="159"/>
      <c r="B54" s="156"/>
      <c r="C54" s="158"/>
      <c r="D54" s="256"/>
      <c r="E54" s="158"/>
      <c r="F54" s="162"/>
      <c r="G54" s="149"/>
      <c r="H54" s="149"/>
      <c r="I54" s="156"/>
      <c r="J54" s="156"/>
      <c r="K54" s="156"/>
      <c r="L54" s="161"/>
      <c r="M54" s="156"/>
      <c r="N54" s="161"/>
      <c r="O54" s="156"/>
    </row>
  </sheetData>
  <sheetProtection password="CC3D" sheet="1"/>
  <mergeCells count="15">
    <mergeCell ref="A47:G47"/>
    <mergeCell ref="A49:B49"/>
    <mergeCell ref="D49:F49"/>
    <mergeCell ref="A52:B52"/>
    <mergeCell ref="I47:N47"/>
    <mergeCell ref="I49:J49"/>
    <mergeCell ref="L49:N49"/>
    <mergeCell ref="I52:J52"/>
    <mergeCell ref="I5:O5"/>
    <mergeCell ref="N9:O9"/>
    <mergeCell ref="I4:O4"/>
    <mergeCell ref="I6:O6"/>
    <mergeCell ref="F9:H9"/>
    <mergeCell ref="A4:H4"/>
    <mergeCell ref="A6:H6"/>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indexed="60"/>
  </sheetPr>
  <dimension ref="A1:L56"/>
  <sheetViews>
    <sheetView view="pageLayout" zoomScale="80" zoomScalePageLayoutView="80" workbookViewId="0" topLeftCell="A8">
      <selection activeCell="C22" sqref="C22"/>
    </sheetView>
  </sheetViews>
  <sheetFormatPr defaultColWidth="9.140625" defaultRowHeight="12.75"/>
  <cols>
    <col min="1" max="1" width="4.57421875" style="137" customWidth="1"/>
    <col min="2" max="2" width="45.57421875" style="137" customWidth="1"/>
    <col min="3" max="3" width="15.28125" style="138" customWidth="1"/>
    <col min="4" max="4" width="4.140625" style="137" customWidth="1"/>
    <col min="5" max="5" width="15.28125" style="138" customWidth="1"/>
    <col min="6" max="6" width="1.7109375" style="137" hidden="1" customWidth="1"/>
    <col min="7" max="7" width="4.57421875" style="137" customWidth="1"/>
    <col min="8" max="8" width="45.57421875" style="186" customWidth="1"/>
    <col min="9" max="9" width="15.28125" style="138" customWidth="1"/>
    <col min="10" max="10" width="2.28125" style="137" customWidth="1"/>
    <col min="11" max="11" width="15.28125" style="138" customWidth="1"/>
    <col min="12" max="16384" width="9.140625" style="137" customWidth="1"/>
  </cols>
  <sheetData>
    <row r="1" spans="7:11" ht="12.75">
      <c r="G1" s="156"/>
      <c r="H1" s="309"/>
      <c r="I1" s="161"/>
      <c r="J1" s="156"/>
      <c r="K1" s="161"/>
    </row>
    <row r="2" spans="7:11" ht="12.75">
      <c r="G2" s="156"/>
      <c r="H2" s="309"/>
      <c r="I2" s="161"/>
      <c r="J2" s="156"/>
      <c r="K2" s="161"/>
    </row>
    <row r="3" spans="1:12" ht="12.75">
      <c r="A3" s="141" t="s">
        <v>609</v>
      </c>
      <c r="G3" s="159" t="s">
        <v>608</v>
      </c>
      <c r="H3" s="156"/>
      <c r="I3" s="161"/>
      <c r="J3" s="156"/>
      <c r="K3" s="161"/>
      <c r="L3" s="141"/>
    </row>
    <row r="4" spans="1:12" ht="12.75">
      <c r="A4" s="153" t="s">
        <v>121</v>
      </c>
      <c r="G4" s="155" t="s">
        <v>216</v>
      </c>
      <c r="H4" s="156"/>
      <c r="I4" s="161"/>
      <c r="J4" s="156"/>
      <c r="K4" s="161"/>
      <c r="L4" s="153"/>
    </row>
    <row r="5" spans="7:11" ht="12.75">
      <c r="G5" s="156"/>
      <c r="H5" s="156"/>
      <c r="I5" s="161"/>
      <c r="J5" s="156"/>
      <c r="K5" s="161"/>
    </row>
    <row r="6" spans="1:12" ht="12.75">
      <c r="A6" s="373" t="s">
        <v>64</v>
      </c>
      <c r="B6" s="373"/>
      <c r="C6" s="373"/>
      <c r="D6" s="373"/>
      <c r="E6" s="373"/>
      <c r="F6" s="373"/>
      <c r="G6" s="371" t="s">
        <v>217</v>
      </c>
      <c r="H6" s="371"/>
      <c r="I6" s="371"/>
      <c r="J6" s="371"/>
      <c r="K6" s="371"/>
      <c r="L6" s="179"/>
    </row>
    <row r="7" spans="1:12" ht="10.5" customHeight="1">
      <c r="A7" s="168"/>
      <c r="B7" s="179"/>
      <c r="C7" s="260"/>
      <c r="D7" s="179"/>
      <c r="E7" s="233"/>
      <c r="G7" s="365"/>
      <c r="H7" s="331"/>
      <c r="I7" s="265"/>
      <c r="J7" s="331"/>
      <c r="K7" s="336"/>
      <c r="L7" s="168"/>
    </row>
    <row r="8" spans="1:12" ht="12.75">
      <c r="A8" s="383" t="s">
        <v>553</v>
      </c>
      <c r="B8" s="383"/>
      <c r="C8" s="383"/>
      <c r="D8" s="383"/>
      <c r="E8" s="383"/>
      <c r="F8" s="383"/>
      <c r="G8" s="381" t="s">
        <v>554</v>
      </c>
      <c r="H8" s="381"/>
      <c r="I8" s="381"/>
      <c r="J8" s="381"/>
      <c r="K8" s="381"/>
      <c r="L8" s="169"/>
    </row>
    <row r="9" spans="1:12" ht="12.75">
      <c r="A9" s="169"/>
      <c r="B9" s="169"/>
      <c r="C9" s="187"/>
      <c r="D9" s="169"/>
      <c r="E9" s="187"/>
      <c r="F9" s="169"/>
      <c r="G9" s="337"/>
      <c r="H9" s="337"/>
      <c r="I9" s="190"/>
      <c r="J9" s="337"/>
      <c r="K9" s="190"/>
      <c r="L9" s="169"/>
    </row>
    <row r="10" spans="3:11" ht="12.75">
      <c r="C10" s="165" t="s">
        <v>272</v>
      </c>
      <c r="D10" s="165"/>
      <c r="E10" s="382"/>
      <c r="F10" s="382"/>
      <c r="G10" s="156"/>
      <c r="H10" s="156"/>
      <c r="I10" s="161"/>
      <c r="J10" s="181" t="s">
        <v>525</v>
      </c>
      <c r="K10" s="336"/>
    </row>
    <row r="11" spans="3:11" ht="12.75">
      <c r="C11" s="252" t="s">
        <v>497</v>
      </c>
      <c r="D11" s="164"/>
      <c r="E11" s="233"/>
      <c r="F11" s="163"/>
      <c r="G11" s="156"/>
      <c r="H11" s="156"/>
      <c r="I11" s="161"/>
      <c r="J11" s="182" t="s">
        <v>448</v>
      </c>
      <c r="K11" s="336"/>
    </row>
    <row r="12" spans="5:11" ht="12.75">
      <c r="E12" s="233"/>
      <c r="F12" s="163"/>
      <c r="G12" s="156"/>
      <c r="H12" s="156"/>
      <c r="I12" s="161"/>
      <c r="J12" s="156"/>
      <c r="K12" s="336"/>
    </row>
    <row r="13" spans="3:11" ht="12.75">
      <c r="C13" s="180">
        <v>2014</v>
      </c>
      <c r="D13" s="187"/>
      <c r="E13" s="180">
        <v>2013</v>
      </c>
      <c r="F13" s="139">
        <v>2011</v>
      </c>
      <c r="G13" s="156"/>
      <c r="H13" s="156"/>
      <c r="I13" s="183">
        <v>2014</v>
      </c>
      <c r="J13" s="190"/>
      <c r="K13" s="183">
        <v>2013</v>
      </c>
    </row>
    <row r="14" spans="4:11" ht="12.75">
      <c r="D14" s="187"/>
      <c r="E14" s="187"/>
      <c r="F14" s="169"/>
      <c r="G14" s="156"/>
      <c r="H14" s="156"/>
      <c r="I14" s="161"/>
      <c r="J14" s="190"/>
      <c r="K14" s="190"/>
    </row>
    <row r="15" spans="1:12" ht="12.75">
      <c r="A15" s="141" t="s">
        <v>78</v>
      </c>
      <c r="E15" s="187"/>
      <c r="F15" s="144"/>
      <c r="G15" s="159" t="s">
        <v>218</v>
      </c>
      <c r="H15" s="156"/>
      <c r="I15" s="161"/>
      <c r="J15" s="156"/>
      <c r="K15" s="190"/>
      <c r="L15" s="141"/>
    </row>
    <row r="16" spans="1:11" ht="12.75">
      <c r="A16" s="137" t="s">
        <v>65</v>
      </c>
      <c r="C16" s="253">
        <f>'Profit &amp; Loss'!D44</f>
        <v>-21462.886250000014</v>
      </c>
      <c r="E16" s="263">
        <f>'Profit &amp; Loss'!F44</f>
        <v>-2076.44</v>
      </c>
      <c r="F16" s="171">
        <v>24919509.777999885</v>
      </c>
      <c r="G16" s="156" t="s">
        <v>219</v>
      </c>
      <c r="H16" s="156"/>
      <c r="I16" s="143">
        <f>C16</f>
        <v>-21462.886250000014</v>
      </c>
      <c r="J16" s="156"/>
      <c r="K16" s="143">
        <f>E16</f>
        <v>-2076.44</v>
      </c>
    </row>
    <row r="17" spans="1:11" ht="12.75">
      <c r="A17" s="137" t="s">
        <v>66</v>
      </c>
      <c r="C17" s="253"/>
      <c r="E17" s="187"/>
      <c r="F17" s="171"/>
      <c r="G17" s="156" t="s">
        <v>220</v>
      </c>
      <c r="H17" s="156"/>
      <c r="I17" s="143"/>
      <c r="J17" s="156"/>
      <c r="K17" s="143"/>
    </row>
    <row r="18" spans="1:11" ht="12.75">
      <c r="A18" s="137" t="s">
        <v>67</v>
      </c>
      <c r="B18" s="137" t="s">
        <v>68</v>
      </c>
      <c r="C18" s="253"/>
      <c r="E18" s="263"/>
      <c r="F18" s="171">
        <v>11478</v>
      </c>
      <c r="G18" s="156" t="s">
        <v>67</v>
      </c>
      <c r="H18" s="156" t="s">
        <v>221</v>
      </c>
      <c r="I18" s="143"/>
      <c r="J18" s="156"/>
      <c r="K18" s="143"/>
    </row>
    <row r="19" spans="2:11" ht="12.75">
      <c r="B19" s="137" t="s">
        <v>590</v>
      </c>
      <c r="C19" s="253"/>
      <c r="E19" s="263"/>
      <c r="F19" s="171"/>
      <c r="G19" s="156"/>
      <c r="H19" s="156" t="s">
        <v>591</v>
      </c>
      <c r="I19" s="143"/>
      <c r="J19" s="156"/>
      <c r="K19" s="143"/>
    </row>
    <row r="20" spans="2:11" ht="12.75">
      <c r="B20" s="137" t="s">
        <v>119</v>
      </c>
      <c r="C20" s="253"/>
      <c r="E20" s="187"/>
      <c r="F20" s="171"/>
      <c r="G20" s="156"/>
      <c r="H20" s="156" t="s">
        <v>222</v>
      </c>
      <c r="I20" s="143"/>
      <c r="J20" s="156"/>
      <c r="K20" s="143"/>
    </row>
    <row r="21" spans="2:11" ht="12.75">
      <c r="B21" s="137" t="s">
        <v>69</v>
      </c>
      <c r="C21" s="253"/>
      <c r="E21" s="187"/>
      <c r="F21" s="171"/>
      <c r="G21" s="156"/>
      <c r="H21" s="156" t="s">
        <v>223</v>
      </c>
      <c r="I21" s="143"/>
      <c r="J21" s="156"/>
      <c r="K21" s="143"/>
    </row>
    <row r="22" spans="2:11" ht="12.75">
      <c r="B22" s="137" t="s">
        <v>70</v>
      </c>
      <c r="C22" s="253"/>
      <c r="E22" s="187"/>
      <c r="F22" s="171"/>
      <c r="G22" s="156"/>
      <c r="H22" s="156" t="s">
        <v>224</v>
      </c>
      <c r="I22" s="143"/>
      <c r="J22" s="156"/>
      <c r="K22" s="143"/>
    </row>
    <row r="23" spans="2:11" ht="12.75">
      <c r="B23" s="137" t="s">
        <v>71</v>
      </c>
      <c r="C23" s="253">
        <f>-'Balance Sheet'!D22</f>
        <v>-3419.4159999999997</v>
      </c>
      <c r="E23" s="263"/>
      <c r="F23" s="171">
        <v>-2521524.745399121</v>
      </c>
      <c r="G23" s="156"/>
      <c r="H23" s="156" t="s">
        <v>677</v>
      </c>
      <c r="I23" s="143">
        <f>C23</f>
        <v>-3419.4159999999997</v>
      </c>
      <c r="J23" s="156"/>
      <c r="K23" s="143"/>
    </row>
    <row r="24" spans="2:11" ht="12.75">
      <c r="B24" s="137" t="s">
        <v>72</v>
      </c>
      <c r="C24" s="253">
        <f>-'Balance Sheet'!D32</f>
        <v>-4439.35232</v>
      </c>
      <c r="E24" s="187"/>
      <c r="F24" s="171"/>
      <c r="G24" s="156"/>
      <c r="H24" s="156" t="s">
        <v>678</v>
      </c>
      <c r="I24" s="143">
        <f>C24</f>
        <v>-4439.35232</v>
      </c>
      <c r="J24" s="156"/>
      <c r="K24" s="143"/>
    </row>
    <row r="25" spans="2:11" ht="12.75">
      <c r="B25" s="137" t="s">
        <v>73</v>
      </c>
      <c r="C25" s="261">
        <f>'Balance Sheet'!D90-'Balance Sheet'!F90-'Balance Sheet'!F100</f>
        <v>27252.694200000016</v>
      </c>
      <c r="E25" s="264">
        <f>'Balance Sheet'!F90+'Balance Sheet'!F98</f>
        <v>2076.4399999999996</v>
      </c>
      <c r="F25" s="188">
        <v>-2984306.735157959</v>
      </c>
      <c r="G25" s="156"/>
      <c r="H25" s="156" t="s">
        <v>679</v>
      </c>
      <c r="I25" s="261">
        <f>C25</f>
        <v>27252.694200000016</v>
      </c>
      <c r="J25" s="156"/>
      <c r="K25" s="261">
        <f>E25</f>
        <v>2076.4399999999996</v>
      </c>
    </row>
    <row r="26" spans="1:11" ht="12.75">
      <c r="A26" s="137" t="s">
        <v>74</v>
      </c>
      <c r="C26" s="253"/>
      <c r="E26" s="253"/>
      <c r="F26" s="171">
        <v>19425156.297442805</v>
      </c>
      <c r="G26" s="156" t="s">
        <v>680</v>
      </c>
      <c r="H26" s="156"/>
      <c r="I26" s="143"/>
      <c r="J26" s="156"/>
      <c r="K26" s="143"/>
    </row>
    <row r="27" spans="2:11" ht="12.75">
      <c r="B27" s="137" t="s">
        <v>75</v>
      </c>
      <c r="C27" s="253"/>
      <c r="E27" s="253"/>
      <c r="F27" s="171"/>
      <c r="G27" s="156"/>
      <c r="H27" s="156" t="s">
        <v>225</v>
      </c>
      <c r="I27" s="143"/>
      <c r="J27" s="156"/>
      <c r="K27" s="190"/>
    </row>
    <row r="28" spans="2:11" ht="12.75">
      <c r="B28" s="137" t="s">
        <v>76</v>
      </c>
      <c r="C28" s="253"/>
      <c r="E28" s="253"/>
      <c r="F28" s="171">
        <v>-4434000</v>
      </c>
      <c r="G28" s="156"/>
      <c r="H28" s="156" t="s">
        <v>226</v>
      </c>
      <c r="I28" s="143"/>
      <c r="J28" s="156"/>
      <c r="K28" s="143"/>
    </row>
    <row r="29" spans="1:12" ht="12.75">
      <c r="A29" s="138" t="s">
        <v>77</v>
      </c>
      <c r="C29" s="146">
        <f>C16+C23+C24+C25</f>
        <v>-2068.960369999997</v>
      </c>
      <c r="E29" s="146"/>
      <c r="F29" s="146">
        <v>14991156.297442805</v>
      </c>
      <c r="G29" s="161" t="s">
        <v>227</v>
      </c>
      <c r="H29" s="156"/>
      <c r="I29" s="146">
        <f>C29</f>
        <v>-2068.960369999997</v>
      </c>
      <c r="J29" s="156"/>
      <c r="K29" s="146">
        <v>0</v>
      </c>
      <c r="L29" s="138"/>
    </row>
    <row r="30" spans="1:12" ht="12.75">
      <c r="A30" s="138"/>
      <c r="C30" s="253"/>
      <c r="E30" s="187"/>
      <c r="F30" s="171"/>
      <c r="G30" s="161"/>
      <c r="H30" s="156"/>
      <c r="I30" s="143"/>
      <c r="J30" s="156"/>
      <c r="K30" s="190"/>
      <c r="L30" s="138"/>
    </row>
    <row r="31" spans="1:12" ht="12.75">
      <c r="A31" s="141" t="s">
        <v>79</v>
      </c>
      <c r="C31" s="253"/>
      <c r="E31" s="187"/>
      <c r="F31" s="171"/>
      <c r="G31" s="159" t="s">
        <v>228</v>
      </c>
      <c r="H31" s="156"/>
      <c r="I31" s="143"/>
      <c r="J31" s="156"/>
      <c r="K31" s="190"/>
      <c r="L31" s="141"/>
    </row>
    <row r="32" spans="1:11" ht="12.75">
      <c r="A32" s="137" t="s">
        <v>129</v>
      </c>
      <c r="C32" s="253"/>
      <c r="E32" s="187"/>
      <c r="F32" s="171"/>
      <c r="G32" s="156" t="s">
        <v>229</v>
      </c>
      <c r="H32" s="156"/>
      <c r="I32" s="143"/>
      <c r="J32" s="156"/>
      <c r="K32" s="190"/>
    </row>
    <row r="33" spans="1:11" ht="12.75">
      <c r="A33" s="137" t="s">
        <v>80</v>
      </c>
      <c r="C33" s="253"/>
      <c r="E33" s="263"/>
      <c r="F33" s="171">
        <v>-24500</v>
      </c>
      <c r="G33" s="156" t="s">
        <v>230</v>
      </c>
      <c r="H33" s="156"/>
      <c r="I33" s="143"/>
      <c r="J33" s="156"/>
      <c r="K33" s="143"/>
    </row>
    <row r="34" spans="1:11" ht="12.75">
      <c r="A34" s="137" t="s">
        <v>81</v>
      </c>
      <c r="C34" s="253"/>
      <c r="E34" s="263"/>
      <c r="F34" s="171"/>
      <c r="G34" s="156" t="s">
        <v>231</v>
      </c>
      <c r="H34" s="156"/>
      <c r="I34" s="143"/>
      <c r="J34" s="156"/>
      <c r="K34" s="143"/>
    </row>
    <row r="35" spans="1:11" ht="12.75">
      <c r="A35" s="137" t="s">
        <v>83</v>
      </c>
      <c r="B35" s="172"/>
      <c r="C35" s="253"/>
      <c r="E35" s="187"/>
      <c r="F35" s="171"/>
      <c r="G35" s="156" t="s">
        <v>232</v>
      </c>
      <c r="H35" s="184"/>
      <c r="I35" s="143"/>
      <c r="J35" s="156"/>
      <c r="K35" s="190"/>
    </row>
    <row r="36" spans="1:11" ht="12.75">
      <c r="A36" s="137" t="s">
        <v>82</v>
      </c>
      <c r="B36" s="138"/>
      <c r="C36" s="253"/>
      <c r="E36" s="187"/>
      <c r="F36" s="171"/>
      <c r="G36" s="156" t="s">
        <v>233</v>
      </c>
      <c r="H36" s="161"/>
      <c r="I36" s="143"/>
      <c r="J36" s="156"/>
      <c r="K36" s="190"/>
    </row>
    <row r="37" spans="1:12" ht="12.75">
      <c r="A37" s="138" t="s">
        <v>89</v>
      </c>
      <c r="B37" s="138"/>
      <c r="C37" s="146">
        <f>SUM(C32:C36)</f>
        <v>0</v>
      </c>
      <c r="E37" s="146"/>
      <c r="F37" s="146">
        <v>-24500</v>
      </c>
      <c r="G37" s="161" t="s">
        <v>234</v>
      </c>
      <c r="H37" s="161"/>
      <c r="I37" s="146">
        <f>C37</f>
        <v>0</v>
      </c>
      <c r="J37" s="156"/>
      <c r="K37" s="146">
        <v>0</v>
      </c>
      <c r="L37" s="138"/>
    </row>
    <row r="38" spans="2:11" ht="12.75">
      <c r="B38" s="138"/>
      <c r="C38" s="253"/>
      <c r="E38" s="187"/>
      <c r="F38" s="171"/>
      <c r="G38" s="156"/>
      <c r="H38" s="161"/>
      <c r="I38" s="143"/>
      <c r="J38" s="156"/>
      <c r="K38" s="190"/>
    </row>
    <row r="39" spans="1:12" ht="12.75">
      <c r="A39" s="141" t="s">
        <v>84</v>
      </c>
      <c r="C39" s="253"/>
      <c r="E39" s="187"/>
      <c r="F39" s="171"/>
      <c r="G39" s="159" t="s">
        <v>235</v>
      </c>
      <c r="H39" s="156"/>
      <c r="I39" s="143"/>
      <c r="J39" s="156"/>
      <c r="K39" s="190"/>
      <c r="L39" s="141"/>
    </row>
    <row r="40" spans="1:11" ht="12.75">
      <c r="A40" s="137" t="s">
        <v>120</v>
      </c>
      <c r="C40" s="253"/>
      <c r="E40" s="187"/>
      <c r="F40" s="171"/>
      <c r="G40" s="156" t="s">
        <v>236</v>
      </c>
      <c r="H40" s="156"/>
      <c r="I40" s="143"/>
      <c r="J40" s="156"/>
      <c r="K40" s="190"/>
    </row>
    <row r="41" spans="1:11" ht="12.75">
      <c r="A41" s="137" t="s">
        <v>277</v>
      </c>
      <c r="C41" s="253">
        <f>'Balance Sheet'!D114</f>
        <v>2068.9513699999925</v>
      </c>
      <c r="E41" s="263"/>
      <c r="F41" s="171"/>
      <c r="G41" s="156" t="s">
        <v>282</v>
      </c>
      <c r="H41" s="156"/>
      <c r="I41" s="143">
        <f>C41</f>
        <v>2068.9513699999925</v>
      </c>
      <c r="J41" s="156"/>
      <c r="K41" s="143"/>
    </row>
    <row r="42" spans="1:11" ht="12.75">
      <c r="A42" s="137" t="s">
        <v>85</v>
      </c>
      <c r="C42" s="253"/>
      <c r="E42" s="187"/>
      <c r="F42" s="171">
        <v>-21806022.7809999</v>
      </c>
      <c r="G42" s="156" t="s">
        <v>237</v>
      </c>
      <c r="H42" s="156"/>
      <c r="I42" s="143"/>
      <c r="J42" s="156"/>
      <c r="K42" s="190"/>
    </row>
    <row r="43" spans="1:11" ht="12.75">
      <c r="A43" s="137" t="s">
        <v>86</v>
      </c>
      <c r="C43" s="253"/>
      <c r="E43" s="187"/>
      <c r="F43" s="171"/>
      <c r="G43" s="156" t="s">
        <v>238</v>
      </c>
      <c r="H43" s="156"/>
      <c r="I43" s="143"/>
      <c r="J43" s="156"/>
      <c r="K43" s="190"/>
    </row>
    <row r="44" spans="1:11" ht="12.75">
      <c r="A44" s="137" t="s">
        <v>87</v>
      </c>
      <c r="C44" s="253"/>
      <c r="E44" s="187"/>
      <c r="F44" s="171"/>
      <c r="G44" s="156" t="s">
        <v>239</v>
      </c>
      <c r="H44" s="156"/>
      <c r="I44" s="143"/>
      <c r="J44" s="156"/>
      <c r="K44" s="190"/>
    </row>
    <row r="45" spans="1:12" ht="12.75">
      <c r="A45" s="138" t="s">
        <v>88</v>
      </c>
      <c r="C45" s="146">
        <f>SUM(C41:C44)</f>
        <v>2068.9513699999925</v>
      </c>
      <c r="E45" s="146"/>
      <c r="F45" s="146">
        <v>-21806022.7809999</v>
      </c>
      <c r="G45" s="161" t="s">
        <v>240</v>
      </c>
      <c r="H45" s="156"/>
      <c r="I45" s="146">
        <f>C45</f>
        <v>2068.9513699999925</v>
      </c>
      <c r="J45" s="156"/>
      <c r="K45" s="146">
        <v>0</v>
      </c>
      <c r="L45" s="138"/>
    </row>
    <row r="46" spans="3:11" ht="12.75">
      <c r="C46" s="253"/>
      <c r="E46" s="187"/>
      <c r="F46" s="171"/>
      <c r="G46" s="156"/>
      <c r="H46" s="156"/>
      <c r="I46" s="143"/>
      <c r="J46" s="156"/>
      <c r="K46" s="190"/>
    </row>
    <row r="47" spans="1:12" ht="12.75">
      <c r="A47" s="141" t="s">
        <v>90</v>
      </c>
      <c r="B47" s="141"/>
      <c r="C47" s="262"/>
      <c r="E47" s="262"/>
      <c r="F47" s="189">
        <v>-6839366.483557094</v>
      </c>
      <c r="G47" s="159" t="s">
        <v>241</v>
      </c>
      <c r="H47" s="159"/>
      <c r="I47" s="143"/>
      <c r="J47" s="156"/>
      <c r="K47" s="245"/>
      <c r="L47" s="141"/>
    </row>
    <row r="48" spans="1:12" ht="12.75">
      <c r="A48" s="141" t="s">
        <v>91</v>
      </c>
      <c r="B48" s="153"/>
      <c r="C48" s="262"/>
      <c r="E48" s="262"/>
      <c r="F48" s="189">
        <v>9292062.379700316</v>
      </c>
      <c r="G48" s="159" t="s">
        <v>675</v>
      </c>
      <c r="H48" s="155"/>
      <c r="I48" s="143"/>
      <c r="J48" s="156"/>
      <c r="K48" s="245"/>
      <c r="L48" s="141"/>
    </row>
    <row r="49" spans="1:12" ht="13.5" thickBot="1">
      <c r="A49" s="141" t="s">
        <v>92</v>
      </c>
      <c r="B49" s="153"/>
      <c r="C49" s="255">
        <v>0</v>
      </c>
      <c r="E49" s="255"/>
      <c r="F49" s="177">
        <v>2452695.896143222</v>
      </c>
      <c r="G49" s="159" t="s">
        <v>676</v>
      </c>
      <c r="H49" s="155"/>
      <c r="I49" s="255">
        <f>C49</f>
        <v>0</v>
      </c>
      <c r="J49" s="156"/>
      <c r="K49" s="255">
        <v>0</v>
      </c>
      <c r="L49" s="141"/>
    </row>
    <row r="50" spans="7:11" ht="13.5" thickTop="1">
      <c r="G50" s="156"/>
      <c r="H50" s="156"/>
      <c r="I50" s="161"/>
      <c r="J50" s="156"/>
      <c r="K50" s="161"/>
    </row>
    <row r="51" spans="1:11" ht="14.25" customHeight="1">
      <c r="A51" s="384"/>
      <c r="B51" s="384"/>
      <c r="C51" s="384"/>
      <c r="D51" s="384"/>
      <c r="E51" s="384"/>
      <c r="F51" s="317"/>
      <c r="G51" s="333"/>
      <c r="H51" s="156"/>
      <c r="I51" s="161"/>
      <c r="J51" s="156"/>
      <c r="K51" s="161"/>
    </row>
    <row r="52" spans="1:11" ht="14.25" customHeight="1">
      <c r="A52" s="384"/>
      <c r="B52" s="384"/>
      <c r="C52" s="384"/>
      <c r="D52" s="384"/>
      <c r="E52" s="384"/>
      <c r="F52" s="317"/>
      <c r="G52" s="333"/>
      <c r="H52" s="156"/>
      <c r="I52" s="161"/>
      <c r="J52" s="156"/>
      <c r="K52" s="161"/>
    </row>
    <row r="53" spans="1:12" ht="15">
      <c r="A53" s="378"/>
      <c r="B53" s="378"/>
      <c r="C53" s="319"/>
      <c r="D53" s="321" t="s">
        <v>681</v>
      </c>
      <c r="E53" s="322"/>
      <c r="F53" s="319"/>
      <c r="G53" s="352"/>
      <c r="H53" s="156"/>
      <c r="I53" s="161"/>
      <c r="J53" s="335"/>
      <c r="K53" s="322" t="str">
        <f>D53</f>
        <v>Georges Taddei</v>
      </c>
      <c r="L53" s="322"/>
    </row>
    <row r="54" spans="1:11" ht="14.25">
      <c r="A54" s="314"/>
      <c r="B54" s="314"/>
      <c r="C54" s="314"/>
      <c r="D54" s="314"/>
      <c r="E54" s="314"/>
      <c r="F54" s="314"/>
      <c r="G54" s="352"/>
      <c r="H54" s="156"/>
      <c r="I54" s="161"/>
      <c r="J54" s="156"/>
      <c r="K54" s="161"/>
    </row>
    <row r="55" spans="1:11" ht="14.25">
      <c r="A55" s="314"/>
      <c r="B55" s="314"/>
      <c r="C55" s="314"/>
      <c r="D55" s="314"/>
      <c r="E55" s="314"/>
      <c r="F55" s="314"/>
      <c r="G55" s="352"/>
      <c r="H55" s="156"/>
      <c r="I55" s="161"/>
      <c r="J55" s="156"/>
      <c r="K55" s="161"/>
    </row>
    <row r="56" spans="1:7" ht="14.25">
      <c r="A56" s="376"/>
      <c r="B56" s="376"/>
      <c r="C56" s="317"/>
      <c r="G56" s="314"/>
    </row>
  </sheetData>
  <sheetProtection password="CC3D" sheet="1"/>
  <mergeCells count="8">
    <mergeCell ref="A53:B53"/>
    <mergeCell ref="A56:B56"/>
    <mergeCell ref="A51:E52"/>
    <mergeCell ref="G6:K6"/>
    <mergeCell ref="G8:K8"/>
    <mergeCell ref="E10:F10"/>
    <mergeCell ref="A8:F8"/>
    <mergeCell ref="A6:F6"/>
  </mergeCells>
  <printOptions/>
  <pageMargins left="0.75" right="0.75" top="1" bottom="1" header="0.5" footer="0.5"/>
  <pageSetup horizontalDpi="600" verticalDpi="600" orientation="portrait" paperSize="9" scale="83" r:id="rId1"/>
  <colBreaks count="1" manualBreakCount="1">
    <brk id="6" max="65535" man="1"/>
  </colBreaks>
</worksheet>
</file>

<file path=xl/worksheets/sheet5.xml><?xml version="1.0" encoding="utf-8"?>
<worksheet xmlns="http://schemas.openxmlformats.org/spreadsheetml/2006/main" xmlns:r="http://schemas.openxmlformats.org/officeDocument/2006/relationships">
  <sheetPr>
    <tabColor indexed="60"/>
  </sheetPr>
  <dimension ref="A1:R31"/>
  <sheetViews>
    <sheetView view="pageLayout" zoomScale="80" zoomScaleSheetLayoutView="80" zoomScalePageLayoutView="80" workbookViewId="0" topLeftCell="A1">
      <selection activeCell="K28" sqref="K28"/>
    </sheetView>
  </sheetViews>
  <sheetFormatPr defaultColWidth="9.140625" defaultRowHeight="12.75"/>
  <cols>
    <col min="1" max="1" width="30.7109375" style="137" customWidth="1"/>
    <col min="2" max="2" width="17.00390625" style="137" customWidth="1"/>
    <col min="3" max="3" width="9.8515625" style="137" customWidth="1"/>
    <col min="4" max="5" width="9.28125" style="137" bestFit="1" customWidth="1"/>
    <col min="6" max="6" width="12.28125" style="137" bestFit="1" customWidth="1"/>
    <col min="7" max="7" width="13.00390625" style="137" customWidth="1"/>
    <col min="8" max="8" width="13.421875" style="137" customWidth="1"/>
    <col min="9" max="9" width="15.57421875" style="137" customWidth="1"/>
    <col min="10" max="10" width="31.28125" style="137" customWidth="1"/>
    <col min="11" max="11" width="15.140625" style="137" customWidth="1"/>
    <col min="12" max="14" width="9.140625" style="137" customWidth="1"/>
    <col min="15" max="15" width="13.28125" style="137" bestFit="1" customWidth="1"/>
    <col min="16" max="16" width="9.140625" style="137" customWidth="1"/>
    <col min="17" max="17" width="15.7109375" style="137" customWidth="1"/>
    <col min="18" max="18" width="15.57421875" style="137" customWidth="1"/>
    <col min="19" max="16384" width="9.140625" style="137" customWidth="1"/>
  </cols>
  <sheetData>
    <row r="1" spans="1:11" ht="12.75">
      <c r="A1" s="141" t="s">
        <v>601</v>
      </c>
      <c r="B1" s="141"/>
      <c r="J1" s="141" t="s">
        <v>608</v>
      </c>
      <c r="K1" s="141"/>
    </row>
    <row r="2" spans="1:11" ht="12.75">
      <c r="A2" s="153" t="s">
        <v>121</v>
      </c>
      <c r="B2" s="153"/>
      <c r="J2" s="153" t="s">
        <v>216</v>
      </c>
      <c r="K2" s="153"/>
    </row>
    <row r="4" spans="1:18" ht="12.75">
      <c r="A4" s="373" t="s">
        <v>93</v>
      </c>
      <c r="B4" s="373"/>
      <c r="C4" s="373"/>
      <c r="D4" s="373"/>
      <c r="E4" s="373"/>
      <c r="F4" s="373"/>
      <c r="G4" s="373"/>
      <c r="H4" s="373"/>
      <c r="I4" s="373"/>
      <c r="J4" s="373" t="s">
        <v>242</v>
      </c>
      <c r="K4" s="373"/>
      <c r="L4" s="373"/>
      <c r="M4" s="373"/>
      <c r="N4" s="373"/>
      <c r="O4" s="373"/>
      <c r="P4" s="373"/>
      <c r="Q4" s="373"/>
      <c r="R4" s="373"/>
    </row>
    <row r="5" spans="1:18" ht="12.75">
      <c r="A5" s="179"/>
      <c r="B5" s="209"/>
      <c r="C5" s="179"/>
      <c r="D5" s="179"/>
      <c r="E5" s="179"/>
      <c r="F5" s="179"/>
      <c r="G5" s="179"/>
      <c r="H5" s="179"/>
      <c r="I5" s="179"/>
      <c r="J5" s="192"/>
      <c r="K5" s="209"/>
      <c r="L5" s="192"/>
      <c r="M5" s="192"/>
      <c r="N5" s="192"/>
      <c r="O5" s="192"/>
      <c r="P5" s="192"/>
      <c r="Q5" s="192"/>
      <c r="R5" s="192"/>
    </row>
    <row r="6" spans="1:18" ht="12.75">
      <c r="A6" s="383" t="s">
        <v>553</v>
      </c>
      <c r="B6" s="383"/>
      <c r="C6" s="383"/>
      <c r="D6" s="383"/>
      <c r="E6" s="383"/>
      <c r="F6" s="383"/>
      <c r="G6" s="383"/>
      <c r="H6" s="383"/>
      <c r="I6" s="383"/>
      <c r="J6" s="383" t="s">
        <v>554</v>
      </c>
      <c r="K6" s="383"/>
      <c r="L6" s="383"/>
      <c r="M6" s="383"/>
      <c r="N6" s="383"/>
      <c r="O6" s="383"/>
      <c r="P6" s="383"/>
      <c r="Q6" s="383"/>
      <c r="R6" s="383"/>
    </row>
    <row r="7" spans="1:18" ht="12.75">
      <c r="A7" s="169"/>
      <c r="B7" s="210"/>
      <c r="C7" s="169"/>
      <c r="D7" s="169"/>
      <c r="E7" s="169"/>
      <c r="F7" s="169"/>
      <c r="G7" s="169"/>
      <c r="I7" s="344" t="s">
        <v>659</v>
      </c>
      <c r="J7" s="193"/>
      <c r="K7" s="210"/>
      <c r="L7" s="193"/>
      <c r="M7" s="193"/>
      <c r="N7" s="193"/>
      <c r="O7" s="193"/>
      <c r="P7" s="193"/>
      <c r="R7" s="191" t="s">
        <v>130</v>
      </c>
    </row>
    <row r="8" spans="1:18" ht="18" customHeight="1">
      <c r="A8" s="385"/>
      <c r="B8" s="385"/>
      <c r="C8" s="385"/>
      <c r="D8" s="385"/>
      <c r="E8" s="385"/>
      <c r="F8" s="385"/>
      <c r="G8" s="385"/>
      <c r="H8" s="385"/>
      <c r="I8" s="385"/>
      <c r="J8" s="385"/>
      <c r="K8" s="385"/>
      <c r="L8" s="385"/>
      <c r="M8" s="385"/>
      <c r="N8" s="385"/>
      <c r="O8" s="385"/>
      <c r="P8" s="385"/>
      <c r="Q8" s="385"/>
      <c r="R8" s="385"/>
    </row>
    <row r="9" spans="1:18" ht="38.25">
      <c r="A9" s="277"/>
      <c r="B9" s="295" t="s">
        <v>550</v>
      </c>
      <c r="C9" s="279" t="s">
        <v>59</v>
      </c>
      <c r="D9" s="279" t="s">
        <v>100</v>
      </c>
      <c r="E9" s="279" t="s">
        <v>94</v>
      </c>
      <c r="F9" s="279" t="s">
        <v>279</v>
      </c>
      <c r="G9" s="279" t="s">
        <v>95</v>
      </c>
      <c r="H9" s="279" t="s">
        <v>99</v>
      </c>
      <c r="I9" s="280" t="s">
        <v>96</v>
      </c>
      <c r="J9" s="277"/>
      <c r="K9" s="278" t="s">
        <v>247</v>
      </c>
      <c r="L9" s="279" t="s">
        <v>203</v>
      </c>
      <c r="M9" s="279" t="s">
        <v>204</v>
      </c>
      <c r="N9" s="279" t="s">
        <v>243</v>
      </c>
      <c r="O9" s="279" t="s">
        <v>281</v>
      </c>
      <c r="P9" s="279" t="s">
        <v>244</v>
      </c>
      <c r="Q9" s="279" t="s">
        <v>245</v>
      </c>
      <c r="R9" s="280" t="s">
        <v>246</v>
      </c>
    </row>
    <row r="10" spans="1:18" ht="12.75">
      <c r="A10" s="281"/>
      <c r="B10" s="281"/>
      <c r="C10" s="282"/>
      <c r="D10" s="282"/>
      <c r="E10" s="282"/>
      <c r="F10" s="283"/>
      <c r="G10" s="282"/>
      <c r="H10" s="282"/>
      <c r="I10" s="284"/>
      <c r="J10" s="281"/>
      <c r="K10" s="281"/>
      <c r="L10" s="282"/>
      <c r="M10" s="282"/>
      <c r="N10" s="282"/>
      <c r="O10" s="283"/>
      <c r="P10" s="282"/>
      <c r="Q10" s="282"/>
      <c r="R10" s="284"/>
    </row>
    <row r="11" spans="1:18" ht="18" customHeight="1" thickBot="1">
      <c r="A11" s="285" t="s">
        <v>610</v>
      </c>
      <c r="B11" s="285"/>
      <c r="C11" s="285"/>
      <c r="D11" s="285"/>
      <c r="E11" s="285"/>
      <c r="F11" s="230"/>
      <c r="G11" s="230"/>
      <c r="H11" s="230"/>
      <c r="I11" s="285"/>
      <c r="J11" s="285" t="s">
        <v>611</v>
      </c>
      <c r="K11" s="299"/>
      <c r="L11" s="299"/>
      <c r="M11" s="299"/>
      <c r="N11" s="299"/>
      <c r="O11" s="299"/>
      <c r="P11" s="299"/>
      <c r="Q11" s="299"/>
      <c r="R11" s="299"/>
    </row>
    <row r="12" spans="1:18" ht="9" customHeight="1" thickTop="1">
      <c r="A12" s="296"/>
      <c r="B12" s="286"/>
      <c r="C12" s="287"/>
      <c r="D12" s="287"/>
      <c r="E12" s="287"/>
      <c r="F12" s="288"/>
      <c r="G12" s="287"/>
      <c r="H12" s="287"/>
      <c r="I12" s="287"/>
      <c r="J12" s="286"/>
      <c r="K12" s="300"/>
      <c r="L12" s="301"/>
      <c r="M12" s="301"/>
      <c r="N12" s="301"/>
      <c r="O12" s="302"/>
      <c r="P12" s="301"/>
      <c r="Q12" s="301"/>
      <c r="R12" s="301"/>
    </row>
    <row r="13" spans="1:18" ht="18" customHeight="1">
      <c r="A13" s="297" t="s">
        <v>549</v>
      </c>
      <c r="B13" s="289">
        <f>'Profit &amp; Loss'!F44</f>
        <v>-2076.44</v>
      </c>
      <c r="C13" s="290"/>
      <c r="D13" s="290"/>
      <c r="E13" s="290"/>
      <c r="F13" s="290"/>
      <c r="G13" s="290"/>
      <c r="H13" s="290"/>
      <c r="I13" s="287"/>
      <c r="J13" s="281" t="s">
        <v>247</v>
      </c>
      <c r="K13" s="303">
        <f>B13</f>
        <v>-2076.44</v>
      </c>
      <c r="L13" s="304"/>
      <c r="M13" s="304"/>
      <c r="N13" s="304"/>
      <c r="O13" s="304"/>
      <c r="P13" s="304"/>
      <c r="Q13" s="304"/>
      <c r="R13" s="301"/>
    </row>
    <row r="14" spans="1:18" ht="18" customHeight="1">
      <c r="A14" s="298" t="s">
        <v>97</v>
      </c>
      <c r="B14" s="281"/>
      <c r="C14" s="290"/>
      <c r="D14" s="290"/>
      <c r="E14" s="290"/>
      <c r="F14" s="290"/>
      <c r="G14" s="290"/>
      <c r="H14" s="290"/>
      <c r="I14" s="287"/>
      <c r="J14" s="281" t="s">
        <v>248</v>
      </c>
      <c r="K14" s="305"/>
      <c r="L14" s="304"/>
      <c r="M14" s="304"/>
      <c r="N14" s="304"/>
      <c r="O14" s="304"/>
      <c r="P14" s="304"/>
      <c r="Q14" s="304"/>
      <c r="R14" s="301"/>
    </row>
    <row r="15" spans="1:18" ht="18" customHeight="1">
      <c r="A15" s="298" t="s">
        <v>101</v>
      </c>
      <c r="B15" s="281"/>
      <c r="C15" s="290"/>
      <c r="D15" s="290"/>
      <c r="E15" s="290"/>
      <c r="F15" s="290"/>
      <c r="G15" s="290"/>
      <c r="H15" s="290"/>
      <c r="I15" s="287"/>
      <c r="J15" s="281" t="s">
        <v>249</v>
      </c>
      <c r="K15" s="305"/>
      <c r="L15" s="304"/>
      <c r="M15" s="304"/>
      <c r="N15" s="304"/>
      <c r="O15" s="304"/>
      <c r="P15" s="304"/>
      <c r="Q15" s="304"/>
      <c r="R15" s="301"/>
    </row>
    <row r="16" spans="1:18" ht="15.75" customHeight="1">
      <c r="A16" s="292" t="s">
        <v>278</v>
      </c>
      <c r="B16" s="281"/>
      <c r="C16" s="290"/>
      <c r="D16" s="290"/>
      <c r="E16" s="290"/>
      <c r="F16" s="289"/>
      <c r="G16" s="290"/>
      <c r="H16" s="290"/>
      <c r="I16" s="287"/>
      <c r="J16" s="281" t="s">
        <v>280</v>
      </c>
      <c r="K16" s="305"/>
      <c r="L16" s="304"/>
      <c r="M16" s="304"/>
      <c r="N16" s="304"/>
      <c r="O16" s="303"/>
      <c r="P16" s="304"/>
      <c r="Q16" s="304"/>
      <c r="R16" s="301"/>
    </row>
    <row r="17" spans="1:18" ht="18" customHeight="1">
      <c r="A17" s="298" t="s">
        <v>98</v>
      </c>
      <c r="B17" s="281"/>
      <c r="C17" s="290"/>
      <c r="D17" s="290"/>
      <c r="E17" s="290"/>
      <c r="F17" s="290"/>
      <c r="G17" s="290"/>
      <c r="H17" s="290"/>
      <c r="I17" s="287"/>
      <c r="J17" s="281" t="s">
        <v>250</v>
      </c>
      <c r="K17" s="305"/>
      <c r="L17" s="304"/>
      <c r="M17" s="304"/>
      <c r="N17" s="304"/>
      <c r="O17" s="304"/>
      <c r="P17" s="304"/>
      <c r="Q17" s="304"/>
      <c r="R17" s="301"/>
    </row>
    <row r="18" spans="1:18" ht="18" customHeight="1" thickBot="1">
      <c r="A18" s="285" t="s">
        <v>147</v>
      </c>
      <c r="B18" s="285">
        <f>B13</f>
        <v>-2076.44</v>
      </c>
      <c r="C18" s="285"/>
      <c r="D18" s="285"/>
      <c r="E18" s="285"/>
      <c r="F18" s="285"/>
      <c r="G18" s="285"/>
      <c r="H18" s="285"/>
      <c r="I18" s="285"/>
      <c r="J18" s="291" t="s">
        <v>251</v>
      </c>
      <c r="K18" s="299">
        <f>B18</f>
        <v>-2076.44</v>
      </c>
      <c r="L18" s="299"/>
      <c r="M18" s="299"/>
      <c r="N18" s="299"/>
      <c r="O18" s="299"/>
      <c r="P18" s="299"/>
      <c r="Q18" s="299"/>
      <c r="R18" s="299"/>
    </row>
    <row r="19" spans="1:18" ht="13.5" thickTop="1">
      <c r="A19" s="283"/>
      <c r="B19" s="281"/>
      <c r="C19" s="290"/>
      <c r="D19" s="290"/>
      <c r="E19" s="290"/>
      <c r="F19" s="290"/>
      <c r="G19" s="290"/>
      <c r="H19" s="290"/>
      <c r="I19" s="287"/>
      <c r="J19" s="281"/>
      <c r="K19" s="305"/>
      <c r="L19" s="304"/>
      <c r="M19" s="304"/>
      <c r="N19" s="304"/>
      <c r="O19" s="304"/>
      <c r="P19" s="304"/>
      <c r="Q19" s="304"/>
      <c r="R19" s="301"/>
    </row>
    <row r="20" spans="1:18" ht="12.75">
      <c r="A20" s="297" t="s">
        <v>549</v>
      </c>
      <c r="B20" s="289">
        <f>'Profit &amp; Loss'!D44</f>
        <v>-21462.886250000014</v>
      </c>
      <c r="C20" s="290"/>
      <c r="D20" s="290"/>
      <c r="E20" s="290"/>
      <c r="F20" s="290"/>
      <c r="G20" s="290"/>
      <c r="H20" s="290"/>
      <c r="I20" s="287"/>
      <c r="J20" s="281" t="s">
        <v>247</v>
      </c>
      <c r="K20" s="303">
        <f>B20</f>
        <v>-21462.886250000014</v>
      </c>
      <c r="L20" s="304"/>
      <c r="M20" s="304"/>
      <c r="N20" s="304"/>
      <c r="O20" s="304"/>
      <c r="P20" s="304"/>
      <c r="Q20" s="304"/>
      <c r="R20" s="301"/>
    </row>
    <row r="21" spans="1:18" ht="12.75">
      <c r="A21" s="298" t="s">
        <v>97</v>
      </c>
      <c r="B21" s="281"/>
      <c r="C21" s="290"/>
      <c r="D21" s="290"/>
      <c r="E21" s="290"/>
      <c r="F21" s="290"/>
      <c r="G21" s="290"/>
      <c r="H21" s="290"/>
      <c r="I21" s="287"/>
      <c r="J21" s="281" t="s">
        <v>248</v>
      </c>
      <c r="K21" s="305"/>
      <c r="L21" s="304"/>
      <c r="M21" s="304"/>
      <c r="N21" s="304"/>
      <c r="O21" s="304"/>
      <c r="P21" s="304"/>
      <c r="Q21" s="304"/>
      <c r="R21" s="301"/>
    </row>
    <row r="22" spans="1:18" ht="12.75">
      <c r="A22" s="298" t="s">
        <v>101</v>
      </c>
      <c r="B22" s="281"/>
      <c r="C22" s="290"/>
      <c r="D22" s="290"/>
      <c r="E22" s="290"/>
      <c r="F22" s="290"/>
      <c r="G22" s="290"/>
      <c r="H22" s="290"/>
      <c r="I22" s="287"/>
      <c r="J22" s="281" t="s">
        <v>249</v>
      </c>
      <c r="K22" s="305"/>
      <c r="L22" s="304"/>
      <c r="M22" s="304"/>
      <c r="N22" s="304"/>
      <c r="O22" s="304"/>
      <c r="P22" s="304"/>
      <c r="Q22" s="304"/>
      <c r="R22" s="301"/>
    </row>
    <row r="23" spans="1:18" ht="12.75">
      <c r="A23" s="292" t="s">
        <v>278</v>
      </c>
      <c r="B23" s="289">
        <f>'Balance Sheet'!D114</f>
        <v>2068.9513699999925</v>
      </c>
      <c r="C23" s="290"/>
      <c r="D23" s="290"/>
      <c r="E23" s="290"/>
      <c r="F23" s="289"/>
      <c r="G23" s="290"/>
      <c r="H23" s="290"/>
      <c r="I23" s="287"/>
      <c r="J23" s="292" t="s">
        <v>280</v>
      </c>
      <c r="K23" s="303">
        <f>B23</f>
        <v>2068.9513699999925</v>
      </c>
      <c r="L23" s="304"/>
      <c r="M23" s="304"/>
      <c r="N23" s="304"/>
      <c r="O23" s="303"/>
      <c r="P23" s="304"/>
      <c r="Q23" s="304"/>
      <c r="R23" s="301"/>
    </row>
    <row r="24" spans="1:18" ht="12.75">
      <c r="A24" s="298" t="s">
        <v>98</v>
      </c>
      <c r="B24" s="281"/>
      <c r="C24" s="290"/>
      <c r="D24" s="290"/>
      <c r="E24" s="290"/>
      <c r="F24" s="290"/>
      <c r="G24" s="290"/>
      <c r="H24" s="290"/>
      <c r="I24" s="287"/>
      <c r="J24" s="281" t="s">
        <v>250</v>
      </c>
      <c r="K24" s="305"/>
      <c r="L24" s="304"/>
      <c r="M24" s="304"/>
      <c r="N24" s="304"/>
      <c r="O24" s="304"/>
      <c r="P24" s="304"/>
      <c r="Q24" s="304"/>
      <c r="R24" s="301"/>
    </row>
    <row r="25" spans="1:18" ht="13.5" thickBot="1">
      <c r="A25" s="285" t="s">
        <v>556</v>
      </c>
      <c r="B25" s="285">
        <f>B18+B20+B23</f>
        <v>-21470.37488000002</v>
      </c>
      <c r="C25" s="285"/>
      <c r="D25" s="285"/>
      <c r="E25" s="285"/>
      <c r="F25" s="285"/>
      <c r="G25" s="285"/>
      <c r="H25" s="285"/>
      <c r="I25" s="294"/>
      <c r="J25" s="293" t="s">
        <v>592</v>
      </c>
      <c r="K25" s="299">
        <f>B25</f>
        <v>-21470.37488000002</v>
      </c>
      <c r="L25" s="299"/>
      <c r="M25" s="299"/>
      <c r="N25" s="299"/>
      <c r="O25" s="299"/>
      <c r="P25" s="299"/>
      <c r="Q25" s="299"/>
      <c r="R25" s="306"/>
    </row>
    <row r="26" ht="13.5" thickTop="1"/>
    <row r="27" spans="8:17" ht="12.75">
      <c r="H27" s="141" t="s">
        <v>707</v>
      </c>
      <c r="Q27" s="141" t="str">
        <f>H27</f>
        <v>Walter Onofre Sales Navas</v>
      </c>
    </row>
    <row r="30" spans="8:18" ht="12.75">
      <c r="H30" s="141" t="s">
        <v>710</v>
      </c>
      <c r="Q30" s="141" t="s">
        <v>710</v>
      </c>
      <c r="R30" s="141"/>
    </row>
    <row r="31" spans="8:18" ht="12.75">
      <c r="H31" s="141"/>
      <c r="R31" s="141"/>
    </row>
  </sheetData>
  <sheetProtection password="CC3D" sheet="1"/>
  <mergeCells count="6">
    <mergeCell ref="J4:R4"/>
    <mergeCell ref="J6:R6"/>
    <mergeCell ref="J8:R8"/>
    <mergeCell ref="A8:I8"/>
    <mergeCell ref="A4:I4"/>
    <mergeCell ref="A6:I6"/>
  </mergeCells>
  <printOptions/>
  <pageMargins left="0.75" right="0.75" top="1" bottom="1" header="0.5" footer="0.5"/>
  <pageSetup horizontalDpi="600" verticalDpi="600" orientation="landscape" paperSize="9" r:id="rId1"/>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2:B22"/>
  <sheetViews>
    <sheetView view="pageLayout" workbookViewId="0" topLeftCell="A1">
      <selection activeCell="A4" sqref="A4"/>
    </sheetView>
  </sheetViews>
  <sheetFormatPr defaultColWidth="9.140625" defaultRowHeight="12.75"/>
  <cols>
    <col min="1" max="1" width="95.00390625" style="4" customWidth="1"/>
    <col min="2" max="2" width="95.28125" style="4" customWidth="1"/>
    <col min="3" max="16384" width="9.140625" style="4" customWidth="1"/>
  </cols>
  <sheetData>
    <row r="2" spans="1:2" ht="208.5" customHeight="1">
      <c r="A2" s="69" t="s">
        <v>640</v>
      </c>
      <c r="B2" s="69" t="s">
        <v>682</v>
      </c>
    </row>
    <row r="3" spans="1:2" ht="120.75" customHeight="1">
      <c r="A3" s="69" t="s">
        <v>657</v>
      </c>
      <c r="B3" s="69" t="s">
        <v>658</v>
      </c>
    </row>
    <row r="4" spans="1:2" ht="231.75" customHeight="1">
      <c r="A4" s="69" t="s">
        <v>706</v>
      </c>
      <c r="B4" s="69" t="s">
        <v>702</v>
      </c>
    </row>
    <row r="5" spans="1:2" ht="171.75" customHeight="1">
      <c r="A5" s="69" t="s">
        <v>514</v>
      </c>
      <c r="B5" s="69" t="s">
        <v>259</v>
      </c>
    </row>
    <row r="6" spans="1:2" ht="89.25">
      <c r="A6" s="69" t="s">
        <v>513</v>
      </c>
      <c r="B6" s="69" t="s">
        <v>260</v>
      </c>
    </row>
    <row r="7" spans="1:2" ht="154.5" customHeight="1">
      <c r="A7" s="69" t="s">
        <v>568</v>
      </c>
      <c r="B7" s="69" t="s">
        <v>567</v>
      </c>
    </row>
    <row r="8" spans="1:2" ht="82.5" customHeight="1">
      <c r="A8" s="69" t="s">
        <v>261</v>
      </c>
      <c r="B8" s="69" t="s">
        <v>263</v>
      </c>
    </row>
    <row r="9" spans="1:2" ht="357.75" customHeight="1">
      <c r="A9" s="69" t="s">
        <v>512</v>
      </c>
      <c r="B9" s="69" t="s">
        <v>262</v>
      </c>
    </row>
    <row r="10" spans="1:2" ht="175.5" customHeight="1">
      <c r="A10" s="69" t="s">
        <v>268</v>
      </c>
      <c r="B10" s="69" t="s">
        <v>269</v>
      </c>
    </row>
    <row r="11" spans="1:2" ht="105.75" customHeight="1">
      <c r="A11" s="69" t="s">
        <v>511</v>
      </c>
      <c r="B11" s="69" t="s">
        <v>265</v>
      </c>
    </row>
    <row r="12" spans="1:2" ht="175.5" customHeight="1">
      <c r="A12" s="69" t="s">
        <v>510</v>
      </c>
      <c r="B12" s="69" t="s">
        <v>509</v>
      </c>
    </row>
    <row r="13" spans="1:2" ht="130.5" customHeight="1">
      <c r="A13" s="69" t="s">
        <v>508</v>
      </c>
      <c r="B13" s="69" t="s">
        <v>264</v>
      </c>
    </row>
    <row r="14" spans="1:2" ht="144.75" customHeight="1">
      <c r="A14" s="69" t="s">
        <v>253</v>
      </c>
      <c r="B14" s="69" t="s">
        <v>256</v>
      </c>
    </row>
    <row r="15" spans="1:2" ht="104.25" customHeight="1">
      <c r="A15" s="69" t="s">
        <v>252</v>
      </c>
      <c r="B15" s="69" t="s">
        <v>257</v>
      </c>
    </row>
    <row r="16" spans="1:2" ht="55.5" customHeight="1">
      <c r="A16" s="69" t="s">
        <v>641</v>
      </c>
      <c r="B16" s="69" t="s">
        <v>642</v>
      </c>
    </row>
    <row r="17" spans="1:2" ht="160.5" customHeight="1">
      <c r="A17" s="69" t="s">
        <v>254</v>
      </c>
      <c r="B17" s="69" t="s">
        <v>507</v>
      </c>
    </row>
    <row r="18" spans="1:2" ht="57.75" customHeight="1">
      <c r="A18" s="69" t="s">
        <v>255</v>
      </c>
      <c r="B18" s="69" t="s">
        <v>258</v>
      </c>
    </row>
    <row r="19" spans="1:2" ht="291.75" customHeight="1">
      <c r="A19" s="69" t="s">
        <v>506</v>
      </c>
      <c r="B19" s="69" t="s">
        <v>266</v>
      </c>
    </row>
    <row r="20" spans="1:2" ht="108.75" customHeight="1">
      <c r="A20" s="69" t="s">
        <v>270</v>
      </c>
      <c r="B20" s="69" t="s">
        <v>271</v>
      </c>
    </row>
    <row r="21" spans="1:2" ht="84" customHeight="1">
      <c r="A21" s="69" t="s">
        <v>505</v>
      </c>
      <c r="B21" s="69" t="s">
        <v>267</v>
      </c>
    </row>
    <row r="22" spans="1:2" ht="261" customHeight="1">
      <c r="A22" s="320" t="s">
        <v>570</v>
      </c>
      <c r="B22" s="320" t="s">
        <v>569</v>
      </c>
    </row>
  </sheetData>
  <sheetProtection password="CC3D" sheet="1"/>
  <printOptions/>
  <pageMargins left="0.7" right="0.2604166666666667" top="0.8333333333333334" bottom="0.75" header="0.3" footer="0.3"/>
  <pageSetup horizontalDpi="600" verticalDpi="600" orientation="portrait" paperSize="9" r:id="rId1"/>
  <headerFooter>
    <oddHeader>&amp;L&amp;"Arial,Bold"Dega në Shqiperi e Halliburton B.V
Shenime per pasqyrat financiare
Për vitin e mbyllur në  31.12.2014
</oddHeader>
  </headerFooter>
</worksheet>
</file>

<file path=xl/worksheets/sheet7.xml><?xml version="1.0" encoding="utf-8"?>
<worksheet xmlns="http://schemas.openxmlformats.org/spreadsheetml/2006/main" xmlns:r="http://schemas.openxmlformats.org/officeDocument/2006/relationships">
  <dimension ref="A1:U64"/>
  <sheetViews>
    <sheetView view="pageLayout" zoomScale="80" zoomScalePageLayoutView="80" workbookViewId="0" topLeftCell="A1">
      <selection activeCell="F20" sqref="F20"/>
    </sheetView>
  </sheetViews>
  <sheetFormatPr defaultColWidth="9.140625" defaultRowHeight="12.75"/>
  <cols>
    <col min="1" max="2" width="9.140625" style="4" customWidth="1"/>
    <col min="3" max="3" width="15.28125" style="4" customWidth="1"/>
    <col min="4" max="4" width="17.8515625" style="4" customWidth="1"/>
    <col min="5" max="5" width="9.00390625" style="4" customWidth="1"/>
    <col min="6" max="6" width="14.7109375" style="4" customWidth="1"/>
    <col min="7" max="7" width="9.28125" style="4" customWidth="1"/>
    <col min="8" max="8" width="10.00390625" style="5" customWidth="1"/>
    <col min="9" max="9" width="17.8515625" style="4" customWidth="1"/>
    <col min="10" max="13" width="9.140625" style="4" customWidth="1"/>
    <col min="14" max="14" width="13.00390625" style="4" customWidth="1"/>
    <col min="15" max="15" width="14.57421875" style="4" bestFit="1" customWidth="1"/>
    <col min="16" max="16" width="9.140625" style="4" customWidth="1"/>
    <col min="17" max="17" width="12.7109375" style="4" customWidth="1"/>
    <col min="18" max="18" width="9.140625" style="4" customWidth="1"/>
    <col min="19" max="19" width="16.28125" style="4" customWidth="1"/>
    <col min="20" max="20" width="13.7109375" style="4" customWidth="1"/>
    <col min="21" max="16384" width="9.140625" style="4" customWidth="1"/>
  </cols>
  <sheetData>
    <row r="1" spans="1:21" ht="15">
      <c r="A1" s="51" t="s">
        <v>612</v>
      </c>
      <c r="B1" s="51"/>
      <c r="C1" s="51"/>
      <c r="K1" s="5"/>
      <c r="L1" s="63" t="s">
        <v>515</v>
      </c>
      <c r="M1" s="5"/>
      <c r="N1" s="5"/>
      <c r="O1" s="5"/>
      <c r="P1" s="5"/>
      <c r="Q1" s="5"/>
      <c r="R1" s="5"/>
      <c r="S1" s="5"/>
      <c r="T1" s="5"/>
      <c r="U1" s="5"/>
    </row>
    <row r="2" spans="1:21" ht="15">
      <c r="A2" s="51" t="s">
        <v>318</v>
      </c>
      <c r="B2" s="51"/>
      <c r="C2" s="51"/>
      <c r="K2" s="5"/>
      <c r="L2" s="63" t="s">
        <v>301</v>
      </c>
      <c r="M2" s="5"/>
      <c r="N2" s="5"/>
      <c r="O2" s="5"/>
      <c r="P2" s="5"/>
      <c r="Q2" s="5"/>
      <c r="R2" s="5"/>
      <c r="S2" s="5"/>
      <c r="T2" s="5"/>
      <c r="U2" s="5"/>
    </row>
    <row r="3" spans="1:21" ht="18.75">
      <c r="A3" s="51" t="s">
        <v>593</v>
      </c>
      <c r="B3" s="51"/>
      <c r="C3" s="51"/>
      <c r="H3" s="165" t="s">
        <v>272</v>
      </c>
      <c r="K3" s="5"/>
      <c r="L3" s="63" t="s">
        <v>594</v>
      </c>
      <c r="M3" s="353"/>
      <c r="N3" s="353"/>
      <c r="O3" s="353"/>
      <c r="P3" s="353"/>
      <c r="Q3" s="353"/>
      <c r="R3" s="181" t="s">
        <v>525</v>
      </c>
      <c r="S3" s="353"/>
      <c r="T3" s="353"/>
      <c r="U3" s="5"/>
    </row>
    <row r="4" spans="8:21" ht="18.75">
      <c r="H4" s="164" t="s">
        <v>497</v>
      </c>
      <c r="K4" s="5"/>
      <c r="L4" s="63"/>
      <c r="M4" s="353"/>
      <c r="N4" s="353"/>
      <c r="O4" s="353"/>
      <c r="P4" s="353"/>
      <c r="Q4" s="353"/>
      <c r="R4" s="182" t="s">
        <v>448</v>
      </c>
      <c r="S4" s="353"/>
      <c r="T4" s="353"/>
      <c r="U4" s="5"/>
    </row>
    <row r="5" spans="1:20" ht="15.75" customHeight="1">
      <c r="A5" s="386" t="s">
        <v>317</v>
      </c>
      <c r="B5" s="386"/>
      <c r="C5" s="18"/>
      <c r="D5" s="18"/>
      <c r="E5" s="18"/>
      <c r="F5" s="45"/>
      <c r="G5" s="45"/>
      <c r="I5" s="29"/>
      <c r="J5" s="6"/>
      <c r="L5" s="386" t="s">
        <v>300</v>
      </c>
      <c r="M5" s="386"/>
      <c r="N5" s="18"/>
      <c r="O5" s="18"/>
      <c r="P5" s="18"/>
      <c r="Q5" s="45"/>
      <c r="R5" s="11"/>
      <c r="S5" s="29"/>
      <c r="T5" s="6"/>
    </row>
    <row r="6" spans="1:20" ht="15.75" customHeight="1">
      <c r="A6" s="44"/>
      <c r="B6" s="44"/>
      <c r="C6" s="18"/>
      <c r="D6" s="18"/>
      <c r="E6" s="18"/>
      <c r="F6" s="40">
        <v>2014</v>
      </c>
      <c r="G6" s="41"/>
      <c r="I6" s="40">
        <v>2013</v>
      </c>
      <c r="J6" s="6"/>
      <c r="L6" s="194"/>
      <c r="M6" s="194"/>
      <c r="N6" s="18"/>
      <c r="O6" s="18"/>
      <c r="P6" s="18"/>
      <c r="Q6" s="40">
        <v>2014</v>
      </c>
      <c r="R6" s="11"/>
      <c r="S6" s="40">
        <v>2013</v>
      </c>
      <c r="T6" s="6"/>
    </row>
    <row r="7" spans="1:20" ht="15.75" customHeight="1">
      <c r="A7" s="18"/>
      <c r="B7" s="43"/>
      <c r="C7" s="18"/>
      <c r="D7" s="18"/>
      <c r="E7" s="18"/>
      <c r="F7" s="42"/>
      <c r="G7" s="42"/>
      <c r="I7" s="42"/>
      <c r="J7" s="6"/>
      <c r="L7" s="18"/>
      <c r="M7" s="43"/>
      <c r="N7" s="18"/>
      <c r="O7" s="18"/>
      <c r="P7" s="18"/>
      <c r="Q7" s="16"/>
      <c r="R7" s="11"/>
      <c r="S7" s="16"/>
      <c r="T7" s="6"/>
    </row>
    <row r="8" spans="1:20" ht="15.75" customHeight="1">
      <c r="A8" s="18"/>
      <c r="B8" s="18"/>
      <c r="C8" s="18"/>
      <c r="D8" s="16"/>
      <c r="E8" s="16"/>
      <c r="F8" s="13"/>
      <c r="G8" s="9"/>
      <c r="I8" s="13"/>
      <c r="J8" s="6"/>
      <c r="L8" s="18"/>
      <c r="M8" s="18"/>
      <c r="N8" s="18"/>
      <c r="O8" s="16"/>
      <c r="P8" s="17"/>
      <c r="Q8" s="13"/>
      <c r="R8" s="11"/>
      <c r="S8" s="13"/>
      <c r="T8" s="6"/>
    </row>
    <row r="9" spans="1:20" ht="15.75" customHeight="1">
      <c r="A9" s="18"/>
      <c r="B9" s="18"/>
      <c r="C9" s="18"/>
      <c r="D9" s="16"/>
      <c r="E9" s="16"/>
      <c r="F9" s="37"/>
      <c r="G9" s="37"/>
      <c r="I9" s="37"/>
      <c r="J9" s="6"/>
      <c r="L9" s="18"/>
      <c r="M9" s="18"/>
      <c r="N9" s="18"/>
      <c r="O9" s="16"/>
      <c r="P9" s="17"/>
      <c r="Q9" s="37"/>
      <c r="R9" s="8"/>
      <c r="S9" s="37"/>
      <c r="T9" s="6"/>
    </row>
    <row r="10" spans="1:20" ht="15.75" customHeight="1">
      <c r="A10" s="19" t="s">
        <v>316</v>
      </c>
      <c r="B10" s="22"/>
      <c r="C10" s="18"/>
      <c r="D10" s="16"/>
      <c r="E10" s="16"/>
      <c r="H10" s="4"/>
      <c r="J10" s="6"/>
      <c r="L10" s="19" t="s">
        <v>299</v>
      </c>
      <c r="M10" s="22"/>
      <c r="N10" s="18"/>
      <c r="O10" s="16"/>
      <c r="P10" s="17"/>
      <c r="Q10" s="29"/>
      <c r="R10" s="8"/>
      <c r="S10" s="29"/>
      <c r="T10" s="6"/>
    </row>
    <row r="11" spans="1:20" ht="15.75" customHeight="1">
      <c r="A11" s="19"/>
      <c r="B11" s="22"/>
      <c r="C11" s="18"/>
      <c r="D11" s="16"/>
      <c r="E11" s="16"/>
      <c r="F11" s="40">
        <f>F6</f>
        <v>2014</v>
      </c>
      <c r="G11" s="41"/>
      <c r="I11" s="40">
        <v>2013</v>
      </c>
      <c r="J11" s="6"/>
      <c r="L11" s="19"/>
      <c r="M11" s="22"/>
      <c r="N11" s="18"/>
      <c r="O11" s="16"/>
      <c r="P11" s="17"/>
      <c r="Q11" s="40">
        <f>Q6</f>
        <v>2014</v>
      </c>
      <c r="R11" s="41"/>
      <c r="S11" s="40">
        <f>S6</f>
        <v>2013</v>
      </c>
      <c r="T11" s="6"/>
    </row>
    <row r="12" spans="2:20" ht="15.75" customHeight="1">
      <c r="B12" s="22" t="s">
        <v>655</v>
      </c>
      <c r="C12" s="18"/>
      <c r="D12" s="23"/>
      <c r="E12" s="23"/>
      <c r="F12" s="201">
        <f>24400*140.14/1000</f>
        <v>3419.4159999999997</v>
      </c>
      <c r="J12" s="6"/>
      <c r="M12" s="22" t="str">
        <f>B12</f>
        <v>Petromanas Albania GmbH</v>
      </c>
      <c r="N12" s="18"/>
      <c r="O12" s="23"/>
      <c r="P12" s="17"/>
      <c r="Q12" s="347">
        <f>F12</f>
        <v>3419.4159999999997</v>
      </c>
      <c r="R12" s="39"/>
      <c r="S12" s="135"/>
      <c r="T12" s="6"/>
    </row>
    <row r="13" spans="1:20" ht="15.75" customHeight="1">
      <c r="A13" s="18"/>
      <c r="B13" s="22"/>
      <c r="C13" s="18"/>
      <c r="D13" s="8"/>
      <c r="E13" s="8"/>
      <c r="F13" s="13">
        <f>SUM(F12)</f>
        <v>3419.4159999999997</v>
      </c>
      <c r="G13" s="9"/>
      <c r="I13" s="13"/>
      <c r="J13" s="35"/>
      <c r="L13" s="18"/>
      <c r="M13" s="22"/>
      <c r="N13" s="18"/>
      <c r="O13" s="8"/>
      <c r="P13" s="17"/>
      <c r="Q13" s="346">
        <f>F13</f>
        <v>3419.4159999999997</v>
      </c>
      <c r="S13" s="345"/>
      <c r="T13" s="6"/>
    </row>
    <row r="14" spans="1:20" ht="15.75" customHeight="1">
      <c r="A14" s="19" t="s">
        <v>315</v>
      </c>
      <c r="B14" s="22"/>
      <c r="C14" s="18"/>
      <c r="D14" s="8"/>
      <c r="E14" s="8"/>
      <c r="F14" s="38"/>
      <c r="G14" s="38"/>
      <c r="I14" s="37"/>
      <c r="J14" s="6"/>
      <c r="L14" s="19" t="s">
        <v>298</v>
      </c>
      <c r="M14" s="22"/>
      <c r="N14" s="18"/>
      <c r="O14" s="8"/>
      <c r="P14" s="17"/>
      <c r="Q14" s="38"/>
      <c r="R14" s="11"/>
      <c r="S14" s="37"/>
      <c r="T14" s="6"/>
    </row>
    <row r="15" spans="1:20" ht="15.75" customHeight="1">
      <c r="A15" s="19"/>
      <c r="B15" s="22"/>
      <c r="C15" s="18"/>
      <c r="D15" s="8"/>
      <c r="E15" s="8"/>
      <c r="F15" s="36">
        <f>F11</f>
        <v>2014</v>
      </c>
      <c r="G15" s="236"/>
      <c r="I15" s="36">
        <v>2013</v>
      </c>
      <c r="J15" s="6"/>
      <c r="L15" s="19"/>
      <c r="M15" s="22"/>
      <c r="N15" s="18"/>
      <c r="O15" s="8"/>
      <c r="P15" s="17"/>
      <c r="Q15" s="36">
        <f>Q11</f>
        <v>2014</v>
      </c>
      <c r="R15" s="11"/>
      <c r="S15" s="36">
        <f>S11</f>
        <v>2013</v>
      </c>
      <c r="T15" s="6"/>
    </row>
    <row r="16" spans="1:20" ht="15.75" customHeight="1">
      <c r="A16" s="18" t="s">
        <v>547</v>
      </c>
      <c r="B16" s="22"/>
      <c r="C16" s="18"/>
      <c r="D16" s="8"/>
      <c r="E16" s="8"/>
      <c r="F16" s="33"/>
      <c r="G16" s="33"/>
      <c r="I16" s="33"/>
      <c r="J16" s="6"/>
      <c r="K16" s="35"/>
      <c r="L16" s="18" t="s">
        <v>660</v>
      </c>
      <c r="M16" s="22"/>
      <c r="N16" s="18"/>
      <c r="O16" s="8"/>
      <c r="P16" s="17"/>
      <c r="Q16" s="33"/>
      <c r="R16" s="5"/>
      <c r="S16" s="33"/>
      <c r="T16" s="6"/>
    </row>
    <row r="17" spans="1:20" ht="15.75" customHeight="1">
      <c r="A17" s="18" t="s">
        <v>314</v>
      </c>
      <c r="B17" s="22"/>
      <c r="C17" s="18"/>
      <c r="D17" s="8"/>
      <c r="E17" s="8"/>
      <c r="F17" s="33"/>
      <c r="G17" s="33"/>
      <c r="I17" s="33"/>
      <c r="J17" s="6"/>
      <c r="K17" s="35"/>
      <c r="L17" s="18" t="s">
        <v>660</v>
      </c>
      <c r="M17" s="22"/>
      <c r="N17" s="18"/>
      <c r="O17" s="8"/>
      <c r="P17" s="17"/>
      <c r="Q17" s="33"/>
      <c r="R17" s="5"/>
      <c r="S17" s="33"/>
      <c r="T17" s="6"/>
    </row>
    <row r="18" spans="1:20" ht="15.75" customHeight="1">
      <c r="A18" s="18" t="s">
        <v>548</v>
      </c>
      <c r="B18" s="22"/>
      <c r="C18" s="18"/>
      <c r="D18" s="8"/>
      <c r="E18" s="8"/>
      <c r="F18" s="33"/>
      <c r="G18" s="33"/>
      <c r="I18" s="9"/>
      <c r="J18" s="6"/>
      <c r="K18" s="35"/>
      <c r="L18" s="18" t="s">
        <v>336</v>
      </c>
      <c r="M18" s="22"/>
      <c r="N18" s="18"/>
      <c r="O18" s="8"/>
      <c r="P18" s="17"/>
      <c r="Q18" s="33"/>
      <c r="R18" s="5"/>
      <c r="S18" s="33"/>
      <c r="T18" s="6"/>
    </row>
    <row r="19" spans="1:20" ht="15.75" customHeight="1" thickBot="1">
      <c r="A19" s="18" t="s">
        <v>28</v>
      </c>
      <c r="B19" s="22"/>
      <c r="C19" s="18"/>
      <c r="D19" s="8"/>
      <c r="E19" s="8"/>
      <c r="F19" s="33"/>
      <c r="G19" s="33"/>
      <c r="I19" s="224"/>
      <c r="J19" s="6"/>
      <c r="K19" s="35"/>
      <c r="L19" s="18" t="s">
        <v>661</v>
      </c>
      <c r="M19" s="22"/>
      <c r="N19" s="18"/>
      <c r="O19" s="8"/>
      <c r="P19" s="17"/>
      <c r="Q19" s="33"/>
      <c r="R19" s="5"/>
      <c r="S19" s="33"/>
      <c r="T19" s="6"/>
    </row>
    <row r="20" spans="1:20" ht="15.75" customHeight="1">
      <c r="A20" s="18"/>
      <c r="B20" s="22"/>
      <c r="C20" s="18"/>
      <c r="D20" s="23"/>
      <c r="E20" s="23"/>
      <c r="F20" s="13"/>
      <c r="G20" s="9"/>
      <c r="I20" s="13"/>
      <c r="J20" s="6"/>
      <c r="L20" s="18"/>
      <c r="M20" s="22"/>
      <c r="N20" s="18"/>
      <c r="O20" s="23"/>
      <c r="P20" s="17"/>
      <c r="Q20" s="13"/>
      <c r="R20" s="9"/>
      <c r="S20" s="13"/>
      <c r="T20" s="6"/>
    </row>
    <row r="21" spans="1:20" ht="15.75" customHeight="1">
      <c r="A21" s="19" t="s">
        <v>312</v>
      </c>
      <c r="B21" s="22"/>
      <c r="C21" s="18"/>
      <c r="D21" s="23"/>
      <c r="E21" s="23"/>
      <c r="F21" s="28"/>
      <c r="G21" s="28"/>
      <c r="I21" s="28"/>
      <c r="J21" s="6"/>
      <c r="L21" s="19" t="s">
        <v>297</v>
      </c>
      <c r="M21" s="22"/>
      <c r="N21" s="18"/>
      <c r="O21" s="23"/>
      <c r="P21" s="17"/>
      <c r="Q21" s="28"/>
      <c r="R21" s="8"/>
      <c r="S21" s="28"/>
      <c r="T21" s="6"/>
    </row>
    <row r="22" spans="1:21" ht="34.5" customHeight="1">
      <c r="A22" s="18"/>
      <c r="B22" s="18"/>
      <c r="C22" s="18"/>
      <c r="D22" s="238" t="s">
        <v>536</v>
      </c>
      <c r="E22" s="215"/>
      <c r="F22" s="237" t="s">
        <v>537</v>
      </c>
      <c r="G22" s="216"/>
      <c r="H22" s="237" t="s">
        <v>538</v>
      </c>
      <c r="I22" s="212" t="s">
        <v>96</v>
      </c>
      <c r="J22" s="6"/>
      <c r="L22" s="18"/>
      <c r="M22" s="22"/>
      <c r="N22" s="19"/>
      <c r="O22" s="32" t="s">
        <v>296</v>
      </c>
      <c r="P22" s="31"/>
      <c r="Q22" s="30" t="s">
        <v>295</v>
      </c>
      <c r="R22" s="9"/>
      <c r="S22" s="30" t="s">
        <v>539</v>
      </c>
      <c r="T22" s="30" t="s">
        <v>246</v>
      </c>
      <c r="U22" s="6"/>
    </row>
    <row r="23" spans="1:20" ht="15.75" customHeight="1">
      <c r="A23" s="19" t="s">
        <v>311</v>
      </c>
      <c r="B23" s="22"/>
      <c r="C23" s="19"/>
      <c r="D23" s="32"/>
      <c r="E23" s="32"/>
      <c r="F23" s="30"/>
      <c r="G23" s="30"/>
      <c r="H23" s="9"/>
      <c r="I23" s="30"/>
      <c r="J23" s="6"/>
      <c r="L23" s="19" t="s">
        <v>294</v>
      </c>
      <c r="M23" s="22"/>
      <c r="N23" s="19"/>
      <c r="O23" s="32"/>
      <c r="P23" s="31"/>
      <c r="Q23" s="30"/>
      <c r="R23" s="9"/>
      <c r="S23" s="30"/>
      <c r="T23" s="6"/>
    </row>
    <row r="24" spans="1:20" ht="15.75" customHeight="1">
      <c r="A24" s="18" t="s">
        <v>557</v>
      </c>
      <c r="B24" s="22"/>
      <c r="C24" s="18"/>
      <c r="D24" s="16"/>
      <c r="E24" s="16"/>
      <c r="F24" s="16"/>
      <c r="G24" s="16"/>
      <c r="H24" s="16"/>
      <c r="I24" s="16"/>
      <c r="J24" s="6"/>
      <c r="L24" s="18" t="s">
        <v>582</v>
      </c>
      <c r="M24" s="22"/>
      <c r="N24" s="18"/>
      <c r="O24" s="16"/>
      <c r="P24" s="17"/>
      <c r="Q24" s="16"/>
      <c r="R24" s="8"/>
      <c r="S24" s="16"/>
      <c r="T24" s="16"/>
    </row>
    <row r="25" spans="1:20" ht="15.75" customHeight="1">
      <c r="A25" s="18" t="s">
        <v>310</v>
      </c>
      <c r="B25" s="22"/>
      <c r="C25" s="18"/>
      <c r="D25" s="23"/>
      <c r="E25" s="23"/>
      <c r="F25" s="28"/>
      <c r="G25" s="28"/>
      <c r="H25" s="7"/>
      <c r="I25" s="16"/>
      <c r="J25" s="6"/>
      <c r="L25" s="18" t="s">
        <v>293</v>
      </c>
      <c r="M25" s="22"/>
      <c r="N25" s="18"/>
      <c r="O25" s="16"/>
      <c r="P25" s="17"/>
      <c r="Q25" s="16"/>
      <c r="R25" s="7"/>
      <c r="S25" s="16"/>
      <c r="T25" s="16"/>
    </row>
    <row r="26" spans="1:20" ht="15.75" customHeight="1" thickBot="1">
      <c r="A26" s="21" t="s">
        <v>558</v>
      </c>
      <c r="B26" s="27"/>
      <c r="C26" s="21"/>
      <c r="D26" s="20"/>
      <c r="E26" s="20"/>
      <c r="F26" s="20"/>
      <c r="G26" s="20"/>
      <c r="H26" s="20"/>
      <c r="I26" s="20"/>
      <c r="J26" s="6"/>
      <c r="L26" s="21" t="s">
        <v>583</v>
      </c>
      <c r="M26" s="27"/>
      <c r="N26" s="21"/>
      <c r="O26" s="20"/>
      <c r="P26" s="26"/>
      <c r="Q26" s="20"/>
      <c r="R26" s="20"/>
      <c r="S26" s="20"/>
      <c r="T26" s="20"/>
    </row>
    <row r="27" spans="1:20" ht="15.75" customHeight="1" thickTop="1">
      <c r="A27" s="18"/>
      <c r="B27" s="18"/>
      <c r="C27" s="18"/>
      <c r="D27" s="16"/>
      <c r="E27" s="16"/>
      <c r="F27" s="16"/>
      <c r="G27" s="16"/>
      <c r="H27" s="8"/>
      <c r="I27" s="16"/>
      <c r="J27" s="6"/>
      <c r="L27" s="18"/>
      <c r="M27" s="18"/>
      <c r="N27" s="18"/>
      <c r="O27" s="16"/>
      <c r="P27" s="17"/>
      <c r="Q27" s="16"/>
      <c r="R27" s="8"/>
      <c r="S27" s="16"/>
      <c r="T27" s="6"/>
    </row>
    <row r="28" spans="1:20" ht="15.75" customHeight="1">
      <c r="A28" s="19" t="s">
        <v>309</v>
      </c>
      <c r="B28" s="18"/>
      <c r="C28" s="18"/>
      <c r="D28" s="16"/>
      <c r="E28" s="16"/>
      <c r="F28" s="16"/>
      <c r="G28" s="16"/>
      <c r="H28" s="8"/>
      <c r="I28" s="16"/>
      <c r="J28" s="6"/>
      <c r="L28" s="19" t="s">
        <v>291</v>
      </c>
      <c r="M28" s="18"/>
      <c r="N28" s="18"/>
      <c r="O28" s="16"/>
      <c r="P28" s="17"/>
      <c r="Q28" s="16"/>
      <c r="R28" s="8"/>
      <c r="S28" s="16"/>
      <c r="T28" s="6"/>
    </row>
    <row r="29" spans="1:20" ht="15.75" customHeight="1">
      <c r="A29" s="18" t="s">
        <v>557</v>
      </c>
      <c r="B29" s="22"/>
      <c r="C29" s="18"/>
      <c r="D29" s="16"/>
      <c r="E29" s="16"/>
      <c r="F29" s="16"/>
      <c r="G29" s="16"/>
      <c r="H29" s="16"/>
      <c r="I29" s="16"/>
      <c r="J29" s="6"/>
      <c r="L29" s="18" t="s">
        <v>584</v>
      </c>
      <c r="M29" s="22"/>
      <c r="N29" s="18"/>
      <c r="O29" s="16"/>
      <c r="P29" s="17"/>
      <c r="Q29" s="16"/>
      <c r="R29" s="8"/>
      <c r="S29" s="8"/>
      <c r="T29" s="16"/>
    </row>
    <row r="30" spans="1:20" ht="15.75" customHeight="1">
      <c r="A30" s="18" t="s">
        <v>308</v>
      </c>
      <c r="B30" s="22"/>
      <c r="C30" s="18"/>
      <c r="D30" s="16"/>
      <c r="E30" s="16"/>
      <c r="F30" s="16"/>
      <c r="G30" s="16"/>
      <c r="H30" s="8"/>
      <c r="I30" s="16"/>
      <c r="J30" s="6"/>
      <c r="K30" s="48"/>
      <c r="L30" s="18" t="s">
        <v>290</v>
      </c>
      <c r="M30" s="22"/>
      <c r="N30" s="18"/>
      <c r="O30" s="16"/>
      <c r="P30" s="17"/>
      <c r="Q30" s="16"/>
      <c r="R30" s="8"/>
      <c r="S30" s="8"/>
      <c r="T30" s="16"/>
    </row>
    <row r="31" spans="1:20" ht="15.75" customHeight="1" thickBot="1">
      <c r="A31" s="21" t="s">
        <v>558</v>
      </c>
      <c r="B31" s="25"/>
      <c r="C31" s="24"/>
      <c r="D31" s="20"/>
      <c r="E31" s="20"/>
      <c r="F31" s="20"/>
      <c r="G31" s="20"/>
      <c r="H31" s="20"/>
      <c r="I31" s="20"/>
      <c r="J31" s="6"/>
      <c r="L31" s="21" t="s">
        <v>585</v>
      </c>
      <c r="M31" s="25"/>
      <c r="N31" s="24"/>
      <c r="O31" s="20"/>
      <c r="P31" s="20"/>
      <c r="Q31" s="20"/>
      <c r="R31" s="20"/>
      <c r="S31" s="20"/>
      <c r="T31" s="20"/>
    </row>
    <row r="32" spans="1:20" ht="15.75" customHeight="1" thickTop="1">
      <c r="A32" s="18"/>
      <c r="B32" s="22"/>
      <c r="C32" s="18"/>
      <c r="D32" s="23"/>
      <c r="E32" s="23"/>
      <c r="F32" s="23"/>
      <c r="G32" s="23"/>
      <c r="H32" s="8"/>
      <c r="I32" s="23"/>
      <c r="J32" s="6"/>
      <c r="L32" s="18"/>
      <c r="M32" s="22"/>
      <c r="N32" s="18"/>
      <c r="R32" s="5"/>
      <c r="T32" s="6"/>
    </row>
    <row r="33" spans="1:20" ht="15.75" customHeight="1">
      <c r="A33" s="19" t="s">
        <v>306</v>
      </c>
      <c r="B33" s="22"/>
      <c r="C33" s="18"/>
      <c r="D33" s="23"/>
      <c r="E33" s="23"/>
      <c r="F33" s="23"/>
      <c r="G33" s="23"/>
      <c r="H33" s="8"/>
      <c r="I33" s="23"/>
      <c r="J33" s="6"/>
      <c r="L33" s="19" t="s">
        <v>288</v>
      </c>
      <c r="M33" s="22"/>
      <c r="N33" s="18"/>
      <c r="O33" s="23"/>
      <c r="P33" s="17"/>
      <c r="Q33" s="23"/>
      <c r="R33" s="8"/>
      <c r="S33" s="23"/>
      <c r="T33" s="6"/>
    </row>
    <row r="34" spans="1:20" ht="15.75" customHeight="1">
      <c r="A34" s="18" t="s">
        <v>559</v>
      </c>
      <c r="B34" s="22"/>
      <c r="C34" s="18"/>
      <c r="D34" s="8"/>
      <c r="E34" s="8"/>
      <c r="F34" s="8"/>
      <c r="G34" s="8"/>
      <c r="H34" s="8"/>
      <c r="I34" s="16"/>
      <c r="J34" s="6"/>
      <c r="L34" s="18" t="s">
        <v>586</v>
      </c>
      <c r="M34" s="22"/>
      <c r="N34" s="18"/>
      <c r="O34" s="8"/>
      <c r="P34" s="8"/>
      <c r="Q34" s="8"/>
      <c r="R34" s="8"/>
      <c r="S34" s="8"/>
      <c r="T34" s="16"/>
    </row>
    <row r="35" spans="1:20" ht="16.5" customHeight="1" thickBot="1">
      <c r="A35" s="21" t="s">
        <v>560</v>
      </c>
      <c r="B35" s="21"/>
      <c r="C35" s="21"/>
      <c r="D35" s="221"/>
      <c r="E35" s="221"/>
      <c r="F35" s="20"/>
      <c r="G35" s="20"/>
      <c r="H35" s="20"/>
      <c r="I35" s="221"/>
      <c r="J35" s="6"/>
      <c r="L35" s="21" t="s">
        <v>587</v>
      </c>
      <c r="M35" s="21"/>
      <c r="N35" s="21"/>
      <c r="O35" s="20"/>
      <c r="P35" s="20"/>
      <c r="Q35" s="20"/>
      <c r="R35" s="20"/>
      <c r="S35" s="20"/>
      <c r="T35" s="20"/>
    </row>
    <row r="36" spans="1:20" ht="16.5" customHeight="1" thickTop="1">
      <c r="A36" s="41"/>
      <c r="B36" s="41"/>
      <c r="C36" s="41"/>
      <c r="D36" s="9"/>
      <c r="E36" s="9"/>
      <c r="F36" s="9"/>
      <c r="G36" s="9"/>
      <c r="H36" s="9"/>
      <c r="I36" s="9"/>
      <c r="J36" s="6"/>
      <c r="L36" s="41"/>
      <c r="M36" s="41"/>
      <c r="N36" s="41"/>
      <c r="O36" s="9"/>
      <c r="P36" s="9"/>
      <c r="Q36" s="9"/>
      <c r="R36" s="9"/>
      <c r="S36" s="9"/>
      <c r="T36" s="9"/>
    </row>
    <row r="37" spans="1:20" ht="36" customHeight="1">
      <c r="A37" s="41"/>
      <c r="B37" s="41"/>
      <c r="C37" s="41"/>
      <c r="D37" s="215" t="s">
        <v>536</v>
      </c>
      <c r="E37" s="215"/>
      <c r="F37" s="216" t="s">
        <v>537</v>
      </c>
      <c r="G37" s="216"/>
      <c r="H37" s="216" t="s">
        <v>538</v>
      </c>
      <c r="I37" s="212" t="s">
        <v>96</v>
      </c>
      <c r="J37" s="6"/>
      <c r="L37" s="18"/>
      <c r="M37" s="22"/>
      <c r="N37" s="19"/>
      <c r="O37" s="32" t="s">
        <v>296</v>
      </c>
      <c r="P37" s="31"/>
      <c r="Q37" s="30" t="s">
        <v>295</v>
      </c>
      <c r="R37" s="9"/>
      <c r="S37" s="30" t="s">
        <v>539</v>
      </c>
      <c r="T37" s="30" t="s">
        <v>246</v>
      </c>
    </row>
    <row r="38" spans="1:20" ht="16.5" customHeight="1">
      <c r="A38" s="19" t="s">
        <v>546</v>
      </c>
      <c r="B38" s="41"/>
      <c r="C38" s="41"/>
      <c r="D38" s="9"/>
      <c r="E38" s="9"/>
      <c r="F38" s="9"/>
      <c r="G38" s="9"/>
      <c r="H38" s="9"/>
      <c r="I38" s="9"/>
      <c r="J38" s="6"/>
      <c r="L38" s="19" t="s">
        <v>294</v>
      </c>
      <c r="M38" s="22"/>
      <c r="N38" s="19"/>
      <c r="O38" s="32"/>
      <c r="P38" s="31"/>
      <c r="Q38" s="30"/>
      <c r="R38" s="9"/>
      <c r="S38" s="30"/>
      <c r="T38" s="6"/>
    </row>
    <row r="39" spans="1:20" ht="16.5" customHeight="1">
      <c r="A39" s="18" t="s">
        <v>613</v>
      </c>
      <c r="B39" s="41"/>
      <c r="C39" s="41"/>
      <c r="D39" s="52"/>
      <c r="F39" s="52"/>
      <c r="G39" s="52"/>
      <c r="H39" s="52"/>
      <c r="I39" s="16"/>
      <c r="J39" s="6"/>
      <c r="L39" s="18" t="s">
        <v>615</v>
      </c>
      <c r="M39" s="22"/>
      <c r="N39" s="18"/>
      <c r="O39" s="16"/>
      <c r="P39" s="17"/>
      <c r="Q39" s="16"/>
      <c r="R39" s="8"/>
      <c r="S39" s="16"/>
      <c r="T39" s="16"/>
    </row>
    <row r="40" spans="1:20" ht="16.5" customHeight="1">
      <c r="A40" s="18" t="s">
        <v>588</v>
      </c>
      <c r="B40" s="41"/>
      <c r="C40" s="41"/>
      <c r="D40" s="52"/>
      <c r="E40" s="52"/>
      <c r="F40" s="52"/>
      <c r="G40" s="52"/>
      <c r="H40" s="52"/>
      <c r="I40" s="16"/>
      <c r="J40" s="6"/>
      <c r="L40" s="4" t="s">
        <v>589</v>
      </c>
      <c r="M40" s="22"/>
      <c r="N40" s="18"/>
      <c r="O40" s="16"/>
      <c r="P40" s="17"/>
      <c r="Q40" s="16"/>
      <c r="R40" s="7"/>
      <c r="S40" s="16"/>
      <c r="T40" s="16"/>
    </row>
    <row r="41" spans="1:20" ht="16.5" customHeight="1">
      <c r="A41" s="18" t="s">
        <v>310</v>
      </c>
      <c r="B41" s="41"/>
      <c r="C41" s="41"/>
      <c r="D41" s="52"/>
      <c r="E41" s="52"/>
      <c r="F41" s="52"/>
      <c r="G41" s="52"/>
      <c r="H41" s="52"/>
      <c r="I41" s="16"/>
      <c r="J41" s="6"/>
      <c r="L41" s="18" t="s">
        <v>293</v>
      </c>
      <c r="O41" s="16"/>
      <c r="T41" s="16"/>
    </row>
    <row r="42" spans="1:20" ht="16.5" customHeight="1" thickBot="1">
      <c r="A42" s="21" t="s">
        <v>307</v>
      </c>
      <c r="B42" s="27"/>
      <c r="C42" s="21"/>
      <c r="D42" s="20"/>
      <c r="E42" s="20"/>
      <c r="F42" s="20"/>
      <c r="G42" s="20"/>
      <c r="H42" s="20"/>
      <c r="I42" s="20"/>
      <c r="J42" s="6"/>
      <c r="L42" s="21" t="s">
        <v>292</v>
      </c>
      <c r="M42" s="27"/>
      <c r="N42" s="21"/>
      <c r="O42" s="20"/>
      <c r="P42" s="26"/>
      <c r="Q42" s="20"/>
      <c r="R42" s="20"/>
      <c r="S42" s="20"/>
      <c r="T42" s="20"/>
    </row>
    <row r="43" spans="1:10" ht="16.5" customHeight="1" thickTop="1">
      <c r="A43" s="18"/>
      <c r="B43" s="41"/>
      <c r="C43" s="41"/>
      <c r="D43" s="9"/>
      <c r="E43" s="9"/>
      <c r="F43" s="9"/>
      <c r="G43" s="9"/>
      <c r="H43" s="9"/>
      <c r="I43" s="9"/>
      <c r="J43" s="6"/>
    </row>
    <row r="44" spans="1:20" ht="16.5" customHeight="1">
      <c r="A44" s="19" t="s">
        <v>309</v>
      </c>
      <c r="B44" s="41"/>
      <c r="C44" s="41"/>
      <c r="D44" s="9"/>
      <c r="E44" s="9"/>
      <c r="F44" s="9"/>
      <c r="G44" s="9"/>
      <c r="H44" s="9"/>
      <c r="I44" s="9"/>
      <c r="J44" s="6"/>
      <c r="L44" s="19" t="s">
        <v>291</v>
      </c>
      <c r="M44" s="18"/>
      <c r="N44" s="18"/>
      <c r="O44" s="16"/>
      <c r="P44" s="17"/>
      <c r="Q44" s="16"/>
      <c r="R44" s="8"/>
      <c r="S44" s="16"/>
      <c r="T44" s="6"/>
    </row>
    <row r="45" spans="1:20" ht="16.5" customHeight="1">
      <c r="A45" s="18" t="s">
        <v>614</v>
      </c>
      <c r="B45" s="41"/>
      <c r="C45" s="41"/>
      <c r="D45" s="52"/>
      <c r="F45" s="52"/>
      <c r="G45" s="52"/>
      <c r="H45" s="52"/>
      <c r="I45" s="16"/>
      <c r="J45" s="6"/>
      <c r="L45" s="18" t="s">
        <v>616</v>
      </c>
      <c r="M45" s="22"/>
      <c r="N45" s="18"/>
      <c r="O45" s="16"/>
      <c r="P45" s="17"/>
      <c r="Q45" s="16"/>
      <c r="R45" s="16"/>
      <c r="S45" s="16"/>
      <c r="T45" s="16"/>
    </row>
    <row r="46" spans="1:20" ht="16.5" customHeight="1">
      <c r="A46" s="18" t="s">
        <v>308</v>
      </c>
      <c r="B46" s="41"/>
      <c r="C46" s="41"/>
      <c r="D46" s="52"/>
      <c r="E46" s="52"/>
      <c r="F46" s="52"/>
      <c r="G46" s="52"/>
      <c r="H46" s="52"/>
      <c r="I46" s="16"/>
      <c r="J46" s="6"/>
      <c r="L46" s="18" t="s">
        <v>290</v>
      </c>
      <c r="M46" s="22"/>
      <c r="N46" s="18"/>
      <c r="O46" s="16"/>
      <c r="P46" s="17"/>
      <c r="Q46" s="16"/>
      <c r="R46" s="8"/>
      <c r="S46" s="16"/>
      <c r="T46" s="16"/>
    </row>
    <row r="47" spans="1:20" ht="16.5" customHeight="1" thickBot="1">
      <c r="A47" s="21" t="s">
        <v>307</v>
      </c>
      <c r="B47" s="27"/>
      <c r="C47" s="21"/>
      <c r="D47" s="20"/>
      <c r="E47" s="20"/>
      <c r="F47" s="20"/>
      <c r="G47" s="20"/>
      <c r="H47" s="20"/>
      <c r="I47" s="20"/>
      <c r="J47" s="6"/>
      <c r="L47" s="21" t="s">
        <v>289</v>
      </c>
      <c r="M47" s="25"/>
      <c r="N47" s="24"/>
      <c r="O47" s="20"/>
      <c r="P47" s="20"/>
      <c r="Q47" s="20"/>
      <c r="R47" s="20"/>
      <c r="S47" s="20"/>
      <c r="T47" s="20"/>
    </row>
    <row r="48" spans="1:20" ht="16.5" customHeight="1" thickTop="1">
      <c r="A48" s="18"/>
      <c r="B48" s="41"/>
      <c r="C48" s="41"/>
      <c r="D48" s="9"/>
      <c r="E48" s="9"/>
      <c r="F48" s="9"/>
      <c r="G48" s="9"/>
      <c r="H48" s="9"/>
      <c r="I48" s="9"/>
      <c r="J48" s="6"/>
      <c r="L48" s="18"/>
      <c r="M48" s="22"/>
      <c r="N48" s="18"/>
      <c r="R48" s="5"/>
      <c r="T48" s="6"/>
    </row>
    <row r="49" spans="1:20" ht="16.5" customHeight="1">
      <c r="A49" s="19" t="s">
        <v>306</v>
      </c>
      <c r="B49" s="41"/>
      <c r="C49" s="41"/>
      <c r="D49" s="9"/>
      <c r="E49" s="9"/>
      <c r="F49" s="9"/>
      <c r="G49" s="9"/>
      <c r="H49" s="9"/>
      <c r="I49" s="9"/>
      <c r="J49" s="6"/>
      <c r="L49" s="19" t="s">
        <v>288</v>
      </c>
      <c r="M49" s="22"/>
      <c r="N49" s="18"/>
      <c r="O49" s="23"/>
      <c r="P49" s="17"/>
      <c r="Q49" s="23"/>
      <c r="R49" s="8"/>
      <c r="S49" s="23"/>
      <c r="T49" s="6"/>
    </row>
    <row r="50" spans="1:20" ht="16.5" customHeight="1">
      <c r="A50" s="18" t="s">
        <v>617</v>
      </c>
      <c r="B50" s="40"/>
      <c r="C50" s="40"/>
      <c r="D50" s="222"/>
      <c r="E50" s="222"/>
      <c r="F50" s="222"/>
      <c r="G50" s="222"/>
      <c r="H50" s="307"/>
      <c r="I50" s="217"/>
      <c r="J50" s="6"/>
      <c r="L50" s="18" t="s">
        <v>618</v>
      </c>
      <c r="M50" s="22"/>
      <c r="N50" s="18"/>
      <c r="O50" s="8"/>
      <c r="P50" s="8"/>
      <c r="Q50" s="8"/>
      <c r="R50" s="8"/>
      <c r="S50" s="8"/>
      <c r="T50" s="16"/>
    </row>
    <row r="51" spans="1:20" ht="16.5" customHeight="1" thickBot="1">
      <c r="A51" s="21" t="s">
        <v>305</v>
      </c>
      <c r="B51" s="213"/>
      <c r="C51" s="213"/>
      <c r="D51" s="214"/>
      <c r="E51" s="214"/>
      <c r="F51" s="214"/>
      <c r="G51" s="214"/>
      <c r="H51" s="308"/>
      <c r="I51" s="214"/>
      <c r="J51" s="6"/>
      <c r="L51" s="21" t="s">
        <v>287</v>
      </c>
      <c r="M51" s="21"/>
      <c r="N51" s="21"/>
      <c r="O51" s="20"/>
      <c r="P51" s="20"/>
      <c r="Q51" s="20"/>
      <c r="R51" s="20"/>
      <c r="S51" s="20"/>
      <c r="T51" s="20"/>
    </row>
    <row r="52" spans="1:20" ht="16.5" customHeight="1" thickTop="1">
      <c r="A52" s="41"/>
      <c r="B52" s="41"/>
      <c r="C52" s="41"/>
      <c r="D52" s="9"/>
      <c r="E52" s="9"/>
      <c r="F52" s="9"/>
      <c r="G52" s="9"/>
      <c r="H52" s="9"/>
      <c r="I52" s="9"/>
      <c r="J52" s="6"/>
      <c r="L52" s="41"/>
      <c r="M52" s="41"/>
      <c r="N52" s="41"/>
      <c r="O52" s="9"/>
      <c r="P52" s="9"/>
      <c r="Q52" s="9"/>
      <c r="R52" s="9"/>
      <c r="S52" s="9"/>
      <c r="T52" s="9"/>
    </row>
    <row r="53" spans="1:20" ht="16.5" customHeight="1">
      <c r="A53" s="19" t="s">
        <v>304</v>
      </c>
      <c r="B53" s="18"/>
      <c r="C53" s="18"/>
      <c r="D53" s="16"/>
      <c r="E53" s="16"/>
      <c r="F53" s="16"/>
      <c r="G53" s="16"/>
      <c r="H53" s="8"/>
      <c r="I53" s="16"/>
      <c r="J53" s="6"/>
      <c r="L53" s="19" t="s">
        <v>286</v>
      </c>
      <c r="M53" s="18"/>
      <c r="N53" s="18"/>
      <c r="O53" s="16"/>
      <c r="P53" s="17"/>
      <c r="Q53" s="16"/>
      <c r="R53" s="8"/>
      <c r="S53" s="16"/>
      <c r="T53" s="6"/>
    </row>
    <row r="54" spans="1:20" ht="16.5" customHeight="1">
      <c r="A54" s="19"/>
      <c r="B54" s="18"/>
      <c r="C54" s="18"/>
      <c r="D54" s="16"/>
      <c r="E54" s="16"/>
      <c r="F54" s="16"/>
      <c r="G54" s="16"/>
      <c r="H54" s="8"/>
      <c r="I54" s="16"/>
      <c r="J54" s="6"/>
      <c r="L54" s="19"/>
      <c r="M54" s="18"/>
      <c r="N54" s="18"/>
      <c r="O54" s="16"/>
      <c r="P54" s="17"/>
      <c r="Q54" s="16"/>
      <c r="R54" s="8"/>
      <c r="S54" s="16"/>
      <c r="T54" s="6"/>
    </row>
    <row r="55" spans="1:20" ht="16.5" customHeight="1">
      <c r="A55" s="387" t="s">
        <v>619</v>
      </c>
      <c r="B55" s="388"/>
      <c r="C55" s="388"/>
      <c r="D55" s="388"/>
      <c r="E55" s="388"/>
      <c r="F55" s="388"/>
      <c r="G55" s="388"/>
      <c r="H55" s="388"/>
      <c r="I55" s="388"/>
      <c r="J55" s="6"/>
      <c r="L55" s="387" t="s">
        <v>620</v>
      </c>
      <c r="M55" s="388"/>
      <c r="N55" s="388"/>
      <c r="O55" s="388"/>
      <c r="P55" s="388"/>
      <c r="Q55" s="388"/>
      <c r="R55" s="388"/>
      <c r="S55" s="8"/>
      <c r="T55" s="6"/>
    </row>
    <row r="56" spans="1:20" ht="16.5" customHeight="1">
      <c r="A56" s="11"/>
      <c r="B56" s="12"/>
      <c r="C56" s="11"/>
      <c r="D56" s="14">
        <v>2014</v>
      </c>
      <c r="E56" s="14"/>
      <c r="F56" s="14">
        <v>2013</v>
      </c>
      <c r="G56" s="14"/>
      <c r="H56" s="14"/>
      <c r="I56" s="14"/>
      <c r="J56" s="6"/>
      <c r="L56" s="11"/>
      <c r="M56" s="12"/>
      <c r="N56" s="11"/>
      <c r="O56" s="14">
        <v>2014</v>
      </c>
      <c r="P56" s="15"/>
      <c r="Q56" s="14">
        <v>2013</v>
      </c>
      <c r="R56" s="14"/>
      <c r="S56" s="14"/>
      <c r="T56" s="6"/>
    </row>
    <row r="57" spans="1:20" ht="16.5" customHeight="1">
      <c r="A57" s="11" t="s">
        <v>303</v>
      </c>
      <c r="B57" s="12"/>
      <c r="C57" s="11"/>
      <c r="D57" s="218">
        <f>'Balance Sheet'!D114</f>
        <v>2068.9513699999925</v>
      </c>
      <c r="E57" s="8"/>
      <c r="F57" s="218">
        <v>0</v>
      </c>
      <c r="G57" s="8"/>
      <c r="H57" s="8"/>
      <c r="I57" s="7"/>
      <c r="J57" s="6"/>
      <c r="L57" s="11" t="s">
        <v>285</v>
      </c>
      <c r="M57" s="12"/>
      <c r="N57" s="11"/>
      <c r="O57" s="218">
        <f>D57</f>
        <v>2068.9513699999925</v>
      </c>
      <c r="P57" s="47"/>
      <c r="Q57" s="218">
        <f>F57</f>
        <v>0</v>
      </c>
      <c r="R57" s="8"/>
      <c r="S57" s="7"/>
      <c r="T57" s="6"/>
    </row>
    <row r="58" spans="1:20" ht="16.5" customHeight="1">
      <c r="A58" s="11"/>
      <c r="B58" s="12"/>
      <c r="C58" s="11"/>
      <c r="D58" s="13">
        <f>SUM(D57)</f>
        <v>2068.9513699999925</v>
      </c>
      <c r="E58" s="9"/>
      <c r="F58" s="13">
        <f>SUM(F57)</f>
        <v>0</v>
      </c>
      <c r="G58" s="9"/>
      <c r="H58" s="8"/>
      <c r="I58" s="7"/>
      <c r="J58" s="6"/>
      <c r="L58" s="11"/>
      <c r="M58" s="12"/>
      <c r="N58" s="11"/>
      <c r="O58" s="13">
        <f>D58</f>
        <v>2068.9513699999925</v>
      </c>
      <c r="P58" s="10"/>
      <c r="Q58" s="13">
        <f>F58</f>
        <v>0</v>
      </c>
      <c r="R58" s="8"/>
      <c r="S58" s="7"/>
      <c r="T58" s="6"/>
    </row>
    <row r="59" spans="1:20" ht="16.5" customHeight="1">
      <c r="A59" s="11"/>
      <c r="B59" s="12"/>
      <c r="C59" s="11"/>
      <c r="D59" s="9"/>
      <c r="E59" s="9"/>
      <c r="F59" s="9"/>
      <c r="G59" s="9"/>
      <c r="H59" s="8"/>
      <c r="I59" s="7"/>
      <c r="J59" s="6"/>
      <c r="L59" s="11"/>
      <c r="M59" s="12"/>
      <c r="N59" s="11"/>
      <c r="O59" s="9"/>
      <c r="P59" s="10"/>
      <c r="Q59" s="9"/>
      <c r="R59" s="8"/>
      <c r="S59" s="7"/>
      <c r="T59" s="6"/>
    </row>
    <row r="60" spans="1:21" ht="16.5" customHeight="1">
      <c r="A60" s="387" t="s">
        <v>302</v>
      </c>
      <c r="B60" s="388"/>
      <c r="C60" s="388"/>
      <c r="D60" s="388"/>
      <c r="E60" s="388"/>
      <c r="F60" s="388"/>
      <c r="G60" s="388"/>
      <c r="H60" s="388"/>
      <c r="I60" s="388"/>
      <c r="J60" s="388"/>
      <c r="L60" s="387" t="s">
        <v>284</v>
      </c>
      <c r="M60" s="388"/>
      <c r="N60" s="388"/>
      <c r="O60" s="388"/>
      <c r="P60" s="388"/>
      <c r="Q60" s="388"/>
      <c r="R60" s="388"/>
      <c r="S60" s="388"/>
      <c r="T60" s="388"/>
      <c r="U60" s="388"/>
    </row>
    <row r="61" spans="1:10" ht="16.5" customHeight="1">
      <c r="A61" s="11"/>
      <c r="B61" s="12"/>
      <c r="C61" s="11"/>
      <c r="D61" s="7"/>
      <c r="E61" s="7"/>
      <c r="F61" s="7"/>
      <c r="G61" s="7"/>
      <c r="H61" s="8"/>
      <c r="I61" s="7"/>
      <c r="J61" s="6"/>
    </row>
    <row r="62" spans="1:10" ht="16.5" customHeight="1">
      <c r="A62" s="11"/>
      <c r="B62" s="12"/>
      <c r="C62" s="11"/>
      <c r="D62" s="7"/>
      <c r="E62" s="7"/>
      <c r="F62" s="7"/>
      <c r="G62" s="7"/>
      <c r="H62" s="8"/>
      <c r="I62" s="7"/>
      <c r="J62" s="6"/>
    </row>
    <row r="63" spans="1:10" ht="16.5" customHeight="1">
      <c r="A63" s="11"/>
      <c r="B63" s="12"/>
      <c r="C63" s="11"/>
      <c r="D63" s="7"/>
      <c r="E63" s="7"/>
      <c r="F63" s="7"/>
      <c r="G63" s="7"/>
      <c r="H63" s="8"/>
      <c r="I63" s="7"/>
      <c r="J63" s="6"/>
    </row>
    <row r="64" ht="15.75" customHeight="1">
      <c r="A64" s="46"/>
    </row>
    <row r="65" ht="17.25" customHeight="1"/>
    <row r="66" ht="17.25" customHeight="1"/>
    <row r="67" ht="17.25" customHeight="1"/>
  </sheetData>
  <sheetProtection password="CC3D" sheet="1"/>
  <mergeCells count="6">
    <mergeCell ref="L5:M5"/>
    <mergeCell ref="L55:R55"/>
    <mergeCell ref="L60:U60"/>
    <mergeCell ref="A60:J60"/>
    <mergeCell ref="A5:B5"/>
    <mergeCell ref="A55:I55"/>
  </mergeCells>
  <printOptions/>
  <pageMargins left="0.7" right="0.7" top="0.75" bottom="0.75" header="0.3" footer="0.3"/>
  <pageSetup horizontalDpi="600" verticalDpi="600" orientation="portrait" paperSize="9" scale="65"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N48"/>
  <sheetViews>
    <sheetView view="pageLayout" zoomScale="80" zoomScaleSheetLayoutView="80" zoomScalePageLayoutView="80" workbookViewId="0" topLeftCell="A1">
      <selection activeCell="J18" sqref="J18"/>
    </sheetView>
  </sheetViews>
  <sheetFormatPr defaultColWidth="9.140625" defaultRowHeight="12.75"/>
  <cols>
    <col min="1" max="1" width="12.140625" style="4" customWidth="1"/>
    <col min="2" max="2" width="11.421875" style="4" customWidth="1"/>
    <col min="3" max="3" width="22.00390625" style="4" customWidth="1"/>
    <col min="4" max="4" width="17.28125" style="4" customWidth="1"/>
    <col min="5" max="5" width="5.00390625" style="5" customWidth="1"/>
    <col min="6" max="6" width="17.28125" style="4" customWidth="1"/>
    <col min="7" max="7" width="9.140625" style="4" customWidth="1"/>
    <col min="8" max="8" width="12.421875" style="4" customWidth="1"/>
    <col min="9" max="9" width="11.57421875" style="4" customWidth="1"/>
    <col min="10" max="10" width="22.00390625" style="4" customWidth="1"/>
    <col min="11" max="11" width="17.28125" style="4" customWidth="1"/>
    <col min="12" max="12" width="5.00390625" style="4" customWidth="1"/>
    <col min="13" max="13" width="17.28125" style="4" customWidth="1"/>
    <col min="14" max="14" width="9.140625" style="4" customWidth="1"/>
    <col min="15" max="16384" width="9.140625" style="4" customWidth="1"/>
  </cols>
  <sheetData>
    <row r="1" spans="1:14" ht="12.75" customHeight="1">
      <c r="A1" s="51" t="s">
        <v>621</v>
      </c>
      <c r="B1" s="51"/>
      <c r="C1" s="51"/>
      <c r="H1" s="63" t="s">
        <v>622</v>
      </c>
      <c r="I1" s="11"/>
      <c r="J1" s="11"/>
      <c r="K1" s="8"/>
      <c r="L1" s="47"/>
      <c r="M1" s="8"/>
      <c r="N1" s="8"/>
    </row>
    <row r="2" spans="1:14" ht="12.75" customHeight="1">
      <c r="A2" s="51" t="s">
        <v>318</v>
      </c>
      <c r="B2" s="51"/>
      <c r="C2" s="51"/>
      <c r="H2" s="63" t="s">
        <v>327</v>
      </c>
      <c r="I2" s="11"/>
      <c r="J2" s="11"/>
      <c r="K2" s="8"/>
      <c r="L2" s="181" t="s">
        <v>525</v>
      </c>
      <c r="M2" s="8"/>
      <c r="N2" s="8"/>
    </row>
    <row r="3" spans="1:14" ht="12.75" customHeight="1">
      <c r="A3" s="51" t="s">
        <v>593</v>
      </c>
      <c r="B3" s="51"/>
      <c r="C3" s="51"/>
      <c r="E3" s="165" t="s">
        <v>272</v>
      </c>
      <c r="H3" s="63" t="s">
        <v>594</v>
      </c>
      <c r="I3" s="11"/>
      <c r="J3" s="11"/>
      <c r="K3" s="8"/>
      <c r="L3" s="182" t="s">
        <v>448</v>
      </c>
      <c r="M3" s="8"/>
      <c r="N3" s="8"/>
    </row>
    <row r="4" spans="5:14" ht="12.75" customHeight="1">
      <c r="E4" s="164" t="s">
        <v>497</v>
      </c>
      <c r="H4" s="11"/>
      <c r="I4" s="11"/>
      <c r="J4" s="11"/>
      <c r="K4" s="8"/>
      <c r="L4" s="47"/>
      <c r="M4" s="8"/>
      <c r="N4" s="8"/>
    </row>
    <row r="5" spans="1:14" ht="12.75" customHeight="1">
      <c r="A5" s="41" t="s">
        <v>333</v>
      </c>
      <c r="B5" s="41"/>
      <c r="C5" s="41"/>
      <c r="D5" s="41"/>
      <c r="E5" s="41"/>
      <c r="F5" s="41"/>
      <c r="G5" s="41"/>
      <c r="H5" s="41" t="s">
        <v>326</v>
      </c>
      <c r="I5" s="12"/>
      <c r="J5" s="11"/>
      <c r="K5" s="8"/>
      <c r="L5" s="47"/>
      <c r="M5" s="8"/>
      <c r="N5" s="8"/>
    </row>
    <row r="6" spans="1:14" ht="12.75">
      <c r="A6" s="41"/>
      <c r="B6" s="12"/>
      <c r="C6" s="11"/>
      <c r="D6" s="49">
        <v>2014</v>
      </c>
      <c r="E6" s="15"/>
      <c r="F6" s="49">
        <v>2013</v>
      </c>
      <c r="G6" s="8"/>
      <c r="H6" s="41"/>
      <c r="I6" s="12"/>
      <c r="J6" s="11"/>
      <c r="K6" s="49">
        <v>2014</v>
      </c>
      <c r="L6" s="15"/>
      <c r="M6" s="49">
        <f>F6</f>
        <v>2013</v>
      </c>
      <c r="N6" s="8"/>
    </row>
    <row r="7" spans="1:14" ht="12.75">
      <c r="A7" s="11" t="s">
        <v>332</v>
      </c>
      <c r="B7" s="12"/>
      <c r="C7" s="11"/>
      <c r="D7" s="199">
        <f>(4810273+14651.54)/1000</f>
        <v>4824.92454</v>
      </c>
      <c r="E7" s="47"/>
      <c r="F7" s="8">
        <f>1855320/1000</f>
        <v>1855.32</v>
      </c>
      <c r="G7" s="8"/>
      <c r="H7" s="11" t="s">
        <v>325</v>
      </c>
      <c r="I7" s="12"/>
      <c r="J7" s="11"/>
      <c r="K7" s="8">
        <f>D7</f>
        <v>4824.92454</v>
      </c>
      <c r="L7" s="47"/>
      <c r="M7" s="8">
        <f>F7</f>
        <v>1855.32</v>
      </c>
      <c r="N7" s="8"/>
    </row>
    <row r="8" spans="1:14" ht="12.75" customHeight="1">
      <c r="A8" s="11" t="s">
        <v>331</v>
      </c>
      <c r="B8" s="11"/>
      <c r="C8" s="11"/>
      <c r="D8" s="8"/>
      <c r="E8" s="47"/>
      <c r="F8" s="8"/>
      <c r="G8" s="8"/>
      <c r="H8" s="11" t="s">
        <v>324</v>
      </c>
      <c r="I8" s="11"/>
      <c r="J8" s="11"/>
      <c r="K8" s="8"/>
      <c r="L8" s="47"/>
      <c r="M8" s="8"/>
      <c r="N8" s="8"/>
    </row>
    <row r="9" spans="1:14" ht="12.75" customHeight="1">
      <c r="A9" s="11" t="s">
        <v>656</v>
      </c>
      <c r="B9" s="11"/>
      <c r="C9" s="11"/>
      <c r="D9" s="8">
        <f>(116791014.73-93008636.07)/1000</f>
        <v>23782.378660000013</v>
      </c>
      <c r="E9" s="47"/>
      <c r="F9" s="8"/>
      <c r="G9" s="8"/>
      <c r="H9" s="11" t="s">
        <v>662</v>
      </c>
      <c r="I9" s="11"/>
      <c r="J9" s="11"/>
      <c r="K9" s="8">
        <f>D9</f>
        <v>23782.378660000013</v>
      </c>
      <c r="L9" s="47"/>
      <c r="M9" s="8"/>
      <c r="N9" s="8"/>
    </row>
    <row r="10" spans="1:14" ht="15" customHeight="1" thickBot="1">
      <c r="A10" s="11"/>
      <c r="B10" s="12"/>
      <c r="C10" s="11"/>
      <c r="D10" s="20">
        <f>SUM(D7:D9)</f>
        <v>28607.303200000013</v>
      </c>
      <c r="E10" s="10"/>
      <c r="F10" s="20">
        <f>SUM(F7:F8)</f>
        <v>1855.32</v>
      </c>
      <c r="G10" s="8"/>
      <c r="H10" s="11"/>
      <c r="I10" s="12"/>
      <c r="J10" s="11"/>
      <c r="K10" s="20">
        <f>D10</f>
        <v>28607.303200000013</v>
      </c>
      <c r="L10" s="10"/>
      <c r="M10" s="20">
        <f>F10</f>
        <v>1855.32</v>
      </c>
      <c r="N10" s="8"/>
    </row>
    <row r="11" spans="1:14" ht="12.75" customHeight="1" thickTop="1">
      <c r="A11" s="18"/>
      <c r="B11" s="22"/>
      <c r="C11" s="18"/>
      <c r="D11" s="23"/>
      <c r="E11" s="47"/>
      <c r="F11" s="23"/>
      <c r="G11" s="8"/>
      <c r="H11" s="11"/>
      <c r="I11" s="12"/>
      <c r="J11" s="11"/>
      <c r="K11" s="7"/>
      <c r="L11" s="47"/>
      <c r="M11" s="7"/>
      <c r="N11" s="8"/>
    </row>
    <row r="12" spans="1:14" ht="12.75">
      <c r="A12" s="390" t="s">
        <v>673</v>
      </c>
      <c r="B12" s="390"/>
      <c r="C12" s="390"/>
      <c r="D12" s="390"/>
      <c r="E12" s="390"/>
      <c r="F12" s="390"/>
      <c r="G12" s="8"/>
      <c r="H12" s="389" t="s">
        <v>623</v>
      </c>
      <c r="I12" s="389"/>
      <c r="J12" s="389"/>
      <c r="K12" s="389"/>
      <c r="L12" s="389"/>
      <c r="M12" s="389"/>
      <c r="N12" s="389"/>
    </row>
    <row r="13" spans="1:14" ht="12.75" customHeight="1">
      <c r="A13" s="11"/>
      <c r="B13" s="12"/>
      <c r="C13" s="11"/>
      <c r="D13" s="8"/>
      <c r="E13" s="47"/>
      <c r="F13" s="8"/>
      <c r="G13" s="8"/>
      <c r="H13" s="11"/>
      <c r="I13" s="12"/>
      <c r="J13" s="11"/>
      <c r="K13" s="8"/>
      <c r="L13" s="47"/>
      <c r="M13" s="8"/>
      <c r="N13" s="8"/>
    </row>
    <row r="14" spans="1:14" ht="12.75" customHeight="1">
      <c r="A14" s="41" t="s">
        <v>540</v>
      </c>
      <c r="B14" s="11"/>
      <c r="C14" s="11"/>
      <c r="D14" s="14"/>
      <c r="E14" s="15"/>
      <c r="F14" s="14"/>
      <c r="G14" s="8"/>
      <c r="H14" s="41" t="s">
        <v>323</v>
      </c>
      <c r="I14" s="11"/>
      <c r="J14" s="11"/>
      <c r="K14" s="14"/>
      <c r="L14" s="15"/>
      <c r="M14" s="14"/>
      <c r="N14" s="8"/>
    </row>
    <row r="15" spans="1:14" ht="12.75" customHeight="1">
      <c r="A15" s="11"/>
      <c r="B15" s="11"/>
      <c r="C15" s="11"/>
      <c r="D15" s="49">
        <f>D6</f>
        <v>2014</v>
      </c>
      <c r="E15" s="15"/>
      <c r="F15" s="49">
        <f>F6</f>
        <v>2013</v>
      </c>
      <c r="G15" s="8"/>
      <c r="H15" s="11"/>
      <c r="I15" s="11"/>
      <c r="J15" s="11"/>
      <c r="K15" s="49">
        <f>K6</f>
        <v>2014</v>
      </c>
      <c r="L15" s="15"/>
      <c r="M15" s="49">
        <f>M6</f>
        <v>2013</v>
      </c>
      <c r="N15" s="8"/>
    </row>
    <row r="16" spans="1:14" ht="12.75" customHeight="1">
      <c r="A16" s="11" t="s">
        <v>330</v>
      </c>
      <c r="B16" s="11"/>
      <c r="C16" s="11"/>
      <c r="D16" s="8">
        <f>15624/1000</f>
        <v>15.624</v>
      </c>
      <c r="E16" s="47"/>
      <c r="F16" s="8">
        <f>15624/1000</f>
        <v>15.624</v>
      </c>
      <c r="G16" s="8"/>
      <c r="H16" s="11" t="s">
        <v>322</v>
      </c>
      <c r="I16" s="11"/>
      <c r="J16" s="11"/>
      <c r="K16" s="8">
        <f>D16</f>
        <v>15.624</v>
      </c>
      <c r="L16" s="47"/>
      <c r="M16" s="8">
        <f>F16</f>
        <v>15.624</v>
      </c>
      <c r="N16" s="8"/>
    </row>
    <row r="17" spans="1:14" ht="12.75" customHeight="1">
      <c r="A17" s="11" t="s">
        <v>329</v>
      </c>
      <c r="B17" s="11"/>
      <c r="C17" s="11"/>
      <c r="D17" s="52">
        <f>3380/1000</f>
        <v>3.38</v>
      </c>
      <c r="E17" s="47"/>
      <c r="F17" s="52">
        <f>5600/1000</f>
        <v>5.6</v>
      </c>
      <c r="G17" s="8"/>
      <c r="H17" s="11" t="s">
        <v>321</v>
      </c>
      <c r="I17" s="11"/>
      <c r="J17" s="11"/>
      <c r="K17" s="8">
        <f>D17</f>
        <v>3.38</v>
      </c>
      <c r="L17" s="47"/>
      <c r="M17" s="9">
        <f>F17</f>
        <v>5.6</v>
      </c>
      <c r="N17" s="8"/>
    </row>
    <row r="18" spans="1:14" ht="14.25" customHeight="1" thickBot="1">
      <c r="A18" s="41"/>
      <c r="B18" s="11"/>
      <c r="C18" s="11"/>
      <c r="D18" s="20">
        <f>SUM(D16:D17)</f>
        <v>19.004</v>
      </c>
      <c r="E18" s="41"/>
      <c r="F18" s="20">
        <f>SUM(F16:F17)</f>
        <v>21.224</v>
      </c>
      <c r="G18" s="8"/>
      <c r="H18" s="41"/>
      <c r="I18" s="11"/>
      <c r="J18" s="11"/>
      <c r="K18" s="20">
        <f>D18</f>
        <v>19.004</v>
      </c>
      <c r="L18" s="41"/>
      <c r="M18" s="20">
        <f>F18</f>
        <v>21.224</v>
      </c>
      <c r="N18" s="8"/>
    </row>
    <row r="19" spans="1:14" ht="12.75" customHeight="1" thickTop="1">
      <c r="A19" s="41"/>
      <c r="B19" s="11"/>
      <c r="C19" s="11"/>
      <c r="D19" s="9"/>
      <c r="E19" s="41"/>
      <c r="F19" s="9"/>
      <c r="G19" s="8"/>
      <c r="H19" s="41"/>
      <c r="I19" s="11"/>
      <c r="J19" s="11"/>
      <c r="K19" s="9"/>
      <c r="L19" s="41"/>
      <c r="M19" s="9"/>
      <c r="N19" s="8"/>
    </row>
    <row r="20" spans="1:14" ht="12.75" customHeight="1">
      <c r="A20" s="41" t="s">
        <v>541</v>
      </c>
      <c r="B20" s="11"/>
      <c r="C20" s="11"/>
      <c r="D20" s="9"/>
      <c r="E20" s="41"/>
      <c r="F20" s="9"/>
      <c r="G20" s="8"/>
      <c r="H20" s="41" t="s">
        <v>320</v>
      </c>
      <c r="I20" s="11"/>
      <c r="J20" s="11"/>
      <c r="K20" s="9"/>
      <c r="L20" s="41"/>
      <c r="M20" s="9"/>
      <c r="N20" s="8"/>
    </row>
    <row r="21" spans="1:14" ht="12.75" customHeight="1">
      <c r="A21" s="41"/>
      <c r="B21" s="11"/>
      <c r="C21" s="11"/>
      <c r="D21" s="49">
        <f>D15</f>
        <v>2014</v>
      </c>
      <c r="E21" s="15"/>
      <c r="F21" s="49">
        <f>F15</f>
        <v>2013</v>
      </c>
      <c r="G21" s="8"/>
      <c r="H21" s="41"/>
      <c r="I21" s="11"/>
      <c r="J21" s="11"/>
      <c r="K21" s="49">
        <f>K15</f>
        <v>2014</v>
      </c>
      <c r="L21" s="15"/>
      <c r="M21" s="49">
        <f>M15</f>
        <v>2013</v>
      </c>
      <c r="N21" s="8"/>
    </row>
    <row r="22" spans="1:14" ht="15" customHeight="1" thickBot="1">
      <c r="A22" s="41"/>
      <c r="B22" s="11"/>
      <c r="C22" s="11"/>
      <c r="D22" s="20"/>
      <c r="E22" s="9"/>
      <c r="F22" s="20"/>
      <c r="G22" s="8"/>
      <c r="H22" s="41"/>
      <c r="I22" s="11"/>
      <c r="J22" s="11"/>
      <c r="K22" s="20"/>
      <c r="L22" s="9"/>
      <c r="M22" s="20"/>
      <c r="N22" s="8"/>
    </row>
    <row r="23" spans="1:14" ht="12.75" customHeight="1" thickTop="1">
      <c r="A23" s="41"/>
      <c r="B23" s="11"/>
      <c r="C23" s="11"/>
      <c r="D23" s="9"/>
      <c r="E23" s="41"/>
      <c r="F23" s="9"/>
      <c r="G23" s="8"/>
      <c r="H23" s="5"/>
      <c r="I23" s="5"/>
      <c r="J23" s="5"/>
      <c r="K23" s="5"/>
      <c r="L23" s="5"/>
      <c r="M23" s="5"/>
      <c r="N23" s="5"/>
    </row>
    <row r="24" spans="1:14" ht="12.75" customHeight="1">
      <c r="A24" s="19" t="s">
        <v>328</v>
      </c>
      <c r="B24" s="18"/>
      <c r="C24" s="18"/>
      <c r="D24" s="16"/>
      <c r="E24" s="47"/>
      <c r="F24" s="16"/>
      <c r="G24" s="8"/>
      <c r="H24" s="41" t="s">
        <v>319</v>
      </c>
      <c r="I24" s="11"/>
      <c r="J24" s="11"/>
      <c r="K24" s="8"/>
      <c r="L24" s="47"/>
      <c r="M24" s="8"/>
      <c r="N24" s="8"/>
    </row>
    <row r="25" spans="1:14" ht="12.75" customHeight="1">
      <c r="A25" s="19"/>
      <c r="B25" s="18"/>
      <c r="C25" s="18"/>
      <c r="D25" s="16"/>
      <c r="E25" s="47"/>
      <c r="F25" s="16"/>
      <c r="G25" s="8"/>
      <c r="H25" s="41"/>
      <c r="I25" s="11"/>
      <c r="J25" s="11"/>
      <c r="K25" s="8"/>
      <c r="L25" s="47"/>
      <c r="M25" s="8"/>
      <c r="N25" s="8"/>
    </row>
    <row r="26" spans="1:14" ht="12.75" customHeight="1">
      <c r="A26" s="19"/>
      <c r="B26" s="18"/>
      <c r="C26" s="18"/>
      <c r="D26" s="49">
        <f>D21</f>
        <v>2014</v>
      </c>
      <c r="E26" s="15"/>
      <c r="F26" s="49">
        <v>2013</v>
      </c>
      <c r="G26" s="8"/>
      <c r="H26" s="41"/>
      <c r="I26" s="11"/>
      <c r="J26" s="11"/>
      <c r="K26" s="49">
        <f>K21</f>
        <v>2014</v>
      </c>
      <c r="L26" s="15"/>
      <c r="M26" s="49">
        <f>M21</f>
        <v>2013</v>
      </c>
      <c r="N26" s="8"/>
    </row>
    <row r="27" spans="1:14" ht="12.75" customHeight="1">
      <c r="A27" s="34" t="s">
        <v>624</v>
      </c>
      <c r="B27" s="18"/>
      <c r="C27" s="18"/>
      <c r="D27" s="8">
        <f>(3402336+30751561.16+59681382.01)/1000</f>
        <v>93835.27916999998</v>
      </c>
      <c r="E27" s="8"/>
      <c r="F27" s="8"/>
      <c r="G27" s="8"/>
      <c r="H27" s="338" t="s">
        <v>625</v>
      </c>
      <c r="I27" s="11"/>
      <c r="J27" s="11"/>
      <c r="K27" s="8">
        <f>D27</f>
        <v>93835.27916999998</v>
      </c>
      <c r="L27" s="8"/>
      <c r="M27" s="8"/>
      <c r="N27" s="8"/>
    </row>
    <row r="28" spans="1:14" ht="15.75" customHeight="1" thickBot="1">
      <c r="A28" s="18"/>
      <c r="B28" s="18"/>
      <c r="C28" s="18"/>
      <c r="D28" s="20">
        <f>SUM(D27)</f>
        <v>93835.27916999998</v>
      </c>
      <c r="E28" s="10"/>
      <c r="F28" s="225"/>
      <c r="G28" s="8"/>
      <c r="H28" s="11"/>
      <c r="I28" s="11"/>
      <c r="J28" s="11"/>
      <c r="K28" s="20">
        <f>D28</f>
        <v>93835.27916999998</v>
      </c>
      <c r="L28" s="10"/>
      <c r="M28" s="20"/>
      <c r="N28" s="8"/>
    </row>
    <row r="29" spans="1:14" ht="12.75" customHeight="1" thickTop="1">
      <c r="A29" s="18"/>
      <c r="B29" s="18"/>
      <c r="C29" s="18"/>
      <c r="D29" s="9"/>
      <c r="E29" s="10"/>
      <c r="F29" s="9"/>
      <c r="G29" s="8"/>
      <c r="H29" s="208"/>
      <c r="I29" s="208"/>
      <c r="J29" s="208"/>
      <c r="K29" s="208"/>
      <c r="L29" s="208"/>
      <c r="M29" s="208"/>
      <c r="N29" s="208"/>
    </row>
    <row r="30" spans="1:14" ht="12.75" customHeight="1">
      <c r="A30" s="326" t="s">
        <v>648</v>
      </c>
      <c r="B30" s="11"/>
      <c r="C30" s="11"/>
      <c r="D30" s="8"/>
      <c r="E30" s="8"/>
      <c r="F30" s="8"/>
      <c r="G30" s="8"/>
      <c r="H30" s="11"/>
      <c r="I30" s="11"/>
      <c r="J30" s="11"/>
      <c r="K30" s="8"/>
      <c r="L30" s="47"/>
      <c r="M30" s="8"/>
      <c r="N30" s="8"/>
    </row>
    <row r="31" spans="1:14" ht="12.75" customHeight="1">
      <c r="A31" s="18"/>
      <c r="B31" s="11"/>
      <c r="C31" s="11"/>
      <c r="D31" s="8"/>
      <c r="E31" s="47"/>
      <c r="F31" s="8"/>
      <c r="G31" s="8"/>
      <c r="H31" s="11"/>
      <c r="I31" s="11"/>
      <c r="J31" s="11"/>
      <c r="K31" s="8"/>
      <c r="L31" s="47"/>
      <c r="M31" s="8"/>
      <c r="N31" s="8"/>
    </row>
    <row r="32" spans="1:14" s="329" customFormat="1" ht="12.75" customHeight="1">
      <c r="A32" s="326" t="s">
        <v>649</v>
      </c>
      <c r="B32" s="327"/>
      <c r="C32" s="327"/>
      <c r="D32" s="199"/>
      <c r="E32" s="328"/>
      <c r="F32" s="199"/>
      <c r="G32" s="199"/>
      <c r="H32" s="339" t="s">
        <v>542</v>
      </c>
      <c r="I32" s="327"/>
      <c r="J32" s="327"/>
      <c r="K32" s="199"/>
      <c r="L32" s="328"/>
      <c r="M32" s="199"/>
      <c r="N32" s="199"/>
    </row>
    <row r="33" spans="1:14" ht="12.75" customHeight="1">
      <c r="A33" s="18"/>
      <c r="B33" s="11"/>
      <c r="C33" s="11"/>
      <c r="D33" s="49">
        <f>D26</f>
        <v>2014</v>
      </c>
      <c r="E33" s="15"/>
      <c r="F33" s="49">
        <v>2013</v>
      </c>
      <c r="G33" s="8"/>
      <c r="H33" s="11"/>
      <c r="I33" s="11"/>
      <c r="J33" s="11"/>
      <c r="K33" s="49">
        <f>K26</f>
        <v>2014</v>
      </c>
      <c r="L33" s="15"/>
      <c r="M33" s="49">
        <f>M26</f>
        <v>2013</v>
      </c>
      <c r="N33" s="8"/>
    </row>
    <row r="34" spans="1:14" ht="12.75" customHeight="1">
      <c r="A34" s="18" t="s">
        <v>643</v>
      </c>
      <c r="B34" s="11"/>
      <c r="C34" s="11"/>
      <c r="D34" s="8">
        <f>8597018.33/1000</f>
        <v>8597.01833</v>
      </c>
      <c r="E34" s="47"/>
      <c r="F34" s="223"/>
      <c r="G34" s="8"/>
      <c r="H34" s="5" t="s">
        <v>663</v>
      </c>
      <c r="I34" s="11"/>
      <c r="J34" s="11"/>
      <c r="K34" s="8">
        <f>D34</f>
        <v>8597.01833</v>
      </c>
      <c r="L34" s="47"/>
      <c r="M34" s="8"/>
      <c r="N34" s="8"/>
    </row>
    <row r="35" spans="1:14" ht="12.75" customHeight="1">
      <c r="A35" s="18" t="s">
        <v>644</v>
      </c>
      <c r="B35" s="11"/>
      <c r="C35" s="11"/>
      <c r="D35" s="8">
        <f>81096669.06/1000</f>
        <v>81096.66906</v>
      </c>
      <c r="E35" s="47"/>
      <c r="F35" s="223"/>
      <c r="G35" s="136"/>
      <c r="H35" s="11" t="s">
        <v>664</v>
      </c>
      <c r="I35" s="11"/>
      <c r="J35" s="11"/>
      <c r="K35" s="8">
        <f>D35</f>
        <v>81096.66906</v>
      </c>
      <c r="L35" s="47"/>
      <c r="M35" s="8"/>
      <c r="N35" s="136"/>
    </row>
    <row r="36" spans="1:14" ht="12.75" customHeight="1">
      <c r="A36" s="18" t="s">
        <v>645</v>
      </c>
      <c r="B36" s="11"/>
      <c r="C36" s="11"/>
      <c r="D36" s="8">
        <f>8348245.74/1000</f>
        <v>8348.24574</v>
      </c>
      <c r="E36" s="47"/>
      <c r="F36" s="223"/>
      <c r="G36" s="136"/>
      <c r="H36" s="11" t="s">
        <v>665</v>
      </c>
      <c r="I36" s="11"/>
      <c r="J36" s="11"/>
      <c r="K36" s="8">
        <f>D36</f>
        <v>8348.24574</v>
      </c>
      <c r="L36" s="47"/>
      <c r="M36" s="8"/>
      <c r="N36" s="136"/>
    </row>
    <row r="37" spans="1:14" ht="12.75" customHeight="1">
      <c r="A37" s="18" t="s">
        <v>646</v>
      </c>
      <c r="B37" s="11"/>
      <c r="C37" s="11"/>
      <c r="D37" s="8">
        <f>2112024.44/1000</f>
        <v>2112.02444</v>
      </c>
      <c r="E37" s="47"/>
      <c r="F37" s="223"/>
      <c r="G37" s="136"/>
      <c r="H37" s="11" t="s">
        <v>666</v>
      </c>
      <c r="I37" s="11"/>
      <c r="J37" s="11"/>
      <c r="K37" s="8">
        <f>D37</f>
        <v>2112.02444</v>
      </c>
      <c r="L37" s="47"/>
      <c r="M37" s="8"/>
      <c r="N37" s="136"/>
    </row>
    <row r="38" spans="1:14" ht="12.75" customHeight="1">
      <c r="A38" s="18"/>
      <c r="B38" s="11"/>
      <c r="C38" s="11"/>
      <c r="D38" s="8"/>
      <c r="E38" s="47"/>
      <c r="F38" s="223"/>
      <c r="G38" s="136"/>
      <c r="H38" s="11"/>
      <c r="I38" s="11"/>
      <c r="J38" s="11"/>
      <c r="K38" s="8"/>
      <c r="L38" s="47"/>
      <c r="M38" s="8"/>
      <c r="N38" s="136"/>
    </row>
    <row r="39" spans="1:14" ht="15" customHeight="1" thickBot="1">
      <c r="A39" s="41"/>
      <c r="B39" s="11"/>
      <c r="C39" s="11"/>
      <c r="D39" s="20">
        <f>SUM(D34:D38)</f>
        <v>100153.95757</v>
      </c>
      <c r="E39" s="47"/>
      <c r="F39" s="20"/>
      <c r="G39" s="9"/>
      <c r="H39" s="11"/>
      <c r="I39" s="11"/>
      <c r="J39" s="11"/>
      <c r="K39" s="20">
        <f>D39</f>
        <v>100153.95757</v>
      </c>
      <c r="L39" s="47"/>
      <c r="M39" s="20"/>
      <c r="N39" s="8"/>
    </row>
    <row r="40" spans="1:14" ht="12.75" customHeight="1" thickTop="1">
      <c r="A40" s="18"/>
      <c r="B40" s="18"/>
      <c r="C40" s="18"/>
      <c r="D40" s="16"/>
      <c r="E40" s="47"/>
      <c r="F40" s="16"/>
      <c r="G40" s="8"/>
      <c r="H40" s="5"/>
      <c r="I40" s="5"/>
      <c r="J40" s="5"/>
      <c r="K40" s="5"/>
      <c r="L40" s="5"/>
      <c r="M40" s="5"/>
      <c r="N40" s="5"/>
    </row>
    <row r="41" spans="1:14" ht="12.75" customHeight="1">
      <c r="A41" s="326" t="s">
        <v>650</v>
      </c>
      <c r="B41" s="18"/>
      <c r="C41" s="18"/>
      <c r="D41" s="16"/>
      <c r="E41" s="47"/>
      <c r="F41" s="16"/>
      <c r="G41" s="8"/>
      <c r="H41" s="348" t="s">
        <v>667</v>
      </c>
      <c r="I41" s="5"/>
      <c r="J41" s="5"/>
      <c r="K41" s="5"/>
      <c r="L41" s="5"/>
      <c r="M41" s="5"/>
      <c r="N41" s="5"/>
    </row>
    <row r="42" spans="1:14" ht="12.75" customHeight="1">
      <c r="A42" s="18"/>
      <c r="B42" s="18"/>
      <c r="C42" s="18"/>
      <c r="D42" s="49">
        <f>D33</f>
        <v>2014</v>
      </c>
      <c r="E42" s="15"/>
      <c r="F42" s="49">
        <v>2013</v>
      </c>
      <c r="G42" s="8"/>
      <c r="H42" s="5"/>
      <c r="I42" s="5"/>
      <c r="J42" s="5"/>
      <c r="K42" s="49">
        <v>2014</v>
      </c>
      <c r="L42" s="15"/>
      <c r="M42" s="49">
        <v>2013</v>
      </c>
      <c r="N42" s="5"/>
    </row>
    <row r="43" spans="1:14" ht="12.75" customHeight="1">
      <c r="A43" s="18" t="s">
        <v>654</v>
      </c>
      <c r="B43" s="18"/>
      <c r="C43" s="18"/>
      <c r="D43" s="16">
        <f>(3377418.7+3512613.98+13437771.53-3377418.7)/1000</f>
        <v>16950.38551</v>
      </c>
      <c r="E43" s="47"/>
      <c r="F43" s="16">
        <f>(309220+1555604)/1000</f>
        <v>1864.824</v>
      </c>
      <c r="G43" s="8"/>
      <c r="H43" s="5" t="s">
        <v>668</v>
      </c>
      <c r="I43" s="5"/>
      <c r="J43" s="5"/>
      <c r="K43" s="16">
        <f>D43</f>
        <v>16950.38551</v>
      </c>
      <c r="L43" s="47"/>
      <c r="M43" s="16">
        <f>F43</f>
        <v>1864.824</v>
      </c>
      <c r="N43" s="5"/>
    </row>
    <row r="44" spans="1:14" ht="15" customHeight="1">
      <c r="A44" s="4" t="s">
        <v>651</v>
      </c>
      <c r="D44" s="16">
        <f>(30000+20000+830+1975)/1000</f>
        <v>52.805</v>
      </c>
      <c r="H44" s="5" t="s">
        <v>669</v>
      </c>
      <c r="I44" s="5"/>
      <c r="J44" s="5"/>
      <c r="K44" s="16">
        <f>D44</f>
        <v>52.805</v>
      </c>
      <c r="L44" s="5"/>
      <c r="N44" s="5"/>
    </row>
    <row r="45" spans="1:12" ht="15" customHeight="1">
      <c r="A45" s="4" t="s">
        <v>652</v>
      </c>
      <c r="D45" s="16">
        <f>25120/1000</f>
        <v>25.12</v>
      </c>
      <c r="H45" s="4" t="s">
        <v>670</v>
      </c>
      <c r="K45" s="16">
        <f>D45</f>
        <v>25.12</v>
      </c>
      <c r="L45" s="5"/>
    </row>
    <row r="46" spans="1:12" ht="12.75">
      <c r="A46" s="4" t="s">
        <v>653</v>
      </c>
      <c r="D46" s="16">
        <f>(10000+15000+10000)/1000</f>
        <v>35</v>
      </c>
      <c r="H46" s="4" t="s">
        <v>671</v>
      </c>
      <c r="K46" s="16">
        <f>D46</f>
        <v>35</v>
      </c>
      <c r="L46" s="5"/>
    </row>
    <row r="47" ht="12.75">
      <c r="L47" s="5"/>
    </row>
    <row r="48" spans="4:13" ht="13.5" thickBot="1">
      <c r="D48" s="20">
        <f>SUM(D43:D46)</f>
        <v>17063.31051</v>
      </c>
      <c r="F48" s="20">
        <f>F43</f>
        <v>1864.824</v>
      </c>
      <c r="K48" s="20">
        <f>D48</f>
        <v>17063.31051</v>
      </c>
      <c r="L48" s="5"/>
      <c r="M48" s="20">
        <f>F48</f>
        <v>1864.824</v>
      </c>
    </row>
    <row r="49" ht="13.5" thickTop="1"/>
  </sheetData>
  <sheetProtection password="CC3D" sheet="1"/>
  <mergeCells count="2">
    <mergeCell ref="H12:N12"/>
    <mergeCell ref="A12:F12"/>
  </mergeCells>
  <printOptions/>
  <pageMargins left="0.7" right="0.7" top="0.75" bottom="0.75" header="0.3" footer="0.3"/>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A1:N46"/>
  <sheetViews>
    <sheetView view="pageLayout" zoomScale="80" zoomScaleSheetLayoutView="80" zoomScalePageLayoutView="80" workbookViewId="0" topLeftCell="A4">
      <selection activeCell="C7" sqref="C7:C10"/>
    </sheetView>
  </sheetViews>
  <sheetFormatPr defaultColWidth="9.140625" defaultRowHeight="12.75"/>
  <cols>
    <col min="1" max="1" width="11.140625" style="4" customWidth="1"/>
    <col min="2" max="2" width="9.140625" style="4" customWidth="1"/>
    <col min="3" max="3" width="12.7109375" style="4" customWidth="1"/>
    <col min="4" max="4" width="16.8515625" style="4" bestFit="1" customWidth="1"/>
    <col min="5" max="5" width="14.57421875" style="4" customWidth="1"/>
    <col min="6" max="6" width="11.7109375" style="4" bestFit="1" customWidth="1"/>
    <col min="7" max="7" width="9.00390625" style="4" bestFit="1" customWidth="1"/>
    <col min="8" max="8" width="11.421875" style="4" customWidth="1"/>
    <col min="9" max="10" width="9.140625" style="4" customWidth="1"/>
    <col min="11" max="11" width="17.7109375" style="4" customWidth="1"/>
    <col min="12" max="12" width="14.7109375" style="4" customWidth="1"/>
    <col min="13" max="13" width="13.00390625" style="4" customWidth="1"/>
    <col min="14" max="14" width="18.421875" style="4" customWidth="1"/>
    <col min="15" max="16384" width="9.140625" style="4" customWidth="1"/>
  </cols>
  <sheetData>
    <row r="1" spans="1:14" ht="15">
      <c r="A1" s="51" t="s">
        <v>621</v>
      </c>
      <c r="H1" s="63" t="s">
        <v>622</v>
      </c>
      <c r="I1" s="11"/>
      <c r="J1" s="5"/>
      <c r="K1" s="5"/>
      <c r="L1" s="5"/>
      <c r="M1" s="5"/>
      <c r="N1" s="5"/>
    </row>
    <row r="2" spans="1:14" ht="15">
      <c r="A2" s="51" t="s">
        <v>318</v>
      </c>
      <c r="H2" s="63" t="s">
        <v>327</v>
      </c>
      <c r="I2" s="11"/>
      <c r="J2" s="5"/>
      <c r="K2" s="5"/>
      <c r="L2" s="5"/>
      <c r="M2" s="5"/>
      <c r="N2" s="5"/>
    </row>
    <row r="3" spans="1:14" ht="15">
      <c r="A3" s="51" t="s">
        <v>593</v>
      </c>
      <c r="E3" s="165" t="s">
        <v>272</v>
      </c>
      <c r="H3" s="63" t="s">
        <v>594</v>
      </c>
      <c r="I3" s="11"/>
      <c r="J3" s="5"/>
      <c r="K3" s="5"/>
      <c r="L3" s="181" t="s">
        <v>525</v>
      </c>
      <c r="M3" s="5"/>
      <c r="N3" s="5"/>
    </row>
    <row r="4" spans="5:14" ht="12.75">
      <c r="E4" s="164" t="s">
        <v>497</v>
      </c>
      <c r="H4" s="5"/>
      <c r="I4" s="5"/>
      <c r="J4" s="5"/>
      <c r="K4" s="5"/>
      <c r="L4" s="182" t="s">
        <v>448</v>
      </c>
      <c r="M4" s="5"/>
      <c r="N4" s="5"/>
    </row>
    <row r="5" spans="1:14" ht="12.75">
      <c r="A5" s="53" t="s">
        <v>517</v>
      </c>
      <c r="B5" s="61"/>
      <c r="C5" s="61"/>
      <c r="G5" s="54"/>
      <c r="H5" s="204" t="s">
        <v>521</v>
      </c>
      <c r="I5" s="60"/>
      <c r="J5" s="60"/>
      <c r="K5" s="5"/>
      <c r="L5" s="5"/>
      <c r="M5" s="5"/>
      <c r="N5" s="203"/>
    </row>
    <row r="6" spans="1:14" ht="12.75">
      <c r="A6" s="53"/>
      <c r="B6" s="61"/>
      <c r="C6" s="61"/>
      <c r="D6" s="310">
        <v>2014</v>
      </c>
      <c r="E6" s="311"/>
      <c r="F6" s="310">
        <v>2013</v>
      </c>
      <c r="G6" s="54"/>
      <c r="H6" s="5"/>
      <c r="I6" s="60"/>
      <c r="J6" s="60"/>
      <c r="K6" s="310">
        <v>2014</v>
      </c>
      <c r="L6" s="311"/>
      <c r="M6" s="310">
        <f>F6</f>
        <v>2013</v>
      </c>
      <c r="N6" s="203"/>
    </row>
    <row r="7" spans="1:14" ht="12.75">
      <c r="A7" s="57" t="s">
        <v>367</v>
      </c>
      <c r="B7" s="61"/>
      <c r="C7" s="61"/>
      <c r="D7" s="62"/>
      <c r="E7" s="60"/>
      <c r="F7" s="1"/>
      <c r="G7" s="54"/>
      <c r="H7" s="354" t="s">
        <v>350</v>
      </c>
      <c r="I7" s="60"/>
      <c r="J7" s="60"/>
      <c r="K7" s="62"/>
      <c r="L7" s="60"/>
      <c r="M7" s="202"/>
      <c r="N7" s="203"/>
    </row>
    <row r="8" spans="1:14" ht="12.75">
      <c r="A8" s="57" t="s">
        <v>366</v>
      </c>
      <c r="B8" s="61"/>
      <c r="C8" s="61"/>
      <c r="D8" s="62">
        <f>(17080+7686456.58+52332.54+336649.81)/1000</f>
        <v>8092.518929999999</v>
      </c>
      <c r="E8" s="60"/>
      <c r="F8" s="50"/>
      <c r="G8" s="54"/>
      <c r="H8" s="354" t="s">
        <v>349</v>
      </c>
      <c r="I8" s="60"/>
      <c r="J8" s="60"/>
      <c r="K8" s="62">
        <f>D8</f>
        <v>8092.518929999999</v>
      </c>
      <c r="L8" s="60"/>
      <c r="M8" s="202"/>
      <c r="N8" s="203"/>
    </row>
    <row r="9" spans="1:14" ht="12.75">
      <c r="A9" s="57" t="s">
        <v>365</v>
      </c>
      <c r="B9" s="61"/>
      <c r="C9" s="61"/>
      <c r="D9" s="62">
        <f>(-5360004.69-29187.58)/1000</f>
        <v>-5389.1922700000005</v>
      </c>
      <c r="E9" s="60"/>
      <c r="F9" s="50"/>
      <c r="G9" s="54"/>
      <c r="H9" s="354" t="s">
        <v>348</v>
      </c>
      <c r="I9" s="60"/>
      <c r="J9" s="60"/>
      <c r="K9" s="62">
        <f>D9</f>
        <v>-5389.1922700000005</v>
      </c>
      <c r="L9" s="60"/>
      <c r="M9" s="207"/>
      <c r="N9" s="203"/>
    </row>
    <row r="10" spans="1:14" ht="12.75">
      <c r="A10" s="57" t="s">
        <v>364</v>
      </c>
      <c r="B10" s="61"/>
      <c r="C10" s="61"/>
      <c r="D10" s="202"/>
      <c r="E10" s="60"/>
      <c r="F10" s="226"/>
      <c r="G10" s="54"/>
      <c r="H10" s="354" t="s">
        <v>347</v>
      </c>
      <c r="I10" s="60"/>
      <c r="J10" s="60"/>
      <c r="K10" s="202"/>
      <c r="L10" s="228"/>
      <c r="M10" s="229"/>
      <c r="N10" s="203"/>
    </row>
    <row r="11" spans="2:14" ht="13.5" thickBot="1">
      <c r="B11" s="61"/>
      <c r="C11" s="61"/>
      <c r="D11" s="235">
        <f>SUM(D8:D10)</f>
        <v>2703.326659999999</v>
      </c>
      <c r="E11" s="60"/>
      <c r="F11" s="3"/>
      <c r="G11" s="54"/>
      <c r="H11" s="5"/>
      <c r="I11" s="60"/>
      <c r="J11" s="60"/>
      <c r="K11" s="3">
        <f>D11</f>
        <v>2703.326659999999</v>
      </c>
      <c r="L11" s="60"/>
      <c r="M11" s="227"/>
      <c r="N11" s="203"/>
    </row>
    <row r="12" spans="2:14" ht="12.75">
      <c r="B12" s="61"/>
      <c r="C12" s="61"/>
      <c r="D12" s="2"/>
      <c r="E12" s="60"/>
      <c r="F12" s="2"/>
      <c r="G12" s="54"/>
      <c r="H12" s="5"/>
      <c r="I12" s="60"/>
      <c r="J12" s="60"/>
      <c r="K12" s="2"/>
      <c r="L12" s="60"/>
      <c r="M12" s="2"/>
      <c r="N12" s="203"/>
    </row>
    <row r="13" spans="1:14" ht="12.75">
      <c r="A13" s="53" t="s">
        <v>518</v>
      </c>
      <c r="B13" s="61"/>
      <c r="C13" s="61"/>
      <c r="D13" s="2"/>
      <c r="E13" s="60"/>
      <c r="F13" s="2"/>
      <c r="G13" s="54"/>
      <c r="H13" s="204" t="s">
        <v>522</v>
      </c>
      <c r="I13" s="60"/>
      <c r="J13" s="60"/>
      <c r="K13" s="2"/>
      <c r="L13" s="60"/>
      <c r="M13" s="2"/>
      <c r="N13" s="203"/>
    </row>
    <row r="14" spans="2:14" ht="12.75">
      <c r="B14" s="61"/>
      <c r="C14" s="61"/>
      <c r="D14" s="2"/>
      <c r="E14" s="60"/>
      <c r="F14" s="2"/>
      <c r="G14" s="54"/>
      <c r="H14" s="5"/>
      <c r="I14" s="5"/>
      <c r="J14" s="5"/>
      <c r="K14" s="203"/>
      <c r="L14" s="203"/>
      <c r="M14" s="5"/>
      <c r="N14" s="203"/>
    </row>
    <row r="15" spans="1:14" ht="47.25" customHeight="1">
      <c r="A15" s="391" t="s">
        <v>683</v>
      </c>
      <c r="B15" s="391"/>
      <c r="C15" s="391"/>
      <c r="D15" s="391"/>
      <c r="E15" s="391"/>
      <c r="F15" s="391"/>
      <c r="G15" s="391"/>
      <c r="H15" s="393" t="s">
        <v>684</v>
      </c>
      <c r="I15" s="393"/>
      <c r="J15" s="393"/>
      <c r="K15" s="393"/>
      <c r="L15" s="393"/>
      <c r="M15" s="393"/>
      <c r="N15" s="393"/>
    </row>
    <row r="16" spans="4:14" ht="12.75">
      <c r="D16" s="2"/>
      <c r="E16" s="60"/>
      <c r="F16" s="2"/>
      <c r="G16" s="54"/>
      <c r="H16" s="396"/>
      <c r="I16" s="396"/>
      <c r="J16" s="396"/>
      <c r="K16" s="396"/>
      <c r="L16" s="396"/>
      <c r="M16" s="396"/>
      <c r="N16" s="396"/>
    </row>
    <row r="17" spans="1:14" ht="12.75">
      <c r="A17" s="53" t="s">
        <v>519</v>
      </c>
      <c r="D17" s="54"/>
      <c r="E17" s="54"/>
      <c r="G17" s="54"/>
      <c r="H17" s="204" t="s">
        <v>523</v>
      </c>
      <c r="I17" s="5"/>
      <c r="J17" s="5"/>
      <c r="K17" s="203"/>
      <c r="L17" s="203"/>
      <c r="M17" s="5"/>
      <c r="N17" s="203"/>
    </row>
    <row r="18" spans="4:14" ht="12.75">
      <c r="D18" s="54"/>
      <c r="E18" s="54"/>
      <c r="G18" s="54"/>
      <c r="H18" s="5"/>
      <c r="I18" s="5"/>
      <c r="J18" s="5"/>
      <c r="K18" s="203"/>
      <c r="L18" s="203"/>
      <c r="M18" s="5"/>
      <c r="N18" s="203"/>
    </row>
    <row r="19" spans="1:14" ht="12.75">
      <c r="A19" s="53" t="s">
        <v>363</v>
      </c>
      <c r="D19" s="54"/>
      <c r="E19" s="54"/>
      <c r="G19" s="54"/>
      <c r="H19" s="204" t="s">
        <v>346</v>
      </c>
      <c r="I19" s="5"/>
      <c r="J19" s="5"/>
      <c r="K19" s="203"/>
      <c r="L19" s="203"/>
      <c r="M19" s="5"/>
      <c r="N19" s="203"/>
    </row>
    <row r="20" spans="4:14" ht="12.75">
      <c r="D20" s="54"/>
      <c r="E20" s="54"/>
      <c r="G20" s="54"/>
      <c r="H20" s="5"/>
      <c r="I20" s="5"/>
      <c r="N20" s="5"/>
    </row>
    <row r="21" spans="1:14" ht="12.75">
      <c r="A21" s="59" t="s">
        <v>571</v>
      </c>
      <c r="B21" s="53"/>
      <c r="C21" s="53"/>
      <c r="D21" s="53" t="s">
        <v>362</v>
      </c>
      <c r="E21" s="58" t="s">
        <v>361</v>
      </c>
      <c r="F21" s="58" t="s">
        <v>360</v>
      </c>
      <c r="G21" s="58" t="s">
        <v>359</v>
      </c>
      <c r="H21" s="355">
        <v>42004</v>
      </c>
      <c r="I21" s="204"/>
      <c r="J21" s="204"/>
      <c r="K21" s="204" t="s">
        <v>345</v>
      </c>
      <c r="L21" s="205" t="s">
        <v>344</v>
      </c>
      <c r="M21" s="205" t="s">
        <v>343</v>
      </c>
      <c r="N21" s="205" t="s">
        <v>342</v>
      </c>
    </row>
    <row r="22" spans="4:14" ht="12.75">
      <c r="D22" s="54"/>
      <c r="E22" s="54"/>
      <c r="G22" s="54"/>
      <c r="H22" s="5"/>
      <c r="I22" s="5"/>
      <c r="J22" s="5"/>
      <c r="K22" s="5"/>
      <c r="L22" s="5"/>
      <c r="M22" s="5"/>
      <c r="N22" s="5"/>
    </row>
    <row r="23" spans="1:14" ht="12.75">
      <c r="A23" s="57" t="s">
        <v>358</v>
      </c>
      <c r="D23" s="200"/>
      <c r="E23" s="200"/>
      <c r="F23" s="201"/>
      <c r="G23" s="200"/>
      <c r="H23" s="354" t="s">
        <v>341</v>
      </c>
      <c r="I23" s="5"/>
      <c r="J23" s="5"/>
      <c r="K23" s="203"/>
      <c r="L23" s="203"/>
      <c r="M23" s="5"/>
      <c r="N23" s="203"/>
    </row>
    <row r="24" spans="1:14" ht="12.75">
      <c r="A24" s="54" t="s">
        <v>357</v>
      </c>
      <c r="D24" s="200"/>
      <c r="E24" s="200"/>
      <c r="F24" s="201"/>
      <c r="G24" s="200"/>
      <c r="H24" s="203" t="s">
        <v>340</v>
      </c>
      <c r="I24" s="5"/>
      <c r="J24" s="5"/>
      <c r="K24" s="206"/>
      <c r="L24" s="207"/>
      <c r="M24" s="207"/>
      <c r="N24" s="207"/>
    </row>
    <row r="25" spans="1:14" ht="12.75">
      <c r="A25" s="54" t="s">
        <v>356</v>
      </c>
      <c r="D25" s="200"/>
      <c r="E25" s="200"/>
      <c r="F25" s="201">
        <f>'Balance Sheet'!D22</f>
        <v>3419.4159999999997</v>
      </c>
      <c r="G25" s="200"/>
      <c r="H25" s="203" t="s">
        <v>339</v>
      </c>
      <c r="I25" s="5"/>
      <c r="J25" s="5"/>
      <c r="K25" s="206"/>
      <c r="L25" s="207"/>
      <c r="M25" s="207">
        <f>F25</f>
        <v>3419.4159999999997</v>
      </c>
      <c r="N25" s="207"/>
    </row>
    <row r="26" spans="1:14" ht="12.75">
      <c r="A26" s="53" t="s">
        <v>246</v>
      </c>
      <c r="B26" s="53"/>
      <c r="C26" s="53"/>
      <c r="D26" s="68"/>
      <c r="E26" s="68"/>
      <c r="F26" s="68">
        <f>SUM(F25)</f>
        <v>3419.4159999999997</v>
      </c>
      <c r="G26" s="68"/>
      <c r="H26" s="204" t="s">
        <v>246</v>
      </c>
      <c r="I26" s="204"/>
      <c r="J26" s="204"/>
      <c r="K26" s="68"/>
      <c r="L26" s="68"/>
      <c r="M26" s="68">
        <f>F26</f>
        <v>3419.4159999999997</v>
      </c>
      <c r="N26" s="68"/>
    </row>
    <row r="27" spans="4:14" ht="12.75">
      <c r="D27" s="54"/>
      <c r="E27" s="54"/>
      <c r="G27" s="54"/>
      <c r="H27" s="5"/>
      <c r="I27" s="5"/>
      <c r="J27" s="5"/>
      <c r="K27" s="5"/>
      <c r="L27" s="5"/>
      <c r="M27" s="5"/>
      <c r="N27" s="5"/>
    </row>
    <row r="28" spans="1:14" ht="12.75">
      <c r="A28" s="57" t="s">
        <v>355</v>
      </c>
      <c r="D28" s="54"/>
      <c r="E28" s="54"/>
      <c r="G28" s="54"/>
      <c r="H28" s="354" t="s">
        <v>338</v>
      </c>
      <c r="I28" s="5"/>
      <c r="J28" s="5"/>
      <c r="K28" s="207"/>
      <c r="L28" s="207"/>
      <c r="M28" s="207"/>
      <c r="N28" s="207"/>
    </row>
    <row r="29" spans="1:14" ht="12.75">
      <c r="A29" s="4" t="s">
        <v>354</v>
      </c>
      <c r="D29" s="200"/>
      <c r="E29" s="56"/>
      <c r="F29" s="201">
        <f>'Balance Sheet'!D83</f>
        <v>28607.303200000013</v>
      </c>
      <c r="G29" s="54"/>
      <c r="H29" s="5" t="s">
        <v>186</v>
      </c>
      <c r="I29" s="5"/>
      <c r="J29" s="5"/>
      <c r="K29" s="206"/>
      <c r="L29" s="207"/>
      <c r="M29" s="207">
        <f>F29</f>
        <v>28607.303200000013</v>
      </c>
      <c r="N29" s="207"/>
    </row>
    <row r="30" spans="1:14" ht="12.75">
      <c r="A30" s="54" t="s">
        <v>353</v>
      </c>
      <c r="D30" s="200"/>
      <c r="E30" s="56"/>
      <c r="F30" s="201">
        <f>'Balance Sheet'!D85</f>
        <v>19.004</v>
      </c>
      <c r="G30" s="54"/>
      <c r="H30" s="203" t="s">
        <v>337</v>
      </c>
      <c r="I30" s="5"/>
      <c r="J30" s="5"/>
      <c r="K30" s="206"/>
      <c r="L30" s="207"/>
      <c r="M30" s="207">
        <f>F30</f>
        <v>19.004</v>
      </c>
      <c r="N30" s="207"/>
    </row>
    <row r="31" spans="1:14" ht="12.75">
      <c r="A31" s="54" t="s">
        <v>313</v>
      </c>
      <c r="D31" s="200"/>
      <c r="E31" s="56"/>
      <c r="F31" s="201">
        <f>'Balance Sheet'!D84</f>
        <v>702.827</v>
      </c>
      <c r="G31" s="67"/>
      <c r="H31" s="203" t="s">
        <v>336</v>
      </c>
      <c r="I31" s="5"/>
      <c r="J31" s="5"/>
      <c r="K31" s="206"/>
      <c r="L31" s="207"/>
      <c r="M31" s="207">
        <f>F31</f>
        <v>702.827</v>
      </c>
      <c r="N31" s="207"/>
    </row>
    <row r="32" spans="1:14" ht="12.75">
      <c r="A32" s="53" t="s">
        <v>246</v>
      </c>
      <c r="B32" s="53"/>
      <c r="C32" s="53"/>
      <c r="D32" s="66"/>
      <c r="E32" s="66"/>
      <c r="F32" s="66">
        <f>SUM(F29:F31)</f>
        <v>29329.134200000015</v>
      </c>
      <c r="G32" s="66"/>
      <c r="H32" s="204" t="s">
        <v>246</v>
      </c>
      <c r="I32" s="204"/>
      <c r="J32" s="204"/>
      <c r="K32" s="66"/>
      <c r="L32" s="66"/>
      <c r="M32" s="66">
        <f>F32</f>
        <v>29329.134200000015</v>
      </c>
      <c r="N32" s="66"/>
    </row>
    <row r="33" spans="1:14" ht="13.5" thickBot="1">
      <c r="A33" s="53" t="s">
        <v>352</v>
      </c>
      <c r="B33" s="53"/>
      <c r="C33" s="53"/>
      <c r="D33" s="65"/>
      <c r="E33" s="65"/>
      <c r="F33" s="65">
        <f>F26-F32</f>
        <v>-25909.718200000014</v>
      </c>
      <c r="G33" s="65"/>
      <c r="H33" s="204" t="s">
        <v>335</v>
      </c>
      <c r="I33" s="204"/>
      <c r="J33" s="204"/>
      <c r="K33" s="65"/>
      <c r="L33" s="65"/>
      <c r="M33" s="65">
        <f>F33</f>
        <v>-25909.718200000014</v>
      </c>
      <c r="N33" s="65"/>
    </row>
    <row r="34" spans="1:14" ht="13.5" thickTop="1">
      <c r="A34" s="53"/>
      <c r="B34" s="53"/>
      <c r="C34" s="53"/>
      <c r="D34" s="53"/>
      <c r="E34" s="55"/>
      <c r="F34" s="55"/>
      <c r="G34" s="55"/>
      <c r="H34" s="204"/>
      <c r="I34" s="204"/>
      <c r="J34" s="204"/>
      <c r="K34" s="204"/>
      <c r="L34" s="55"/>
      <c r="M34" s="55"/>
      <c r="N34" s="55"/>
    </row>
    <row r="35" spans="1:14" ht="12.75" customHeight="1">
      <c r="A35" s="53" t="s">
        <v>520</v>
      </c>
      <c r="E35" s="54"/>
      <c r="F35" s="54"/>
      <c r="H35" s="204" t="s">
        <v>524</v>
      </c>
      <c r="I35" s="5"/>
      <c r="J35" s="5"/>
      <c r="K35" s="5"/>
      <c r="L35" s="203"/>
      <c r="M35" s="203"/>
      <c r="N35" s="5"/>
    </row>
    <row r="36" spans="1:14" ht="30" customHeight="1">
      <c r="A36" s="392" t="s">
        <v>351</v>
      </c>
      <c r="B36" s="392"/>
      <c r="C36" s="392"/>
      <c r="D36" s="392"/>
      <c r="E36" s="392"/>
      <c r="F36" s="392"/>
      <c r="G36" s="392"/>
      <c r="H36" s="394" t="s">
        <v>334</v>
      </c>
      <c r="I36" s="395"/>
      <c r="J36" s="395"/>
      <c r="K36" s="395"/>
      <c r="L36" s="395"/>
      <c r="M36" s="395"/>
      <c r="N36" s="395"/>
    </row>
    <row r="37" spans="1:14" ht="17.25" customHeight="1">
      <c r="A37" s="64"/>
      <c r="B37" s="64"/>
      <c r="C37" s="64"/>
      <c r="D37" s="64"/>
      <c r="E37" s="64"/>
      <c r="F37" s="64"/>
      <c r="G37" s="64"/>
      <c r="H37" s="5"/>
      <c r="I37" s="5"/>
      <c r="J37" s="5"/>
      <c r="K37" s="5"/>
      <c r="L37" s="5"/>
      <c r="M37" s="5"/>
      <c r="N37" s="5"/>
    </row>
    <row r="38" spans="1:14" ht="17.25" customHeight="1">
      <c r="A38" s="64"/>
      <c r="B38" s="64"/>
      <c r="C38" s="64"/>
      <c r="D38" s="64"/>
      <c r="E38" s="64"/>
      <c r="F38" s="64"/>
      <c r="G38" s="64"/>
      <c r="H38" s="5"/>
      <c r="I38" s="5"/>
      <c r="J38" s="5"/>
      <c r="K38" s="5"/>
      <c r="L38" s="5"/>
      <c r="M38" s="5"/>
      <c r="N38" s="5"/>
    </row>
    <row r="39" spans="1:14" ht="17.25" customHeight="1">
      <c r="A39" s="64"/>
      <c r="B39" s="64"/>
      <c r="C39" s="64"/>
      <c r="D39" s="64"/>
      <c r="E39" s="64"/>
      <c r="F39" s="64"/>
      <c r="G39" s="64"/>
      <c r="H39" s="5"/>
      <c r="I39" s="5"/>
      <c r="J39" s="5"/>
      <c r="K39" s="5"/>
      <c r="L39" s="5"/>
      <c r="M39" s="5"/>
      <c r="N39" s="5"/>
    </row>
    <row r="40" spans="1:14" ht="17.25" customHeight="1">
      <c r="A40" s="64"/>
      <c r="B40" s="64"/>
      <c r="C40" s="64"/>
      <c r="D40" s="64"/>
      <c r="E40" s="64"/>
      <c r="F40" s="64"/>
      <c r="G40" s="64"/>
      <c r="H40" s="5"/>
      <c r="I40" s="5"/>
      <c r="J40" s="5"/>
      <c r="K40" s="5"/>
      <c r="L40" s="5"/>
      <c r="M40" s="5"/>
      <c r="N40" s="5"/>
    </row>
    <row r="41" spans="1:14" ht="17.25" customHeight="1">
      <c r="A41" s="64"/>
      <c r="B41" s="64"/>
      <c r="C41" s="64"/>
      <c r="D41" s="64"/>
      <c r="E41" s="64"/>
      <c r="F41" s="64"/>
      <c r="G41" s="64"/>
      <c r="H41" s="204"/>
      <c r="I41" s="204"/>
      <c r="J41" s="5"/>
      <c r="K41" s="5"/>
      <c r="L41" s="5"/>
      <c r="M41" s="5"/>
      <c r="N41" s="5"/>
    </row>
    <row r="42" spans="1:14" ht="17.25" customHeight="1">
      <c r="A42" s="64"/>
      <c r="B42" s="64"/>
      <c r="C42" s="64"/>
      <c r="D42" s="64"/>
      <c r="E42" s="64"/>
      <c r="F42" s="64"/>
      <c r="G42" s="64"/>
      <c r="H42" s="204"/>
      <c r="I42" s="204"/>
      <c r="J42" s="5"/>
      <c r="K42" s="5"/>
      <c r="L42" s="5"/>
      <c r="M42" s="5"/>
      <c r="N42" s="5"/>
    </row>
    <row r="43" spans="1:14" ht="15">
      <c r="A43" s="46"/>
      <c r="B43" s="18"/>
      <c r="H43" s="5"/>
      <c r="I43" s="5"/>
      <c r="J43" s="5"/>
      <c r="K43" s="5"/>
      <c r="L43" s="5"/>
      <c r="M43" s="5"/>
      <c r="N43" s="5"/>
    </row>
    <row r="44" spans="1:14" ht="15">
      <c r="A44" s="46"/>
      <c r="B44" s="18"/>
      <c r="H44" s="5"/>
      <c r="I44" s="5"/>
      <c r="J44" s="5"/>
      <c r="K44" s="5"/>
      <c r="L44" s="5"/>
      <c r="M44" s="5"/>
      <c r="N44" s="5"/>
    </row>
    <row r="45" spans="1:14" ht="15">
      <c r="A45" s="63"/>
      <c r="B45" s="11"/>
      <c r="C45" s="5"/>
      <c r="D45" s="5"/>
      <c r="E45" s="5"/>
      <c r="F45" s="5"/>
      <c r="G45" s="5"/>
      <c r="H45" s="5"/>
      <c r="I45" s="5"/>
      <c r="J45" s="5"/>
      <c r="K45" s="5"/>
      <c r="L45" s="5"/>
      <c r="M45" s="5"/>
      <c r="N45" s="5"/>
    </row>
    <row r="46" spans="1:14" ht="15">
      <c r="A46" s="63"/>
      <c r="B46" s="11"/>
      <c r="C46" s="5"/>
      <c r="D46" s="5"/>
      <c r="E46" s="5"/>
      <c r="F46" s="5"/>
      <c r="G46" s="5"/>
      <c r="H46" s="5"/>
      <c r="I46" s="5"/>
      <c r="J46" s="5"/>
      <c r="K46" s="5"/>
      <c r="L46" s="5"/>
      <c r="M46" s="5"/>
      <c r="N46" s="5"/>
    </row>
  </sheetData>
  <sheetProtection password="CC3D" sheet="1"/>
  <mergeCells count="5">
    <mergeCell ref="A15:G15"/>
    <mergeCell ref="A36:G36"/>
    <mergeCell ref="H15:N15"/>
    <mergeCell ref="H36:N36"/>
    <mergeCell ref="H16:N16"/>
  </mergeCells>
  <printOptions/>
  <pageMargins left="0.7" right="0.3385416666666667" top="0.75" bottom="0.75" header="0.3" footer="0.3"/>
  <pageSetup horizontalDpi="600" verticalDpi="600" orientation="portrait" paperSize="9"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Boga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Boga &amp; Associates</dc:creator>
  <cp:keywords/>
  <dc:description/>
  <cp:lastModifiedBy>kostanca.papa</cp:lastModifiedBy>
  <cp:lastPrinted>2015-07-21T13:53:27Z</cp:lastPrinted>
  <dcterms:created xsi:type="dcterms:W3CDTF">2008-09-02T13:29:51Z</dcterms:created>
  <dcterms:modified xsi:type="dcterms:W3CDTF">2015-12-07T09:04:08Z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