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3"/>
  </bookViews>
  <sheets>
    <sheet name="Bilanci 2013" sheetId="1" r:id="rId1"/>
    <sheet name="PASH 2013" sheetId="2" r:id="rId2"/>
    <sheet name="Bilanc f5" sheetId="3" r:id="rId3"/>
    <sheet name="PASH f5" sheetId="4" r:id="rId4"/>
    <sheet name="Sheet1" sheetId="5" r:id="rId5"/>
    <sheet name="Amortizimi 2013" sheetId="6" r:id="rId6"/>
  </sheets>
  <definedNames>
    <definedName name="_xlnm.Print_Area" localSheetId="0">'Bilanci 2013'!$A$1:$D$47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Mjete monetare në arkë dhe bankë, llogari rrjedhëse, investime në tregun e parasë dhe tregje të tjera shumë likuide</t>
        </r>
      </text>
    </comment>
    <comment ref="C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Llogari / Kërkesa të arkëtueshme afatshkurtra, letra me vlerë dhe investime të tjera financiare, të mbajtura jo për tregtim.</t>
        </r>
      </text>
    </comment>
    <comment ref="C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Inventari sipas përkufizimit të SKK 4, i klasifikuar sipas grupeve kryesore</t>
        </r>
      </text>
    </comment>
    <comment ref="C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Toka, Ndërtesa, struktura, rrugë dhe investime në objekte me qira, Pajisje prodhimi, mjete transporti dhe makineri e pajisje të tjera</t>
        </r>
      </text>
    </comment>
    <comment ref="C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Aktive financiare afatgjata, depozita afatgjata, Dëftesa të arkëtueshme, Klienta afatgajtë, huadhënie, Etj.</t>
        </r>
      </text>
    </comment>
    <comment ref="C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(deri në 12 muaj,) të marra për qëllime financimi (në shumën e marrë, dhe jo në shumën e një kufiri të përcaktuar</t>
        </r>
      </text>
    </comment>
    <comment ref="C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 afatgjata që duhen paguar në një periudhë jo më herët se 12 muaj</t>
        </r>
      </text>
    </comment>
    <comment ref="C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Vlera kontabël e kapitalit te investuar nga pronari i njesise</t>
        </r>
      </text>
    </comment>
    <comment ref="D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Mjete monetare në arkë dhe bankë, llogari rrjedhëse, investime në tregun e parasë dhe tregje të tjera shumë likuide</t>
        </r>
      </text>
    </comment>
    <comment ref="D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Llogari / Kërkesa të arkëtueshme afatshkurtra, letra me vlerë dhe investime të tjera financiare, të mbajtura jo për tregtim.</t>
        </r>
      </text>
    </comment>
    <comment ref="D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Inventari sipas përkufizimit të SKK 4, i klasifikuar sipas grupeve kryesore</t>
        </r>
      </text>
    </comment>
    <comment ref="D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Toka, Ndërtesa, struktura, rrugë dhe investime në objekte me qira, Pajisje prodhimi, mjete transporti dhe makineri e pajisje të tjera</t>
        </r>
      </text>
    </comment>
    <comment ref="D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Aktive financiare afatgjata, depozita afatgjata, Dëftesa të arkëtueshme, Klienta afatgajtë, huadhënie, Etj.</t>
        </r>
      </text>
    </comment>
    <comment ref="D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(deri në 12 muaj,) të marra për qëllime financimi (në shumën e marrë, dhe jo në shumën e një kufiri të përcaktuar</t>
        </r>
      </text>
    </comment>
    <comment ref="D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 afatgjata që duhen paguar në një periudhë jo më herët se 12 muaj</t>
        </r>
      </text>
    </comment>
    <comment ref="D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Vlera kontabël e kapitalit te investuar nga pronari i njesise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Te gjitha te ardhurat e siguruara nga aktiviteti kryesor dhe te ardhura te tjera te perftuara gjate periudhes kontabel</t>
        </r>
      </text>
    </comment>
    <comment ref="C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II = (1) + (2) + (3) + (4) + (5)</t>
        </r>
      </text>
    </comment>
    <comment ref="C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 = a + b - c</t>
        </r>
      </text>
    </comment>
    <comment ref="C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 = (a) + (b)</t>
        </r>
      </text>
    </comment>
    <comment ref="C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 e pages gjate periudhes</t>
        </r>
      </text>
    </comment>
    <comment ref="C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per sigurimet shoqerore</t>
        </r>
      </text>
    </commen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Mund te perfshihen shpenzimet e qirase, mirembajtjes se mjeteve te trasnportit, telefoni, energji, uje dhe ngrohje etj</t>
        </r>
      </text>
    </comment>
    <comment ref="C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e interesit, komisionet bankare</t>
        </r>
      </text>
    </comment>
    <comment ref="C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 = (I) - (II)</t>
        </r>
      </text>
    </comment>
    <comment ref="C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= (A) - (6)</t>
        </r>
      </text>
    </comment>
    <comment ref="C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Te gjitha te ardhurat e siguruara nga aktiviteti kryesor dhe te ardhura te tjera te perftuara gjate periudhes kontabel</t>
        </r>
      </text>
    </comment>
    <comment ref="D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e përftuara nga shitja e produkteve, mallrave dhe shërbimeve gjatë periudhës kontabël</t>
        </r>
      </text>
    </comment>
    <comment ref="C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Ndryshimet në inventarin e produkteve të gatshme dhe punës në proces, ku pakësimet e pozicioneve njihen si shpenzime dhe rritjet e pozicioneve si pakësim i shpenzimeve (shpenzime negative</t>
        </r>
      </text>
    </comment>
    <comment ref="C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Materialet dhe shërbimet që janë përdorur në prodhimin e aktiveve afatgjata dhe që janë njohur si shpenzim në një zë tjetër të pasqyrës së të ardhurave dhe shpenzimeve, njihen si një pakësim i këtij zëri</t>
        </r>
      </text>
    </comment>
    <comment ref="C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Kostoja e mallrave, lëndëve të para dhe shërbimeve të konsumuara në prodhim për veprimtaritë parësore (për shembull, veprimtaritë e prodhimit ose shitjeve</t>
        </r>
      </text>
    </comment>
    <comment ref="C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 = (a) + (b)</t>
        </r>
      </text>
    </comment>
    <comment ref="C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e njohura në bazë të konstatimeve të të drejtave dhe detyrimeve, në lidhje me pensionet dhe përfitime të tjera të punonjësve të paguara ose për t’u paguar nga njësia ekonomike raportuese</t>
        </r>
      </text>
    </comment>
    <comment ref="C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dhe shpenzimet e interesit mbi huate bankare, dhe hua të tjera me interes</t>
        </r>
      </text>
    </comment>
    <comment ref="C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Fitimi/humbja nga ndryshimi i kursit të këmbimit të kërkesave për t’u arkëtuar dhe detyrimeve për t’u paguar (për shembull, huat e dhëna dhe të marra) në monedhë të huaj e që lidhen me veprimtaritë financiare dhe investuese</t>
        </r>
      </text>
    </comment>
    <comment ref="C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Te gjitha te ardhurat e siguruara nga aktiviteti kryesor dhe te ardhura te tjera te perftuara gjate periudhes kontabel</t>
        </r>
      </text>
    </comment>
    <comment ref="C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 = a + b - c</t>
        </r>
      </text>
    </comment>
    <comment ref="C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 e pages gjate periudhes</t>
        </r>
      </text>
    </comment>
    <comment ref="C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per sigurimet shoqerore</t>
        </r>
      </text>
    </comment>
    <comment ref="D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Te gjitha te ardhurat e siguruara nga aktiviteti kryesor dhe te ardhura te tjera te perftuara gjate periudhes kontabel</t>
        </r>
      </text>
    </comment>
    <comment ref="D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II = (1) + (2) + (3) + (4) + (5)</t>
        </r>
      </text>
    </comment>
    <comment ref="D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 = a + b - c</t>
        </r>
      </text>
    </comment>
    <comment ref="D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 = (a) + (b)</t>
        </r>
      </text>
    </comment>
    <comment ref="D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 e pages gjate periudhes</t>
        </r>
      </text>
    </comment>
    <comment ref="D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per sigurimet shoqerore</t>
        </r>
      </text>
    </comment>
    <comment ref="D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Mund te perfshihen shpenzimet e qirase, mirembajtjes se mjeteve te trasnportit, telefoni, energji, uje dhe ngrohje etj</t>
        </r>
      </text>
    </comment>
    <comment ref="D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e interesit, komisionet bankare</t>
        </r>
      </text>
    </comment>
    <comment ref="D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 = (I) - (II)</t>
        </r>
      </text>
    </comment>
    <comment ref="D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 = (A) - (6)</t>
        </r>
      </text>
    </comment>
    <comment ref="D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Te gjitha te ardhurat e siguruara nga aktiviteti kryesor dhe te ardhura te tjera te perftuara gjate periudhes kontabel</t>
        </r>
      </text>
    </comment>
    <comment ref="D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Ndryshimet në inventarin e produkteve të gatshme dhe punës në proces, ku pakësimet e pozicioneve njihen si shpenzime dhe rritjet e pozicioneve si pakësim i shpenzimeve (shpenzime negative</t>
        </r>
      </text>
    </comment>
    <comment ref="D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Materialet dhe shërbimet që janë përdorur në prodhimin e aktiveve afatgjata dhe që janë njohur si shpenzim në një zë tjetër të pasqyrës së të ardhurave dhe shpenzimeve, njihen si një pakësim i këtij zëri</t>
        </r>
      </text>
    </comment>
    <comment ref="D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Kostoja e mallrave, lëndëve të para dhe shërbimeve të konsumuara në prodhim për veprimtaritë parësore (për shembull, veprimtaritë e prodhimit ose shitjeve</t>
        </r>
      </text>
    </comment>
    <comment ref="D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 = a + b - c</t>
        </r>
      </text>
    </comment>
    <comment ref="D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 = (a) + (b)</t>
        </r>
      </text>
    </comment>
    <comment ref="D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 e pages gjate periudhes</t>
        </r>
      </text>
    </comment>
    <comment ref="D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per sigurimet shoqerore</t>
        </r>
      </text>
    </comment>
    <comment ref="D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Shpenzimet e njohura në bazë të konstatimeve të të drejtave dhe detyrimeve, në lidhje me pensionet dhe përfitime të tjera të punonjësve të paguara ose për t’u paguar nga njësia ekonomike raportuese</t>
        </r>
      </text>
    </comment>
    <comment ref="D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dhe shpenzimet e interesit mbi huate bankare, dhe hua të tjera me interes</t>
        </r>
      </text>
    </comment>
    <comment ref="D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Fitimi/humbja nga ndryshimi i kursit të këmbimit të kërkesave për t’u arkëtuar dhe detyrimeve për t’u paguar (për shembull, huat e dhëna dhe të marra) në monedhë të huaj e që lidhen me veprimtaritë financiare dhe investuese</t>
        </r>
      </text>
    </comment>
  </commentList>
</comments>
</file>

<file path=xl/sharedStrings.xml><?xml version="1.0" encoding="utf-8"?>
<sst xmlns="http://schemas.openxmlformats.org/spreadsheetml/2006/main" count="261" uniqueCount="225">
  <si>
    <t>AKTIVET</t>
  </si>
  <si>
    <t>Viti  2012</t>
  </si>
  <si>
    <t>1.Aktive Afatshkurtra</t>
  </si>
  <si>
    <t>Mjete Monetare</t>
  </si>
  <si>
    <t xml:space="preserve">Aktive te tjera financiare afatshkurtra </t>
  </si>
  <si>
    <t xml:space="preserve">Kerkesa te Arketueshme </t>
  </si>
  <si>
    <t xml:space="preserve">Te tjera te arketueshme </t>
  </si>
  <si>
    <t>Instrumenat te tjere financiare dhe borxhi</t>
  </si>
  <si>
    <t>Inventaret</t>
  </si>
  <si>
    <t>Lendet e para</t>
  </si>
  <si>
    <t>Prodhim ne Proces</t>
  </si>
  <si>
    <t>Produkte te gatshme</t>
  </si>
  <si>
    <t>Mallra per rishitje</t>
  </si>
  <si>
    <t>Parapagesa dhe furnizime</t>
  </si>
  <si>
    <t xml:space="preserve">Aktive totale afatshkurtra </t>
  </si>
  <si>
    <t>2.Aktive Afatgjata</t>
  </si>
  <si>
    <t xml:space="preserve">Toka Ndertesa ,Makineri dhe Pajisje te Tjera ne  shfrytezim  </t>
  </si>
  <si>
    <t xml:space="preserve">Te tjera AA gjata </t>
  </si>
  <si>
    <t xml:space="preserve">Totali I Aktiveve Afatgjata </t>
  </si>
  <si>
    <t>TOTALI I AKTIVEVE</t>
  </si>
  <si>
    <t>PASIVET DHE KAPITALI</t>
  </si>
  <si>
    <t>1.Pasivet Afatshkurtra</t>
  </si>
  <si>
    <t>Huat dhe obligacionet afatshkurtra</t>
  </si>
  <si>
    <t>Detyrimet Tregetare</t>
  </si>
  <si>
    <t>Te pagueshme ndaj furnitoreve</t>
  </si>
  <si>
    <t>te pagueshme ndaj punonjesve</t>
  </si>
  <si>
    <t>Detyrime Tatimore</t>
  </si>
  <si>
    <t>Parapagimete e arketuara</t>
  </si>
  <si>
    <t>Totali I pasiveve afatshkurtra</t>
  </si>
  <si>
    <t>2.Pasivet Afatgjata</t>
  </si>
  <si>
    <t xml:space="preserve">Huate </t>
  </si>
  <si>
    <t>te tjera</t>
  </si>
  <si>
    <t>Totali I Pasiveve Afatgjata</t>
  </si>
  <si>
    <t>3.Kapitali</t>
  </si>
  <si>
    <t>Kapitali I Pronarit</t>
  </si>
  <si>
    <t>Fitimi ( Humbja ) e vitit finaciar</t>
  </si>
  <si>
    <t>Terheqjet e pronarit</t>
  </si>
  <si>
    <t xml:space="preserve">Totali I Kapitalit </t>
  </si>
  <si>
    <t xml:space="preserve">TOTALI I PASIVEVE </t>
  </si>
  <si>
    <t xml:space="preserve">Pasqyra e te Ardhurave dhe Shpenzimeve </t>
  </si>
  <si>
    <t>Sipas natyres</t>
  </si>
  <si>
    <t xml:space="preserve"> Viti  2012</t>
  </si>
  <si>
    <t>I.Te ardhurat</t>
  </si>
  <si>
    <t>II.Shpenzimet</t>
  </si>
  <si>
    <t>1.Shpenzime per materiale</t>
  </si>
  <si>
    <t>a.Inventari ne celje</t>
  </si>
  <si>
    <t>b.shpenzimet per mallrat e prodhuara</t>
  </si>
  <si>
    <t>c.Inventari ne fund te vitit</t>
  </si>
  <si>
    <t>2.Shpenzime personeli</t>
  </si>
  <si>
    <t>a.Pagat</t>
  </si>
  <si>
    <t>b.Siguracion</t>
  </si>
  <si>
    <t>3.Amortizimi I Aktiveve Afatgjata</t>
  </si>
  <si>
    <t xml:space="preserve">4.Te Tjera </t>
  </si>
  <si>
    <t>5 Shpenzime Financiare</t>
  </si>
  <si>
    <t>A.Fitimi para Tatimit</t>
  </si>
  <si>
    <t>6.Tatimi mbi fitimin</t>
  </si>
  <si>
    <t>B.Fitimi Mbas Tatimit</t>
  </si>
  <si>
    <t>PASH Sipas Funksionit</t>
  </si>
  <si>
    <t>Shitjet neto</t>
  </si>
  <si>
    <t>Të ardhura të tjera nga veprimtaritë e shfrytëzimit</t>
  </si>
  <si>
    <t>Ndryshimet në inventarin e produkteve të gatshme dhe punës në proces</t>
  </si>
  <si>
    <t>Puna e kryer nga njësia ekonomike raportuese për qëllimet e veta dhe e kapitalizuar</t>
  </si>
  <si>
    <t>Mallrat, lëndët e para dhe shërbimet</t>
  </si>
  <si>
    <t>Shpenzime të tjera nga veprimtaritë e shfrytezimit</t>
  </si>
  <si>
    <t>Shpenzime të personelit</t>
  </si>
  <si>
    <t>Pagat</t>
  </si>
  <si>
    <t>Shpenzimet e sigurimeve shoqërore</t>
  </si>
  <si>
    <t>Shpenzimet për pensionet</t>
  </si>
  <si>
    <t>Amortizimi</t>
  </si>
  <si>
    <t>Fitimi (humbja) nga veprimtaritë e shfrytëzimit</t>
  </si>
  <si>
    <t>Të ardhurat dhe shpenzimet financiare</t>
  </si>
  <si>
    <t>Të ardhurat dhe shpenzimet nga interesi</t>
  </si>
  <si>
    <t>Fitimet (humbjet) nga kursi i këmbimi</t>
  </si>
  <si>
    <t>Totali i të ardhurave dhe shpenzimeve financiare</t>
  </si>
  <si>
    <t>Fitimi (humbja) para tatimit</t>
  </si>
  <si>
    <t>Shpenzimet e tatimit mbi fitimin</t>
  </si>
  <si>
    <t>Fitimi (humbja) neto e vitit financiar</t>
  </si>
  <si>
    <t>Shoqeria " FARM ALBANIA" sh.p.k.  NIPT  L11504014T</t>
  </si>
  <si>
    <t>Aktiviteti</t>
  </si>
  <si>
    <t xml:space="preserve">ne leke </t>
  </si>
  <si>
    <t>NR</t>
  </si>
  <si>
    <t>Ndryshimet gjate vitit ……………….</t>
  </si>
  <si>
    <t>AMORTIZIMI</t>
  </si>
  <si>
    <t>EMERTIMI</t>
  </si>
  <si>
    <t>VLERA</t>
  </si>
  <si>
    <t>KOEFICIENTI</t>
  </si>
  <si>
    <t>AKUMULUAR</t>
  </si>
  <si>
    <t>GJITHSEJ</t>
  </si>
  <si>
    <t>I</t>
  </si>
  <si>
    <t>FILLESTARE</t>
  </si>
  <si>
    <t>HYRJE</t>
  </si>
  <si>
    <t xml:space="preserve">DALJE </t>
  </si>
  <si>
    <t>TOTALI</t>
  </si>
  <si>
    <t>AMORTIZIMIT NE</t>
  </si>
  <si>
    <t xml:space="preserve">DERI NE </t>
  </si>
  <si>
    <t>LLOGARITUR</t>
  </si>
  <si>
    <t xml:space="preserve">E Mbetur </t>
  </si>
  <si>
    <t>AKTIVIT</t>
  </si>
  <si>
    <t>E AKTIVIT</t>
  </si>
  <si>
    <t>AKTIVESH</t>
  </si>
  <si>
    <t>31 DHJETOR</t>
  </si>
  <si>
    <t>%</t>
  </si>
  <si>
    <t>1 JANAR</t>
  </si>
  <si>
    <t>a</t>
  </si>
  <si>
    <t>b</t>
  </si>
  <si>
    <t>c</t>
  </si>
  <si>
    <t>d = a + b + c</t>
  </si>
  <si>
    <t>e</t>
  </si>
  <si>
    <t>f</t>
  </si>
  <si>
    <t>g = d x e</t>
  </si>
  <si>
    <t>h = f + g</t>
  </si>
  <si>
    <t>k</t>
  </si>
  <si>
    <t>Paisjet e Zyres</t>
  </si>
  <si>
    <t>Autovetura</t>
  </si>
  <si>
    <t>Ndertime</t>
  </si>
  <si>
    <t>Aktive konsiderohen ambjenti / aktivitetit, makineri dhe paisjet dhe cdo mjet apo pasuri e palujtshme qe eshte regjistruar sipas ligjit te tatimit mbi te ardhurat</t>
  </si>
  <si>
    <t xml:space="preserve">EMER MBIEMER </t>
  </si>
  <si>
    <t>Shoqeria " LOGICAL " sh.p.k.  NIPT  L22224014V</t>
  </si>
  <si>
    <t>PASQYRA E LLOGARITJES SE AMORTIZIMIT TE AKTIVEVE PER VITIN 2012</t>
  </si>
  <si>
    <t xml:space="preserve"> Viti  2013</t>
  </si>
  <si>
    <t>Viti  2013</t>
  </si>
  <si>
    <t>llogari</t>
  </si>
  <si>
    <t>pershkrim</t>
  </si>
  <si>
    <t>shpenzime</t>
  </si>
  <si>
    <t>ardhura</t>
  </si>
  <si>
    <t>ARDHURA</t>
  </si>
  <si>
    <t>704</t>
  </si>
  <si>
    <t>Shitje e punimeve dhe e sherbimeve</t>
  </si>
  <si>
    <t>705</t>
  </si>
  <si>
    <t>Shitje mallrash</t>
  </si>
  <si>
    <t>767</t>
  </si>
  <si>
    <t>Te ardhura nga interesat</t>
  </si>
  <si>
    <t>SHPENZIME</t>
  </si>
  <si>
    <t>6035</t>
  </si>
  <si>
    <t>Ndrysh.gjend.mallra</t>
  </si>
  <si>
    <t>604</t>
  </si>
  <si>
    <t>Bl.energji,avull,uje</t>
  </si>
  <si>
    <t>605</t>
  </si>
  <si>
    <t>Blerje /shpenzime mallra, sherbimesh</t>
  </si>
  <si>
    <t>611</t>
  </si>
  <si>
    <t>Trajtime te pergjithshme</t>
  </si>
  <si>
    <t>615</t>
  </si>
  <si>
    <t>Mirembajtje dhe riparime</t>
  </si>
  <si>
    <t>618</t>
  </si>
  <si>
    <t>Te tjera</t>
  </si>
  <si>
    <t>621</t>
  </si>
  <si>
    <t>Personel nga jashte ndermarjes</t>
  </si>
  <si>
    <t>625</t>
  </si>
  <si>
    <t>Transferime, udhetim, dieta</t>
  </si>
  <si>
    <t>626</t>
  </si>
  <si>
    <t>Shpz.postare e telekom.</t>
  </si>
  <si>
    <t>6271</t>
  </si>
  <si>
    <t>Transporte per blerje</t>
  </si>
  <si>
    <t>628</t>
  </si>
  <si>
    <t>Sherbime bankare</t>
  </si>
  <si>
    <t>634</t>
  </si>
  <si>
    <t>Taksa dhe tarifa vendore</t>
  </si>
  <si>
    <t>641</t>
  </si>
  <si>
    <t>Pagat dhe shperblimet e personelit</t>
  </si>
  <si>
    <t>644</t>
  </si>
  <si>
    <t>Sigurimet shoqerore dhe shendetesore</t>
  </si>
  <si>
    <t>654</t>
  </si>
  <si>
    <t>Shpenzime per pritje dhe perfaqesime</t>
  </si>
  <si>
    <t>658</t>
  </si>
  <si>
    <t>Shpenzime te tjera</t>
  </si>
  <si>
    <t>667</t>
  </si>
  <si>
    <t>Shpenzime  per interesa</t>
  </si>
  <si>
    <t>6811</t>
  </si>
  <si>
    <t>amortizim i AQ afatgjate</t>
  </si>
  <si>
    <t>Fitimi - Humbje</t>
  </si>
  <si>
    <t>aktiv</t>
  </si>
  <si>
    <t>pasiv</t>
  </si>
  <si>
    <t>Pasiv</t>
  </si>
  <si>
    <t>121Z</t>
  </si>
  <si>
    <t xml:space="preserve">HUMBJE/FITIM </t>
  </si>
  <si>
    <t>Aktiv</t>
  </si>
  <si>
    <t>101</t>
  </si>
  <si>
    <t>Kapitali i paguar</t>
  </si>
  <si>
    <t>108</t>
  </si>
  <si>
    <t>Fitim / humbja e pashperndare</t>
  </si>
  <si>
    <t>2134</t>
  </si>
  <si>
    <t>Makineri dhe pajisje pune</t>
  </si>
  <si>
    <t>2181</t>
  </si>
  <si>
    <t>Mobilje dhe pajisje zyre</t>
  </si>
  <si>
    <t>2182</t>
  </si>
  <si>
    <t>Pajisje informative</t>
  </si>
  <si>
    <t>2813</t>
  </si>
  <si>
    <t>Per instalime teknike, makinerite, pajisje, instrum dhe vegl</t>
  </si>
  <si>
    <t>351</t>
  </si>
  <si>
    <t>Mallra grupi I</t>
  </si>
  <si>
    <t>401</t>
  </si>
  <si>
    <t>Furnitore per mallra , produkte e sherbime</t>
  </si>
  <si>
    <t>411</t>
  </si>
  <si>
    <t>Kliente per mallra , produkte e sherbime</t>
  </si>
  <si>
    <t>421</t>
  </si>
  <si>
    <t>Paga e shperblime</t>
  </si>
  <si>
    <t>431</t>
  </si>
  <si>
    <t>Sigurime shoqerore dhe shendetsore</t>
  </si>
  <si>
    <t>444</t>
  </si>
  <si>
    <t>Tatim mbi fitimin</t>
  </si>
  <si>
    <t>4458</t>
  </si>
  <si>
    <t>Shteti-TVSH per tu rregulluar</t>
  </si>
  <si>
    <t>5121</t>
  </si>
  <si>
    <t>Vlera monetare ne leke</t>
  </si>
  <si>
    <t>51241</t>
  </si>
  <si>
    <t>Banka EUR</t>
  </si>
  <si>
    <t>5311</t>
  </si>
  <si>
    <t>Vlera monetare ne lek</t>
  </si>
  <si>
    <t>Shuma Arka</t>
  </si>
  <si>
    <t>Shuma Aktive</t>
  </si>
  <si>
    <t>A</t>
  </si>
  <si>
    <t>Fitimi ( Humbja ) e vitit finaciar paraardhes</t>
  </si>
  <si>
    <t>2134....</t>
  </si>
  <si>
    <t>Gjendje fillim periudhe</t>
  </si>
  <si>
    <t>L</t>
  </si>
  <si>
    <t>2181....</t>
  </si>
  <si>
    <t>2182....</t>
  </si>
  <si>
    <t>FF</t>
  </si>
  <si>
    <t>NEPTUN/NEPTUN</t>
  </si>
  <si>
    <t>COPIER COMPUTER CENTER/COPIER COMPUTER CENTER</t>
  </si>
  <si>
    <t>ATOM SHPK/ATOM SHPK</t>
  </si>
  <si>
    <t>Total</t>
  </si>
  <si>
    <t xml:space="preserve">Amortizimi </t>
  </si>
  <si>
    <t>Amortizim</t>
  </si>
  <si>
    <t>Bilanci 31 Dhjetor 20123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</si>
</sst>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.00_L_e_k_-;\-* #,##0.00_L_e_k_-;_-* &quot;-&quot;??_L_e_k_-;_-@_-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3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4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32" borderId="7" applyNumberFormat="0" applyFont="0" applyAlignment="0" applyProtection="0"/>
    <xf numFmtId="0" fontId="58" fillId="27" borderId="8" applyNumberFormat="0" applyAlignment="0" applyProtection="0"/>
    <xf numFmtId="9" fontId="4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8" fillId="0" borderId="10" xfId="42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5" fontId="3" fillId="0" borderId="10" xfId="42" applyNumberFormat="1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165" fontId="2" fillId="0" borderId="10" xfId="42" applyNumberFormat="1" applyFont="1" applyBorder="1" applyAlignment="1">
      <alignment/>
    </xf>
    <xf numFmtId="165" fontId="1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3" fontId="1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right"/>
    </xf>
    <xf numFmtId="0" fontId="1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0" fillId="0" borderId="14" xfId="0" applyBorder="1" applyAlignment="1">
      <alignment horizontal="right"/>
    </xf>
    <xf numFmtId="3" fontId="0" fillId="0" borderId="1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18" fillId="0" borderId="27" xfId="0" applyNumberFormat="1" applyFont="1" applyBorder="1" applyAlignment="1">
      <alignment horizontal="right"/>
    </xf>
    <xf numFmtId="0" fontId="18" fillId="0" borderId="27" xfId="0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9" fontId="18" fillId="0" borderId="27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0" fillId="0" borderId="0" xfId="57" applyFont="1" applyAlignment="1">
      <alignment/>
    </xf>
    <xf numFmtId="3" fontId="20" fillId="0" borderId="0" xfId="57" applyNumberFormat="1" applyFont="1" applyAlignment="1">
      <alignment/>
    </xf>
    <xf numFmtId="3" fontId="20" fillId="0" borderId="0" xfId="57" applyNumberFormat="1" applyAlignment="1">
      <alignment/>
    </xf>
    <xf numFmtId="0" fontId="20" fillId="0" borderId="0" xfId="57" applyAlignment="1">
      <alignment/>
    </xf>
    <xf numFmtId="0" fontId="21" fillId="0" borderId="0" xfId="57" applyFont="1" applyAlignment="1">
      <alignment/>
    </xf>
    <xf numFmtId="3" fontId="22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16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4" fillId="0" borderId="0" xfId="57" applyFont="1" applyAlignment="1">
      <alignment/>
    </xf>
    <xf numFmtId="0" fontId="24" fillId="0" borderId="0" xfId="57" applyFont="1" applyAlignment="1">
      <alignment horizontal="left"/>
    </xf>
    <xf numFmtId="4" fontId="24" fillId="0" borderId="0" xfId="57" applyNumberFormat="1" applyFont="1" applyAlignment="1">
      <alignment/>
    </xf>
    <xf numFmtId="4" fontId="8" fillId="0" borderId="0" xfId="57" applyNumberFormat="1" applyFont="1" applyAlignment="1">
      <alignment/>
    </xf>
    <xf numFmtId="1" fontId="24" fillId="0" borderId="0" xfId="57" applyNumberFormat="1" applyFont="1" applyAlignment="1">
      <alignment/>
    </xf>
    <xf numFmtId="4" fontId="24" fillId="0" borderId="0" xfId="57" applyNumberFormat="1" applyFont="1" applyAlignment="1">
      <alignment horizontal="right"/>
    </xf>
    <xf numFmtId="14" fontId="24" fillId="0" borderId="0" xfId="57" applyNumberFormat="1" applyFont="1" applyAlignment="1">
      <alignment horizontal="left"/>
    </xf>
    <xf numFmtId="0" fontId="8" fillId="0" borderId="0" xfId="57" applyFont="1" applyAlignment="1">
      <alignment/>
    </xf>
    <xf numFmtId="0" fontId="8" fillId="0" borderId="0" xfId="57" applyFont="1" applyAlignment="1">
      <alignment horizontal="left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0" fillId="0" borderId="10" xfId="57" applyFont="1" applyBorder="1" applyAlignment="1">
      <alignment/>
    </xf>
    <xf numFmtId="0" fontId="20" fillId="0" borderId="10" xfId="57" applyBorder="1" applyAlignment="1">
      <alignment/>
    </xf>
    <xf numFmtId="3" fontId="20" fillId="0" borderId="10" xfId="57" applyNumberFormat="1" applyBorder="1" applyAlignment="1">
      <alignment/>
    </xf>
    <xf numFmtId="3" fontId="20" fillId="0" borderId="10" xfId="57" applyNumberFormat="1" applyFont="1" applyBorder="1" applyAlignment="1">
      <alignment/>
    </xf>
    <xf numFmtId="3" fontId="22" fillId="0" borderId="10" xfId="57" applyNumberFormat="1" applyFont="1" applyBorder="1" applyAlignment="1">
      <alignment/>
    </xf>
    <xf numFmtId="0" fontId="21" fillId="0" borderId="10" xfId="57" applyFont="1" applyBorder="1" applyAlignment="1">
      <alignment/>
    </xf>
    <xf numFmtId="0" fontId="22" fillId="0" borderId="10" xfId="57" applyFont="1" applyBorder="1" applyAlignment="1">
      <alignment/>
    </xf>
    <xf numFmtId="3" fontId="0" fillId="0" borderId="10" xfId="57" applyNumberFormat="1" applyFont="1" applyBorder="1" applyAlignment="1">
      <alignment/>
    </xf>
    <xf numFmtId="3" fontId="4" fillId="0" borderId="10" xfId="57" applyNumberFormat="1" applyFont="1" applyBorder="1" applyAlignment="1">
      <alignment/>
    </xf>
    <xf numFmtId="0" fontId="23" fillId="0" borderId="10" xfId="57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3.57421875" style="0" customWidth="1"/>
    <col min="2" max="2" width="38.140625" style="0" customWidth="1"/>
    <col min="3" max="3" width="24.57421875" style="0" customWidth="1"/>
    <col min="4" max="4" width="23.00390625" style="0" customWidth="1"/>
    <col min="6" max="6" width="12.28125" style="0" bestFit="1" customWidth="1"/>
    <col min="7" max="7" width="14.57421875" style="0" bestFit="1" customWidth="1"/>
    <col min="8" max="8" width="34.8515625" style="0" customWidth="1"/>
    <col min="9" max="9" width="12.28125" style="0" bestFit="1" customWidth="1"/>
    <col min="10" max="10" width="9.8515625" style="0" bestFit="1" customWidth="1"/>
  </cols>
  <sheetData>
    <row r="2" spans="1:4" ht="18">
      <c r="A2" s="2" t="s">
        <v>117</v>
      </c>
      <c r="B2" s="1"/>
      <c r="C2" s="1"/>
      <c r="D2" s="2"/>
    </row>
    <row r="3" spans="1:2" ht="18">
      <c r="A3" s="3"/>
      <c r="B3" s="1" t="s">
        <v>224</v>
      </c>
    </row>
    <row r="4" spans="1:2" ht="15.75">
      <c r="A4" s="3"/>
      <c r="B4" s="4"/>
    </row>
    <row r="5" spans="1:4" ht="20.25">
      <c r="A5" s="107" t="s">
        <v>0</v>
      </c>
      <c r="B5" s="108"/>
      <c r="C5" s="5" t="s">
        <v>120</v>
      </c>
      <c r="D5" s="5" t="s">
        <v>1</v>
      </c>
    </row>
    <row r="6" spans="1:7" ht="20.25">
      <c r="A6" s="104" t="s">
        <v>2</v>
      </c>
      <c r="B6" s="104"/>
      <c r="C6" s="6"/>
      <c r="D6" s="6"/>
      <c r="G6" s="23"/>
    </row>
    <row r="7" spans="1:4" ht="18">
      <c r="A7" s="109" t="s">
        <v>3</v>
      </c>
      <c r="B7" s="109"/>
      <c r="C7" s="7">
        <v>1610353</v>
      </c>
      <c r="D7" s="7">
        <v>354390</v>
      </c>
    </row>
    <row r="8" spans="1:4" ht="18">
      <c r="A8" s="109" t="s">
        <v>4</v>
      </c>
      <c r="B8" s="109"/>
      <c r="C8" s="7"/>
      <c r="D8" s="7"/>
    </row>
    <row r="9" spans="1:4" ht="18">
      <c r="A9" s="8" t="s">
        <v>5</v>
      </c>
      <c r="B9" s="8"/>
      <c r="C9" s="10">
        <f>'Bilanc f5'!C21</f>
        <v>416408.4</v>
      </c>
      <c r="D9" s="9"/>
    </row>
    <row r="10" spans="1:10" ht="18">
      <c r="A10" s="8" t="s">
        <v>6</v>
      </c>
      <c r="B10" s="8"/>
      <c r="C10" s="11"/>
      <c r="D10" s="11"/>
      <c r="G10" s="84"/>
      <c r="H10" s="83"/>
      <c r="I10" s="85"/>
      <c r="J10" s="84"/>
    </row>
    <row r="11" spans="1:10" ht="18">
      <c r="A11" s="8" t="s">
        <v>7</v>
      </c>
      <c r="B11" s="8"/>
      <c r="C11" s="12"/>
      <c r="D11" s="12"/>
      <c r="G11" s="86"/>
      <c r="H11" s="86"/>
      <c r="I11" s="85"/>
      <c r="J11" s="88"/>
    </row>
    <row r="12" spans="1:10" ht="20.25">
      <c r="A12" s="13" t="s">
        <v>8</v>
      </c>
      <c r="B12" s="13"/>
      <c r="C12" s="14"/>
      <c r="D12" s="14"/>
      <c r="G12" s="87"/>
      <c r="H12" s="86"/>
      <c r="I12" s="85"/>
      <c r="J12" s="85"/>
    </row>
    <row r="13" spans="1:10" ht="18">
      <c r="A13" s="8" t="s">
        <v>9</v>
      </c>
      <c r="B13" s="8"/>
      <c r="C13" s="12"/>
      <c r="D13" s="12"/>
      <c r="G13" s="83"/>
      <c r="H13" s="83"/>
      <c r="I13" s="84"/>
      <c r="J13" s="85"/>
    </row>
    <row r="14" spans="1:10" ht="18">
      <c r="A14" s="8" t="s">
        <v>10</v>
      </c>
      <c r="B14" s="8"/>
      <c r="C14" s="12"/>
      <c r="D14" s="12"/>
      <c r="G14" s="83"/>
      <c r="H14" s="83"/>
      <c r="I14" s="84"/>
      <c r="J14" s="85"/>
    </row>
    <row r="15" spans="1:10" ht="18">
      <c r="A15" s="8" t="s">
        <v>11</v>
      </c>
      <c r="B15" s="8"/>
      <c r="C15" s="12"/>
      <c r="D15" s="12"/>
      <c r="G15" s="83"/>
      <c r="H15" s="83"/>
      <c r="I15" s="84"/>
      <c r="J15" s="85"/>
    </row>
    <row r="16" spans="1:10" ht="18">
      <c r="A16" s="8" t="s">
        <v>12</v>
      </c>
      <c r="B16" s="8"/>
      <c r="C16" s="10">
        <f>'Bilanc f5'!C17</f>
        <v>410840.08</v>
      </c>
      <c r="D16" s="12"/>
      <c r="G16" s="83"/>
      <c r="H16" s="83"/>
      <c r="I16" s="84"/>
      <c r="J16" s="85"/>
    </row>
    <row r="17" spans="1:10" ht="18">
      <c r="A17" s="8" t="s">
        <v>13</v>
      </c>
      <c r="B17" s="8"/>
      <c r="C17" s="11"/>
      <c r="D17" s="11"/>
      <c r="G17" s="83"/>
      <c r="H17" s="83"/>
      <c r="I17" s="84"/>
      <c r="J17" s="85"/>
    </row>
    <row r="18" spans="1:10" ht="20.25">
      <c r="A18" s="16" t="s">
        <v>14</v>
      </c>
      <c r="B18" s="16"/>
      <c r="C18" s="10">
        <f>SUM(C7:C17)</f>
        <v>2437601.48</v>
      </c>
      <c r="D18" s="10">
        <f>SUM(D7:D17)</f>
        <v>354390</v>
      </c>
      <c r="G18" s="83"/>
      <c r="H18" s="83"/>
      <c r="I18" s="84"/>
      <c r="J18" s="85"/>
    </row>
    <row r="19" spans="1:10" ht="20.25">
      <c r="A19" s="104" t="s">
        <v>15</v>
      </c>
      <c r="B19" s="104"/>
      <c r="C19" s="10"/>
      <c r="D19" s="10"/>
      <c r="G19" s="83"/>
      <c r="H19" s="83"/>
      <c r="I19" s="84"/>
      <c r="J19" s="85"/>
    </row>
    <row r="20" spans="1:10" ht="18">
      <c r="A20" s="110" t="s">
        <v>16</v>
      </c>
      <c r="B20" s="110"/>
      <c r="C20" s="10"/>
      <c r="D20" s="10"/>
      <c r="G20" s="83"/>
      <c r="H20" s="83"/>
      <c r="I20" s="84"/>
      <c r="J20" s="85"/>
    </row>
    <row r="21" spans="1:10" ht="18">
      <c r="A21" s="110"/>
      <c r="B21" s="110"/>
      <c r="C21" s="10"/>
      <c r="D21" s="10">
        <v>468000</v>
      </c>
      <c r="G21" s="83"/>
      <c r="H21" s="83"/>
      <c r="I21" s="84"/>
      <c r="J21" s="85"/>
    </row>
    <row r="22" spans="1:10" ht="18.75">
      <c r="A22" s="8" t="s">
        <v>17</v>
      </c>
      <c r="B22" s="8"/>
      <c r="C22" s="22">
        <f>'Bilanc f5'!C14</f>
        <v>157966.12</v>
      </c>
      <c r="D22" s="17"/>
      <c r="G22" s="83"/>
      <c r="H22" s="83"/>
      <c r="I22" s="84"/>
      <c r="J22" s="85"/>
    </row>
    <row r="23" spans="1:10" ht="20.25">
      <c r="A23" s="16" t="s">
        <v>18</v>
      </c>
      <c r="B23" s="16"/>
      <c r="C23" s="10">
        <f>SUM(C22)</f>
        <v>157966.12</v>
      </c>
      <c r="D23" s="10"/>
      <c r="G23" s="83"/>
      <c r="H23" s="83"/>
      <c r="I23" s="84"/>
      <c r="J23" s="85"/>
    </row>
    <row r="24" spans="1:10" ht="20.25">
      <c r="A24" s="13" t="s">
        <v>19</v>
      </c>
      <c r="B24" s="13"/>
      <c r="C24" s="10">
        <f>C18+C23</f>
        <v>2595567.6</v>
      </c>
      <c r="D24" s="10">
        <f>SUM(D21:D23)+D18</f>
        <v>822390</v>
      </c>
      <c r="G24" s="83"/>
      <c r="H24" s="83"/>
      <c r="I24" s="84"/>
      <c r="J24" s="85"/>
    </row>
    <row r="25" spans="3:10" ht="18">
      <c r="C25" s="18"/>
      <c r="D25" s="18"/>
      <c r="G25" s="83"/>
      <c r="H25" s="83"/>
      <c r="I25" s="84"/>
      <c r="J25" s="85"/>
    </row>
    <row r="26" spans="1:10" ht="20.25">
      <c r="A26" s="104" t="s">
        <v>20</v>
      </c>
      <c r="B26" s="104"/>
      <c r="C26" s="12"/>
      <c r="D26" s="12"/>
      <c r="J26" s="85"/>
    </row>
    <row r="27" spans="1:10" ht="18">
      <c r="A27" s="106" t="s">
        <v>21</v>
      </c>
      <c r="B27" s="106"/>
      <c r="C27" s="12"/>
      <c r="D27" s="12"/>
      <c r="I27" s="23"/>
      <c r="J27" s="85"/>
    </row>
    <row r="28" spans="1:10" ht="18">
      <c r="A28" s="15" t="s">
        <v>22</v>
      </c>
      <c r="B28" s="15"/>
      <c r="C28" s="19"/>
      <c r="D28" s="19"/>
      <c r="J28" s="85"/>
    </row>
    <row r="29" spans="1:10" ht="18">
      <c r="A29" s="15" t="s">
        <v>23</v>
      </c>
      <c r="B29" s="15"/>
      <c r="C29" s="7"/>
      <c r="D29" s="7"/>
      <c r="G29" s="83"/>
      <c r="H29" s="83"/>
      <c r="I29" s="84"/>
      <c r="J29" s="85"/>
    </row>
    <row r="30" spans="1:10" ht="18.75">
      <c r="A30" s="8" t="s">
        <v>24</v>
      </c>
      <c r="B30" s="8"/>
      <c r="C30" s="20">
        <f>-1*'Bilanc f5'!C19</f>
        <v>537013.69</v>
      </c>
      <c r="D30" s="9">
        <v>119869</v>
      </c>
      <c r="G30" s="83"/>
      <c r="H30" s="83"/>
      <c r="I30" s="84"/>
      <c r="J30" s="85"/>
    </row>
    <row r="31" spans="1:10" ht="18.75">
      <c r="A31" s="8" t="s">
        <v>25</v>
      </c>
      <c r="B31" s="8"/>
      <c r="C31" s="17">
        <v>77</v>
      </c>
      <c r="D31" s="17">
        <v>19595</v>
      </c>
      <c r="G31" s="83"/>
      <c r="H31" s="83"/>
      <c r="I31" s="84"/>
      <c r="J31" s="85"/>
    </row>
    <row r="32" spans="1:9" ht="18.75">
      <c r="A32" s="8" t="s">
        <v>26</v>
      </c>
      <c r="B32" s="8"/>
      <c r="C32" s="20">
        <f>129190+120776</f>
        <v>249966</v>
      </c>
      <c r="D32" s="20">
        <v>166322</v>
      </c>
      <c r="G32" s="86"/>
      <c r="H32" s="86"/>
      <c r="I32" s="88"/>
    </row>
    <row r="33" spans="1:9" ht="18.75">
      <c r="A33" s="8" t="s">
        <v>27</v>
      </c>
      <c r="B33" s="8"/>
      <c r="C33" s="17"/>
      <c r="D33" s="17"/>
      <c r="I33" s="23"/>
    </row>
    <row r="34" spans="1:7" ht="20.25">
      <c r="A34" s="104" t="s">
        <v>28</v>
      </c>
      <c r="B34" s="104"/>
      <c r="C34" s="7">
        <f>SUM(C30:C33)</f>
        <v>787056.69</v>
      </c>
      <c r="D34" s="7">
        <f>SUM(D30:D33)</f>
        <v>305786</v>
      </c>
      <c r="G34" s="92"/>
    </row>
    <row r="35" spans="1:4" ht="18">
      <c r="A35" s="21"/>
      <c r="B35" s="21"/>
      <c r="C35" s="12"/>
      <c r="D35" s="12"/>
    </row>
    <row r="36" spans="1:4" ht="20.25">
      <c r="A36" s="104" t="s">
        <v>29</v>
      </c>
      <c r="B36" s="104"/>
      <c r="C36" s="10"/>
      <c r="D36" s="10"/>
    </row>
    <row r="37" spans="1:9" ht="18.75">
      <c r="A37" s="8" t="s">
        <v>30</v>
      </c>
      <c r="B37" s="8"/>
      <c r="C37" s="20"/>
      <c r="D37" s="20"/>
      <c r="H37" s="23"/>
      <c r="I37" s="91"/>
    </row>
    <row r="38" spans="1:8" ht="18.75">
      <c r="A38" s="8" t="s">
        <v>31</v>
      </c>
      <c r="B38" s="8"/>
      <c r="C38" s="17"/>
      <c r="D38" s="17"/>
      <c r="F38" s="90"/>
      <c r="H38" s="91"/>
    </row>
    <row r="39" spans="1:4" ht="20.25">
      <c r="A39" s="104" t="s">
        <v>32</v>
      </c>
      <c r="B39" s="104"/>
      <c r="C39" s="7"/>
      <c r="D39" s="7"/>
    </row>
    <row r="40" spans="1:9" ht="18">
      <c r="A40" s="21"/>
      <c r="B40" s="21"/>
      <c r="C40" s="12"/>
      <c r="D40" s="12"/>
      <c r="I40" s="91"/>
    </row>
    <row r="41" spans="1:4" ht="20.25">
      <c r="A41" s="104" t="s">
        <v>33</v>
      </c>
      <c r="B41" s="104"/>
      <c r="C41" s="10"/>
      <c r="D41" s="10"/>
    </row>
    <row r="42" spans="1:4" ht="18.75">
      <c r="A42" s="8" t="s">
        <v>34</v>
      </c>
      <c r="B42" s="8"/>
      <c r="C42" s="22">
        <v>300000</v>
      </c>
      <c r="D42" s="22">
        <v>300000</v>
      </c>
    </row>
    <row r="43" spans="1:4" ht="18.75">
      <c r="A43" s="8" t="s">
        <v>35</v>
      </c>
      <c r="B43" s="8"/>
      <c r="C43" s="22">
        <v>1291906.818</v>
      </c>
      <c r="D43" s="22">
        <v>216603.58</v>
      </c>
    </row>
    <row r="44" spans="1:6" ht="18.75">
      <c r="A44" s="8" t="s">
        <v>211</v>
      </c>
      <c r="B44" s="8"/>
      <c r="C44" s="22">
        <v>216604</v>
      </c>
      <c r="D44" s="22"/>
      <c r="F44" s="90"/>
    </row>
    <row r="45" spans="1:4" ht="18.75">
      <c r="A45" s="8" t="s">
        <v>36</v>
      </c>
      <c r="B45" s="8"/>
      <c r="C45" s="17"/>
      <c r="D45" s="17"/>
    </row>
    <row r="46" spans="1:4" ht="20.25">
      <c r="A46" s="104" t="s">
        <v>37</v>
      </c>
      <c r="B46" s="104"/>
      <c r="C46" s="10">
        <f>SUM(C42:C45)</f>
        <v>1808510.818</v>
      </c>
      <c r="D46" s="10">
        <f>SUM(D42:D45)</f>
        <v>516603.57999999996</v>
      </c>
    </row>
    <row r="47" spans="1:4" ht="20.25">
      <c r="A47" s="105" t="s">
        <v>38</v>
      </c>
      <c r="B47" s="105"/>
      <c r="C47" s="10">
        <f>C46+C34</f>
        <v>2595567.508</v>
      </c>
      <c r="D47" s="10">
        <f>D34+D46</f>
        <v>822389.58</v>
      </c>
    </row>
    <row r="49" spans="3:4" ht="15">
      <c r="C49" s="93"/>
      <c r="D49" s="94"/>
    </row>
    <row r="50" spans="3:4" ht="15">
      <c r="C50" s="93">
        <f>C47-C24</f>
        <v>-0.09200000017881393</v>
      </c>
      <c r="D50" s="94"/>
    </row>
    <row r="51" spans="3:4" ht="15">
      <c r="C51" s="94"/>
      <c r="D51" s="94"/>
    </row>
    <row r="52" spans="3:4" ht="15">
      <c r="C52" s="94"/>
      <c r="D52" s="94"/>
    </row>
    <row r="53" spans="3:4" ht="15">
      <c r="C53" s="94"/>
      <c r="D53" s="94"/>
    </row>
    <row r="54" spans="3:4" ht="15">
      <c r="C54" s="94"/>
      <c r="D54" s="94"/>
    </row>
  </sheetData>
  <sheetProtection/>
  <mergeCells count="14">
    <mergeCell ref="A5:B5"/>
    <mergeCell ref="A6:B6"/>
    <mergeCell ref="A7:B7"/>
    <mergeCell ref="A8:B8"/>
    <mergeCell ref="A19:B19"/>
    <mergeCell ref="A20:B21"/>
    <mergeCell ref="A46:B46"/>
    <mergeCell ref="A47:B47"/>
    <mergeCell ref="A26:B26"/>
    <mergeCell ref="A27:B27"/>
    <mergeCell ref="A34:B34"/>
    <mergeCell ref="A36:B36"/>
    <mergeCell ref="A39:B39"/>
    <mergeCell ref="A41:B41"/>
  </mergeCells>
  <printOptions/>
  <pageMargins left="0.75" right="0.75" top="1" bottom="1" header="0.5" footer="0.5"/>
  <pageSetup horizontalDpi="600" verticalDpi="600" orientation="portrait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8.00390625" style="0" customWidth="1"/>
    <col min="2" max="2" width="52.8515625" style="0" customWidth="1"/>
    <col min="3" max="3" width="21.7109375" style="0" customWidth="1"/>
    <col min="4" max="4" width="19.421875" style="0" customWidth="1"/>
    <col min="7" max="7" width="9.8515625" style="0" bestFit="1" customWidth="1"/>
  </cols>
  <sheetData>
    <row r="2" spans="1:4" ht="18">
      <c r="A2" s="2" t="s">
        <v>117</v>
      </c>
      <c r="B2" s="1"/>
      <c r="C2" s="1"/>
      <c r="D2" s="2"/>
    </row>
    <row r="3" ht="20.25">
      <c r="B3" s="24" t="s">
        <v>39</v>
      </c>
    </row>
    <row r="4" ht="20.25">
      <c r="B4" s="24"/>
    </row>
    <row r="5" spans="2:4" ht="20.25">
      <c r="B5" s="24" t="s">
        <v>40</v>
      </c>
      <c r="C5" s="25" t="s">
        <v>119</v>
      </c>
      <c r="D5" s="25" t="s">
        <v>41</v>
      </c>
    </row>
    <row r="6" spans="1:4" ht="18">
      <c r="A6" s="113" t="s">
        <v>42</v>
      </c>
      <c r="B6" s="113"/>
      <c r="C6" s="10">
        <f>'PASH f5'!E6</f>
        <v>7779662.83</v>
      </c>
      <c r="D6" s="10">
        <v>1363283.8</v>
      </c>
    </row>
    <row r="7" spans="1:4" ht="18">
      <c r="A7" s="115" t="s">
        <v>43</v>
      </c>
      <c r="B7" s="115"/>
      <c r="C7" s="10"/>
      <c r="D7" s="10">
        <v>1146680.22</v>
      </c>
    </row>
    <row r="8" spans="1:4" ht="18">
      <c r="A8" s="26"/>
      <c r="B8" s="26"/>
      <c r="C8" s="12"/>
      <c r="D8" s="12"/>
    </row>
    <row r="9" spans="1:4" ht="18">
      <c r="A9" s="112" t="s">
        <v>44</v>
      </c>
      <c r="B9" s="112"/>
      <c r="C9" s="28"/>
      <c r="D9" s="28">
        <v>970674.22</v>
      </c>
    </row>
    <row r="10" spans="1:4" ht="18.75">
      <c r="A10" s="17" t="s">
        <v>45</v>
      </c>
      <c r="B10" s="17"/>
      <c r="C10" s="17">
        <v>0</v>
      </c>
      <c r="D10" s="17"/>
    </row>
    <row r="11" spans="1:4" ht="18.75">
      <c r="A11" s="17" t="s">
        <v>46</v>
      </c>
      <c r="B11" s="17"/>
      <c r="C11" s="22"/>
      <c r="D11" s="22"/>
    </row>
    <row r="12" spans="1:4" ht="18.75">
      <c r="A12" s="17" t="s">
        <v>47</v>
      </c>
      <c r="B12" s="17"/>
      <c r="C12" s="22">
        <f>'PASH f5'!D8</f>
        <v>-410840.08</v>
      </c>
      <c r="D12" s="17"/>
    </row>
    <row r="13" spans="1:4" ht="18.75">
      <c r="A13" s="17"/>
      <c r="B13" s="17"/>
      <c r="C13" s="17"/>
      <c r="D13" s="17"/>
    </row>
    <row r="14" spans="1:4" ht="18">
      <c r="A14" s="112" t="s">
        <v>48</v>
      </c>
      <c r="B14" s="112"/>
      <c r="C14" s="28">
        <f>C15+C16</f>
        <v>1338761</v>
      </c>
      <c r="D14" s="28">
        <f>D15+D16</f>
        <v>176006</v>
      </c>
    </row>
    <row r="15" spans="1:4" ht="18.75">
      <c r="A15" s="17" t="s">
        <v>49</v>
      </c>
      <c r="B15" s="17"/>
      <c r="C15" s="22">
        <f>'PASH f5'!D27</f>
        <v>1147182</v>
      </c>
      <c r="D15" s="22">
        <v>150819</v>
      </c>
    </row>
    <row r="16" spans="1:4" ht="18.75">
      <c r="A16" s="17" t="s">
        <v>50</v>
      </c>
      <c r="B16" s="17"/>
      <c r="C16" s="22">
        <f>'PASH f5'!D28</f>
        <v>191579</v>
      </c>
      <c r="D16" s="22">
        <v>25187</v>
      </c>
    </row>
    <row r="17" spans="1:4" ht="18.75">
      <c r="A17" s="17"/>
      <c r="B17" s="17"/>
      <c r="C17" s="17"/>
      <c r="D17" s="17"/>
    </row>
    <row r="18" spans="1:4" ht="18">
      <c r="A18" s="112" t="s">
        <v>51</v>
      </c>
      <c r="B18" s="112"/>
      <c r="C18" s="28">
        <f>'PASH f5'!D33</f>
        <v>644133.92</v>
      </c>
      <c r="D18" s="28"/>
    </row>
    <row r="19" spans="1:4" ht="18">
      <c r="A19" s="112" t="s">
        <v>52</v>
      </c>
      <c r="B19" s="112"/>
      <c r="C19" s="28">
        <f>'PASH f5'!D25</f>
        <v>4772155.970000001</v>
      </c>
      <c r="D19" s="28"/>
    </row>
    <row r="20" spans="1:4" ht="18">
      <c r="A20" s="112" t="s">
        <v>53</v>
      </c>
      <c r="B20" s="112"/>
      <c r="C20" s="28"/>
      <c r="D20" s="28"/>
    </row>
    <row r="21" spans="1:4" ht="18">
      <c r="A21" s="27"/>
      <c r="B21" s="27"/>
      <c r="C21" s="27"/>
      <c r="D21" s="27"/>
    </row>
    <row r="22" spans="1:7" ht="18">
      <c r="A22" s="15" t="s">
        <v>54</v>
      </c>
      <c r="B22" s="15"/>
      <c r="C22" s="10">
        <f>C6-C12-C14-C18-C19</f>
        <v>1435452.0199999996</v>
      </c>
      <c r="D22" s="10">
        <f>D6-D7</f>
        <v>216603.58000000007</v>
      </c>
      <c r="G22" s="23"/>
    </row>
    <row r="23" spans="1:4" ht="18">
      <c r="A23" s="12"/>
      <c r="B23" s="12"/>
      <c r="C23" s="12"/>
      <c r="D23" s="12"/>
    </row>
    <row r="24" spans="1:4" ht="18">
      <c r="A24" s="12" t="s">
        <v>55</v>
      </c>
      <c r="B24" s="12"/>
      <c r="C24" s="10">
        <f>C22*10/100</f>
        <v>143545.20199999996</v>
      </c>
      <c r="D24" s="10">
        <f>D22*10%</f>
        <v>21660.358000000007</v>
      </c>
    </row>
    <row r="25" spans="1:4" ht="18">
      <c r="A25" s="12"/>
      <c r="B25" s="12"/>
      <c r="C25" s="12"/>
      <c r="D25" s="12"/>
    </row>
    <row r="26" spans="1:4" ht="18">
      <c r="A26" s="15" t="s">
        <v>56</v>
      </c>
      <c r="B26" s="15"/>
      <c r="C26" s="29">
        <f>C22-C24</f>
        <v>1291906.8179999995</v>
      </c>
      <c r="D26" s="29">
        <v>194943.58000000007</v>
      </c>
    </row>
    <row r="27" spans="1:4" ht="18">
      <c r="A27" s="12"/>
      <c r="B27" s="12"/>
      <c r="C27" s="12"/>
      <c r="D27" s="12"/>
    </row>
    <row r="28" spans="1:4" ht="18">
      <c r="A28" s="30"/>
      <c r="B28" s="30"/>
      <c r="C28" s="30"/>
      <c r="D28" s="30"/>
    </row>
    <row r="29" spans="1:4" ht="18">
      <c r="A29" s="30"/>
      <c r="B29" s="31" t="s">
        <v>57</v>
      </c>
      <c r="C29" s="32"/>
      <c r="D29" s="32"/>
    </row>
    <row r="30" spans="1:4" ht="18">
      <c r="A30" s="33"/>
      <c r="B30" s="33"/>
      <c r="C30" s="33"/>
      <c r="D30" s="33"/>
    </row>
    <row r="31" spans="1:4" ht="18">
      <c r="A31" s="33"/>
      <c r="B31" s="33"/>
      <c r="C31" s="33"/>
      <c r="D31" s="33"/>
    </row>
    <row r="32" spans="1:4" ht="18">
      <c r="A32" s="113" t="s">
        <v>58</v>
      </c>
      <c r="B32" s="113"/>
      <c r="C32" s="10"/>
      <c r="D32" s="10"/>
    </row>
    <row r="33" spans="1:4" ht="18">
      <c r="A33" s="114" t="s">
        <v>59</v>
      </c>
      <c r="B33" s="114"/>
      <c r="C33" s="10">
        <f>C6</f>
        <v>7779662.83</v>
      </c>
      <c r="D33" s="10">
        <v>1363283.8</v>
      </c>
    </row>
    <row r="34" spans="1:4" ht="18">
      <c r="A34" s="114" t="s">
        <v>60</v>
      </c>
      <c r="B34" s="114"/>
      <c r="C34" s="10">
        <f>C12</f>
        <v>-410840.08</v>
      </c>
      <c r="D34" s="12"/>
    </row>
    <row r="35" spans="1:4" ht="18">
      <c r="A35" s="111" t="s">
        <v>61</v>
      </c>
      <c r="B35" s="111"/>
      <c r="C35" s="12"/>
      <c r="D35" s="12"/>
    </row>
    <row r="36" spans="1:4" ht="18">
      <c r="A36" s="12" t="s">
        <v>62</v>
      </c>
      <c r="B36" s="12"/>
      <c r="C36" s="12"/>
      <c r="D36" s="12"/>
    </row>
    <row r="37" spans="1:4" ht="18">
      <c r="A37" s="111" t="s">
        <v>63</v>
      </c>
      <c r="B37" s="111"/>
      <c r="C37" s="28">
        <f>C19</f>
        <v>4772155.970000001</v>
      </c>
      <c r="D37" s="28">
        <v>970674.22</v>
      </c>
    </row>
    <row r="38" spans="1:4" ht="18">
      <c r="A38" s="12" t="s">
        <v>64</v>
      </c>
      <c r="B38" s="12"/>
      <c r="C38" s="28"/>
      <c r="D38" s="28"/>
    </row>
    <row r="39" spans="1:4" ht="18.75">
      <c r="A39" s="12" t="s">
        <v>65</v>
      </c>
      <c r="B39" s="12"/>
      <c r="C39" s="22">
        <f>C15</f>
        <v>1147182</v>
      </c>
      <c r="D39" s="22">
        <v>150819</v>
      </c>
    </row>
    <row r="40" spans="1:4" ht="18.75">
      <c r="A40" s="12" t="s">
        <v>66</v>
      </c>
      <c r="B40" s="12"/>
      <c r="C40" s="22">
        <f>C16</f>
        <v>191579</v>
      </c>
      <c r="D40" s="22">
        <v>25187</v>
      </c>
    </row>
    <row r="41" spans="1:4" ht="18">
      <c r="A41" s="12" t="s">
        <v>67</v>
      </c>
      <c r="B41" s="12"/>
      <c r="C41" s="12"/>
      <c r="D41" s="12"/>
    </row>
    <row r="42" spans="1:4" ht="18">
      <c r="A42" s="12" t="s">
        <v>68</v>
      </c>
      <c r="B42" s="12"/>
      <c r="C42" s="28">
        <f>C18</f>
        <v>644133.92</v>
      </c>
      <c r="D42" s="28"/>
    </row>
    <row r="43" spans="1:4" ht="18">
      <c r="A43" s="111" t="s">
        <v>69</v>
      </c>
      <c r="B43" s="111"/>
      <c r="C43" s="10">
        <f>C33-C34-C37-C39-C40-C42</f>
        <v>1435452.0199999996</v>
      </c>
      <c r="D43" s="10">
        <v>216603.58000000007</v>
      </c>
    </row>
    <row r="44" spans="1:4" ht="18">
      <c r="A44" s="12" t="s">
        <v>70</v>
      </c>
      <c r="B44" s="12"/>
      <c r="C44" s="10"/>
      <c r="D44" s="12"/>
    </row>
    <row r="45" spans="1:4" ht="18">
      <c r="A45" s="111" t="s">
        <v>71</v>
      </c>
      <c r="B45" s="111"/>
      <c r="C45" s="11"/>
      <c r="D45" s="11"/>
    </row>
    <row r="46" spans="1:4" ht="18">
      <c r="A46" s="111" t="s">
        <v>72</v>
      </c>
      <c r="B46" s="111"/>
      <c r="C46" s="12"/>
      <c r="D46" s="12"/>
    </row>
    <row r="47" spans="1:4" ht="18">
      <c r="A47" s="111" t="s">
        <v>73</v>
      </c>
      <c r="B47" s="111"/>
      <c r="C47" s="10"/>
      <c r="D47" s="10"/>
    </row>
    <row r="48" spans="1:4" ht="18">
      <c r="A48" s="111" t="s">
        <v>74</v>
      </c>
      <c r="B48" s="111"/>
      <c r="C48" s="10">
        <f>C43</f>
        <v>1435452.0199999996</v>
      </c>
      <c r="D48" s="10">
        <v>216603.58000000007</v>
      </c>
    </row>
    <row r="49" spans="1:4" ht="18">
      <c r="A49" s="111" t="s">
        <v>75</v>
      </c>
      <c r="B49" s="111"/>
      <c r="C49" s="11">
        <f>C48*10/100</f>
        <v>143545.20199999996</v>
      </c>
      <c r="D49" s="11">
        <v>21660</v>
      </c>
    </row>
    <row r="50" spans="1:4" ht="18">
      <c r="A50" s="111" t="s">
        <v>76</v>
      </c>
      <c r="B50" s="111"/>
      <c r="C50" s="29">
        <f>C48-C49</f>
        <v>1291906.8179999995</v>
      </c>
      <c r="D50" s="29">
        <f>D48-D49</f>
        <v>194943.58000000007</v>
      </c>
    </row>
    <row r="52" ht="12.75">
      <c r="C52" s="34"/>
    </row>
    <row r="53" ht="12.75">
      <c r="C53" s="34"/>
    </row>
    <row r="54" spans="2:3" ht="12.75">
      <c r="B54" s="3"/>
      <c r="C54" s="35"/>
    </row>
    <row r="55" spans="2:3" ht="12.75">
      <c r="B55" s="3"/>
      <c r="C55" s="36"/>
    </row>
  </sheetData>
  <sheetProtection/>
  <mergeCells count="19">
    <mergeCell ref="A6:B6"/>
    <mergeCell ref="A7:B7"/>
    <mergeCell ref="A9:B9"/>
    <mergeCell ref="A14:B14"/>
    <mergeCell ref="A18:B18"/>
    <mergeCell ref="A19:B19"/>
    <mergeCell ref="A20:B20"/>
    <mergeCell ref="A32:B32"/>
    <mergeCell ref="A33:B33"/>
    <mergeCell ref="A34:B34"/>
    <mergeCell ref="A35:B35"/>
    <mergeCell ref="A37:B37"/>
    <mergeCell ref="A50:B50"/>
    <mergeCell ref="A43:B43"/>
    <mergeCell ref="A45:B45"/>
    <mergeCell ref="A46:B46"/>
    <mergeCell ref="A47:B47"/>
    <mergeCell ref="A48:B48"/>
    <mergeCell ref="A49:B49"/>
  </mergeCells>
  <printOptions/>
  <pageMargins left="0.75" right="0.75" top="1" bottom="1" header="0.5" footer="0.5"/>
  <pageSetup horizontalDpi="600" verticalDpi="600" orientation="portrait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9.140625" style="86" customWidth="1"/>
    <col min="2" max="2" width="50.57421875" style="86" bestFit="1" customWidth="1"/>
    <col min="3" max="4" width="12.57421875" style="85" bestFit="1" customWidth="1"/>
    <col min="5" max="16384" width="9.140625" style="86" customWidth="1"/>
  </cols>
  <sheetData>
    <row r="1" spans="1:4" ht="12.75">
      <c r="A1" s="83" t="s">
        <v>121</v>
      </c>
      <c r="B1" s="83" t="s">
        <v>122</v>
      </c>
      <c r="C1" s="84" t="s">
        <v>170</v>
      </c>
      <c r="D1" s="84" t="s">
        <v>171</v>
      </c>
    </row>
    <row r="2" ht="18">
      <c r="A2" s="87" t="s">
        <v>172</v>
      </c>
    </row>
    <row r="3" spans="1:4" ht="12.75">
      <c r="A3" s="138" t="s">
        <v>173</v>
      </c>
      <c r="B3" s="138" t="s">
        <v>174</v>
      </c>
      <c r="C3" s="140"/>
      <c r="D3" s="141">
        <v>1435452.02</v>
      </c>
    </row>
    <row r="4" spans="1:4" ht="12.75">
      <c r="A4" s="139"/>
      <c r="B4" s="139"/>
      <c r="C4" s="140"/>
      <c r="D4" s="142">
        <v>1435452.02</v>
      </c>
    </row>
    <row r="5" spans="1:4" ht="18">
      <c r="A5" s="143" t="s">
        <v>175</v>
      </c>
      <c r="B5" s="139"/>
      <c r="C5" s="140"/>
      <c r="D5" s="140"/>
    </row>
    <row r="6" spans="1:4" ht="12.75">
      <c r="A6" s="138" t="s">
        <v>176</v>
      </c>
      <c r="B6" s="138" t="s">
        <v>177</v>
      </c>
      <c r="C6" s="141">
        <v>-300000</v>
      </c>
      <c r="D6" s="140"/>
    </row>
    <row r="7" spans="1:4" ht="12.75">
      <c r="A7" s="138" t="s">
        <v>178</v>
      </c>
      <c r="B7" s="138" t="s">
        <v>179</v>
      </c>
      <c r="C7" s="141">
        <v>-194943.23</v>
      </c>
      <c r="D7" s="140"/>
    </row>
    <row r="8" spans="1:4" ht="12.75">
      <c r="A8" s="138"/>
      <c r="B8" s="138"/>
      <c r="C8" s="141">
        <f>SUM(C6:C7)</f>
        <v>-494943.23</v>
      </c>
      <c r="D8" s="140"/>
    </row>
    <row r="9" spans="1:4" ht="12.75">
      <c r="A9" s="138"/>
      <c r="B9" s="138"/>
      <c r="C9" s="141"/>
      <c r="D9" s="140"/>
    </row>
    <row r="10" spans="1:4" ht="12.75">
      <c r="A10" s="138" t="s">
        <v>180</v>
      </c>
      <c r="B10" s="138" t="s">
        <v>181</v>
      </c>
      <c r="C10" s="141">
        <v>51333.34</v>
      </c>
      <c r="D10" s="140"/>
    </row>
    <row r="11" spans="1:4" ht="12.75">
      <c r="A11" s="138" t="s">
        <v>182</v>
      </c>
      <c r="B11" s="138" t="s">
        <v>183</v>
      </c>
      <c r="C11" s="141">
        <v>416666.67</v>
      </c>
      <c r="D11" s="140"/>
    </row>
    <row r="12" spans="1:4" ht="12.75">
      <c r="A12" s="138" t="s">
        <v>184</v>
      </c>
      <c r="B12" s="138" t="s">
        <v>185</v>
      </c>
      <c r="C12" s="141">
        <v>334100.03</v>
      </c>
      <c r="D12" s="140"/>
    </row>
    <row r="13" spans="1:4" ht="12.75">
      <c r="A13" s="138" t="s">
        <v>186</v>
      </c>
      <c r="B13" s="138" t="s">
        <v>187</v>
      </c>
      <c r="C13" s="141">
        <v>-644133.92</v>
      </c>
      <c r="D13" s="140"/>
    </row>
    <row r="14" spans="1:4" ht="12.75">
      <c r="A14" s="138"/>
      <c r="B14" s="144" t="s">
        <v>209</v>
      </c>
      <c r="C14" s="142">
        <f>SUM(C10:C13)</f>
        <v>157966.12</v>
      </c>
      <c r="D14" s="140"/>
    </row>
    <row r="15" spans="1:4" ht="12.75">
      <c r="A15" s="138"/>
      <c r="B15" s="138"/>
      <c r="C15" s="141"/>
      <c r="D15" s="140"/>
    </row>
    <row r="16" spans="1:4" ht="12.75">
      <c r="A16" s="138"/>
      <c r="B16" s="138"/>
      <c r="C16" s="141"/>
      <c r="D16" s="140"/>
    </row>
    <row r="17" spans="1:4" ht="12.75">
      <c r="A17" s="138" t="s">
        <v>188</v>
      </c>
      <c r="B17" s="144" t="s">
        <v>189</v>
      </c>
      <c r="C17" s="142">
        <v>410840.08</v>
      </c>
      <c r="D17" s="140" t="s">
        <v>210</v>
      </c>
    </row>
    <row r="18" spans="1:4" ht="12.75">
      <c r="A18" s="138"/>
      <c r="B18" s="138"/>
      <c r="C18" s="141"/>
      <c r="D18" s="140"/>
    </row>
    <row r="19" spans="1:4" ht="12.75">
      <c r="A19" s="138" t="s">
        <v>190</v>
      </c>
      <c r="B19" s="144" t="s">
        <v>191</v>
      </c>
      <c r="C19" s="142">
        <v>-537013.69</v>
      </c>
      <c r="D19" s="140"/>
    </row>
    <row r="20" spans="1:4" ht="12.75">
      <c r="A20" s="138"/>
      <c r="B20" s="138"/>
      <c r="C20" s="141"/>
      <c r="D20" s="140"/>
    </row>
    <row r="21" spans="1:4" ht="12.75">
      <c r="A21" s="138" t="s">
        <v>192</v>
      </c>
      <c r="B21" s="144" t="s">
        <v>193</v>
      </c>
      <c r="C21" s="142">
        <v>416408.4</v>
      </c>
      <c r="D21" s="140" t="s">
        <v>210</v>
      </c>
    </row>
    <row r="22" spans="1:4" ht="12.75">
      <c r="A22" s="138"/>
      <c r="B22" s="138"/>
      <c r="C22" s="141"/>
      <c r="D22" s="140"/>
    </row>
    <row r="23" spans="1:4" ht="12.75">
      <c r="A23" s="138" t="s">
        <v>194</v>
      </c>
      <c r="B23" s="138" t="s">
        <v>195</v>
      </c>
      <c r="C23" s="141">
        <v>77</v>
      </c>
      <c r="D23" s="140"/>
    </row>
    <row r="24" spans="1:4" ht="12.75">
      <c r="A24" s="138" t="s">
        <v>196</v>
      </c>
      <c r="B24" s="138" t="s">
        <v>197</v>
      </c>
      <c r="C24" s="141">
        <v>-102952</v>
      </c>
      <c r="D24" s="140"/>
    </row>
    <row r="25" spans="1:4" s="85" customFormat="1" ht="12.75">
      <c r="A25" s="138" t="s">
        <v>198</v>
      </c>
      <c r="B25" s="138" t="s">
        <v>199</v>
      </c>
      <c r="C25" s="141">
        <v>94589.65</v>
      </c>
      <c r="D25" s="140">
        <v>93000</v>
      </c>
    </row>
    <row r="26" spans="1:4" s="85" customFormat="1" ht="12.75">
      <c r="A26" s="138" t="s">
        <v>200</v>
      </c>
      <c r="B26" s="138" t="s">
        <v>201</v>
      </c>
      <c r="C26" s="141">
        <v>-110823.91</v>
      </c>
      <c r="D26" s="140"/>
    </row>
    <row r="27" spans="1:4" s="85" customFormat="1" ht="12.75">
      <c r="A27" s="138"/>
      <c r="B27" s="138"/>
      <c r="C27" s="141">
        <f>SUM(C24:C26)</f>
        <v>-119186.26000000001</v>
      </c>
      <c r="D27" s="140"/>
    </row>
    <row r="28" spans="1:4" s="85" customFormat="1" ht="12.75">
      <c r="A28" s="138"/>
      <c r="B28" s="138"/>
      <c r="C28" s="141"/>
      <c r="D28" s="140"/>
    </row>
    <row r="29" spans="1:4" s="85" customFormat="1" ht="12.75">
      <c r="A29" s="138" t="s">
        <v>202</v>
      </c>
      <c r="B29" s="138" t="s">
        <v>203</v>
      </c>
      <c r="C29" s="141">
        <v>4858.84</v>
      </c>
      <c r="D29" s="140"/>
    </row>
    <row r="30" spans="1:4" s="85" customFormat="1" ht="12.75">
      <c r="A30" s="138" t="s">
        <v>204</v>
      </c>
      <c r="B30" s="138" t="s">
        <v>205</v>
      </c>
      <c r="C30" s="141">
        <v>18520</v>
      </c>
      <c r="D30" s="140"/>
    </row>
    <row r="31" spans="1:4" s="85" customFormat="1" ht="12.75">
      <c r="A31" s="138" t="s">
        <v>206</v>
      </c>
      <c r="B31" s="138" t="s">
        <v>207</v>
      </c>
      <c r="C31" s="141">
        <v>1577924.76</v>
      </c>
      <c r="D31" s="140"/>
    </row>
    <row r="32" spans="1:4" s="85" customFormat="1" ht="12.75">
      <c r="A32" s="139"/>
      <c r="B32" s="144" t="s">
        <v>208</v>
      </c>
      <c r="C32" s="142">
        <f>SUM(C29:C31)</f>
        <v>1601303.6</v>
      </c>
      <c r="D32" s="140" t="s">
        <v>210</v>
      </c>
    </row>
    <row r="38" ht="12.75">
      <c r="C38" s="8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5"/>
  <sheetViews>
    <sheetView tabSelected="1" zoomScalePageLayoutView="0" workbookViewId="0" topLeftCell="A1">
      <selection activeCell="P36" sqref="P36"/>
    </sheetView>
  </sheetViews>
  <sheetFormatPr defaultColWidth="9.140625" defaultRowHeight="12.75"/>
  <cols>
    <col min="1" max="2" width="9.140625" style="86" customWidth="1"/>
    <col min="3" max="3" width="33.57421875" style="86" bestFit="1" customWidth="1"/>
    <col min="4" max="4" width="12.57421875" style="85" bestFit="1" customWidth="1"/>
    <col min="5" max="5" width="12.7109375" style="85" bestFit="1" customWidth="1"/>
    <col min="6" max="16384" width="9.140625" style="86" customWidth="1"/>
  </cols>
  <sheetData>
    <row r="1" spans="2:5" ht="12.75">
      <c r="B1" s="83" t="s">
        <v>121</v>
      </c>
      <c r="C1" s="83" t="s">
        <v>122</v>
      </c>
      <c r="D1" s="84" t="s">
        <v>123</v>
      </c>
      <c r="E1" s="84" t="s">
        <v>124</v>
      </c>
    </row>
    <row r="2" spans="2:5" ht="18">
      <c r="B2" s="87" t="s">
        <v>125</v>
      </c>
      <c r="E2" s="89"/>
    </row>
    <row r="3" spans="2:5" ht="12.75">
      <c r="B3" s="138" t="s">
        <v>126</v>
      </c>
      <c r="C3" s="138" t="s">
        <v>127</v>
      </c>
      <c r="D3" s="140"/>
      <c r="E3" s="145">
        <v>5135538.4</v>
      </c>
    </row>
    <row r="4" spans="2:5" ht="12.75">
      <c r="B4" s="138" t="s">
        <v>128</v>
      </c>
      <c r="C4" s="138" t="s">
        <v>129</v>
      </c>
      <c r="D4" s="140"/>
      <c r="E4" s="145">
        <v>2644110.7</v>
      </c>
    </row>
    <row r="5" spans="2:5" ht="12.75">
      <c r="B5" s="138" t="s">
        <v>130</v>
      </c>
      <c r="C5" s="138" t="s">
        <v>131</v>
      </c>
      <c r="D5" s="140"/>
      <c r="E5" s="145">
        <v>13.73</v>
      </c>
    </row>
    <row r="6" spans="2:5" ht="12.75">
      <c r="B6" s="139"/>
      <c r="C6" s="139"/>
      <c r="D6" s="140"/>
      <c r="E6" s="146">
        <v>7779662.83</v>
      </c>
    </row>
    <row r="7" spans="2:5" ht="18">
      <c r="B7" s="143" t="s">
        <v>132</v>
      </c>
      <c r="C7" s="139"/>
      <c r="D7" s="140"/>
      <c r="E7" s="140"/>
    </row>
    <row r="8" spans="2:5" ht="12.75">
      <c r="B8" s="138" t="s">
        <v>133</v>
      </c>
      <c r="C8" s="138" t="s">
        <v>134</v>
      </c>
      <c r="D8" s="142">
        <v>-410840.08</v>
      </c>
      <c r="E8" s="140"/>
    </row>
    <row r="9" spans="2:5" ht="12.75">
      <c r="B9" s="138"/>
      <c r="C9" s="138"/>
      <c r="D9" s="141"/>
      <c r="E9" s="140"/>
    </row>
    <row r="10" spans="2:5" ht="12.75">
      <c r="B10" s="138" t="s">
        <v>135</v>
      </c>
      <c r="C10" s="138" t="s">
        <v>136</v>
      </c>
      <c r="D10" s="141">
        <v>70000</v>
      </c>
      <c r="E10" s="140"/>
    </row>
    <row r="11" spans="2:5" ht="12.75">
      <c r="B11" s="138" t="s">
        <v>137</v>
      </c>
      <c r="C11" s="138" t="s">
        <v>138</v>
      </c>
      <c r="D11" s="141">
        <v>2280136.54</v>
      </c>
      <c r="E11" s="140"/>
    </row>
    <row r="12" spans="2:5" ht="12.75">
      <c r="B12" s="138" t="s">
        <v>139</v>
      </c>
      <c r="C12" s="138" t="s">
        <v>140</v>
      </c>
      <c r="D12" s="141">
        <v>19158.34</v>
      </c>
      <c r="E12" s="140"/>
    </row>
    <row r="13" spans="2:5" ht="12.75">
      <c r="B13" s="138" t="s">
        <v>141</v>
      </c>
      <c r="C13" s="138" t="s">
        <v>142</v>
      </c>
      <c r="D13" s="141">
        <v>0</v>
      </c>
      <c r="E13" s="140"/>
    </row>
    <row r="14" spans="2:5" ht="12.75">
      <c r="B14" s="138" t="s">
        <v>143</v>
      </c>
      <c r="C14" s="138" t="s">
        <v>144</v>
      </c>
      <c r="D14" s="141">
        <v>185654.52</v>
      </c>
      <c r="E14" s="140"/>
    </row>
    <row r="15" spans="2:5" ht="12.75">
      <c r="B15" s="138" t="s">
        <v>145</v>
      </c>
      <c r="C15" s="138" t="s">
        <v>146</v>
      </c>
      <c r="D15" s="141">
        <v>130000</v>
      </c>
      <c r="E15" s="140"/>
    </row>
    <row r="16" spans="2:5" ht="12.75">
      <c r="B16" s="138" t="s">
        <v>147</v>
      </c>
      <c r="C16" s="138" t="s">
        <v>148</v>
      </c>
      <c r="D16" s="141">
        <v>1879980</v>
      </c>
      <c r="E16" s="140"/>
    </row>
    <row r="17" spans="2:5" ht="12.75">
      <c r="B17" s="138" t="s">
        <v>149</v>
      </c>
      <c r="C17" s="138" t="s">
        <v>150</v>
      </c>
      <c r="D17" s="141">
        <v>179828.36</v>
      </c>
      <c r="E17" s="140"/>
    </row>
    <row r="18" spans="2:5" ht="12.75">
      <c r="B18" s="138" t="s">
        <v>151</v>
      </c>
      <c r="C18" s="138" t="s">
        <v>152</v>
      </c>
      <c r="D18" s="141">
        <v>0</v>
      </c>
      <c r="E18" s="140"/>
    </row>
    <row r="19" spans="2:5" ht="12.75">
      <c r="B19" s="138" t="s">
        <v>153</v>
      </c>
      <c r="C19" s="138" t="s">
        <v>154</v>
      </c>
      <c r="D19" s="141">
        <v>16867.75</v>
      </c>
      <c r="E19" s="140"/>
    </row>
    <row r="20" spans="2:5" ht="12.75">
      <c r="B20" s="138" t="s">
        <v>155</v>
      </c>
      <c r="C20" s="138" t="s">
        <v>156</v>
      </c>
      <c r="D20" s="141">
        <v>9420</v>
      </c>
      <c r="E20" s="140"/>
    </row>
    <row r="21" spans="2:5" ht="12.75">
      <c r="B21" s="138" t="s">
        <v>161</v>
      </c>
      <c r="C21" s="138" t="s">
        <v>162</v>
      </c>
      <c r="D21" s="141">
        <v>0</v>
      </c>
      <c r="E21" s="140"/>
    </row>
    <row r="22" spans="2:5" ht="12.75">
      <c r="B22" s="138" t="s">
        <v>163</v>
      </c>
      <c r="C22" s="138" t="s">
        <v>164</v>
      </c>
      <c r="D22" s="141">
        <v>1116.67</v>
      </c>
      <c r="E22" s="140"/>
    </row>
    <row r="23" spans="2:5" ht="12.75">
      <c r="B23" s="138" t="s">
        <v>165</v>
      </c>
      <c r="C23" s="138" t="s">
        <v>166</v>
      </c>
      <c r="D23" s="141">
        <v>-6.21</v>
      </c>
      <c r="E23" s="140"/>
    </row>
    <row r="24" spans="2:5" ht="12.75">
      <c r="B24" s="138"/>
      <c r="C24" s="138"/>
      <c r="D24" s="141"/>
      <c r="E24" s="140"/>
    </row>
    <row r="25" spans="2:5" ht="12.75">
      <c r="B25" s="138"/>
      <c r="C25" s="138"/>
      <c r="D25" s="142">
        <f>SUM(D10:D23)</f>
        <v>4772155.970000001</v>
      </c>
      <c r="E25" s="140"/>
    </row>
    <row r="26" spans="2:5" ht="12.75">
      <c r="B26" s="138"/>
      <c r="C26" s="138"/>
      <c r="D26" s="141"/>
      <c r="E26" s="140"/>
    </row>
    <row r="27" spans="2:5" ht="12.75">
      <c r="B27" s="144" t="s">
        <v>157</v>
      </c>
      <c r="C27" s="144" t="s">
        <v>158</v>
      </c>
      <c r="D27" s="142">
        <v>1147182</v>
      </c>
      <c r="E27" s="140"/>
    </row>
    <row r="28" spans="2:5" ht="12.75">
      <c r="B28" s="144" t="s">
        <v>159</v>
      </c>
      <c r="C28" s="144" t="s">
        <v>160</v>
      </c>
      <c r="D28" s="142">
        <v>191579</v>
      </c>
      <c r="E28" s="140"/>
    </row>
    <row r="29" spans="2:5" ht="12.75">
      <c r="B29" s="139"/>
      <c r="C29" s="139"/>
      <c r="D29" s="139"/>
      <c r="E29" s="140"/>
    </row>
    <row r="30" spans="2:5" ht="12.75">
      <c r="B30" s="139"/>
      <c r="C30" s="139"/>
      <c r="D30" s="139"/>
      <c r="E30" s="140"/>
    </row>
    <row r="31" spans="2:5" ht="12.75">
      <c r="B31" s="139"/>
      <c r="C31" s="139"/>
      <c r="D31" s="139"/>
      <c r="E31" s="140"/>
    </row>
    <row r="32" spans="2:5" ht="12.75">
      <c r="B32" s="139"/>
      <c r="C32" s="139"/>
      <c r="D32" s="139"/>
      <c r="E32" s="140"/>
    </row>
    <row r="33" spans="2:5" ht="12.75">
      <c r="B33" s="144" t="s">
        <v>167</v>
      </c>
      <c r="C33" s="144" t="s">
        <v>168</v>
      </c>
      <c r="D33" s="142">
        <v>644133.92</v>
      </c>
      <c r="E33" s="140"/>
    </row>
    <row r="34" spans="2:5" ht="12.75">
      <c r="B34" s="139"/>
      <c r="C34" s="139"/>
      <c r="D34" s="142">
        <v>6344210.81</v>
      </c>
      <c r="E34" s="140"/>
    </row>
    <row r="35" spans="2:5" ht="12.75">
      <c r="B35" s="147" t="s">
        <v>169</v>
      </c>
      <c r="C35" s="139"/>
      <c r="D35" s="140"/>
      <c r="E35" s="142">
        <v>1435452.02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34"/>
  <sheetViews>
    <sheetView zoomScale="80" zoomScaleNormal="80" zoomScalePageLayoutView="0" workbookViewId="0" topLeftCell="A1">
      <selection activeCell="D23" sqref="D23"/>
    </sheetView>
  </sheetViews>
  <sheetFormatPr defaultColWidth="9.140625" defaultRowHeight="12.75"/>
  <cols>
    <col min="1" max="1" width="9.140625" style="95" bestFit="1" customWidth="1"/>
    <col min="2" max="2" width="7.8515625" style="95" customWidth="1"/>
    <col min="3" max="3" width="26.00390625" style="95" bestFit="1" customWidth="1"/>
    <col min="4" max="4" width="67.57421875" style="95" customWidth="1"/>
    <col min="5" max="5" width="12.8515625" style="95" bestFit="1" customWidth="1"/>
    <col min="6" max="6" width="14.140625" style="96" customWidth="1"/>
    <col min="7" max="7" width="12.7109375" style="95" customWidth="1"/>
    <col min="8" max="8" width="18.57421875" style="95" customWidth="1"/>
    <col min="9" max="9" width="6.421875" style="95" customWidth="1"/>
    <col min="10" max="10" width="12.7109375" style="95" customWidth="1"/>
    <col min="11" max="11" width="12.28125" style="95" customWidth="1"/>
    <col min="12" max="16384" width="9.140625" style="95" customWidth="1"/>
  </cols>
  <sheetData>
    <row r="1" ht="45" customHeight="1"/>
    <row r="4" spans="3:8" ht="15">
      <c r="C4" s="95" t="s">
        <v>213</v>
      </c>
      <c r="E4" s="97">
        <v>51333.34</v>
      </c>
      <c r="F4" s="95" t="s">
        <v>214</v>
      </c>
      <c r="G4" s="97"/>
      <c r="H4" s="97"/>
    </row>
    <row r="5" spans="3:8" ht="15.75">
      <c r="C5" s="98" t="s">
        <v>212</v>
      </c>
      <c r="E5" s="98">
        <v>51333.34</v>
      </c>
      <c r="F5" s="95" t="s">
        <v>214</v>
      </c>
      <c r="G5" s="97"/>
      <c r="H5" s="97"/>
    </row>
    <row r="6" spans="3:8" ht="15">
      <c r="C6" s="95" t="s">
        <v>183</v>
      </c>
      <c r="D6" s="97"/>
      <c r="E6" s="97"/>
      <c r="F6" s="95"/>
      <c r="G6" s="97"/>
      <c r="H6" s="97"/>
    </row>
    <row r="7" spans="3:8" ht="15">
      <c r="C7" s="95" t="s">
        <v>213</v>
      </c>
      <c r="D7" s="97"/>
      <c r="E7" s="97">
        <v>416666.67</v>
      </c>
      <c r="F7" s="95" t="s">
        <v>214</v>
      </c>
      <c r="G7" s="97"/>
      <c r="H7" s="97"/>
    </row>
    <row r="8" spans="3:8" ht="15.75">
      <c r="C8" s="98" t="s">
        <v>215</v>
      </c>
      <c r="E8" s="98">
        <v>416666.67</v>
      </c>
      <c r="F8" s="95" t="s">
        <v>214</v>
      </c>
      <c r="G8" s="97"/>
      <c r="H8" s="97"/>
    </row>
    <row r="9" spans="3:8" ht="15.75">
      <c r="C9" s="98"/>
      <c r="E9" s="98"/>
      <c r="F9" s="95"/>
      <c r="G9" s="97"/>
      <c r="H9" s="97"/>
    </row>
    <row r="10" spans="7:10" ht="15">
      <c r="G10" s="97"/>
      <c r="H10" s="97"/>
      <c r="I10" s="97"/>
      <c r="J10" s="97"/>
    </row>
    <row r="11" spans="1:10" ht="15">
      <c r="A11" s="95" t="s">
        <v>216</v>
      </c>
      <c r="C11" s="95" t="s">
        <v>185</v>
      </c>
      <c r="G11" s="97"/>
      <c r="H11" s="97"/>
      <c r="I11" s="97"/>
      <c r="J11" s="97"/>
    </row>
    <row r="12" spans="1:8" ht="15">
      <c r="A12" s="95" t="s">
        <v>217</v>
      </c>
      <c r="B12" s="99">
        <v>1</v>
      </c>
      <c r="C12" s="101">
        <v>41303</v>
      </c>
      <c r="D12" s="95" t="s">
        <v>218</v>
      </c>
      <c r="E12" s="97">
        <v>166333.36</v>
      </c>
      <c r="F12" s="97"/>
      <c r="G12" s="97">
        <v>166333.36</v>
      </c>
      <c r="H12" s="95" t="s">
        <v>214</v>
      </c>
    </row>
    <row r="13" spans="1:7" ht="15">
      <c r="A13" s="95" t="s">
        <v>217</v>
      </c>
      <c r="B13" s="99">
        <v>21</v>
      </c>
      <c r="C13" s="101">
        <v>41416</v>
      </c>
      <c r="D13" s="95" t="s">
        <v>219</v>
      </c>
      <c r="E13" s="97">
        <v>70000</v>
      </c>
      <c r="F13" s="97"/>
      <c r="G13" s="97">
        <v>236333.36</v>
      </c>
    </row>
    <row r="14" spans="1:8" ht="15">
      <c r="A14" s="95" t="s">
        <v>217</v>
      </c>
      <c r="B14" s="99">
        <v>20</v>
      </c>
      <c r="C14" s="101">
        <v>41418</v>
      </c>
      <c r="D14" s="95" t="s">
        <v>220</v>
      </c>
      <c r="E14" s="97">
        <v>47250</v>
      </c>
      <c r="F14" s="97"/>
      <c r="G14" s="97">
        <v>283583.36</v>
      </c>
      <c r="H14" s="95" t="s">
        <v>214</v>
      </c>
    </row>
    <row r="15" spans="1:8" ht="15">
      <c r="A15" s="95" t="s">
        <v>217</v>
      </c>
      <c r="B15" s="99">
        <v>18</v>
      </c>
      <c r="C15" s="101">
        <v>41425</v>
      </c>
      <c r="D15" s="95" t="s">
        <v>219</v>
      </c>
      <c r="E15" s="97">
        <v>31500</v>
      </c>
      <c r="F15" s="97"/>
      <c r="G15" s="97">
        <v>315083.36</v>
      </c>
      <c r="H15" s="95" t="s">
        <v>214</v>
      </c>
    </row>
    <row r="16" spans="1:8" ht="15">
      <c r="A16" s="95" t="s">
        <v>217</v>
      </c>
      <c r="B16" s="99">
        <v>63</v>
      </c>
      <c r="C16" s="101">
        <v>41631</v>
      </c>
      <c r="D16" s="95" t="s">
        <v>220</v>
      </c>
      <c r="E16" s="97">
        <v>19016.67</v>
      </c>
      <c r="F16" s="97"/>
      <c r="G16" s="97">
        <v>334100.03</v>
      </c>
      <c r="H16" s="95" t="s">
        <v>214</v>
      </c>
    </row>
    <row r="17" spans="5:8" ht="15.75">
      <c r="E17" s="98">
        <v>334100.03</v>
      </c>
      <c r="F17" s="97"/>
      <c r="G17" s="98">
        <v>334100.03</v>
      </c>
      <c r="H17" s="95" t="s">
        <v>214</v>
      </c>
    </row>
    <row r="18" spans="5:8" ht="15.75">
      <c r="E18" s="98">
        <v>334100.03</v>
      </c>
      <c r="F18" s="98">
        <v>0</v>
      </c>
      <c r="G18" s="98">
        <v>802100.04</v>
      </c>
      <c r="H18" s="95" t="s">
        <v>214</v>
      </c>
    </row>
    <row r="19" spans="5:7" ht="15.75">
      <c r="E19" s="97" t="s">
        <v>221</v>
      </c>
      <c r="F19" s="98">
        <v>0</v>
      </c>
      <c r="G19" s="98">
        <v>802100.04</v>
      </c>
    </row>
    <row r="20" ht="15">
      <c r="F20" s="95"/>
    </row>
    <row r="25" spans="3:6" ht="15.75">
      <c r="C25" s="102" t="s">
        <v>222</v>
      </c>
      <c r="D25" s="103"/>
      <c r="E25" s="102" t="s">
        <v>223</v>
      </c>
      <c r="F25" s="95"/>
    </row>
    <row r="26" spans="3:6" ht="15.75">
      <c r="C26" s="102"/>
      <c r="D26" s="103"/>
      <c r="E26" s="102"/>
      <c r="F26" s="95"/>
    </row>
    <row r="27" spans="2:6" ht="24" customHeight="1">
      <c r="B27" s="102">
        <v>2134</v>
      </c>
      <c r="C27" s="102" t="s">
        <v>181</v>
      </c>
      <c r="D27" s="100">
        <v>51333.34</v>
      </c>
      <c r="E27" s="100">
        <f>D27*0.2</f>
        <v>10266.668</v>
      </c>
      <c r="F27" s="98">
        <f aca="true" t="shared" si="0" ref="F27:F32">D27-E27</f>
        <v>41066.672</v>
      </c>
    </row>
    <row r="28" spans="2:6" ht="24" customHeight="1">
      <c r="B28" s="102">
        <v>2181</v>
      </c>
      <c r="C28" s="102" t="s">
        <v>183</v>
      </c>
      <c r="D28" s="100">
        <v>416666.67</v>
      </c>
      <c r="E28" s="100">
        <f>D28*0.2</f>
        <v>83333.334</v>
      </c>
      <c r="F28" s="98">
        <f t="shared" si="0"/>
        <v>333333.336</v>
      </c>
    </row>
    <row r="29" spans="2:6" ht="24" customHeight="1">
      <c r="B29" s="102">
        <v>2182</v>
      </c>
      <c r="C29" s="102" t="s">
        <v>185</v>
      </c>
      <c r="D29" s="100">
        <v>166333.36</v>
      </c>
      <c r="E29" s="100">
        <f>D29*0.2*11/12</f>
        <v>30494.449333333334</v>
      </c>
      <c r="F29" s="97">
        <f t="shared" si="0"/>
        <v>135838.91066666666</v>
      </c>
    </row>
    <row r="30" spans="4:6" ht="24" customHeight="1">
      <c r="D30" s="100">
        <v>70000</v>
      </c>
      <c r="E30" s="100">
        <f>D30*0.2*6/12</f>
        <v>7000</v>
      </c>
      <c r="F30" s="97">
        <f t="shared" si="0"/>
        <v>63000</v>
      </c>
    </row>
    <row r="31" spans="4:6" ht="15">
      <c r="D31" s="100">
        <v>47250</v>
      </c>
      <c r="E31" s="100">
        <f>D31*0.2*6/12</f>
        <v>4725</v>
      </c>
      <c r="F31" s="97">
        <f t="shared" si="0"/>
        <v>42525</v>
      </c>
    </row>
    <row r="32" spans="4:6" ht="15">
      <c r="D32" s="100">
        <v>31500</v>
      </c>
      <c r="E32" s="100">
        <f>D32*0.2*6/12</f>
        <v>3150</v>
      </c>
      <c r="F32" s="97">
        <f t="shared" si="0"/>
        <v>28350</v>
      </c>
    </row>
    <row r="33" spans="4:6" ht="15.75">
      <c r="D33" s="96"/>
      <c r="F33" s="98">
        <f>SUM(F29:F32)</f>
        <v>269713.9106666667</v>
      </c>
    </row>
    <row r="34" spans="4:6" ht="15.75">
      <c r="D34" s="96"/>
      <c r="F34" s="98">
        <f>F27+F28+F33</f>
        <v>644113.9186666667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6.00390625" style="0" customWidth="1"/>
    <col min="2" max="2" width="18.00390625" style="0" customWidth="1"/>
    <col min="3" max="3" width="16.28125" style="0" customWidth="1"/>
    <col min="4" max="4" width="12.57421875" style="0" customWidth="1"/>
    <col min="5" max="7" width="0" style="0" hidden="1" customWidth="1"/>
    <col min="8" max="8" width="12.28125" style="0" customWidth="1"/>
    <col min="9" max="9" width="13.421875" style="0" customWidth="1"/>
    <col min="10" max="11" width="15.57421875" style="0" customWidth="1"/>
    <col min="12" max="12" width="14.7109375" style="0" customWidth="1"/>
    <col min="13" max="13" width="14.140625" style="0" customWidth="1"/>
    <col min="14" max="14" width="16.28125" style="0" customWidth="1"/>
  </cols>
  <sheetData>
    <row r="1" ht="13.5" thickBot="1"/>
    <row r="2" spans="1:13" ht="16.5">
      <c r="A2" s="124" t="s">
        <v>118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18">
      <c r="A3" s="1"/>
      <c r="B3" s="1"/>
      <c r="C3" s="1" t="s">
        <v>117</v>
      </c>
      <c r="D3" s="1"/>
      <c r="E3" s="1" t="s">
        <v>77</v>
      </c>
      <c r="F3" s="1"/>
      <c r="G3" s="1" t="s">
        <v>77</v>
      </c>
      <c r="H3" s="1"/>
      <c r="I3" s="37"/>
      <c r="J3" s="37"/>
      <c r="K3" s="37"/>
      <c r="L3" s="37"/>
      <c r="M3" s="38"/>
    </row>
    <row r="4" spans="1:13" ht="15.75">
      <c r="A4" s="127"/>
      <c r="B4" s="128"/>
      <c r="C4" s="128"/>
      <c r="D4" s="128"/>
      <c r="E4" s="128"/>
      <c r="F4" s="128"/>
      <c r="G4" s="128"/>
      <c r="H4" s="128"/>
      <c r="I4" s="37"/>
      <c r="J4" s="37"/>
      <c r="K4" s="37"/>
      <c r="L4" s="37"/>
      <c r="M4" s="38"/>
    </row>
    <row r="5" spans="1:13" ht="15.75">
      <c r="A5" s="127" t="s">
        <v>78</v>
      </c>
      <c r="B5" s="128"/>
      <c r="C5" s="128"/>
      <c r="D5" s="128"/>
      <c r="E5" s="128"/>
      <c r="F5" s="128"/>
      <c r="G5" s="128"/>
      <c r="H5" s="128"/>
      <c r="I5" s="37"/>
      <c r="J5" s="37"/>
      <c r="K5" s="37"/>
      <c r="L5" s="37"/>
      <c r="M5" s="38"/>
    </row>
    <row r="6" spans="1:13" ht="15.75">
      <c r="A6" s="39"/>
      <c r="B6" s="40"/>
      <c r="C6" s="40"/>
      <c r="D6" s="40"/>
      <c r="E6" s="40"/>
      <c r="F6" s="40"/>
      <c r="G6" s="40"/>
      <c r="H6" s="40"/>
      <c r="I6" s="37"/>
      <c r="J6" s="37"/>
      <c r="K6" s="37"/>
      <c r="L6" s="37"/>
      <c r="M6" s="41" t="s">
        <v>79</v>
      </c>
    </row>
    <row r="7" spans="1:14" ht="12.75">
      <c r="A7" s="129" t="s">
        <v>80</v>
      </c>
      <c r="B7" s="42"/>
      <c r="C7" s="43"/>
      <c r="D7" s="132" t="s">
        <v>81</v>
      </c>
      <c r="E7" s="133"/>
      <c r="F7" s="133"/>
      <c r="G7" s="133"/>
      <c r="H7" s="133"/>
      <c r="I7" s="134"/>
      <c r="J7" s="43"/>
      <c r="K7" s="44" t="s">
        <v>82</v>
      </c>
      <c r="L7" s="43"/>
      <c r="M7" s="45"/>
      <c r="N7" s="43"/>
    </row>
    <row r="8" spans="1:14" ht="12.75">
      <c r="A8" s="130"/>
      <c r="B8" s="46" t="s">
        <v>83</v>
      </c>
      <c r="C8" s="47" t="s">
        <v>84</v>
      </c>
      <c r="D8" s="135"/>
      <c r="E8" s="136"/>
      <c r="F8" s="136"/>
      <c r="G8" s="136"/>
      <c r="H8" s="136"/>
      <c r="I8" s="137"/>
      <c r="J8" s="47" t="s">
        <v>85</v>
      </c>
      <c r="K8" s="48" t="s">
        <v>86</v>
      </c>
      <c r="L8" s="47" t="s">
        <v>82</v>
      </c>
      <c r="M8" s="49" t="s">
        <v>87</v>
      </c>
      <c r="N8" s="47" t="s">
        <v>84</v>
      </c>
    </row>
    <row r="9" spans="1:14" ht="12.75">
      <c r="A9" s="130"/>
      <c r="B9" s="46" t="s">
        <v>88</v>
      </c>
      <c r="C9" s="47" t="s">
        <v>89</v>
      </c>
      <c r="D9" s="48" t="s">
        <v>90</v>
      </c>
      <c r="E9" s="50"/>
      <c r="F9" s="50"/>
      <c r="G9" s="50"/>
      <c r="H9" s="47" t="s">
        <v>91</v>
      </c>
      <c r="I9" s="46" t="s">
        <v>92</v>
      </c>
      <c r="J9" s="47" t="s">
        <v>93</v>
      </c>
      <c r="K9" s="48" t="s">
        <v>94</v>
      </c>
      <c r="L9" s="47" t="s">
        <v>95</v>
      </c>
      <c r="M9" s="49" t="s">
        <v>82</v>
      </c>
      <c r="N9" s="47" t="s">
        <v>96</v>
      </c>
    </row>
    <row r="10" spans="1:14" ht="12.75">
      <c r="A10" s="131"/>
      <c r="B10" s="46" t="s">
        <v>97</v>
      </c>
      <c r="C10" s="47" t="s">
        <v>98</v>
      </c>
      <c r="D10" s="48" t="s">
        <v>99</v>
      </c>
      <c r="E10" s="50"/>
      <c r="F10" s="50"/>
      <c r="G10" s="50"/>
      <c r="H10" s="47" t="s">
        <v>99</v>
      </c>
      <c r="I10" s="46" t="s">
        <v>100</v>
      </c>
      <c r="J10" s="47" t="s">
        <v>101</v>
      </c>
      <c r="K10" s="48" t="s">
        <v>102</v>
      </c>
      <c r="L10" s="47" t="s">
        <v>100</v>
      </c>
      <c r="M10" s="49" t="s">
        <v>100</v>
      </c>
      <c r="N10" s="47" t="s">
        <v>98</v>
      </c>
    </row>
    <row r="11" spans="1:14" ht="15">
      <c r="A11" s="51"/>
      <c r="B11" s="52"/>
      <c r="C11" s="53" t="s">
        <v>103</v>
      </c>
      <c r="D11" s="53" t="s">
        <v>104</v>
      </c>
      <c r="E11" s="53"/>
      <c r="F11" s="53"/>
      <c r="G11" s="53"/>
      <c r="H11" s="53" t="s">
        <v>105</v>
      </c>
      <c r="I11" s="53" t="s">
        <v>106</v>
      </c>
      <c r="J11" s="53" t="s">
        <v>107</v>
      </c>
      <c r="K11" s="53" t="s">
        <v>108</v>
      </c>
      <c r="L11" s="53" t="s">
        <v>109</v>
      </c>
      <c r="M11" s="54" t="s">
        <v>110</v>
      </c>
      <c r="N11" s="53" t="s">
        <v>111</v>
      </c>
    </row>
    <row r="12" spans="1:14" ht="15">
      <c r="A12" s="55"/>
      <c r="B12" s="56" t="s">
        <v>112</v>
      </c>
      <c r="C12" s="57">
        <v>0</v>
      </c>
      <c r="D12" s="58"/>
      <c r="E12" s="59"/>
      <c r="F12" s="59"/>
      <c r="G12" s="59"/>
      <c r="H12" s="59"/>
      <c r="I12" s="58"/>
      <c r="J12" s="60"/>
      <c r="K12" s="58"/>
      <c r="L12" s="58"/>
      <c r="M12" s="61"/>
      <c r="N12" s="57">
        <f>D12-M12</f>
        <v>0</v>
      </c>
    </row>
    <row r="13" spans="1:14" ht="15">
      <c r="A13" s="55"/>
      <c r="B13" s="56" t="s">
        <v>113</v>
      </c>
      <c r="C13" s="57"/>
      <c r="D13" s="59"/>
      <c r="E13" s="59"/>
      <c r="F13" s="59"/>
      <c r="G13" s="59"/>
      <c r="H13" s="59"/>
      <c r="I13" s="58"/>
      <c r="J13" s="60"/>
      <c r="K13" s="58"/>
      <c r="L13" s="58"/>
      <c r="M13" s="61"/>
      <c r="N13" s="57"/>
    </row>
    <row r="14" spans="1:14" ht="15">
      <c r="A14" s="55"/>
      <c r="B14" s="56" t="s">
        <v>114</v>
      </c>
      <c r="C14" s="57"/>
      <c r="D14" s="59"/>
      <c r="E14" s="59"/>
      <c r="F14" s="59"/>
      <c r="G14" s="59"/>
      <c r="H14" s="59"/>
      <c r="I14" s="59"/>
      <c r="J14" s="60"/>
      <c r="K14" s="59"/>
      <c r="L14" s="58"/>
      <c r="M14" s="62"/>
      <c r="N14" s="57"/>
    </row>
    <row r="15" spans="1:14" ht="15">
      <c r="A15" s="55"/>
      <c r="B15" s="56"/>
      <c r="C15" s="63"/>
      <c r="D15" s="59"/>
      <c r="E15" s="59"/>
      <c r="F15" s="59"/>
      <c r="G15" s="59"/>
      <c r="H15" s="59"/>
      <c r="I15" s="59"/>
      <c r="J15" s="59"/>
      <c r="K15" s="59"/>
      <c r="L15" s="59"/>
      <c r="M15" s="62"/>
      <c r="N15" s="57">
        <f>I15-M15</f>
        <v>0</v>
      </c>
    </row>
    <row r="16" spans="1:14" ht="15">
      <c r="A16" s="55"/>
      <c r="B16" s="56"/>
      <c r="C16" s="63"/>
      <c r="D16" s="59"/>
      <c r="E16" s="59"/>
      <c r="F16" s="59"/>
      <c r="G16" s="59"/>
      <c r="H16" s="59"/>
      <c r="I16" s="59"/>
      <c r="J16" s="59"/>
      <c r="K16" s="59"/>
      <c r="L16" s="59"/>
      <c r="M16" s="62"/>
      <c r="N16" s="57">
        <f>C16-M16</f>
        <v>0</v>
      </c>
    </row>
    <row r="17" spans="1:14" ht="15">
      <c r="A17" s="55"/>
      <c r="B17" s="56"/>
      <c r="C17" s="63"/>
      <c r="D17" s="59"/>
      <c r="E17" s="59"/>
      <c r="F17" s="59"/>
      <c r="G17" s="59"/>
      <c r="H17" s="59"/>
      <c r="I17" s="59"/>
      <c r="J17" s="59"/>
      <c r="K17" s="59"/>
      <c r="L17" s="59"/>
      <c r="M17" s="62"/>
      <c r="N17" s="57">
        <f>C17-M17</f>
        <v>0</v>
      </c>
    </row>
    <row r="18" spans="1:14" ht="15">
      <c r="A18" s="55"/>
      <c r="B18" s="59"/>
      <c r="C18" s="63"/>
      <c r="D18" s="59"/>
      <c r="E18" s="59"/>
      <c r="F18" s="59"/>
      <c r="G18" s="59"/>
      <c r="H18" s="59"/>
      <c r="I18" s="59"/>
      <c r="J18" s="59"/>
      <c r="K18" s="59"/>
      <c r="L18" s="59"/>
      <c r="M18" s="62"/>
      <c r="N18" s="63"/>
    </row>
    <row r="19" spans="1:14" ht="15">
      <c r="A19" s="55"/>
      <c r="B19" s="59"/>
      <c r="C19" s="63"/>
      <c r="D19" s="59"/>
      <c r="E19" s="59"/>
      <c r="F19" s="59"/>
      <c r="G19" s="59"/>
      <c r="H19" s="59"/>
      <c r="I19" s="59"/>
      <c r="J19" s="59"/>
      <c r="K19" s="59"/>
      <c r="L19" s="59"/>
      <c r="M19" s="62"/>
      <c r="N19" s="63"/>
    </row>
    <row r="20" spans="1:14" ht="15">
      <c r="A20" s="55"/>
      <c r="B20" s="59"/>
      <c r="C20" s="63"/>
      <c r="D20" s="59"/>
      <c r="E20" s="59"/>
      <c r="F20" s="59"/>
      <c r="G20" s="59"/>
      <c r="H20" s="59"/>
      <c r="I20" s="59"/>
      <c r="J20" s="59"/>
      <c r="K20" s="59"/>
      <c r="L20" s="59"/>
      <c r="M20" s="62"/>
      <c r="N20" s="63"/>
    </row>
    <row r="21" spans="1:14" ht="15">
      <c r="A21" s="55"/>
      <c r="B21" s="59"/>
      <c r="C21" s="63"/>
      <c r="D21" s="59"/>
      <c r="E21" s="59"/>
      <c r="F21" s="59"/>
      <c r="G21" s="59"/>
      <c r="H21" s="59"/>
      <c r="I21" s="59"/>
      <c r="J21" s="59"/>
      <c r="K21" s="59"/>
      <c r="L21" s="59"/>
      <c r="M21" s="62"/>
      <c r="N21" s="63"/>
    </row>
    <row r="22" spans="1:14" ht="15">
      <c r="A22" s="55"/>
      <c r="B22" s="59"/>
      <c r="C22" s="63"/>
      <c r="D22" s="59"/>
      <c r="E22" s="59"/>
      <c r="F22" s="59"/>
      <c r="G22" s="59"/>
      <c r="H22" s="59"/>
      <c r="I22" s="59"/>
      <c r="J22" s="59"/>
      <c r="K22" s="59"/>
      <c r="L22" s="59"/>
      <c r="M22" s="62"/>
      <c r="N22" s="63"/>
    </row>
    <row r="23" spans="1:14" ht="15">
      <c r="A23" s="55"/>
      <c r="B23" s="59"/>
      <c r="C23" s="63"/>
      <c r="D23" s="59"/>
      <c r="E23" s="59"/>
      <c r="F23" s="59"/>
      <c r="G23" s="59"/>
      <c r="H23" s="59"/>
      <c r="I23" s="59"/>
      <c r="J23" s="59"/>
      <c r="K23" s="59"/>
      <c r="L23" s="59"/>
      <c r="M23" s="62"/>
      <c r="N23" s="63"/>
    </row>
    <row r="24" spans="1:14" ht="15">
      <c r="A24" s="55"/>
      <c r="B24" s="59"/>
      <c r="C24" s="63"/>
      <c r="D24" s="59"/>
      <c r="E24" s="59"/>
      <c r="F24" s="59"/>
      <c r="G24" s="59"/>
      <c r="H24" s="59"/>
      <c r="I24" s="59"/>
      <c r="J24" s="59"/>
      <c r="K24" s="59"/>
      <c r="L24" s="59"/>
      <c r="M24" s="62"/>
      <c r="N24" s="63"/>
    </row>
    <row r="25" spans="1:14" ht="15">
      <c r="A25" s="55"/>
      <c r="B25" s="59"/>
      <c r="C25" s="63"/>
      <c r="D25" s="59"/>
      <c r="E25" s="59"/>
      <c r="F25" s="59"/>
      <c r="G25" s="59"/>
      <c r="H25" s="59"/>
      <c r="I25" s="59"/>
      <c r="J25" s="59"/>
      <c r="K25" s="59"/>
      <c r="L25" s="59"/>
      <c r="M25" s="62"/>
      <c r="N25" s="63"/>
    </row>
    <row r="26" spans="1:14" ht="15">
      <c r="A26" s="55"/>
      <c r="B26" s="59"/>
      <c r="C26" s="56"/>
      <c r="D26" s="59"/>
      <c r="E26" s="59"/>
      <c r="F26" s="59"/>
      <c r="G26" s="59"/>
      <c r="H26" s="59"/>
      <c r="I26" s="59"/>
      <c r="J26" s="59"/>
      <c r="K26" s="59"/>
      <c r="L26" s="59"/>
      <c r="M26" s="62"/>
      <c r="N26" s="56"/>
    </row>
    <row r="27" spans="1:14" ht="15">
      <c r="A27" s="55"/>
      <c r="B27" s="59"/>
      <c r="C27" s="63"/>
      <c r="D27" s="59"/>
      <c r="E27" s="59"/>
      <c r="F27" s="59"/>
      <c r="G27" s="59"/>
      <c r="H27" s="59"/>
      <c r="I27" s="59"/>
      <c r="J27" s="59"/>
      <c r="K27" s="59"/>
      <c r="L27" s="59"/>
      <c r="M27" s="62"/>
      <c r="N27" s="63"/>
    </row>
    <row r="28" spans="1:14" ht="15.75" thickBot="1">
      <c r="A28" s="64"/>
      <c r="B28" s="59"/>
      <c r="C28" s="63"/>
      <c r="D28" s="65"/>
      <c r="E28" s="59"/>
      <c r="F28" s="59"/>
      <c r="G28" s="59"/>
      <c r="H28" s="59"/>
      <c r="I28" s="59"/>
      <c r="J28" s="59"/>
      <c r="K28" s="59"/>
      <c r="L28" s="59"/>
      <c r="M28" s="62"/>
      <c r="N28" s="63"/>
    </row>
    <row r="29" spans="1:14" ht="17.25" thickBot="1">
      <c r="A29" s="64"/>
      <c r="B29" s="116"/>
      <c r="C29" s="116"/>
      <c r="D29" s="65"/>
      <c r="E29" s="59"/>
      <c r="F29" s="59"/>
      <c r="G29" s="59"/>
      <c r="H29" s="59"/>
      <c r="I29" s="59"/>
      <c r="J29" s="59"/>
      <c r="K29" s="59"/>
      <c r="L29" s="59"/>
      <c r="M29" s="66"/>
      <c r="N29" s="21"/>
    </row>
    <row r="30" spans="1:14" ht="15">
      <c r="A30" s="64"/>
      <c r="B30" s="59"/>
      <c r="C30" s="63"/>
      <c r="D30" s="65"/>
      <c r="E30" s="59"/>
      <c r="F30" s="59"/>
      <c r="G30" s="59"/>
      <c r="H30" s="59"/>
      <c r="I30" s="59"/>
      <c r="J30" s="59"/>
      <c r="K30" s="59"/>
      <c r="L30" s="59"/>
      <c r="M30" s="66"/>
      <c r="N30" s="21"/>
    </row>
    <row r="31" spans="1:14" ht="15.75" thickBot="1">
      <c r="A31" s="67"/>
      <c r="B31" s="43"/>
      <c r="C31" s="68"/>
      <c r="D31" s="43"/>
      <c r="E31" s="43"/>
      <c r="F31" s="43"/>
      <c r="G31" s="43"/>
      <c r="H31" s="43"/>
      <c r="I31" s="43"/>
      <c r="J31" s="43"/>
      <c r="K31" s="69"/>
      <c r="L31" s="69"/>
      <c r="M31" s="70"/>
      <c r="N31" s="21"/>
    </row>
    <row r="32" spans="1:14" ht="17.25" thickBot="1">
      <c r="A32" s="116" t="s">
        <v>87</v>
      </c>
      <c r="B32" s="116"/>
      <c r="C32" s="71">
        <f>SUM(C12:C31)</f>
        <v>0</v>
      </c>
      <c r="D32" s="72"/>
      <c r="E32" s="72"/>
      <c r="F32" s="72"/>
      <c r="G32" s="72"/>
      <c r="H32" s="72"/>
      <c r="I32" s="73">
        <f>SUM(I12:I31)</f>
        <v>0</v>
      </c>
      <c r="J32" s="72"/>
      <c r="K32" s="74"/>
      <c r="L32" s="73">
        <f>SUM(L12:L31)</f>
        <v>0</v>
      </c>
      <c r="M32" s="75">
        <f>SUM(L32)</f>
        <v>0</v>
      </c>
      <c r="N32" s="76">
        <f>SUM(N12:N31)</f>
        <v>0</v>
      </c>
    </row>
    <row r="33" spans="1:14" ht="12.75">
      <c r="A33" s="7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  <c r="N33" s="78"/>
    </row>
    <row r="34" spans="1:14" ht="12.75">
      <c r="A34" s="117" t="s">
        <v>115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79"/>
    </row>
    <row r="35" spans="1:14" ht="12.75">
      <c r="A35" s="7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79"/>
    </row>
    <row r="36" spans="1:14" ht="12.75">
      <c r="A36" s="77"/>
      <c r="B36" s="37"/>
      <c r="C36" s="37"/>
      <c r="D36" s="37"/>
      <c r="E36" s="37"/>
      <c r="F36" s="37"/>
      <c r="G36" s="37"/>
      <c r="H36" s="37"/>
      <c r="I36" s="37"/>
      <c r="J36" s="120" t="s">
        <v>116</v>
      </c>
      <c r="K36" s="120"/>
      <c r="L36" s="120"/>
      <c r="M36" s="121"/>
      <c r="N36" s="79"/>
    </row>
    <row r="37" spans="1:14" ht="18.75" thickBot="1">
      <c r="A37" s="80"/>
      <c r="B37" s="81"/>
      <c r="C37" s="81"/>
      <c r="D37" s="81"/>
      <c r="E37" s="81"/>
      <c r="F37" s="81"/>
      <c r="G37" s="81"/>
      <c r="H37" s="81"/>
      <c r="I37" s="81"/>
      <c r="J37" s="122"/>
      <c r="K37" s="122"/>
      <c r="L37" s="122"/>
      <c r="M37" s="123"/>
      <c r="N37" s="82"/>
    </row>
  </sheetData>
  <sheetProtection/>
  <mergeCells count="10">
    <mergeCell ref="A32:B32"/>
    <mergeCell ref="A34:M34"/>
    <mergeCell ref="J36:M36"/>
    <mergeCell ref="J37:M37"/>
    <mergeCell ref="A2:M2"/>
    <mergeCell ref="A4:H4"/>
    <mergeCell ref="A5:H5"/>
    <mergeCell ref="A7:A10"/>
    <mergeCell ref="D7:I8"/>
    <mergeCell ref="B29:C29"/>
  </mergeCells>
  <printOptions/>
  <pageMargins left="0.75" right="0.75" top="1" bottom="1" header="0.5" footer="0.5"/>
  <pageSetup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MarjusZ</dc:creator>
  <cp:keywords/>
  <dc:description/>
  <cp:lastModifiedBy>admin</cp:lastModifiedBy>
  <cp:lastPrinted>2014-02-07T08:48:41Z</cp:lastPrinted>
  <dcterms:created xsi:type="dcterms:W3CDTF">2013-03-17T15:35:46Z</dcterms:created>
  <dcterms:modified xsi:type="dcterms:W3CDTF">2014-02-07T08:48:50Z</dcterms:modified>
  <cp:category/>
  <cp:version/>
  <cp:contentType/>
  <cp:contentStatus/>
</cp:coreProperties>
</file>