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910" activeTab="0"/>
  </bookViews>
  <sheets>
    <sheet name="Kopertina" sheetId="1" r:id="rId1"/>
    <sheet name="Bilianci 1 aktivi" sheetId="2" r:id="rId2"/>
    <sheet name="Bilanci 1 pasivi" sheetId="3" r:id="rId3"/>
    <sheet name="Ardh. e Shp. (Natyres)" sheetId="4" r:id="rId4"/>
    <sheet name="Fluksi 2" sheetId="5" r:id="rId5"/>
    <sheet name="Ndr. kapitali" sheetId="6" r:id="rId6"/>
    <sheet name="Shenime 1" sheetId="7" r:id="rId7"/>
    <sheet name="Shenime 2" sheetId="8" r:id="rId8"/>
    <sheet name="Shenime 3" sheetId="9" r:id="rId9"/>
    <sheet name="AQT &amp; Amortizimi" sheetId="10" r:id="rId10"/>
    <sheet name="FORM. DEKL. T..FIT." sheetId="11" r:id="rId11"/>
    <sheet name="DEK.ANALITIKE T.ARDHURAT" sheetId="12" r:id="rId12"/>
    <sheet name="DIVIDENTI" sheetId="13" r:id="rId13"/>
    <sheet name="dekl. pers." sheetId="14" r:id="rId14"/>
  </sheets>
  <definedNames>
    <definedName name="_xlnm.Print_Titles" localSheetId="9">'AQT &amp; Amortizimi'!$6:$6</definedName>
    <definedName name="_xlnm.Print_Titles" localSheetId="3">'Ardh. e Shp. (Natyres)'!$5:$5</definedName>
  </definedNames>
  <calcPr fullCalcOnLoad="1" fullPrecision="0"/>
</workbook>
</file>

<file path=xl/sharedStrings.xml><?xml version="1.0" encoding="utf-8"?>
<sst xmlns="http://schemas.openxmlformats.org/spreadsheetml/2006/main" count="1435" uniqueCount="1030">
  <si>
    <t>Periudha  Kontabel e Pasqyrave Financiare</t>
  </si>
  <si>
    <t>Data  e  mbylljes se Pasqyrave Financiare</t>
  </si>
  <si>
    <t>A. I</t>
  </si>
  <si>
    <t>A. II</t>
  </si>
  <si>
    <t xml:space="preserve">                                                                  PAGESA</t>
  </si>
  <si>
    <t>Vetem per perdorim zyrtar</t>
  </si>
  <si>
    <t xml:space="preserve">     Leke</t>
  </si>
  <si>
    <t xml:space="preserve">     Xhirim</t>
  </si>
  <si>
    <t xml:space="preserve">     Cek</t>
  </si>
  <si>
    <t>SHUMA E PAGUAR</t>
  </si>
  <si>
    <t xml:space="preserve">     Te tjera …………………..</t>
  </si>
  <si>
    <t>Data, Vula e bankes dhe nenshkrimi I nepunesit te bankes</t>
  </si>
  <si>
    <t xml:space="preserve">   Origjinali - Zyra e tatimeve</t>
  </si>
  <si>
    <t xml:space="preserve">    Kopja - Personi I Tatushem</t>
  </si>
  <si>
    <t>Hua, në monedha të huaja</t>
  </si>
  <si>
    <t>544.</t>
  </si>
  <si>
    <t>Letra me vlerë të borxhit, të emetuara</t>
  </si>
  <si>
    <t>461</t>
  </si>
  <si>
    <t>Huamarrje afatshkurtra</t>
  </si>
  <si>
    <t>4611</t>
  </si>
  <si>
    <t>Bankat</t>
  </si>
  <si>
    <t>4612</t>
  </si>
  <si>
    <t>Të tjerë tituj</t>
  </si>
  <si>
    <t>Kthimet / ripagesat e huave afatgjata</t>
  </si>
  <si>
    <t>Bono të konvertueshme</t>
  </si>
  <si>
    <t>Huatë dhe parapagimet</t>
  </si>
  <si>
    <t>Të pagueshme ndaj furnitorëve</t>
  </si>
  <si>
    <t>Furnitorë për mallra, produkte e shërbime</t>
  </si>
  <si>
    <t>Furnitorë për aktivet afatgjatë</t>
  </si>
  <si>
    <t>Të pagueshme ndaj punonjësve</t>
  </si>
  <si>
    <t>Paga dhe shpërblime</t>
  </si>
  <si>
    <t>423</t>
  </si>
  <si>
    <t>Paradhënie për punonjësit</t>
  </si>
  <si>
    <t>Detyrimet tatimore</t>
  </si>
  <si>
    <t>43</t>
  </si>
  <si>
    <t>Detyrime për sigurimet shoqërore</t>
  </si>
  <si>
    <t>Sigurime shoqërore dhe shëndetësore</t>
  </si>
  <si>
    <t>Organizma të tjera shoqërorë</t>
  </si>
  <si>
    <t>Detyrime të tjera</t>
  </si>
  <si>
    <t>44</t>
  </si>
  <si>
    <t>PASIVET DHE KAPITALI</t>
  </si>
  <si>
    <t>Emertimi dhe Forma ligjore</t>
  </si>
  <si>
    <t>NIPT -i</t>
  </si>
  <si>
    <t>Adresa e Selise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</si>
  <si>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</si>
  <si>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</si>
  <si>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</si>
  <si>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</si>
  <si>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Pasqyra Financiare jane individuale</t>
  </si>
  <si>
    <t>Po</t>
  </si>
  <si>
    <t>Pasqyra Financiare jane te konsoliduara</t>
  </si>
  <si>
    <t>Jo</t>
  </si>
  <si>
    <t>Pasqyra Financiare jane te shprehura ne</t>
  </si>
  <si>
    <t>Nga</t>
  </si>
  <si>
    <t>Deri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</si>
  <si>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</si>
  <si>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</si>
  <si>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</si>
  <si>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</si>
  <si>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</si>
  <si>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</si>
  <si>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</si>
  <si>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</si>
  <si>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</si>
  <si>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</si>
  <si>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</si>
  <si>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</si>
  <si>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</si>
  <si>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</si>
  <si>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</si>
  <si>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</si>
  <si>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</si>
  <si>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</si>
  <si>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</si>
  <si>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</si>
  <si>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</si>
  <si>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</si>
  <si>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</si>
  <si>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</si>
  <si>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>Rezervat e tjera</t>
  </si>
  <si>
    <t>Fitimet e pa shperndara</t>
  </si>
  <si>
    <t>Fitimi (Humbja) e vitit financiar</t>
  </si>
  <si>
    <t>●</t>
  </si>
  <si>
    <t>Fitimi i ushtrimit</t>
  </si>
  <si>
    <t>Shteti për tatime dhe taksa</t>
  </si>
  <si>
    <t>Tatim mbi fitimin</t>
  </si>
  <si>
    <t>4453</t>
  </si>
  <si>
    <t>Shteti - TVSH per t'u paguar</t>
  </si>
  <si>
    <t>Te tjera tatime per t'u paguar e per t'u kthyer</t>
  </si>
  <si>
    <t>Tatime të shtyra (teprica kreditore)</t>
  </si>
  <si>
    <t>Tatimi ne burim</t>
  </si>
  <si>
    <t>Hua të tjera</t>
  </si>
  <si>
    <t>451</t>
  </si>
  <si>
    <t>Të drejta dhe detyrime ndaj pjesëtarëve të tjerë të grupit (teprica kreditore)</t>
  </si>
  <si>
    <t>Të drejta dhe detyrime ndaj ortakëve dhe aksionerëve (teprica kreditore)</t>
  </si>
  <si>
    <t>Të drejta ndaj pronarëve për kapitalin e nënshkruar (teprica kreditore)</t>
  </si>
  <si>
    <t>Dividentë për t’u paguar</t>
  </si>
  <si>
    <t>Debitorë të tjerë, kreditorë të tjerë (teprica kreditore)</t>
  </si>
  <si>
    <t>Parapagimet e arkëtuara</t>
  </si>
  <si>
    <t>Grantet dhe të ardhurat e shtyra</t>
  </si>
  <si>
    <t>Provizionet afatshkurtra</t>
  </si>
  <si>
    <t>TOTALI I DETYR. AFATSHKURTRA (I)</t>
  </si>
  <si>
    <t>DETYRIME AFATGJATA</t>
  </si>
  <si>
    <t>Huatë afatgjata</t>
  </si>
  <si>
    <t>Hua, bono dhe detyrime nga qeraja financiare</t>
  </si>
  <si>
    <t>468.</t>
  </si>
  <si>
    <t>Huamarrjet afatgjatë</t>
  </si>
  <si>
    <t>460</t>
  </si>
  <si>
    <t>Qera financiare</t>
  </si>
  <si>
    <t>Bonot e konvertueshme</t>
  </si>
  <si>
    <t>Huamarrje të tjera afatgjata</t>
  </si>
  <si>
    <t>Furnitorë për aktivet afatgjata</t>
  </si>
  <si>
    <t>Provizionet afatgjata</t>
  </si>
  <si>
    <t>TOTALI I DETYR. AFATGJATA (II)</t>
  </si>
  <si>
    <t>TOTALI I DETYRIMEVE (I) + (II)</t>
  </si>
  <si>
    <t>KAPITALI</t>
  </si>
  <si>
    <t>Aksionet e pakicës (përdoret vetëm në pasqyrat financiare të konsoliduara )</t>
  </si>
  <si>
    <t xml:space="preserve">Kapitali që i përket aksionarëve të shoqërisë mëmë (përdoret vetëm në PF të konsoliduara)  </t>
  </si>
  <si>
    <t>Kapitali aksionar</t>
  </si>
  <si>
    <t>101</t>
  </si>
  <si>
    <t>Kapitali i paguar</t>
  </si>
  <si>
    <t>102</t>
  </si>
  <si>
    <t>Kapitali i nënshkruar i papaguar</t>
  </si>
  <si>
    <t>Primi i aksionit</t>
  </si>
  <si>
    <t>104</t>
  </si>
  <si>
    <t>Prime të lidhur me kapitalin</t>
  </si>
  <si>
    <t>105</t>
  </si>
  <si>
    <t>Zbritje të lidhura me kapitalin</t>
  </si>
  <si>
    <t>Njësitë ose aksionet e thesarit (negative)</t>
  </si>
  <si>
    <t>Rezerva statutore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</si>
  <si>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</si>
  <si>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</si>
  <si>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</si>
  <si>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</si>
  <si>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</si>
  <si>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</si>
  <si>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</si>
  <si>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KAPITALIT (III)</t>
  </si>
  <si>
    <t>A -  PASQYRA E TE ARDHURAVE DHE SHPENZIMEVE</t>
  </si>
  <si>
    <t xml:space="preserve">            (Bazuar ne klasifikimin e Shpenzimeve sipas Natyres)</t>
  </si>
  <si>
    <t>Pershkrimi i elementeve</t>
  </si>
  <si>
    <t>Referencat    Nr. Llog.</t>
  </si>
  <si>
    <t>Viti paraardhes</t>
  </si>
  <si>
    <t>Shitjet neto</t>
  </si>
  <si>
    <t>71, 705</t>
  </si>
  <si>
    <t>a</t>
  </si>
  <si>
    <t>b</t>
  </si>
  <si>
    <t>Te ardhura nga veprimtarite e shfrytezimit</t>
  </si>
  <si>
    <t>702 - 708</t>
  </si>
  <si>
    <t>702</t>
  </si>
  <si>
    <t>c</t>
  </si>
  <si>
    <t>d</t>
  </si>
  <si>
    <t>e</t>
  </si>
  <si>
    <t>-</t>
  </si>
  <si>
    <t>Qira</t>
  </si>
  <si>
    <t>Ndryshime ne inventarin e produkteve dhe prodh. ne proçes</t>
  </si>
  <si>
    <t>71</t>
  </si>
  <si>
    <t>Ndryshimi i gjendjeve te prodhimit ne proçes</t>
  </si>
  <si>
    <t>Ndryshimi i gjendjeve te produkteve</t>
  </si>
  <si>
    <t>Materiale te konsumuara</t>
  </si>
  <si>
    <t>601 - 608</t>
  </si>
  <si>
    <t>f</t>
  </si>
  <si>
    <t>g</t>
  </si>
  <si>
    <t>Kosto e punes</t>
  </si>
  <si>
    <t>641 - 648</t>
  </si>
  <si>
    <t>Amortizimet dhe zhvleresimet</t>
  </si>
  <si>
    <t>68X</t>
  </si>
  <si>
    <t>Shumat e parashikuara per akivet financiare</t>
  </si>
  <si>
    <t>686</t>
  </si>
  <si>
    <t>Shumat e parashikuara te jashzakon.</t>
  </si>
  <si>
    <t>Mirmbajtje dhe riparime</t>
  </si>
  <si>
    <t>Personeli nga jashte ndermarjes</t>
  </si>
  <si>
    <t>i</t>
  </si>
  <si>
    <t>j</t>
  </si>
  <si>
    <t>k</t>
  </si>
  <si>
    <t>Shpenzime transporti</t>
  </si>
  <si>
    <t>l</t>
  </si>
  <si>
    <t>m</t>
  </si>
  <si>
    <t>n</t>
  </si>
  <si>
    <t>o</t>
  </si>
  <si>
    <t>Totali i shpenzimeve (4 - 7)</t>
  </si>
  <si>
    <t>Te ardhurat dhe shpenzimet financiare nga njesite e kontrolluara</t>
  </si>
  <si>
    <t>761, 661</t>
  </si>
  <si>
    <t>761</t>
  </si>
  <si>
    <t>Shpenzime per interesa</t>
  </si>
  <si>
    <t>Te ardhurat dhe shpenzimet financiare nga pjesmarjet</t>
  </si>
  <si>
    <t>762, 662</t>
  </si>
  <si>
    <t>762</t>
  </si>
  <si>
    <t>662</t>
  </si>
  <si>
    <t>Te ardhura dhe shpenzime financiare</t>
  </si>
  <si>
    <t>Te ardhura dhe shpenzime financiare nga investimet e tjera financiare afatgjata</t>
  </si>
  <si>
    <t>Te ardhura financiare nga investimet e tjera financiare afatgjata</t>
  </si>
  <si>
    <t>763, 764, 765</t>
  </si>
  <si>
    <t xml:space="preserve"> Shpenzime financiare nga investimet e tjera financiare afatgjata</t>
  </si>
  <si>
    <t>664, 665</t>
  </si>
  <si>
    <t>Te ardhurat dhe shpenzimet nga interesat</t>
  </si>
  <si>
    <t>767, 667</t>
  </si>
  <si>
    <t>Te ardhura nga interesat</t>
  </si>
  <si>
    <t>667</t>
  </si>
  <si>
    <t>653</t>
  </si>
  <si>
    <t>669</t>
  </si>
  <si>
    <t>769</t>
  </si>
  <si>
    <t>Leke</t>
  </si>
  <si>
    <t>E M E R T I M I</t>
  </si>
  <si>
    <t>Sipas Bilancit</t>
  </si>
  <si>
    <t>Fiskale</t>
  </si>
  <si>
    <t>TOTALI I TE ARDHURAVE</t>
  </si>
  <si>
    <t>TOTALI I SHPENZIMEVE</t>
  </si>
  <si>
    <t>Shpenzime të zbritshme sipas ligjit. Total (Neni 21)</t>
  </si>
  <si>
    <t>Rezultati i vitit ushtrimor</t>
  </si>
  <si>
    <t xml:space="preserve">     - Humbja</t>
  </si>
  <si>
    <t xml:space="preserve">     - Fitimi</t>
  </si>
  <si>
    <t>Humbja per t'u mbartur nga 1 vit me para</t>
  </si>
  <si>
    <t>Humbja per t'u mbartur nga 2 vite me para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</si>
  <si>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</si>
  <si>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</si>
  <si>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a) Informacion i përgjithsëm dhe politikat kontabël</t>
  </si>
  <si>
    <t>b)Shënimet qe shpjegojnë zërat e ndryshëm të pasqyrave financiare</t>
  </si>
  <si>
    <t>c) Shënime të tjera shpjegeuse</t>
  </si>
  <si>
    <t>-Gjendja dhe ndryshimet e AAM (AQT) me vleren bruto (1 pasqyre)</t>
  </si>
  <si>
    <t>-Pasqyra te permbledhjes s e amortizimeve dhe llogaritjes se amortizimit (2 pasqyra)</t>
  </si>
  <si>
    <t>625</t>
  </si>
  <si>
    <t>613</t>
  </si>
  <si>
    <t>602</t>
  </si>
  <si>
    <t>444</t>
  </si>
  <si>
    <t>626</t>
  </si>
  <si>
    <t>627</t>
  </si>
  <si>
    <t>628</t>
  </si>
  <si>
    <t>641</t>
  </si>
  <si>
    <t>644</t>
  </si>
  <si>
    <t>421</t>
  </si>
  <si>
    <t>GJITHSEJ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</si>
  <si>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</si>
  <si>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</si>
  <si>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</si>
  <si>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</si>
  <si>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</si>
  <si>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</si>
  <si>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 xml:space="preserve">Rritje/renie ne tepricen e kerkesave te arketueshme </t>
  </si>
  <si>
    <t>Rritje/renie ne Tepricen e inventarit</t>
  </si>
  <si>
    <t>nga aktiviteti</t>
  </si>
  <si>
    <t>Blerja e njesisese kontrolluar X minus parate e Arketuara</t>
  </si>
  <si>
    <t>Te ardhura nga shitja e paisjeve</t>
  </si>
  <si>
    <t>Dividentet e arketuar</t>
  </si>
  <si>
    <t>Te ardhura nga emetimi i kapitalit aksioner</t>
  </si>
  <si>
    <t>Pagesat e detyrimive te qerase financiare</t>
  </si>
  <si>
    <t>Dividente te paguar</t>
  </si>
  <si>
    <t>Mjetet monetare ne fillim te periudhes kontabel</t>
  </si>
  <si>
    <t>Mjetet monetare ne fund te periudhes kontabel</t>
  </si>
  <si>
    <t xml:space="preserve">BKT </t>
  </si>
  <si>
    <t>Euro</t>
  </si>
  <si>
    <t>DEKLARATE MBI TE ARDHURAT PERSONALE</t>
  </si>
  <si>
    <t xml:space="preserve">Deklaroj ne pergjegjesine time se te ardhurat qe kam perfituar nga te gjitha burimet 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</si>
  <si>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</si>
  <si>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</si>
  <si>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</si>
  <si>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</si>
  <si>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</si>
  <si>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</si>
  <si>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</si>
  <si>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</si>
  <si>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</si>
  <si>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</si>
  <si>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</si>
  <si>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</si>
  <si>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</si>
  <si>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</si>
  <si>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</si>
  <si>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</si>
  <si>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</si>
  <si>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</si>
  <si>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</si>
  <si>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</si>
  <si>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</si>
  <si>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</si>
  <si>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</si>
  <si>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</si>
  <si>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I</t>
  </si>
  <si>
    <t>II</t>
  </si>
  <si>
    <t>III</t>
  </si>
  <si>
    <t>Shpenzime te pa zbriteshme</t>
  </si>
  <si>
    <t>Fitimi para tatimit</t>
  </si>
  <si>
    <t>Tatimi mbi fitimin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</si>
  <si>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</si>
  <si>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</si>
  <si>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</si>
  <si>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</si>
  <si>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</si>
  <si>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</si>
  <si>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Humbje e mbartur</t>
  </si>
  <si>
    <t>Totali</t>
  </si>
  <si>
    <t>ADMINISTRATORI</t>
  </si>
  <si>
    <t>a)</t>
  </si>
  <si>
    <t>b)</t>
  </si>
  <si>
    <t>c)</t>
  </si>
  <si>
    <t>d)</t>
  </si>
  <si>
    <t>ç)</t>
  </si>
  <si>
    <t>vlera e shpërblimeve në natyrë</t>
  </si>
  <si>
    <t>kontributet vullnetare të pensioneve</t>
  </si>
  <si>
    <t>e)</t>
  </si>
  <si>
    <t>dividentet e deklaruar dhe ndarjet e fitimit</t>
  </si>
  <si>
    <t>ë)</t>
  </si>
  <si>
    <t>f)</t>
  </si>
  <si>
    <t>gjobat, kamatvonesat dhe kushtet e tjera penale</t>
  </si>
  <si>
    <t>g)</t>
  </si>
  <si>
    <t>krijimi ose rritja e rezervave e fondeve të tjera speciale</t>
  </si>
  <si>
    <t>gj)</t>
  </si>
  <si>
    <t>h</t>
  </si>
  <si>
    <t>i)</t>
  </si>
  <si>
    <t>shpenzimet e konsumit personal</t>
  </si>
  <si>
    <t>j)</t>
  </si>
  <si>
    <t>shpenzime të cilat tejkalojnë kufijtë e përcaktuar me ligj.</t>
  </si>
  <si>
    <t>k)</t>
  </si>
  <si>
    <t>l)</t>
  </si>
  <si>
    <t>çdo shpenzim masa e të cilit nuk vërtetohet me dokumenta</t>
  </si>
  <si>
    <t>ll)</t>
  </si>
  <si>
    <t>y)</t>
  </si>
  <si>
    <t>në se baza e amortizimit është një shumë negative.</t>
  </si>
  <si>
    <t>Administratori</t>
  </si>
  <si>
    <t>TATIMI MBI DIVIDENTIN</t>
  </si>
  <si>
    <t>Emertimi</t>
  </si>
  <si>
    <t>Vlera</t>
  </si>
  <si>
    <t>Akciza</t>
  </si>
  <si>
    <t>Tvsh</t>
  </si>
  <si>
    <t>Tatim mbi te ardhurat personale</t>
  </si>
  <si>
    <t>paraqitet ne aktivin e bilancit ne shumen  leke, postin 1 (vl.monetare)</t>
  </si>
  <si>
    <t>Humbja per t'u mbartur nga 3 vite me para</t>
  </si>
  <si>
    <t>Shuma e humbjes per t'u mbartur ne vitin ushtrimor</t>
  </si>
  <si>
    <t>Shuma e humbjeve qe nuk mbarten per efekt fiskal</t>
  </si>
  <si>
    <t>Fitimi i tatushem</t>
  </si>
  <si>
    <t>Tatim fitimi i llogaritur</t>
  </si>
  <si>
    <t>Zbritje nga fitimi (Rezervat ligjore)</t>
  </si>
  <si>
    <t>Fitimi neto per t'u shperndare nga periudha ushtrimore</t>
  </si>
  <si>
    <t>Fitimi neto per t'u shperndare nga vitet e kaluara</t>
  </si>
  <si>
    <t xml:space="preserve">Shtese kapitali nga fitimi </t>
  </si>
  <si>
    <t>Dividente per t'u shperndare</t>
  </si>
  <si>
    <t>Tatimi mbi dividentin e llogaritur</t>
  </si>
  <si>
    <t>Ne total llogaritja e amortizimit vjetor = (a+b+c+d)</t>
  </si>
  <si>
    <t>a) Ndertesa e makineri afat gjate</t>
  </si>
  <si>
    <t>b) Aktive te patrupezuara</t>
  </si>
  <si>
    <t>c) Kompjuterat dhe sisteme informacioni</t>
  </si>
  <si>
    <t>d) Te gjitha aktivet e tjera te aktivitetit</t>
  </si>
  <si>
    <t xml:space="preserve">         Llogaritja e Amortizimit</t>
  </si>
  <si>
    <t>Tatimi i mbajtur ne burimne zbatim te nenit 33</t>
  </si>
  <si>
    <t>Data dhe Nenshkrimi  i personit te tatushem-Deklaroj nen pergjegjesine time qe informacioni i mesiperm eshte i plote dhe i sakte</t>
  </si>
  <si>
    <t>TOTALI</t>
  </si>
  <si>
    <t>531</t>
  </si>
  <si>
    <t>NR</t>
  </si>
  <si>
    <t>401</t>
  </si>
  <si>
    <t>701</t>
  </si>
  <si>
    <t>215</t>
  </si>
  <si>
    <t>A</t>
  </si>
  <si>
    <t>B</t>
  </si>
  <si>
    <t>C</t>
  </si>
  <si>
    <t>kosto e blerjes dhe e përmirësimit te tokes dhe të truallit</t>
  </si>
  <si>
    <t>kosto e blerjes dhe permiresimit per aktive objekt amortizimi</t>
  </si>
  <si>
    <t>zmadhimi i kapitalit themeltar të shoqërisë ose kontributit te secilit person ne ortakeri</t>
  </si>
  <si>
    <t>interesat e paguara mbi interesin maksimal te kredise se caktuar nga Banka e shqiperise</t>
  </si>
  <si>
    <t>tatimi mbi të ardhurat personale, akciza, tatimi mbi fitimin dhe tatimi mbi vleren e shtuar te zbriteshme</t>
  </si>
  <si>
    <t>shpenzimet e përfaqësimit, pritje e percjellje</t>
  </si>
  <si>
    <t>shpenzime për dhurata</t>
  </si>
  <si>
    <t>Interesi i paguar kur huaja dhe parapagimet tejkalojne kater here kapitalin themeltar</t>
  </si>
  <si>
    <t>m)</t>
  </si>
  <si>
    <t>shpenzime per sherbime teknike, konsulence, menaxhim te palikujduar brenda periudhes tatimore</t>
  </si>
  <si>
    <t>n)</t>
  </si>
  <si>
    <t>amortizim nga rivleresimi i aktiveve te qenrueshme</t>
  </si>
  <si>
    <t>TATIMIN MBI TE ARDHURAT</t>
  </si>
  <si>
    <t xml:space="preserve">DEKLARATA ANALITIKE PER </t>
  </si>
  <si>
    <t>Numri i Vendosjes se Dokumentit (NVD)</t>
  </si>
  <si>
    <t>(Vetem per perdorim zyrtar)</t>
  </si>
  <si>
    <t>404</t>
  </si>
  <si>
    <t>411</t>
  </si>
  <si>
    <t>431</t>
  </si>
  <si>
    <t>437</t>
  </si>
  <si>
    <t>438</t>
  </si>
  <si>
    <t>441</t>
  </si>
  <si>
    <t>Te ardhura nga shitje te tjera</t>
  </si>
  <si>
    <t>Shitje mallrash</t>
  </si>
  <si>
    <t>p</t>
  </si>
  <si>
    <t>Gjoba dhe demshperblime</t>
  </si>
  <si>
    <t>632</t>
  </si>
  <si>
    <t>Taksa, tarifa doganore</t>
  </si>
  <si>
    <t>634</t>
  </si>
  <si>
    <t>635</t>
  </si>
  <si>
    <t>q</t>
  </si>
  <si>
    <t>Rezerva tjera</t>
  </si>
  <si>
    <t>Data e krijimit</t>
  </si>
  <si>
    <t>Fitimi para tatimit per efekt fiskal</t>
  </si>
  <si>
    <t>Deklaruesi</t>
  </si>
  <si>
    <t>leke</t>
  </si>
  <si>
    <t xml:space="preserve">dhe do te derdhet tatimi mbi te ardhurat personale  sipas Ligjit  nr 8438 date 28.12.1998 </t>
  </si>
  <si>
    <t>"Per tatimin mbi te ardhurat jane:</t>
  </si>
  <si>
    <t>Te ardhurat nga</t>
  </si>
  <si>
    <t>Tatimi i derdhur ne leke
(me numura e me shkrim)</t>
  </si>
  <si>
    <t>Dividenti</t>
  </si>
  <si>
    <t>Ndarja e fitimit te ortakut</t>
  </si>
  <si>
    <t>Dhenie hua</t>
  </si>
  <si>
    <t>Dhene me qera e objektit me kontrate te noterizuar</t>
  </si>
  <si>
    <t>Enfiteoza</t>
  </si>
  <si>
    <t>E drejta e autorit apo pronesia intelektuale</t>
  </si>
  <si>
    <t>Shperblime per pune dytesore</t>
  </si>
  <si>
    <t>Pune e perkoheshme (pa kontrate)</t>
  </si>
  <si>
    <t>Te tjera</t>
  </si>
  <si>
    <t xml:space="preserve">Emri     </t>
  </si>
  <si>
    <t xml:space="preserve">Atesia    </t>
  </si>
  <si>
    <t xml:space="preserve">Mbiemri  </t>
  </si>
  <si>
    <t xml:space="preserve">Adresa e Banimit     </t>
  </si>
  <si>
    <t>Shuma e perfituar leke
(me numura e me shkrim)</t>
  </si>
  <si>
    <t>EMRI I PERSONAVE PJESEMARRES NE KAPITALIN E SHOQERISE</t>
  </si>
  <si>
    <t>DIVIDENTI PER T'U SHPERNDARE</t>
  </si>
  <si>
    <t>DIVIDENTI I FUTUR NE KAPITAL</t>
  </si>
  <si>
    <t>DATA E VEPRIMIT KONTABEL</t>
  </si>
  <si>
    <t>PERQINDJA E PJESEMARRJES NE KAPITAL</t>
  </si>
  <si>
    <t>PJESA E DIVIDENTIT PER T'U TERHEQUR NGA PRONARET</t>
  </si>
  <si>
    <t>BILANCI</t>
  </si>
  <si>
    <t>A  K  T  I  V  E  T</t>
  </si>
  <si>
    <t>Shenime</t>
  </si>
  <si>
    <t>AKTIVET AFATSHKURTRA</t>
  </si>
  <si>
    <t>1</t>
  </si>
  <si>
    <t>Aktive monetare</t>
  </si>
  <si>
    <t xml:space="preserve"> 512</t>
  </si>
  <si>
    <t>Vlera monetare në bankë</t>
  </si>
  <si>
    <t>5121</t>
  </si>
  <si>
    <t>Banka - Vlera monetare, në lekë</t>
  </si>
  <si>
    <t>5124.</t>
  </si>
  <si>
    <t>Banka - Vlera monetare, në  monedha të huaja</t>
  </si>
  <si>
    <t>Vlera monetare në arkë</t>
  </si>
  <si>
    <t>5311</t>
  </si>
  <si>
    <t>Vlera monetare, në lekë</t>
  </si>
  <si>
    <t>Vlera monetare, në monedha të huaja</t>
  </si>
  <si>
    <t>Totali 1</t>
  </si>
  <si>
    <t>2</t>
  </si>
  <si>
    <t>Derivative dhe aktive te mbajtura per tregtim</t>
  </si>
  <si>
    <t>(i)</t>
  </si>
  <si>
    <t>Derivativet</t>
  </si>
  <si>
    <t>(ii)</t>
  </si>
  <si>
    <t>Aktivet e mbajtura per tregtim</t>
  </si>
  <si>
    <t>Totali 2</t>
  </si>
  <si>
    <t>3</t>
  </si>
  <si>
    <t>Aktive te tjera financiare afatshkurtra</t>
  </si>
  <si>
    <t>Llogari/Kerkesa te arketueshme</t>
  </si>
  <si>
    <t>Klientë për mallra, produkte e shërbime</t>
  </si>
  <si>
    <t>Llogari/Kerkesa te tjera te arketueshme</t>
  </si>
  <si>
    <t>467</t>
  </si>
  <si>
    <t>Debitorë të tjerë, kreditorë të tjerë (teprica debitore)</t>
  </si>
  <si>
    <t>Tatimi mbi fitimin (teprica debitore)</t>
  </si>
  <si>
    <t>Tatimi mbi të ardhurat personale (teprica debitore)</t>
  </si>
  <si>
    <t>Tatimi në burim (teprica debitore)</t>
  </si>
  <si>
    <t>4454</t>
  </si>
  <si>
    <t>Shteti- TVSH për t’u marrë</t>
  </si>
  <si>
    <t>(iii)</t>
  </si>
  <si>
    <t>Instrumente te tjera borxhi</t>
  </si>
  <si>
    <t>469</t>
  </si>
  <si>
    <t>Huadhënie afatshkurtër</t>
  </si>
  <si>
    <t>(iv)</t>
  </si>
  <si>
    <t>Investime te tjera financiare</t>
  </si>
  <si>
    <t>Totali 3</t>
  </si>
  <si>
    <t>4</t>
  </si>
  <si>
    <t>Inventari</t>
  </si>
  <si>
    <t>Lendet e para</t>
  </si>
  <si>
    <t>31</t>
  </si>
  <si>
    <t>Materiale</t>
  </si>
  <si>
    <t>32</t>
  </si>
  <si>
    <t>Inventari i imët dhe ambalazhet</t>
  </si>
  <si>
    <t>392</t>
  </si>
  <si>
    <t>Zhvlerësimi i materialeve të tjera</t>
  </si>
  <si>
    <t>Prodhim ne proces</t>
  </si>
  <si>
    <t>Produkte te gatshme</t>
  </si>
  <si>
    <t>34</t>
  </si>
  <si>
    <t>Produkte</t>
  </si>
  <si>
    <t>Mallra per rishitje</t>
  </si>
  <si>
    <t>35</t>
  </si>
  <si>
    <t>Mallra</t>
  </si>
  <si>
    <t>(v)</t>
  </si>
  <si>
    <t>Parapagesat per furnizime</t>
  </si>
  <si>
    <t>Totali 4</t>
  </si>
  <si>
    <t>5</t>
  </si>
  <si>
    <t>Aktivet biologjike afatshkurtra</t>
  </si>
  <si>
    <t>6</t>
  </si>
  <si>
    <t>Aktivet afatshkurtra te mbajtura per shitje</t>
  </si>
  <si>
    <t>7</t>
  </si>
  <si>
    <t>Parapagimet dhe shpenzimet e shtyera</t>
  </si>
  <si>
    <t>486</t>
  </si>
  <si>
    <t>Shpenzime të periudhave të ardhme</t>
  </si>
  <si>
    <t>481</t>
  </si>
  <si>
    <t>Shpenzime të llogaritura</t>
  </si>
  <si>
    <t>TOTALI I AKTIVEVE AFATSHKURTRA (I)</t>
  </si>
  <si>
    <t>AKTIVET AFATGJATA</t>
  </si>
  <si>
    <t>Investimet financiare afatgjata</t>
  </si>
  <si>
    <t>Pjesëmarrje të tjera në njësi të kontrolluara (vetem ne PF)</t>
  </si>
  <si>
    <t>Aksione dhe investime të tjera në pjesëmarrje</t>
  </si>
  <si>
    <t>Aksione dhe letra të tjera me vlerë</t>
  </si>
  <si>
    <t>Llogari / Kërkesa të arkëtueshme afatgjata</t>
  </si>
  <si>
    <t>Aktive afatgjata materiale</t>
  </si>
  <si>
    <t>Toka</t>
  </si>
  <si>
    <t>211</t>
  </si>
  <si>
    <t>Ndërtesa</t>
  </si>
  <si>
    <t>212</t>
  </si>
  <si>
    <t>2812</t>
  </si>
  <si>
    <t>Amortizimi për Ndërtesat</t>
  </si>
  <si>
    <t>Makineri dhe pajisje</t>
  </si>
  <si>
    <t>Instalime teknike,makineri, pajisje, instrumente dhe vegla pune</t>
  </si>
  <si>
    <t>Mjete transporti</t>
  </si>
  <si>
    <t>2813</t>
  </si>
  <si>
    <t>Amortizimi për instalimet teknike, makineritë, pajisjet, instumente dhe veglat</t>
  </si>
  <si>
    <t>2815</t>
  </si>
  <si>
    <t>Amortizimi për mjetet e transportit</t>
  </si>
  <si>
    <t>Aktive të tjera afatgjata materiale (me vl.kontab.)</t>
  </si>
  <si>
    <t>218</t>
  </si>
  <si>
    <t>Të tjera AA materiale</t>
  </si>
  <si>
    <t>2181</t>
  </si>
  <si>
    <t>Mobilje dhe pajisje zyre</t>
  </si>
  <si>
    <t>2182</t>
  </si>
  <si>
    <t>Pajisje informative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</si>
  <si>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</si>
  <si>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</si>
  <si>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</si>
  <si>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</si>
  <si>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</si>
  <si>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</si>
  <si>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</si>
  <si>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</si>
  <si>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</si>
  <si>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</si>
  <si>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AFATSHKURTRA</t>
  </si>
  <si>
    <t>Derivativët</t>
  </si>
  <si>
    <t>Huamarrjet</t>
  </si>
  <si>
    <t>Huatë dhe obligacionet afatshkurtra</t>
  </si>
  <si>
    <t>519</t>
  </si>
  <si>
    <t>Llogari bankare të zbuluara (overdrafte bankare)</t>
  </si>
  <si>
    <t>542</t>
  </si>
  <si>
    <t>5421</t>
  </si>
  <si>
    <t>Hua, në lekë</t>
  </si>
  <si>
    <t>5422</t>
  </si>
  <si>
    <t>ne postin 2 huamarrjet per vleren  leke, ndersa gjendja pozitive e bankes BKT (leke+euro)</t>
  </si>
  <si>
    <t>213</t>
  </si>
  <si>
    <t>455</t>
  </si>
  <si>
    <t>449</t>
  </si>
  <si>
    <t xml:space="preserve">FORMULAR I DEKLARIMIT DHE </t>
  </si>
  <si>
    <t>Numri I Vendosjes se Dokumentit (NVD)</t>
  </si>
  <si>
    <t>Fitimet (Humbjet) nga kursi i kembimit</t>
  </si>
  <si>
    <t>766, 666</t>
  </si>
  <si>
    <t>Te ardhura dhe shpenzime te tjera financiare</t>
  </si>
  <si>
    <t>768, 668</t>
  </si>
  <si>
    <t>Te ardhura te tjera financiare</t>
  </si>
  <si>
    <t>768</t>
  </si>
  <si>
    <t>668</t>
  </si>
  <si>
    <t>Fitimi ose humbja para tatimit {(9) + (+/-13)}</t>
  </si>
  <si>
    <t>69</t>
  </si>
  <si>
    <t>Fitimi (Humbja) neto e vitit financiar  {(14) - (15)}</t>
  </si>
  <si>
    <t>Elementet e pasqyrave te konsoliduara</t>
  </si>
  <si>
    <t>Interesi i paguar</t>
  </si>
  <si>
    <t>Tatim mbi fitimin i paguar</t>
  </si>
  <si>
    <t>Fluksi monetar nga veprimtarite investuese</t>
  </si>
  <si>
    <t>Interesi i arketuar</t>
  </si>
  <si>
    <t>Fluksi monetar nga aktivitetet financiare</t>
  </si>
  <si>
    <t>Te ardhura nga huamarrje afatgjata</t>
  </si>
  <si>
    <t>Rritja/Renia neto e mjeteve monetare</t>
  </si>
  <si>
    <t>Kapitali aksionar qe i perket aksionereve te shoqerise meme</t>
  </si>
  <si>
    <t>Zoterimet e aksionereve te pakices</t>
  </si>
  <si>
    <t xml:space="preserve">Kapitali aksionar </t>
  </si>
  <si>
    <t>Aksionet e thesarit</t>
  </si>
  <si>
    <t>Rezerva statusore dhe ligjore</t>
  </si>
  <si>
    <t>Rezerva te konvertimit te monedhave te huaja</t>
  </si>
  <si>
    <t>Fitimi i pashperndare</t>
  </si>
  <si>
    <t>Efekti i ndryshimeve ne politikat kontabel</t>
  </si>
  <si>
    <t>Pozicioni i rregulluar</t>
  </si>
  <si>
    <t>Efektet e ndryshimeve te kurseve te kembimit gjate konsolidimit</t>
  </si>
  <si>
    <t>Totali i te ardhurave apo shpenzimeve, qe nuk jane njohur ne pasqyren e te ardhurave dhe shpenzimeve</t>
  </si>
  <si>
    <t>Fitimi neto i vitit financiar</t>
  </si>
  <si>
    <t>Dividentet e paguar</t>
  </si>
  <si>
    <t>Emetimi i kapitalit aksionar</t>
  </si>
  <si>
    <t>Fitimi neto per periudhen kontabel</t>
  </si>
  <si>
    <t>Aksione te thesarit te riblera</t>
  </si>
  <si>
    <t>442</t>
  </si>
  <si>
    <t>447</t>
  </si>
  <si>
    <t>448</t>
  </si>
  <si>
    <t>456</t>
  </si>
  <si>
    <t>457</t>
  </si>
  <si>
    <t>601</t>
  </si>
  <si>
    <t>605</t>
  </si>
  <si>
    <t>608</t>
  </si>
  <si>
    <t>615</t>
  </si>
  <si>
    <t>616</t>
  </si>
  <si>
    <t>624</t>
  </si>
  <si>
    <t>633</t>
  </si>
  <si>
    <t>638</t>
  </si>
  <si>
    <t>648</t>
  </si>
  <si>
    <t>654</t>
  </si>
  <si>
    <t>657</t>
  </si>
  <si>
    <t>661</t>
  </si>
  <si>
    <t>695</t>
  </si>
  <si>
    <t>703</t>
  </si>
  <si>
    <t>704</t>
  </si>
  <si>
    <t>705</t>
  </si>
  <si>
    <t>713</t>
  </si>
  <si>
    <t>714</t>
  </si>
  <si>
    <t>767</t>
  </si>
  <si>
    <t>Nr</t>
  </si>
  <si>
    <t>%  e tatimit</t>
  </si>
  <si>
    <t xml:space="preserve">         f) BESUSHMERIA per hartimin e Pasqyrave Financiare eshte e siguruar pasi nuk ka</t>
  </si>
  <si>
    <t>PAGESES SE TATIMIT MBI FITIMIN</t>
  </si>
  <si>
    <r>
      <t>(2</t>
    </r>
    <r>
      <rPr>
        <sz val="10"/>
        <rFont val="Arial"/>
        <family val="0"/>
      </rPr>
      <t>) Periudha tatimore</t>
    </r>
  </si>
  <si>
    <t xml:space="preserve">  (1) Numeri Serial ___________________________________</t>
  </si>
  <si>
    <t>Numri Identifikues I Personit te Tatushem (NIPT):</t>
  </si>
  <si>
    <t>(3)</t>
  </si>
  <si>
    <t>Emri Tregtar I Personit Tatushem:</t>
  </si>
  <si>
    <t>(4)</t>
  </si>
  <si>
    <t>Emri Mbiemri I Personit Fizik:</t>
  </si>
  <si>
    <t xml:space="preserve">(5) </t>
  </si>
  <si>
    <t>Adresa:</t>
  </si>
  <si>
    <t xml:space="preserve">(6) </t>
  </si>
  <si>
    <t>Qyteti/Komuna/Rrethi:</t>
  </si>
  <si>
    <t xml:space="preserve">(7) </t>
  </si>
  <si>
    <t xml:space="preserve">                                                    Lajmeroni nese informacioni I mesiper eshte jo I plote ose ka ndryshuar</t>
  </si>
  <si>
    <t xml:space="preserve">                                                           Llogaritja e rezultatit</t>
  </si>
  <si>
    <t>Te ardhurat dhe shpenzimet</t>
  </si>
  <si>
    <t>Te ushtrimit</t>
  </si>
  <si>
    <t>Tatimore</t>
  </si>
  <si>
    <t>(8/9)</t>
  </si>
  <si>
    <t>Te ardhurat</t>
  </si>
  <si>
    <t>(8)</t>
  </si>
  <si>
    <t>(9)</t>
  </si>
  <si>
    <t>(10/11)</t>
  </si>
  <si>
    <t>Shpenzimet</t>
  </si>
  <si>
    <t>(10)</t>
  </si>
  <si>
    <t>(11)</t>
  </si>
  <si>
    <t>(12)</t>
  </si>
  <si>
    <t>Shpenzimet e pazbritshme</t>
  </si>
  <si>
    <t xml:space="preserve">  Rezultati</t>
  </si>
  <si>
    <t>(13/14)</t>
  </si>
  <si>
    <t>Humbja</t>
  </si>
  <si>
    <t>(13)</t>
  </si>
  <si>
    <t>(14)</t>
  </si>
  <si>
    <t>(15/16)</t>
  </si>
  <si>
    <t>Fitimi</t>
  </si>
  <si>
    <t>(15)</t>
  </si>
  <si>
    <t>(16)</t>
  </si>
  <si>
    <t>(17)</t>
  </si>
  <si>
    <t>(18)</t>
  </si>
  <si>
    <t>Fitimi I tatushem neto (16-17)</t>
  </si>
  <si>
    <t xml:space="preserve">                                                          Llogaritja e tatim fitimit</t>
  </si>
  <si>
    <t>(19)</t>
  </si>
  <si>
    <t>Tatim fitimi me shkallen tatimore standarte</t>
  </si>
  <si>
    <t>(20)</t>
  </si>
  <si>
    <t>Tatim fitimi me perqindje te tjera</t>
  </si>
  <si>
    <t>(21)</t>
  </si>
  <si>
    <t>Tatim fitimi (19 + 20)</t>
  </si>
  <si>
    <t>(22)</t>
  </si>
  <si>
    <t>Tatim fitimi I shtyre</t>
  </si>
  <si>
    <t>(23)</t>
  </si>
  <si>
    <t>Parapagime</t>
  </si>
  <si>
    <t>(24)</t>
  </si>
  <si>
    <t>Kredi e mbartur nga periudha e meparshme</t>
  </si>
  <si>
    <t>(25)</t>
  </si>
  <si>
    <t>Kerkese per rimbursim</t>
  </si>
  <si>
    <t>(26)</t>
  </si>
  <si>
    <t>Tatim fitimi I mbipaguar</t>
  </si>
  <si>
    <t>(27)</t>
  </si>
  <si>
    <t>Tatim fitimi I detyrushem per t'u paguar</t>
  </si>
  <si>
    <t>(28)</t>
  </si>
  <si>
    <t>Denime / interesa per vonesa</t>
  </si>
  <si>
    <t>(29)</t>
  </si>
  <si>
    <t>TOTALI PER TU PAGUAR</t>
  </si>
  <si>
    <r>
      <t xml:space="preserve">Data dhe Firma e Personit te Tatushem - </t>
    </r>
    <r>
      <rPr>
        <sz val="8"/>
        <rFont val="Arial"/>
        <family val="2"/>
      </rPr>
      <t>Deklaroj nen pergjegjesine time qe informacioni I mesiperm eshte I plote dhe I sakte</t>
    </r>
  </si>
  <si>
    <t>Shënimet qe shpjegojnë zërat e ndryshëm të pasqyrave financiare</t>
  </si>
  <si>
    <t>AKTIVET  AFAT SHKURTERA</t>
  </si>
  <si>
    <t>Aktivet  monetare</t>
  </si>
  <si>
    <t>Banka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</si>
  <si>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</si>
  <si>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</si>
  <si>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</si>
  <si>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</si>
  <si>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</si>
  <si>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</si>
  <si>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</si>
  <si>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Arka</t>
  </si>
  <si>
    <t>Arka ne Leke</t>
  </si>
  <si>
    <t>Arka ne Euro</t>
  </si>
  <si>
    <t>Arka ne Dollare</t>
  </si>
  <si>
    <t>Shoqeria nuk ka derivative dhe aktive te mbajtura per tregtim</t>
  </si>
  <si>
    <t>&gt;</t>
  </si>
  <si>
    <t>Kliente per mallra,produkte e sherbime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</si>
  <si>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</si>
  <si>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</si>
  <si>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</si>
  <si>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</si>
  <si>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</si>
  <si>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</si>
  <si>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</si>
  <si>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</si>
  <si>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</si>
  <si>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</si>
  <si>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</si>
  <si>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Inventari Imet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</si>
  <si>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</si>
  <si>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</si>
  <si>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</si>
  <si>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</si>
  <si>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</si>
  <si>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Investimet  financiare afatgjata</t>
  </si>
  <si>
    <t>Analiza e posteve te amortizushme</t>
  </si>
  <si>
    <t>Viti raportues</t>
  </si>
  <si>
    <t>Amortizimi</t>
  </si>
  <si>
    <t>Vl.mbetur</t>
  </si>
  <si>
    <t>Ndertesa</t>
  </si>
  <si>
    <t>Makineri,paisje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</si>
  <si>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</si>
  <si>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</si>
  <si>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</si>
  <si>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</si>
  <si>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</si>
  <si>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</si>
  <si>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</si>
  <si>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</si>
  <si>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</si>
  <si>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</si>
  <si>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</si>
  <si>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</si>
  <si>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</si>
  <si>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</si>
  <si>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</si>
  <si>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</si>
  <si>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</si>
  <si>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</si>
  <si>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</si>
  <si>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</si>
  <si>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</si>
  <si>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</si>
  <si>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</si>
  <si>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</si>
  <si>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 xml:space="preserve">KAPITALI </t>
  </si>
  <si>
    <t>Aksionet e pakices (PF te konsoliduara)</t>
  </si>
  <si>
    <t>Kapitali aksionereve te shoq.meme (PF te kons.)</t>
  </si>
  <si>
    <t>Primi aksionit</t>
  </si>
  <si>
    <t>Njesite ose aksionet e thesarit (Negative)</t>
  </si>
  <si>
    <t>Rezervat statutore</t>
  </si>
  <si>
    <t>Rezervat ligjore</t>
  </si>
  <si>
    <t>5314</t>
  </si>
  <si>
    <t>Hua të marra deri 3 muaj</t>
  </si>
  <si>
    <t>TOTALI I DETYRIMEVE KAPITALIT (I,II,III)</t>
  </si>
  <si>
    <t>Shitje e produkteve te gatshem</t>
  </si>
  <si>
    <t>Shitje e produkteve te ndermjetem</t>
  </si>
  <si>
    <t>Shitje e nenprodukteve</t>
  </si>
  <si>
    <t>Shitje e  punimeve dhe e sherbimeve</t>
  </si>
  <si>
    <t>3/1</t>
  </si>
  <si>
    <t xml:space="preserve">Te ardhura te tjera </t>
  </si>
  <si>
    <t>75</t>
  </si>
  <si>
    <t>Blerje/Shpenzime te materialeve</t>
  </si>
  <si>
    <t>Blerje/Shpenzime te materialeve te tjera</t>
  </si>
  <si>
    <t>Blerje/Shpenzime mallrrash, sherbimesh</t>
  </si>
  <si>
    <t>Blerje/Shpenzime te tjera</t>
  </si>
  <si>
    <t>Pagat dhe shperblimet e personelit</t>
  </si>
  <si>
    <t>Sigurime shoqerore dhe shendetesore</t>
  </si>
  <si>
    <t>Kontribute dhe kuota te tjera per personelin</t>
  </si>
  <si>
    <t>645</t>
  </si>
  <si>
    <t>Amortizimet dhe zhvleresimet e AA (aktiveve afatgjate)</t>
  </si>
  <si>
    <t>681,686</t>
  </si>
  <si>
    <t>Amortizimet e AA jomateriale</t>
  </si>
  <si>
    <t>Amortizimet e AA materiale</t>
  </si>
  <si>
    <t>Zhvleresimet e AA financiare</t>
  </si>
  <si>
    <t>6861</t>
  </si>
  <si>
    <t>Zhvleresimet e AA materiale</t>
  </si>
  <si>
    <t>6862</t>
  </si>
  <si>
    <t>Shpenzime te tjera nga veprim.shfryt.</t>
  </si>
  <si>
    <t>61 - 65</t>
  </si>
  <si>
    <t>Sigurime</t>
  </si>
  <si>
    <t>Publicitet, reklama</t>
  </si>
  <si>
    <t>Transferime, udhetime, djeta</t>
  </si>
  <si>
    <t>Shpenzime postare dhe telekomunikimi</t>
  </si>
  <si>
    <t>Shpenzime per sherbimet  bankare</t>
  </si>
  <si>
    <t>Taksa dhe tarifa vendore</t>
  </si>
  <si>
    <t>Taksa e regjistrimit</t>
  </si>
  <si>
    <t>Tatime te tjera</t>
  </si>
  <si>
    <t>r</t>
  </si>
  <si>
    <t>Subvencione te dhena</t>
  </si>
  <si>
    <t>s</t>
  </si>
  <si>
    <t>Shpenzime per pritje dhe perfaqesime</t>
  </si>
  <si>
    <t>t</t>
  </si>
  <si>
    <t>u</t>
  </si>
  <si>
    <t>Fitimi ose humbja nga veprimtaria kryesore { (1)+(2)+(+/-3)+3/1)-(8)}</t>
  </si>
  <si>
    <t>Te ardhura financiare nga shoqerite e kontrolluara</t>
  </si>
  <si>
    <t>Shpenzime financiare nga shoqerite e kontrolluara</t>
  </si>
  <si>
    <t>Te ardhura financiare nga shoqerite e lidhura</t>
  </si>
  <si>
    <t>Shpenzime financiare nga shoqerite e lidhura</t>
  </si>
  <si>
    <t>Shpenzime per  interesa</t>
  </si>
  <si>
    <t>Fitim nga kembimet valutore</t>
  </si>
  <si>
    <t>Humbje nga  kembimet valutore</t>
  </si>
  <si>
    <t>Shpenzime  financiare te tjera</t>
  </si>
  <si>
    <t>Totali i te ardhurave dhe shpenzimeve financiare {(+/-10) + (+/-11) + (+/-12)}</t>
  </si>
  <si>
    <t>Shpenzimet e Tatimit mbi fitimin 10%</t>
  </si>
  <si>
    <t>Pjesa e fitimit neto per aksioneret e shoqerise meme</t>
  </si>
  <si>
    <t>Pjesa e fitimit neto per aksioneret e pakices</t>
  </si>
  <si>
    <t>Rritje/renie ne tepricen e kerkesave te arketueshme te tjera</t>
  </si>
  <si>
    <t>Mjetet Monetare te perfituara nga aktivitetet</t>
  </si>
  <si>
    <t>Mjete Monetare neto nga aktivitetet e shfrytezimit</t>
  </si>
  <si>
    <t>Blerja e aktiveve afatgjata materiale (-)</t>
  </si>
  <si>
    <t>Mj. Monetare neto te perdoruara ne veprimtarite investuese</t>
  </si>
  <si>
    <t>Mjete Monetare neto e perdorur ne veprimtarite Financiare</t>
  </si>
  <si>
    <t>Pesha specifike e mjeteve monetare ne aktiv</t>
  </si>
  <si>
    <t>K52115006H</t>
  </si>
  <si>
    <t>06.12.2004</t>
  </si>
  <si>
    <t>U N I V E R S I T E T</t>
  </si>
  <si>
    <r>
      <t xml:space="preserve">          Universiteteti "Marin Barleti"  </t>
    </r>
    <r>
      <rPr>
        <i/>
        <sz val="12"/>
        <rFont val="Arial"/>
        <family val="2"/>
      </rPr>
      <t>sh.a</t>
    </r>
  </si>
  <si>
    <t>2183</t>
  </si>
  <si>
    <t>4684</t>
  </si>
  <si>
    <t>Huamarje Hotel Adriatiku</t>
  </si>
  <si>
    <t>4688</t>
  </si>
  <si>
    <t>Huamarje Globast shpk</t>
  </si>
  <si>
    <t>4683</t>
  </si>
  <si>
    <t>A.P.A</t>
  </si>
  <si>
    <t>70452</t>
  </si>
  <si>
    <t>Fotokopja</t>
  </si>
  <si>
    <t>70451</t>
  </si>
  <si>
    <t>Kurset</t>
  </si>
  <si>
    <t>Shkolla Verore</t>
  </si>
  <si>
    <t>70433</t>
  </si>
  <si>
    <t>6041</t>
  </si>
  <si>
    <t>Dollare</t>
  </si>
  <si>
    <t>402044494CLPRCFEURA1</t>
  </si>
  <si>
    <t>402044494CLCPCLALLA6</t>
  </si>
  <si>
    <t>402044494CLCPCFUSDA0</t>
  </si>
  <si>
    <t>Totali Mjete monetare</t>
  </si>
  <si>
    <t>Mj. Transporti</t>
  </si>
  <si>
    <t xml:space="preserve">Mobileri </t>
  </si>
  <si>
    <t>Pajisje informat</t>
  </si>
  <si>
    <t>Shuma</t>
  </si>
  <si>
    <t>(  Adriatik Dudaj  )</t>
  </si>
  <si>
    <t>Adriatik Dudaj</t>
  </si>
  <si>
    <t>Universiteti "Marin Barleti" sh.a</t>
  </si>
  <si>
    <t>NIPT: K 52115006 H</t>
  </si>
  <si>
    <r>
      <t>NIPT: K 52115006 H</t>
    </r>
    <r>
      <rPr>
        <sz val="10"/>
        <rFont val="Arial Narrow"/>
        <family val="2"/>
      </rPr>
      <t xml:space="preserve">                      </t>
    </r>
  </si>
  <si>
    <r>
      <t>Emri tregtar      Universiteti</t>
    </r>
    <r>
      <rPr>
        <u val="single"/>
        <sz val="10"/>
        <rFont val="Arial"/>
        <family val="2"/>
      </rPr>
      <t>"Marin Barleti " sh.a.</t>
    </r>
  </si>
  <si>
    <t xml:space="preserve">Adresa              Rruga "Sami Frasheri" nr.41 Tirane  </t>
  </si>
  <si>
    <t>Universiteti "Marin Barleti" sh.a.</t>
  </si>
  <si>
    <t>NIPT: K 5211006 H</t>
  </si>
  <si>
    <t>Gafur</t>
  </si>
  <si>
    <t>Dudaj</t>
  </si>
  <si>
    <t>Besnik</t>
  </si>
  <si>
    <t>Adriatik</t>
  </si>
  <si>
    <t>Gafur Dudaj</t>
  </si>
  <si>
    <t>Besnik Dudaj</t>
  </si>
  <si>
    <t>K 5211006 H</t>
  </si>
  <si>
    <t>Rruga "Sami Frasheri" nr.41  Tirane</t>
  </si>
  <si>
    <t>UNIVERSITETI "MARIN BARLETI" sha</t>
  </si>
  <si>
    <t>ZYRA E FINANCES</t>
  </si>
  <si>
    <t>NR.</t>
  </si>
  <si>
    <t>EMERTIMI</t>
  </si>
  <si>
    <t>Nj.m.</t>
  </si>
  <si>
    <t>Sasia</t>
  </si>
  <si>
    <t>AMORTIZIMI VJETOR      (SIPAS NORMATIVAVE FISKALE)</t>
  </si>
  <si>
    <t>AMORTIZIMI VJETOR (MANAXHERIAL)</t>
  </si>
  <si>
    <t>GJITHSEJ AMORTIZIMI</t>
  </si>
  <si>
    <t>VLERA  MBETUR</t>
  </si>
  <si>
    <t xml:space="preserve"> I.</t>
  </si>
  <si>
    <t>AQ TE PA TRUPEZUARA</t>
  </si>
  <si>
    <t>Shpenzime te nisjes e zgjerimit</t>
  </si>
  <si>
    <t xml:space="preserve"> II.</t>
  </si>
  <si>
    <t>AQ TE TRUPEZUARA</t>
  </si>
  <si>
    <t>A.</t>
  </si>
  <si>
    <t>Toka, troje e terrene</t>
  </si>
  <si>
    <t>B.</t>
  </si>
  <si>
    <t>C.</t>
  </si>
  <si>
    <t>Gjeneratore</t>
  </si>
  <si>
    <t>cope</t>
  </si>
  <si>
    <t>Kondicionere</t>
  </si>
  <si>
    <t>Televizore</t>
  </si>
  <si>
    <t>D.</t>
  </si>
  <si>
    <t>E.</t>
  </si>
  <si>
    <t>Mobileri e pajisje zyre</t>
  </si>
  <si>
    <t>Etazhe</t>
  </si>
  <si>
    <t>Karrige te ndryshme</t>
  </si>
  <si>
    <t>Kolltuqe</t>
  </si>
  <si>
    <t>Komodina ndryshme</t>
  </si>
  <si>
    <t>Korniza e mbajtese robash</t>
  </si>
  <si>
    <t>Portmonto</t>
  </si>
  <si>
    <t>Rafte te ndryshme</t>
  </si>
  <si>
    <t>Tavolina te llojeve ndryshme</t>
  </si>
  <si>
    <t>Pajisje informatike</t>
  </si>
  <si>
    <t>Kompjutera</t>
  </si>
  <si>
    <t>Laptop</t>
  </si>
  <si>
    <t>Printera</t>
  </si>
  <si>
    <t>Printera fotokopje</t>
  </si>
  <si>
    <t>Projektore</t>
  </si>
  <si>
    <t>Servera qendror</t>
  </si>
  <si>
    <t>Skaner</t>
  </si>
  <si>
    <t>Swich</t>
  </si>
  <si>
    <t>Moikrofona e kamera</t>
  </si>
  <si>
    <t>SHEFI I FINANCES</t>
  </si>
  <si>
    <t>FAIS KOÇI</t>
  </si>
  <si>
    <t>ADRIATIK DUDAJ</t>
  </si>
  <si>
    <t>Drejtori  Pergjithshem</t>
  </si>
  <si>
    <t>Drejtori Pergjithshem</t>
  </si>
  <si>
    <t>Botimi Akademik</t>
  </si>
  <si>
    <t>v</t>
  </si>
  <si>
    <t>Shpenzime tatim fitimi</t>
  </si>
  <si>
    <t>694</t>
  </si>
  <si>
    <t>617</t>
  </si>
  <si>
    <t>Shpenzime studimi, kerkimi&amp;zhvillimi</t>
  </si>
  <si>
    <t>Shefi finances</t>
  </si>
  <si>
    <t>Fais KOÇI</t>
  </si>
  <si>
    <r>
      <t>Shenim</t>
    </r>
    <r>
      <rPr>
        <sz val="10"/>
        <rFont val="Arial"/>
        <family val="0"/>
      </rPr>
      <t>:Gj.bakes  (leke) rezulton negative (Overdraft), prandaj paraqitet ne pasivin e bilancit</t>
    </r>
  </si>
  <si>
    <t>Amortizimi per mobileri dhe orendi</t>
  </si>
  <si>
    <t>Amortizime Për Pajisje iformatike</t>
  </si>
  <si>
    <t>Tarifa Aplikimit</t>
  </si>
  <si>
    <t>70421</t>
  </si>
  <si>
    <t>70461</t>
  </si>
  <si>
    <t>Shp.zgjerimi kurikular&amp;Diploma</t>
  </si>
  <si>
    <t>Alpha Banke</t>
  </si>
  <si>
    <t>AL05902116014351230001305052</t>
  </si>
  <si>
    <t>Dollap</t>
  </si>
  <si>
    <t>Mbajtese printeri</t>
  </si>
  <si>
    <t>Faks Canon</t>
  </si>
  <si>
    <t>Veneto Banka</t>
  </si>
  <si>
    <t>00022613</t>
  </si>
  <si>
    <t>-Pasqyra e iventarit per vitin 2013 (1 pasqyre)</t>
  </si>
  <si>
    <t>Sponsorizime</t>
  </si>
  <si>
    <t>754</t>
  </si>
  <si>
    <t>622</t>
  </si>
  <si>
    <t>Debitore,Kreditore te tjere (Teprice debitore)</t>
  </si>
  <si>
    <t>Debitore,Kreditore te tjere (Teprice Kreditore)</t>
  </si>
  <si>
    <t>Shtepia botuese "Dudaj"</t>
  </si>
  <si>
    <t>Vlera mbetur Fillim</t>
  </si>
  <si>
    <t>Varese robash te ndryshme</t>
  </si>
  <si>
    <t>Shenim: Amortizimi manaxherial eshte llog. % te amortizimit vjetor (sipas normativave fiskale), me Vendim  te Ortakut.</t>
  </si>
  <si>
    <r>
      <t xml:space="preserve">Periudha tatimore                 </t>
    </r>
    <r>
      <rPr>
        <u val="single"/>
        <sz val="10"/>
        <rFont val="Arial"/>
        <family val="2"/>
      </rPr>
      <t>2013</t>
    </r>
  </si>
  <si>
    <t xml:space="preserve">gjate periudhes tatimore 01.10.2013  deri me 30.09.2013 mbi bazen e te cilave do te llogaritet </t>
  </si>
  <si>
    <t>PASQYRA E DIVIDENTIT DHE TATIMIT MBI DIVIDENTIN VITIN AKADEMIK  2013</t>
  </si>
  <si>
    <t>Ligjit Nr. 9228 Date 29.04.2004 "Per Kontabilitetin dhe Pasqyrat Financiare"  )</t>
  </si>
  <si>
    <t>Rruga. "Sami Frasheri"  Nr.41 Tirane</t>
  </si>
  <si>
    <t>Pasqyra Financiare jane te rumbullakosura ne lek</t>
  </si>
  <si>
    <t>Viti  2013</t>
  </si>
  <si>
    <t>Periudha ushtrimore 01.01.2013 deri 31.12.2013</t>
  </si>
  <si>
    <t>Viti                2012</t>
  </si>
  <si>
    <t>Viti             2013</t>
  </si>
  <si>
    <t>Viti                      2013</t>
  </si>
  <si>
    <t>Viti          ushtrimor</t>
  </si>
  <si>
    <t>Pasqyra   e   Fluksit   Monetar  -  Metoda  Indirekte  2013</t>
  </si>
  <si>
    <t>Periudha   Raportuese</t>
  </si>
  <si>
    <t>Periudha Paraardhese</t>
  </si>
  <si>
    <t>PASQYRA E NDRYSHIMEVE NE KAPITAL VITI 2013</t>
  </si>
  <si>
    <t>Pozicioni me 31  Dhjetor 2011</t>
  </si>
  <si>
    <t>Pozicioni me 31 Dhjetor 2012</t>
  </si>
  <si>
    <t>Pozicioni me 31 Dhjetor 2013</t>
  </si>
  <si>
    <t>Transferime ne rritjen rezerves se Kapitalit</t>
  </si>
  <si>
    <t>Per Pasqyrat Financiare per Vitin 2013</t>
  </si>
  <si>
    <t>Per Shoqerine UMB sh.a.</t>
  </si>
  <si>
    <t xml:space="preserve">     Per percaktimin e kostos se inventareve eshte zgjedhur metoda "çmimi mesatar" </t>
  </si>
  <si>
    <t>(SKK 4: 15)</t>
  </si>
  <si>
    <t>si metode te amortizimit  per AAM metoden e amortizimit</t>
  </si>
  <si>
    <t>mbi bazen e vleftes se mbetur, ndersa normat e amortizimit jane perdorur te njellojta me ato te sistemit</t>
  </si>
  <si>
    <t>DT.31.12.2013</t>
  </si>
  <si>
    <t>PASQYRA PERMBLEDHESE E INVENTARIT DHE LLOGARITJES SE AMORTIZIMIT PER VITIT 2013</t>
  </si>
  <si>
    <t>Data e blerjes</t>
  </si>
  <si>
    <t>Vl. Fillestare</t>
  </si>
  <si>
    <t>Amortizim I Akumuluar</t>
  </si>
  <si>
    <t>VLERA E MBETUR NGA VITI KALUAR</t>
  </si>
  <si>
    <t>Shtuar gjate vitit</t>
  </si>
  <si>
    <t>Paksuar gjate Vitit</t>
  </si>
  <si>
    <t>Vl. Gjithsej pa amortizimin  vitit</t>
  </si>
  <si>
    <t>Ndertesa Selite</t>
  </si>
  <si>
    <t>Instal. teknike, mak., pajisje, instr., vegla</t>
  </si>
  <si>
    <t>Makineri riciklimi mbeturinash</t>
  </si>
  <si>
    <t xml:space="preserve">Mjete transporti </t>
  </si>
  <si>
    <t>F.</t>
  </si>
  <si>
    <t>#</t>
  </si>
  <si>
    <t>IPAD</t>
  </si>
  <si>
    <t>G.</t>
  </si>
  <si>
    <t>AAM tjera</t>
  </si>
  <si>
    <t>Screan 180</t>
  </si>
  <si>
    <t>UPS+Stabil.</t>
  </si>
  <si>
    <r>
      <t xml:space="preserve">                 (</t>
    </r>
    <r>
      <rPr>
        <i/>
        <sz val="11"/>
        <color indexed="60"/>
        <rFont val="Calibri"/>
        <family val="2"/>
      </rPr>
      <t>Vetem sheno normen e amort.menaxh.te vendosur ortaku, llogaritjet kryhen njeheresh me formule</t>
    </r>
    <r>
      <rPr>
        <sz val="11"/>
        <color indexed="60"/>
        <rFont val="Calibri"/>
        <family val="2"/>
      </rPr>
      <t>)</t>
    </r>
  </si>
  <si>
    <t>OBJEKTE INVENTARI</t>
  </si>
  <si>
    <t>SHUMA</t>
  </si>
  <si>
    <t>28181</t>
  </si>
  <si>
    <t>28182</t>
  </si>
  <si>
    <t>Amortizimi per AAM tjera</t>
  </si>
  <si>
    <t>Amortizime Për shpenzimet e zhvillimit</t>
  </si>
  <si>
    <t>2803</t>
  </si>
  <si>
    <t>Shpenzimet e nisjes e zhvillimit zhvillimit</t>
  </si>
  <si>
    <t>203</t>
  </si>
  <si>
    <t>28183</t>
  </si>
  <si>
    <t>6803</t>
  </si>
  <si>
    <t>681</t>
  </si>
  <si>
    <t>Honorare pedagoget e jashtem</t>
  </si>
  <si>
    <t>Energji elektrike, uje</t>
  </si>
  <si>
    <t>Shpenzime Zyre (Kacelari)</t>
  </si>
  <si>
    <t>621</t>
  </si>
  <si>
    <t>658</t>
  </si>
  <si>
    <t>Shpenzime te tjera (subvencione)</t>
  </si>
  <si>
    <t>Rritje/renie ne tepricen e detyrimeve ,per tu paguar nga aktiviteti</t>
  </si>
  <si>
    <t>MM te perfituara nga aktiviteti</t>
  </si>
  <si>
    <t>Trajnime</t>
  </si>
  <si>
    <t>Projekte</t>
  </si>
  <si>
    <t>Shpenzime te tjera per personelin (Bordi)</t>
  </si>
  <si>
    <t>Shp.te nisjes</t>
  </si>
  <si>
    <r>
      <t>Objekte inventari (</t>
    </r>
    <r>
      <rPr>
        <i/>
        <sz val="10"/>
        <rFont val="Arial"/>
        <family val="2"/>
      </rPr>
      <t>Libra</t>
    </r>
    <r>
      <rPr>
        <i/>
        <sz val="10"/>
        <color indexed="12"/>
        <rFont val="Arial"/>
        <family val="2"/>
      </rPr>
      <t>)</t>
    </r>
  </si>
  <si>
    <t>Duda</t>
  </si>
  <si>
    <t>Top Channel</t>
  </si>
  <si>
    <t>Marketing distribution</t>
  </si>
  <si>
    <t>Libra</t>
  </si>
  <si>
    <t>-Pasqyra e dividentit dhe tatimit mbi dividentin viti 2013 (1 pasqyre)</t>
  </si>
  <si>
    <t>-Formular i deklarimit Analitik te Tatimit mbi te Aardhurat per vitin 2013 (1 pasqyre)</t>
  </si>
  <si>
    <t>-Formular i deklarimit dhe pageses se tatimit mbi  fitimin per vitin 2013 (1 pasqyre)</t>
  </si>
  <si>
    <t>Tirane, me 20.02.2014</t>
  </si>
  <si>
    <t>B3</t>
  </si>
  <si>
    <t>B4</t>
  </si>
  <si>
    <t>B9</t>
  </si>
  <si>
    <t>B21</t>
  </si>
  <si>
    <t>B30</t>
  </si>
  <si>
    <t>B31</t>
  </si>
  <si>
    <t>B34</t>
  </si>
  <si>
    <t>B32</t>
  </si>
  <si>
    <t>B33</t>
  </si>
  <si>
    <t>B35</t>
  </si>
  <si>
    <t>B36</t>
  </si>
  <si>
    <t>B37</t>
  </si>
  <si>
    <t>B38</t>
  </si>
  <si>
    <t>B46</t>
  </si>
  <si>
    <t>B48</t>
  </si>
  <si>
    <t>B49</t>
  </si>
  <si>
    <t>Parapagime nga studentet</t>
  </si>
  <si>
    <t>B55</t>
  </si>
  <si>
    <t>B68</t>
  </si>
  <si>
    <t>B74</t>
  </si>
  <si>
    <t>Fitimi neto I ushtrimit</t>
  </si>
  <si>
    <t>B75</t>
  </si>
  <si>
    <t>7088</t>
  </si>
  <si>
    <t>7081</t>
  </si>
  <si>
    <t>758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</si>
</sst>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"/>
    <numFmt numFmtId="173" formatCode="_-* #,##0_-;\-* #,##0_-;_-* &quot;-&quot;??_-;_-@_-"/>
    <numFmt numFmtId="174" formatCode="_(* #,##0.0_);_(* \(#,##0.0\);_(* &quot;-&quot;_);_(@_)"/>
    <numFmt numFmtId="175" formatCode="_(* #,##0.00_);_(* \(#,##0.00\);_(* &quot;-&quot;_);_(@_)"/>
    <numFmt numFmtId="176" formatCode="_(* #,##0_);_(* \(#,##0\);_(* &quot;-&quot;??_);_(@_)"/>
    <numFmt numFmtId="177" formatCode="_-* #,##0_L_e_k_ë_-;\-* #,##0_L_e_k_ë_-;_-* &quot;-&quot;??_L_e_k_ë_-;_-@_-"/>
    <numFmt numFmtId="178" formatCode="_-* #,##0.0_L_e_k_-;\-* #,##0.0_L_e_k_-;_-* &quot;-&quot;??_L_e_k_-;_-@_-"/>
    <numFmt numFmtId="179" formatCode="_-* #,##0_L_e_k_-;\-* #,##0_L_e_k_-;_-* &quot;-&quot;??_L_e_k_-;_-@_-"/>
    <numFmt numFmtId="180" formatCode="#,##0.000;[Red]#,##0.000"/>
    <numFmt numFmtId="181" formatCode="#,##0.000_);\(#,##0.000\)"/>
    <numFmt numFmtId="182" formatCode="0_);\(0\)"/>
    <numFmt numFmtId="183" formatCode="_(* #,##0.0_);_(* \(#,##0.0\);_(* &quot;-&quot;??_);_(@_)"/>
    <numFmt numFmtId="184" formatCode="0.0"/>
    <numFmt numFmtId="185" formatCode="0.000"/>
    <numFmt numFmtId="186" formatCode="_(* #,##0.0000_);_(* \(#,##0.0000\);_(* &quot;-&quot;??_);_(@_)"/>
    <numFmt numFmtId="187" formatCode="[$-409]dddd\,\ mmmm\ dd\,\ yyyy"/>
    <numFmt numFmtId="188" formatCode="_(* #,##0.0_);_(* \(#,##0.0\);_(* &quot;-&quot;?_);_(@_)"/>
    <numFmt numFmtId="189" formatCode="_(* #,##0.000_);_(* \(#,##0.000\);_(* &quot;-&quot;_);_(@_)"/>
    <numFmt numFmtId="190" formatCode="_(* #,##0_);_(* \(#,##0\);_(* &quot;-&quot;?_);_(@_)"/>
    <numFmt numFmtId="191" formatCode="_([$€-2]\ * #,##0.00_);_([$€-2]\ * \(#,##0.00\);_([$€-2]\ * &quot;-&quot;??_);_(@_)"/>
    <numFmt numFmtId="192" formatCode="_(* #,##0.000_);_(* \(#,##0.000\);_(* &quot;-&quot;???_);_(@_)"/>
    <numFmt numFmtId="193" formatCode="_(* #,##0.000_);_(* \(#,##0.000\);_(* &quot;-&quot;??_);_(@_)"/>
    <numFmt numFmtId="194" formatCode="_ * #,##0.00_)\ [$€-1]_ ;_ * \(#,##0.00\)\ [$€-1]_ ;_ * &quot;-&quot;??_)\ [$€-1]_ ;_ @_ "/>
  </numFmts>
  <fonts count="10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9"/>
      <color indexed="12"/>
      <name val="Arial"/>
      <family val="2"/>
    </font>
    <font>
      <b/>
      <u val="single"/>
      <sz val="8"/>
      <name val="Arial Narrow"/>
      <family val="2"/>
    </font>
    <font>
      <b/>
      <sz val="8"/>
      <name val="Arial"/>
      <family val="2"/>
    </font>
    <font>
      <b/>
      <sz val="14"/>
      <color indexed="12"/>
      <name val="Arial Narrow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4"/>
      <name val="Arial Narrow"/>
      <family val="2"/>
    </font>
    <font>
      <u val="single"/>
      <sz val="10"/>
      <name val="Arial"/>
      <family val="2"/>
    </font>
    <font>
      <sz val="14"/>
      <name val="Arial"/>
      <family val="2"/>
    </font>
    <font>
      <sz val="8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i/>
      <sz val="14"/>
      <name val="Felix Titling"/>
      <family val="5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b/>
      <sz val="26"/>
      <color indexed="12"/>
      <name val="Arial"/>
      <family val="2"/>
    </font>
    <font>
      <b/>
      <sz val="28"/>
      <color indexed="12"/>
      <name val="Arial Narrow"/>
      <family val="2"/>
    </font>
    <font>
      <i/>
      <sz val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u val="single"/>
      <sz val="8"/>
      <name val="Arial"/>
      <family val="2"/>
    </font>
    <font>
      <sz val="13"/>
      <name val="Arial"/>
      <family val="2"/>
    </font>
    <font>
      <b/>
      <sz val="15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sz val="11"/>
      <color indexed="60"/>
      <name val="Calibri"/>
      <family val="2"/>
    </font>
    <font>
      <i/>
      <sz val="16"/>
      <name val="Arial"/>
      <family val="2"/>
    </font>
    <font>
      <b/>
      <sz val="7"/>
      <name val="Arial"/>
      <family val="2"/>
    </font>
    <font>
      <i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48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medium">
        <color indexed="48"/>
      </left>
      <right style="thin">
        <color indexed="48"/>
      </right>
      <top style="double">
        <color indexed="48"/>
      </top>
      <bottom style="double">
        <color indexed="48"/>
      </bottom>
    </border>
    <border>
      <left style="thin">
        <color indexed="48"/>
      </left>
      <right style="thin">
        <color indexed="48"/>
      </right>
      <top style="double">
        <color indexed="48"/>
      </top>
      <bottom style="double">
        <color indexed="48"/>
      </bottom>
    </border>
    <border>
      <left style="medium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ck">
        <color indexed="48"/>
      </left>
      <right style="thin">
        <color indexed="48"/>
      </right>
      <top style="double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double">
        <color indexed="48"/>
      </top>
      <bottom style="thick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double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double">
        <color indexed="48"/>
      </top>
      <bottom style="medium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medium">
        <color indexed="48"/>
      </right>
      <top style="double">
        <color indexed="48"/>
      </top>
      <bottom style="double">
        <color indexed="48"/>
      </bottom>
    </border>
    <border>
      <left style="thin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ck">
        <color indexed="48"/>
      </right>
      <top style="double">
        <color indexed="48"/>
      </top>
      <bottom style="thick">
        <color indexed="48"/>
      </bottom>
    </border>
    <border>
      <left style="thin">
        <color indexed="48"/>
      </left>
      <right style="medium">
        <color indexed="48"/>
      </right>
      <top style="double">
        <color indexed="48"/>
      </top>
      <bottom style="medium">
        <color indexed="48"/>
      </bottom>
    </border>
    <border>
      <left style="thin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medium">
        <color indexed="48"/>
      </right>
      <top style="thin">
        <color indexed="48"/>
      </top>
      <bottom style="thick">
        <color indexed="48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8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 horizontal="center"/>
    </xf>
    <xf numFmtId="9" fontId="0" fillId="0" borderId="10" xfId="0" applyNumberForma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41" fontId="0" fillId="0" borderId="10" xfId="0" applyNumberFormat="1" applyFill="1" applyBorder="1" applyAlignment="1">
      <alignment/>
    </xf>
    <xf numFmtId="41" fontId="1" fillId="0" borderId="10" xfId="0" applyNumberFormat="1" applyFont="1" applyBorder="1" applyAlignment="1">
      <alignment/>
    </xf>
    <xf numFmtId="41" fontId="1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1" fontId="0" fillId="0" borderId="0" xfId="0" applyNumberFormat="1" applyAlignment="1">
      <alignment vertical="center" wrapText="1"/>
    </xf>
    <xf numFmtId="0" fontId="0" fillId="0" borderId="0" xfId="0" applyFont="1" applyAlignment="1">
      <alignment/>
    </xf>
    <xf numFmtId="41" fontId="1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Border="1" applyAlignment="1">
      <alignment/>
    </xf>
    <xf numFmtId="41" fontId="0" fillId="0" borderId="10" xfId="0" applyNumberFormat="1" applyBorder="1" applyAlignment="1">
      <alignment horizontal="center"/>
    </xf>
    <xf numFmtId="41" fontId="7" fillId="0" borderId="10" xfId="0" applyNumberFormat="1" applyFont="1" applyBorder="1" applyAlignment="1">
      <alignment horizontal="right"/>
    </xf>
    <xf numFmtId="41" fontId="7" fillId="0" borderId="10" xfId="42" applyNumberFormat="1" applyFont="1" applyBorder="1" applyAlignment="1">
      <alignment horizontal="right"/>
    </xf>
    <xf numFmtId="41" fontId="7" fillId="0" borderId="10" xfId="42" applyNumberFormat="1" applyFont="1" applyBorder="1" applyAlignment="1">
      <alignment horizontal="right"/>
    </xf>
    <xf numFmtId="41" fontId="7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41" fontId="7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41" fontId="7" fillId="0" borderId="19" xfId="0" applyNumberFormat="1" applyFont="1" applyFill="1" applyBorder="1" applyAlignment="1">
      <alignment horizontal="right"/>
    </xf>
    <xf numFmtId="41" fontId="0" fillId="33" borderId="10" xfId="0" applyNumberFormat="1" applyFill="1" applyBorder="1" applyAlignment="1">
      <alignment/>
    </xf>
    <xf numFmtId="41" fontId="0" fillId="33" borderId="10" xfId="0" applyNumberFormat="1" applyFill="1" applyBorder="1" applyAlignment="1">
      <alignment vertical="center" wrapText="1"/>
    </xf>
    <xf numFmtId="41" fontId="0" fillId="0" borderId="21" xfId="0" applyNumberFormat="1" applyBorder="1" applyAlignment="1">
      <alignment/>
    </xf>
    <xf numFmtId="41" fontId="1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/>
    </xf>
    <xf numFmtId="3" fontId="18" fillId="0" borderId="0" xfId="0" applyNumberFormat="1" applyFont="1" applyFill="1" applyAlignment="1">
      <alignment horizontal="left" vertical="top"/>
    </xf>
    <xf numFmtId="0" fontId="0" fillId="0" borderId="10" xfId="0" applyFont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41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33" fillId="0" borderId="23" xfId="0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41" fontId="0" fillId="0" borderId="22" xfId="0" applyNumberFormat="1" applyBorder="1" applyAlignment="1">
      <alignment vertical="center" wrapText="1"/>
    </xf>
    <xf numFmtId="41" fontId="0" fillId="0" borderId="28" xfId="0" applyNumberForma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41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0" fillId="0" borderId="0" xfId="0" applyNumberFormat="1" applyBorder="1" applyAlignment="1">
      <alignment horizontal="center"/>
    </xf>
    <xf numFmtId="41" fontId="0" fillId="0" borderId="21" xfId="0" applyNumberFormat="1" applyBorder="1" applyAlignment="1">
      <alignment horizontal="center"/>
    </xf>
    <xf numFmtId="41" fontId="20" fillId="0" borderId="0" xfId="0" applyNumberFormat="1" applyFont="1" applyBorder="1" applyAlignment="1">
      <alignment/>
    </xf>
    <xf numFmtId="41" fontId="7" fillId="0" borderId="1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34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8" fillId="0" borderId="38" xfId="0" applyFont="1" applyBorder="1" applyAlignment="1">
      <alignment/>
    </xf>
    <xf numFmtId="14" fontId="38" fillId="0" borderId="0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8" fillId="0" borderId="39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4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3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47" fillId="0" borderId="0" xfId="0" applyFont="1" applyFill="1" applyBorder="1" applyAlignment="1">
      <alignment vertical="center"/>
    </xf>
    <xf numFmtId="0" fontId="4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4" fontId="2" fillId="0" borderId="22" xfId="0" applyNumberFormat="1" applyFont="1" applyBorder="1" applyAlignment="1">
      <alignment/>
    </xf>
    <xf numFmtId="0" fontId="24" fillId="0" borderId="43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5" xfId="0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33" fillId="0" borderId="46" xfId="0" applyFont="1" applyBorder="1" applyAlignment="1">
      <alignment horizontal="center" vertical="center" wrapText="1"/>
    </xf>
    <xf numFmtId="41" fontId="1" fillId="0" borderId="0" xfId="0" applyNumberFormat="1" applyFont="1" applyBorder="1" applyAlignment="1">
      <alignment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9" fillId="0" borderId="49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49" fontId="34" fillId="35" borderId="50" xfId="0" applyNumberFormat="1" applyFont="1" applyFill="1" applyBorder="1" applyAlignment="1">
      <alignment horizontal="center" vertical="center" wrapText="1"/>
    </xf>
    <xf numFmtId="0" fontId="34" fillId="35" borderId="51" xfId="0" applyFont="1" applyFill="1" applyBorder="1" applyAlignment="1">
      <alignment horizontal="center" vertical="center" wrapText="1"/>
    </xf>
    <xf numFmtId="0" fontId="20" fillId="35" borderId="51" xfId="0" applyFont="1" applyFill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3" fillId="34" borderId="48" xfId="0" applyNumberFormat="1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0" fillId="34" borderId="49" xfId="0" applyFont="1" applyFill="1" applyBorder="1" applyAlignment="1">
      <alignment horizontal="center" vertical="center" wrapText="1"/>
    </xf>
    <xf numFmtId="49" fontId="3" fillId="35" borderId="50" xfId="0" applyNumberFormat="1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49" fontId="36" fillId="34" borderId="54" xfId="0" applyNumberFormat="1" applyFont="1" applyFill="1" applyBorder="1" applyAlignment="1">
      <alignment horizontal="center" vertical="center" wrapText="1"/>
    </xf>
    <xf numFmtId="0" fontId="36" fillId="34" borderId="55" xfId="0" applyFont="1" applyFill="1" applyBorder="1" applyAlignment="1">
      <alignment horizontal="center" vertical="center" wrapText="1"/>
    </xf>
    <xf numFmtId="0" fontId="52" fillId="34" borderId="5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1" fontId="0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49" fontId="33" fillId="0" borderId="56" xfId="0" applyNumberFormat="1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vertical="center" wrapText="1"/>
    </xf>
    <xf numFmtId="49" fontId="34" fillId="0" borderId="47" xfId="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49" fontId="3" fillId="36" borderId="58" xfId="0" applyNumberFormat="1" applyFont="1" applyFill="1" applyBorder="1" applyAlignment="1">
      <alignment horizontal="center" vertical="center" wrapText="1"/>
    </xf>
    <xf numFmtId="0" fontId="3" fillId="36" borderId="59" xfId="0" applyFont="1" applyFill="1" applyBorder="1" applyAlignment="1">
      <alignment horizontal="center" vertical="center" wrapText="1"/>
    </xf>
    <xf numFmtId="0" fontId="0" fillId="36" borderId="59" xfId="0" applyFont="1" applyFill="1" applyBorder="1" applyAlignment="1">
      <alignment horizontal="center" vertical="center" wrapText="1"/>
    </xf>
    <xf numFmtId="49" fontId="3" fillId="37" borderId="24" xfId="0" applyNumberFormat="1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49" fontId="3" fillId="35" borderId="24" xfId="0" applyNumberFormat="1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49" fontId="36" fillId="37" borderId="60" xfId="0" applyNumberFormat="1" applyFont="1" applyFill="1" applyBorder="1" applyAlignment="1">
      <alignment horizontal="center" vertical="center" wrapText="1"/>
    </xf>
    <xf numFmtId="0" fontId="36" fillId="37" borderId="61" xfId="0" applyFont="1" applyFill="1" applyBorder="1" applyAlignment="1">
      <alignment horizontal="center" vertical="center" wrapText="1"/>
    </xf>
    <xf numFmtId="0" fontId="52" fillId="37" borderId="61" xfId="0" applyFont="1" applyFill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34" fillId="37" borderId="26" xfId="0" applyFont="1" applyFill="1" applyBorder="1" applyAlignment="1">
      <alignment horizontal="center" vertical="center" wrapText="1"/>
    </xf>
    <xf numFmtId="0" fontId="34" fillId="37" borderId="22" xfId="0" applyFont="1" applyFill="1" applyBorder="1" applyAlignment="1">
      <alignment vertical="center" wrapText="1"/>
    </xf>
    <xf numFmtId="49" fontId="34" fillId="37" borderId="22" xfId="0" applyNumberFormat="1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49" fontId="34" fillId="37" borderId="65" xfId="0" applyNumberFormat="1" applyFont="1" applyFill="1" applyBorder="1" applyAlignment="1">
      <alignment horizontal="center" vertical="center" wrapText="1"/>
    </xf>
    <xf numFmtId="0" fontId="34" fillId="37" borderId="66" xfId="0" applyFont="1" applyFill="1" applyBorder="1" applyAlignment="1">
      <alignment vertical="center" wrapText="1"/>
    </xf>
    <xf numFmtId="49" fontId="34" fillId="37" borderId="66" xfId="0" applyNumberFormat="1" applyFont="1" applyFill="1" applyBorder="1" applyAlignment="1">
      <alignment horizontal="center" vertical="center" wrapText="1"/>
    </xf>
    <xf numFmtId="49" fontId="34" fillId="35" borderId="67" xfId="0" applyNumberFormat="1" applyFont="1" applyFill="1" applyBorder="1" applyAlignment="1">
      <alignment horizontal="center" vertical="center" wrapText="1"/>
    </xf>
    <xf numFmtId="0" fontId="34" fillId="35" borderId="68" xfId="0" applyFont="1" applyFill="1" applyBorder="1" applyAlignment="1">
      <alignment vertical="center" wrapText="1"/>
    </xf>
    <xf numFmtId="49" fontId="34" fillId="35" borderId="68" xfId="0" applyNumberFormat="1" applyFont="1" applyFill="1" applyBorder="1" applyAlignment="1">
      <alignment horizontal="center" vertical="center" wrapText="1"/>
    </xf>
    <xf numFmtId="0" fontId="34" fillId="37" borderId="69" xfId="0" applyFont="1" applyFill="1" applyBorder="1" applyAlignment="1">
      <alignment horizontal="center" vertical="center" wrapText="1"/>
    </xf>
    <xf numFmtId="0" fontId="34" fillId="37" borderId="70" xfId="0" applyFont="1" applyFill="1" applyBorder="1" applyAlignment="1">
      <alignment vertical="center" wrapText="1"/>
    </xf>
    <xf numFmtId="49" fontId="34" fillId="37" borderId="70" xfId="0" applyNumberFormat="1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vertical="center" wrapText="1"/>
    </xf>
    <xf numFmtId="0" fontId="34" fillId="0" borderId="65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49" fontId="14" fillId="0" borderId="66" xfId="0" applyNumberFormat="1" applyFont="1" applyBorder="1" applyAlignment="1">
      <alignment horizontal="center" vertical="center" wrapText="1"/>
    </xf>
    <xf numFmtId="0" fontId="34" fillId="35" borderId="67" xfId="0" applyFont="1" applyFill="1" applyBorder="1" applyAlignment="1">
      <alignment horizontal="center" vertical="center" wrapText="1"/>
    </xf>
    <xf numFmtId="49" fontId="14" fillId="35" borderId="68" xfId="0" applyNumberFormat="1" applyFont="1" applyFill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70" xfId="0" applyFont="1" applyBorder="1" applyAlignment="1">
      <alignment vertical="center" wrapText="1"/>
    </xf>
    <xf numFmtId="49" fontId="34" fillId="0" borderId="7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49" fontId="34" fillId="0" borderId="22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4" fillId="35" borderId="65" xfId="0" applyFont="1" applyFill="1" applyBorder="1" applyAlignment="1">
      <alignment horizontal="center" vertical="center" wrapText="1"/>
    </xf>
    <xf numFmtId="0" fontId="34" fillId="35" borderId="66" xfId="0" applyFont="1" applyFill="1" applyBorder="1" applyAlignment="1">
      <alignment vertical="center" wrapText="1"/>
    </xf>
    <xf numFmtId="49" fontId="34" fillId="35" borderId="66" xfId="0" applyNumberFormat="1" applyFont="1" applyFill="1" applyBorder="1" applyAlignment="1">
      <alignment horizontal="center" vertical="center" wrapText="1"/>
    </xf>
    <xf numFmtId="0" fontId="34" fillId="37" borderId="67" xfId="0" applyFont="1" applyFill="1" applyBorder="1" applyAlignment="1">
      <alignment horizontal="center" vertical="center" wrapText="1"/>
    </xf>
    <xf numFmtId="0" fontId="3" fillId="37" borderId="68" xfId="0" applyFont="1" applyFill="1" applyBorder="1" applyAlignment="1">
      <alignment vertical="center" wrapText="1"/>
    </xf>
    <xf numFmtId="49" fontId="14" fillId="37" borderId="68" xfId="0" applyNumberFormat="1" applyFont="1" applyFill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34" fillId="0" borderId="72" xfId="0" applyFont="1" applyBorder="1" applyAlignment="1">
      <alignment vertical="center" wrapText="1"/>
    </xf>
    <xf numFmtId="49" fontId="34" fillId="0" borderId="72" xfId="0" applyNumberFormat="1" applyFont="1" applyBorder="1" applyAlignment="1">
      <alignment horizontal="center" vertical="center" wrapText="1"/>
    </xf>
    <xf numFmtId="0" fontId="34" fillId="37" borderId="68" xfId="0" applyFont="1" applyFill="1" applyBorder="1" applyAlignment="1">
      <alignment vertical="center" wrapText="1"/>
    </xf>
    <xf numFmtId="49" fontId="34" fillId="37" borderId="68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/>
    </xf>
    <xf numFmtId="0" fontId="54" fillId="0" borderId="28" xfId="0" applyFont="1" applyBorder="1" applyAlignment="1">
      <alignment/>
    </xf>
    <xf numFmtId="0" fontId="0" fillId="0" borderId="28" xfId="0" applyBorder="1" applyAlignment="1">
      <alignment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73" xfId="0" applyNumberFormat="1" applyFont="1" applyBorder="1" applyAlignment="1">
      <alignment vertical="center"/>
    </xf>
    <xf numFmtId="0" fontId="9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3" fillId="0" borderId="76" xfId="0" applyFont="1" applyBorder="1" applyAlignment="1">
      <alignment vertical="center"/>
    </xf>
    <xf numFmtId="0" fontId="9" fillId="0" borderId="77" xfId="0" applyFont="1" applyBorder="1" applyAlignment="1">
      <alignment horizontal="left" vertical="center"/>
    </xf>
    <xf numFmtId="0" fontId="9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1" fillId="0" borderId="73" xfId="0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0" fontId="46" fillId="0" borderId="7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" fillId="0" borderId="75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" fillId="0" borderId="75" xfId="0" applyFont="1" applyBorder="1" applyAlignment="1">
      <alignment vertical="center"/>
    </xf>
    <xf numFmtId="0" fontId="9" fillId="0" borderId="7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9" fillId="0" borderId="26" xfId="0" applyFont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0" fillId="0" borderId="22" xfId="0" applyFont="1" applyBorder="1" applyAlignment="1">
      <alignment/>
    </xf>
    <xf numFmtId="41" fontId="0" fillId="0" borderId="0" xfId="0" applyNumberFormat="1" applyFont="1" applyAlignment="1">
      <alignment/>
    </xf>
    <xf numFmtId="0" fontId="9" fillId="0" borderId="27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9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14" fontId="38" fillId="0" borderId="0" xfId="0" applyNumberFormat="1" applyFont="1" applyFill="1" applyBorder="1" applyAlignment="1">
      <alignment horizontal="center"/>
    </xf>
    <xf numFmtId="43" fontId="0" fillId="0" borderId="25" xfId="0" applyNumberFormat="1" applyFont="1" applyBorder="1" applyAlignment="1">
      <alignment/>
    </xf>
    <xf numFmtId="43" fontId="0" fillId="0" borderId="78" xfId="0" applyNumberFormat="1" applyFont="1" applyBorder="1" applyAlignment="1">
      <alignment/>
    </xf>
    <xf numFmtId="43" fontId="2" fillId="0" borderId="25" xfId="0" applyNumberFormat="1" applyFont="1" applyBorder="1" applyAlignment="1">
      <alignment vertical="center" wrapText="1"/>
    </xf>
    <xf numFmtId="43" fontId="2" fillId="0" borderId="78" xfId="0" applyNumberFormat="1" applyFont="1" applyBorder="1" applyAlignment="1">
      <alignment vertical="center" wrapText="1"/>
    </xf>
    <xf numFmtId="43" fontId="1" fillId="34" borderId="78" xfId="0" applyNumberFormat="1" applyFont="1" applyFill="1" applyBorder="1" applyAlignment="1">
      <alignment vertical="center" wrapText="1"/>
    </xf>
    <xf numFmtId="43" fontId="1" fillId="0" borderId="25" xfId="0" applyNumberFormat="1" applyFont="1" applyBorder="1" applyAlignment="1">
      <alignment vertical="center" wrapText="1"/>
    </xf>
    <xf numFmtId="43" fontId="1" fillId="0" borderId="78" xfId="0" applyNumberFormat="1" applyFont="1" applyBorder="1" applyAlignment="1">
      <alignment vertical="center" wrapText="1"/>
    </xf>
    <xf numFmtId="43" fontId="0" fillId="0" borderId="25" xfId="0" applyNumberFormat="1" applyFont="1" applyBorder="1" applyAlignment="1">
      <alignment vertical="center" wrapText="1"/>
    </xf>
    <xf numFmtId="43" fontId="0" fillId="0" borderId="78" xfId="0" applyNumberFormat="1" applyFont="1" applyBorder="1" applyAlignment="1">
      <alignment vertical="center" wrapText="1"/>
    </xf>
    <xf numFmtId="43" fontId="0" fillId="34" borderId="25" xfId="0" applyNumberFormat="1" applyFont="1" applyFill="1" applyBorder="1" applyAlignment="1">
      <alignment vertical="center" wrapText="1"/>
    </xf>
    <xf numFmtId="43" fontId="0" fillId="34" borderId="78" xfId="0" applyNumberFormat="1" applyFont="1" applyFill="1" applyBorder="1" applyAlignment="1">
      <alignment vertical="center" wrapText="1"/>
    </xf>
    <xf numFmtId="43" fontId="1" fillId="34" borderId="25" xfId="0" applyNumberFormat="1" applyFont="1" applyFill="1" applyBorder="1" applyAlignment="1">
      <alignment vertical="center" wrapText="1"/>
    </xf>
    <xf numFmtId="43" fontId="0" fillId="0" borderId="49" xfId="0" applyNumberFormat="1" applyFont="1" applyBorder="1" applyAlignment="1">
      <alignment vertical="center" wrapText="1"/>
    </xf>
    <xf numFmtId="43" fontId="0" fillId="0" borderId="79" xfId="0" applyNumberFormat="1" applyFont="1" applyBorder="1" applyAlignment="1">
      <alignment vertical="center" wrapText="1"/>
    </xf>
    <xf numFmtId="43" fontId="2" fillId="35" borderId="51" xfId="0" applyNumberFormat="1" applyFont="1" applyFill="1" applyBorder="1" applyAlignment="1">
      <alignment vertical="center" wrapText="1"/>
    </xf>
    <xf numFmtId="43" fontId="2" fillId="35" borderId="80" xfId="0" applyNumberFormat="1" applyFont="1" applyFill="1" applyBorder="1" applyAlignment="1">
      <alignment vertical="center" wrapText="1"/>
    </xf>
    <xf numFmtId="43" fontId="0" fillId="0" borderId="53" xfId="0" applyNumberFormat="1" applyFont="1" applyBorder="1" applyAlignment="1">
      <alignment vertical="center" wrapText="1"/>
    </xf>
    <xf numFmtId="43" fontId="0" fillId="0" borderId="81" xfId="0" applyNumberFormat="1" applyFont="1" applyBorder="1" applyAlignment="1">
      <alignment vertical="center" wrapText="1"/>
    </xf>
    <xf numFmtId="43" fontId="2" fillId="0" borderId="25" xfId="0" applyNumberFormat="1" applyFont="1" applyFill="1" applyBorder="1" applyAlignment="1">
      <alignment vertical="center" wrapText="1"/>
    </xf>
    <xf numFmtId="43" fontId="2" fillId="0" borderId="78" xfId="0" applyNumberFormat="1" applyFont="1" applyFill="1" applyBorder="1" applyAlignment="1">
      <alignment vertical="center" wrapText="1"/>
    </xf>
    <xf numFmtId="43" fontId="0" fillId="34" borderId="49" xfId="0" applyNumberFormat="1" applyFont="1" applyFill="1" applyBorder="1" applyAlignment="1">
      <alignment vertical="center" wrapText="1"/>
    </xf>
    <xf numFmtId="43" fontId="0" fillId="34" borderId="79" xfId="0" applyNumberFormat="1" applyFont="1" applyFill="1" applyBorder="1" applyAlignment="1">
      <alignment vertical="center" wrapText="1"/>
    </xf>
    <xf numFmtId="43" fontId="1" fillId="35" borderId="51" xfId="0" applyNumberFormat="1" applyFont="1" applyFill="1" applyBorder="1" applyAlignment="1">
      <alignment vertical="center" wrapText="1"/>
    </xf>
    <xf numFmtId="43" fontId="1" fillId="35" borderId="80" xfId="0" applyNumberFormat="1" applyFont="1" applyFill="1" applyBorder="1" applyAlignment="1">
      <alignment vertical="center" wrapText="1"/>
    </xf>
    <xf numFmtId="43" fontId="37" fillId="34" borderId="55" xfId="0" applyNumberFormat="1" applyFont="1" applyFill="1" applyBorder="1" applyAlignment="1">
      <alignment vertical="center" wrapText="1"/>
    </xf>
    <xf numFmtId="43" fontId="37" fillId="34" borderId="82" xfId="0" applyNumberFormat="1" applyFont="1" applyFill="1" applyBorder="1" applyAlignment="1">
      <alignment vertical="center" wrapText="1"/>
    </xf>
    <xf numFmtId="43" fontId="2" fillId="0" borderId="23" xfId="0" applyNumberFormat="1" applyFont="1" applyBorder="1" applyAlignment="1">
      <alignment horizontal="center" vertical="center" wrapText="1"/>
    </xf>
    <xf numFmtId="43" fontId="2" fillId="0" borderId="46" xfId="0" applyNumberFormat="1" applyFont="1" applyBorder="1" applyAlignment="1">
      <alignment horizontal="center" vertical="center" wrapText="1"/>
    </xf>
    <xf numFmtId="43" fontId="1" fillId="36" borderId="59" xfId="0" applyNumberFormat="1" applyFont="1" applyFill="1" applyBorder="1" applyAlignment="1">
      <alignment vertical="center" wrapText="1"/>
    </xf>
    <xf numFmtId="43" fontId="1" fillId="36" borderId="83" xfId="0" applyNumberFormat="1" applyFont="1" applyFill="1" applyBorder="1" applyAlignment="1">
      <alignment vertical="center" wrapText="1"/>
    </xf>
    <xf numFmtId="43" fontId="0" fillId="37" borderId="25" xfId="0" applyNumberFormat="1" applyFont="1" applyFill="1" applyBorder="1" applyAlignment="1">
      <alignment vertical="center" wrapText="1"/>
    </xf>
    <xf numFmtId="43" fontId="0" fillId="37" borderId="78" xfId="0" applyNumberFormat="1" applyFont="1" applyFill="1" applyBorder="1" applyAlignment="1">
      <alignment vertical="center" wrapText="1"/>
    </xf>
    <xf numFmtId="43" fontId="1" fillId="37" borderId="25" xfId="0" applyNumberFormat="1" applyFont="1" applyFill="1" applyBorder="1" applyAlignment="1">
      <alignment vertical="center" wrapText="1"/>
    </xf>
    <xf numFmtId="43" fontId="1" fillId="37" borderId="78" xfId="0" applyNumberFormat="1" applyFont="1" applyFill="1" applyBorder="1" applyAlignment="1">
      <alignment vertical="center" wrapText="1"/>
    </xf>
    <xf numFmtId="43" fontId="1" fillId="35" borderId="25" xfId="0" applyNumberFormat="1" applyFont="1" applyFill="1" applyBorder="1" applyAlignment="1">
      <alignment vertical="center" wrapText="1"/>
    </xf>
    <xf numFmtId="43" fontId="1" fillId="35" borderId="78" xfId="0" applyNumberFormat="1" applyFont="1" applyFill="1" applyBorder="1" applyAlignment="1">
      <alignment vertical="center" wrapText="1"/>
    </xf>
    <xf numFmtId="43" fontId="37" fillId="37" borderId="61" xfId="0" applyNumberFormat="1" applyFont="1" applyFill="1" applyBorder="1" applyAlignment="1">
      <alignment vertical="center" wrapText="1"/>
    </xf>
    <xf numFmtId="43" fontId="37" fillId="37" borderId="84" xfId="0" applyNumberFormat="1" applyFont="1" applyFill="1" applyBorder="1" applyAlignment="1">
      <alignment vertical="center" wrapText="1"/>
    </xf>
    <xf numFmtId="43" fontId="2" fillId="37" borderId="22" xfId="0" applyNumberFormat="1" applyFont="1" applyFill="1" applyBorder="1" applyAlignment="1">
      <alignment vertical="center" wrapText="1"/>
    </xf>
    <xf numFmtId="43" fontId="2" fillId="37" borderId="73" xfId="0" applyNumberFormat="1" applyFont="1" applyFill="1" applyBorder="1" applyAlignment="1">
      <alignment vertical="center" wrapText="1"/>
    </xf>
    <xf numFmtId="43" fontId="20" fillId="0" borderId="22" xfId="0" applyNumberFormat="1" applyFont="1" applyBorder="1" applyAlignment="1">
      <alignment vertical="center" wrapText="1"/>
    </xf>
    <xf numFmtId="43" fontId="20" fillId="0" borderId="73" xfId="0" applyNumberFormat="1" applyFont="1" applyBorder="1" applyAlignment="1">
      <alignment vertical="center" wrapText="1"/>
    </xf>
    <xf numFmtId="43" fontId="2" fillId="37" borderId="66" xfId="0" applyNumberFormat="1" applyFont="1" applyFill="1" applyBorder="1" applyAlignment="1">
      <alignment vertical="center" wrapText="1"/>
    </xf>
    <xf numFmtId="43" fontId="20" fillId="37" borderId="85" xfId="0" applyNumberFormat="1" applyFont="1" applyFill="1" applyBorder="1" applyAlignment="1">
      <alignment vertical="center" wrapText="1"/>
    </xf>
    <xf numFmtId="43" fontId="2" fillId="35" borderId="68" xfId="0" applyNumberFormat="1" applyFont="1" applyFill="1" applyBorder="1" applyAlignment="1">
      <alignment vertical="center" wrapText="1"/>
    </xf>
    <xf numFmtId="43" fontId="2" fillId="35" borderId="86" xfId="0" applyNumberFormat="1" applyFont="1" applyFill="1" applyBorder="1" applyAlignment="1">
      <alignment vertical="center" wrapText="1"/>
    </xf>
    <xf numFmtId="43" fontId="2" fillId="37" borderId="70" xfId="0" applyNumberFormat="1" applyFont="1" applyFill="1" applyBorder="1" applyAlignment="1">
      <alignment vertical="center" wrapText="1"/>
    </xf>
    <xf numFmtId="43" fontId="2" fillId="37" borderId="87" xfId="0" applyNumberFormat="1" applyFont="1" applyFill="1" applyBorder="1" applyAlignment="1">
      <alignment vertical="center" wrapText="1"/>
    </xf>
    <xf numFmtId="43" fontId="20" fillId="0" borderId="22" xfId="0" applyNumberFormat="1" applyFont="1" applyFill="1" applyBorder="1" applyAlignment="1">
      <alignment vertical="center" wrapText="1"/>
    </xf>
    <xf numFmtId="43" fontId="2" fillId="0" borderId="66" xfId="0" applyNumberFormat="1" applyFont="1" applyFill="1" applyBorder="1" applyAlignment="1">
      <alignment vertical="center" wrapText="1"/>
    </xf>
    <xf numFmtId="43" fontId="2" fillId="0" borderId="85" xfId="0" applyNumberFormat="1" applyFont="1" applyBorder="1" applyAlignment="1">
      <alignment vertical="center" wrapText="1"/>
    </xf>
    <xf numFmtId="43" fontId="2" fillId="0" borderId="70" xfId="0" applyNumberFormat="1" applyFont="1" applyFill="1" applyBorder="1" applyAlignment="1">
      <alignment vertical="center" wrapText="1"/>
    </xf>
    <xf numFmtId="43" fontId="2" fillId="0" borderId="87" xfId="0" applyNumberFormat="1" applyFont="1" applyBorder="1" applyAlignment="1">
      <alignment vertical="center" wrapText="1"/>
    </xf>
    <xf numFmtId="43" fontId="2" fillId="0" borderId="22" xfId="0" applyNumberFormat="1" applyFont="1" applyFill="1" applyBorder="1" applyAlignment="1">
      <alignment vertical="center" wrapText="1"/>
    </xf>
    <xf numFmtId="43" fontId="2" fillId="0" borderId="73" xfId="0" applyNumberFormat="1" applyFont="1" applyBorder="1" applyAlignment="1">
      <alignment vertical="center" wrapText="1"/>
    </xf>
    <xf numFmtId="43" fontId="2" fillId="35" borderId="66" xfId="0" applyNumberFormat="1" applyFont="1" applyFill="1" applyBorder="1" applyAlignment="1">
      <alignment vertical="center" wrapText="1"/>
    </xf>
    <xf numFmtId="43" fontId="2" fillId="35" borderId="85" xfId="0" applyNumberFormat="1" applyFont="1" applyFill="1" applyBorder="1" applyAlignment="1">
      <alignment vertical="center" wrapText="1"/>
    </xf>
    <xf numFmtId="43" fontId="2" fillId="37" borderId="68" xfId="0" applyNumberFormat="1" applyFont="1" applyFill="1" applyBorder="1" applyAlignment="1">
      <alignment vertical="center" wrapText="1"/>
    </xf>
    <xf numFmtId="43" fontId="2" fillId="37" borderId="86" xfId="0" applyNumberFormat="1" applyFont="1" applyFill="1" applyBorder="1" applyAlignment="1">
      <alignment vertical="center" wrapText="1"/>
    </xf>
    <xf numFmtId="43" fontId="2" fillId="0" borderId="72" xfId="0" applyNumberFormat="1" applyFont="1" applyFill="1" applyBorder="1" applyAlignment="1">
      <alignment vertical="center" wrapText="1"/>
    </xf>
    <xf numFmtId="43" fontId="2" fillId="0" borderId="88" xfId="0" applyNumberFormat="1" applyFont="1" applyFill="1" applyBorder="1" applyAlignment="1">
      <alignment vertical="center" wrapText="1"/>
    </xf>
    <xf numFmtId="43" fontId="2" fillId="0" borderId="88" xfId="0" applyNumberFormat="1" applyFont="1" applyBorder="1" applyAlignment="1">
      <alignment vertical="center" wrapText="1"/>
    </xf>
    <xf numFmtId="43" fontId="0" fillId="0" borderId="28" xfId="0" applyNumberFormat="1" applyFill="1" applyBorder="1" applyAlignment="1">
      <alignment/>
    </xf>
    <xf numFmtId="43" fontId="0" fillId="0" borderId="89" xfId="0" applyNumberFormat="1" applyBorder="1" applyAlignment="1">
      <alignment/>
    </xf>
    <xf numFmtId="43" fontId="0" fillId="0" borderId="77" xfId="0" applyNumberFormat="1" applyFont="1" applyBorder="1" applyAlignment="1">
      <alignment vertical="center"/>
    </xf>
    <xf numFmtId="43" fontId="0" fillId="0" borderId="22" xfId="0" applyNumberFormat="1" applyFont="1" applyBorder="1" applyAlignment="1">
      <alignment vertical="center"/>
    </xf>
    <xf numFmtId="43" fontId="0" fillId="0" borderId="22" xfId="0" applyNumberFormat="1" applyFont="1" applyBorder="1" applyAlignment="1">
      <alignment horizontal="center" vertical="center"/>
    </xf>
    <xf numFmtId="43" fontId="1" fillId="0" borderId="22" xfId="0" applyNumberFormat="1" applyFont="1" applyBorder="1" applyAlignment="1">
      <alignment vertical="center"/>
    </xf>
    <xf numFmtId="43" fontId="1" fillId="0" borderId="22" xfId="0" applyNumberFormat="1" applyFont="1" applyBorder="1" applyAlignment="1">
      <alignment/>
    </xf>
    <xf numFmtId="43" fontId="0" fillId="0" borderId="22" xfId="0" applyNumberFormat="1" applyFont="1" applyBorder="1" applyAlignment="1">
      <alignment/>
    </xf>
    <xf numFmtId="43" fontId="1" fillId="0" borderId="28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43" fontId="0" fillId="0" borderId="78" xfId="0" applyNumberFormat="1" applyFont="1" applyFill="1" applyBorder="1" applyAlignment="1">
      <alignment vertical="center" wrapText="1"/>
    </xf>
    <xf numFmtId="43" fontId="0" fillId="0" borderId="22" xfId="0" applyNumberFormat="1" applyBorder="1" applyAlignment="1">
      <alignment vertical="center" wrapText="1"/>
    </xf>
    <xf numFmtId="43" fontId="0" fillId="0" borderId="73" xfId="0" applyNumberFormat="1" applyBorder="1" applyAlignment="1">
      <alignment vertical="center" wrapText="1"/>
    </xf>
    <xf numFmtId="43" fontId="0" fillId="0" borderId="28" xfId="0" applyNumberFormat="1" applyBorder="1" applyAlignment="1">
      <alignment vertical="center" wrapText="1"/>
    </xf>
    <xf numFmtId="43" fontId="0" fillId="0" borderId="89" xfId="0" applyNumberFormat="1" applyBorder="1" applyAlignment="1">
      <alignment vertical="center" wrapText="1"/>
    </xf>
    <xf numFmtId="43" fontId="0" fillId="0" borderId="25" xfId="0" applyNumberFormat="1" applyFont="1" applyFill="1" applyBorder="1" applyAlignment="1">
      <alignment vertical="center" wrapText="1"/>
    </xf>
    <xf numFmtId="43" fontId="0" fillId="0" borderId="10" xfId="0" applyNumberFormat="1" applyBorder="1" applyAlignment="1">
      <alignment/>
    </xf>
    <xf numFmtId="43" fontId="8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47" fillId="0" borderId="0" xfId="0" applyFont="1" applyBorder="1" applyAlignment="1">
      <alignment horizontal="left"/>
    </xf>
    <xf numFmtId="43" fontId="8" fillId="0" borderId="1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21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5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1" fillId="38" borderId="93" xfId="0" applyFont="1" applyFill="1" applyBorder="1" applyAlignment="1">
      <alignment vertical="center"/>
    </xf>
    <xf numFmtId="0" fontId="1" fillId="38" borderId="10" xfId="0" applyFont="1" applyFill="1" applyBorder="1" applyAlignment="1">
      <alignment vertical="center"/>
    </xf>
    <xf numFmtId="0" fontId="7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vertical="center" wrapText="1"/>
    </xf>
    <xf numFmtId="0" fontId="1" fillId="39" borderId="93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vertical="center"/>
    </xf>
    <xf numFmtId="0" fontId="7" fillId="39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41" fontId="0" fillId="0" borderId="10" xfId="0" applyNumberFormat="1" applyFill="1" applyBorder="1" applyAlignment="1">
      <alignment vertical="center"/>
    </xf>
    <xf numFmtId="0" fontId="7" fillId="0" borderId="9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0" fontId="1" fillId="39" borderId="10" xfId="0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1" fontId="0" fillId="0" borderId="10" xfId="0" applyNumberFormat="1" applyFont="1" applyBorder="1" applyAlignment="1">
      <alignment vertical="center"/>
    </xf>
    <xf numFmtId="0" fontId="0" fillId="34" borderId="94" xfId="0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3" fontId="2" fillId="0" borderId="22" xfId="0" applyNumberFormat="1" applyFont="1" applyBorder="1" applyAlignment="1">
      <alignment vertical="center" wrapText="1"/>
    </xf>
    <xf numFmtId="175" fontId="0" fillId="0" borderId="73" xfId="0" applyNumberFormat="1" applyFont="1" applyBorder="1" applyAlignment="1">
      <alignment vertical="center"/>
    </xf>
    <xf numFmtId="175" fontId="1" fillId="0" borderId="73" xfId="0" applyNumberFormat="1" applyFont="1" applyBorder="1" applyAlignment="1">
      <alignment vertical="center"/>
    </xf>
    <xf numFmtId="175" fontId="1" fillId="0" borderId="73" xfId="0" applyNumberFormat="1" applyFont="1" applyBorder="1" applyAlignment="1">
      <alignment/>
    </xf>
    <xf numFmtId="175" fontId="1" fillId="0" borderId="89" xfId="0" applyNumberFormat="1" applyFont="1" applyBorder="1" applyAlignment="1">
      <alignment/>
    </xf>
    <xf numFmtId="175" fontId="0" fillId="0" borderId="73" xfId="0" applyNumberFormat="1" applyFont="1" applyBorder="1" applyAlignment="1">
      <alignment/>
    </xf>
    <xf numFmtId="0" fontId="17" fillId="39" borderId="10" xfId="0" applyFont="1" applyFill="1" applyBorder="1" applyAlignment="1">
      <alignment horizontal="center" vertical="center"/>
    </xf>
    <xf numFmtId="0" fontId="1" fillId="39" borderId="93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vertical="center" wrapText="1"/>
    </xf>
    <xf numFmtId="0" fontId="17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41" fontId="0" fillId="0" borderId="10" xfId="0" applyNumberFormat="1" applyFont="1" applyFill="1" applyBorder="1" applyAlignment="1">
      <alignment vertical="center" wrapText="1"/>
    </xf>
    <xf numFmtId="9" fontId="98" fillId="38" borderId="95" xfId="0" applyNumberFormat="1" applyFont="1" applyFill="1" applyBorder="1" applyAlignment="1">
      <alignment/>
    </xf>
    <xf numFmtId="0" fontId="10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6" fillId="0" borderId="63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49" fontId="7" fillId="0" borderId="19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8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29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7" fillId="0" borderId="96" xfId="0" applyNumberFormat="1" applyFont="1" applyFill="1" applyBorder="1" applyAlignment="1">
      <alignment horizontal="center"/>
    </xf>
    <xf numFmtId="41" fontId="0" fillId="0" borderId="97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/>
    </xf>
    <xf numFmtId="49" fontId="29" fillId="0" borderId="0" xfId="0" applyNumberFormat="1" applyFont="1" applyFill="1" applyAlignment="1">
      <alignment/>
    </xf>
    <xf numFmtId="49" fontId="0" fillId="0" borderId="16" xfId="0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7" fillId="0" borderId="0" xfId="0" applyFont="1" applyFill="1" applyAlignment="1">
      <alignment/>
    </xf>
    <xf numFmtId="49" fontId="0" fillId="0" borderId="96" xfId="0" applyNumberFormat="1" applyFill="1" applyBorder="1" applyAlignment="1">
      <alignment/>
    </xf>
    <xf numFmtId="49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3" fontId="0" fillId="0" borderId="98" xfId="0" applyNumberFormat="1" applyFont="1" applyBorder="1" applyAlignment="1">
      <alignment vertical="center" wrapText="1"/>
    </xf>
    <xf numFmtId="43" fontId="0" fillId="39" borderId="25" xfId="0" applyNumberFormat="1" applyFont="1" applyFill="1" applyBorder="1" applyAlignment="1">
      <alignment vertical="center" wrapText="1"/>
    </xf>
    <xf numFmtId="43" fontId="7" fillId="0" borderId="10" xfId="0" applyNumberFormat="1" applyFont="1" applyBorder="1" applyAlignment="1">
      <alignment vertical="center"/>
    </xf>
    <xf numFmtId="43" fontId="17" fillId="0" borderId="1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43" fontId="7" fillId="0" borderId="0" xfId="0" applyNumberFormat="1" applyFont="1" applyBorder="1" applyAlignment="1">
      <alignment/>
    </xf>
    <xf numFmtId="175" fontId="0" fillId="0" borderId="73" xfId="0" applyNumberFormat="1" applyFont="1" applyBorder="1" applyAlignment="1">
      <alignment horizontal="center" vertical="center"/>
    </xf>
    <xf numFmtId="41" fontId="0" fillId="0" borderId="25" xfId="0" applyNumberFormat="1" applyFont="1" applyBorder="1" applyAlignment="1">
      <alignment horizontal="center" vertical="center" wrapText="1"/>
    </xf>
    <xf numFmtId="41" fontId="0" fillId="0" borderId="78" xfId="0" applyNumberFormat="1" applyFont="1" applyBorder="1" applyAlignment="1">
      <alignment vertical="center" wrapText="1"/>
    </xf>
    <xf numFmtId="174" fontId="0" fillId="0" borderId="78" xfId="0" applyNumberFormat="1" applyFont="1" applyBorder="1" applyAlignment="1">
      <alignment vertical="center" wrapText="1"/>
    </xf>
    <xf numFmtId="175" fontId="0" fillId="0" borderId="78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center" vertical="center" wrapText="1"/>
    </xf>
    <xf numFmtId="49" fontId="34" fillId="0" borderId="26" xfId="0" applyNumberFormat="1" applyFont="1" applyBorder="1" applyAlignment="1">
      <alignment horizontal="center" vertical="center" wrapText="1"/>
    </xf>
    <xf numFmtId="43" fontId="20" fillId="0" borderId="99" xfId="0" applyNumberFormat="1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3" fontId="0" fillId="0" borderId="0" xfId="0" applyNumberFormat="1" applyBorder="1" applyAlignment="1">
      <alignment horizontal="center"/>
    </xf>
    <xf numFmtId="43" fontId="6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/>
    </xf>
    <xf numFmtId="194" fontId="0" fillId="0" borderId="21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41" fontId="6" fillId="38" borderId="10" xfId="0" applyNumberFormat="1" applyFont="1" applyFill="1" applyBorder="1" applyAlignment="1">
      <alignment vertical="center"/>
    </xf>
    <xf numFmtId="41" fontId="17" fillId="38" borderId="10" xfId="0" applyNumberFormat="1" applyFont="1" applyFill="1" applyBorder="1" applyAlignment="1">
      <alignment vertical="center"/>
    </xf>
    <xf numFmtId="0" fontId="10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41" fontId="102" fillId="0" borderId="10" xfId="0" applyNumberFormat="1" applyFont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 wrapText="1"/>
    </xf>
    <xf numFmtId="41" fontId="8" fillId="0" borderId="100" xfId="0" applyNumberFormat="1" applyFont="1" applyFill="1" applyBorder="1" applyAlignment="1">
      <alignment vertical="center"/>
    </xf>
    <xf numFmtId="0" fontId="59" fillId="37" borderId="10" xfId="0" applyFont="1" applyFill="1" applyBorder="1" applyAlignment="1">
      <alignment horizontal="center" vertical="center"/>
    </xf>
    <xf numFmtId="41" fontId="6" fillId="34" borderId="12" xfId="0" applyNumberFormat="1" applyFont="1" applyFill="1" applyBorder="1" applyAlignment="1">
      <alignment vertical="center"/>
    </xf>
    <xf numFmtId="174" fontId="17" fillId="34" borderId="12" xfId="0" applyNumberFormat="1" applyFont="1" applyFill="1" applyBorder="1" applyAlignment="1">
      <alignment vertical="center"/>
    </xf>
    <xf numFmtId="41" fontId="6" fillId="34" borderId="101" xfId="0" applyNumberFormat="1" applyFont="1" applyFill="1" applyBorder="1" applyAlignment="1">
      <alignment vertical="center"/>
    </xf>
    <xf numFmtId="0" fontId="59" fillId="39" borderId="10" xfId="0" applyFont="1" applyFill="1" applyBorder="1" applyAlignment="1">
      <alignment horizontal="center" vertical="center"/>
    </xf>
    <xf numFmtId="41" fontId="6" fillId="39" borderId="10" xfId="0" applyNumberFormat="1" applyFont="1" applyFill="1" applyBorder="1" applyAlignment="1">
      <alignment vertical="center"/>
    </xf>
    <xf numFmtId="41" fontId="103" fillId="39" borderId="10" xfId="0" applyNumberFormat="1" applyFont="1" applyFill="1" applyBorder="1" applyAlignment="1">
      <alignment vertical="center"/>
    </xf>
    <xf numFmtId="0" fontId="59" fillId="39" borderId="10" xfId="0" applyFont="1" applyFill="1" applyBorder="1" applyAlignment="1">
      <alignment horizontal="center" vertical="center" wrapText="1"/>
    </xf>
    <xf numFmtId="41" fontId="6" fillId="39" borderId="10" xfId="0" applyNumberFormat="1" applyFont="1" applyFill="1" applyBorder="1" applyAlignment="1">
      <alignment vertical="center" wrapText="1"/>
    </xf>
    <xf numFmtId="41" fontId="103" fillId="39" borderId="10" xfId="0" applyNumberFormat="1" applyFont="1" applyFill="1" applyBorder="1" applyAlignment="1">
      <alignment vertical="center" wrapText="1"/>
    </xf>
    <xf numFmtId="0" fontId="22" fillId="39" borderId="10" xfId="0" applyFont="1" applyFill="1" applyBorder="1" applyAlignment="1">
      <alignment horizontal="center" vertical="center"/>
    </xf>
    <xf numFmtId="174" fontId="17" fillId="39" borderId="10" xfId="0" applyNumberFormat="1" applyFont="1" applyFill="1" applyBorder="1" applyAlignment="1">
      <alignment vertical="center"/>
    </xf>
    <xf numFmtId="174" fontId="6" fillId="39" borderId="10" xfId="0" applyNumberFormat="1" applyFont="1" applyFill="1" applyBorder="1" applyAlignment="1">
      <alignment vertical="center"/>
    </xf>
    <xf numFmtId="41" fontId="6" fillId="39" borderId="100" xfId="0" applyNumberFormat="1" applyFont="1" applyFill="1" applyBorder="1" applyAlignment="1">
      <alignment vertical="center"/>
    </xf>
    <xf numFmtId="0" fontId="101" fillId="0" borderId="10" xfId="0" applyFont="1" applyFill="1" applyBorder="1" applyAlignment="1">
      <alignment vertical="center"/>
    </xf>
    <xf numFmtId="0" fontId="10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1" fontId="102" fillId="0" borderId="10" xfId="0" applyNumberFormat="1" applyFont="1" applyFill="1" applyBorder="1" applyAlignment="1">
      <alignment vertical="center"/>
    </xf>
    <xf numFmtId="41" fontId="102" fillId="0" borderId="10" xfId="0" applyNumberFormat="1" applyFont="1" applyFill="1" applyBorder="1" applyAlignment="1">
      <alignment vertical="center" wrapText="1"/>
    </xf>
    <xf numFmtId="0" fontId="101" fillId="0" borderId="10" xfId="0" applyFont="1" applyFill="1" applyBorder="1" applyAlignment="1">
      <alignment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74" fontId="102" fillId="7" borderId="10" xfId="0" applyNumberFormat="1" applyFont="1" applyFill="1" applyBorder="1" applyAlignment="1">
      <alignment vertical="center" wrapText="1"/>
    </xf>
    <xf numFmtId="174" fontId="102" fillId="0" borderId="10" xfId="0" applyNumberFormat="1" applyFont="1" applyBorder="1" applyAlignment="1">
      <alignment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104" fillId="39" borderId="10" xfId="0" applyFont="1" applyFill="1" applyBorder="1" applyAlignment="1">
      <alignment horizontal="center" vertical="center"/>
    </xf>
    <xf numFmtId="41" fontId="17" fillId="39" borderId="10" xfId="0" applyNumberFormat="1" applyFont="1" applyFill="1" applyBorder="1" applyAlignment="1">
      <alignment vertical="center"/>
    </xf>
    <xf numFmtId="174" fontId="7" fillId="7" borderId="10" xfId="0" applyNumberFormat="1" applyFont="1" applyFill="1" applyBorder="1" applyAlignment="1">
      <alignment vertical="center"/>
    </xf>
    <xf numFmtId="14" fontId="22" fillId="0" borderId="10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vertical="center"/>
    </xf>
    <xf numFmtId="41" fontId="8" fillId="7" borderId="10" xfId="0" applyNumberFormat="1" applyFont="1" applyFill="1" applyBorder="1" applyAlignment="1">
      <alignment vertical="center"/>
    </xf>
    <xf numFmtId="14" fontId="30" fillId="0" borderId="10" xfId="0" applyNumberFormat="1" applyFont="1" applyBorder="1" applyAlignment="1">
      <alignment horizontal="center" vertical="center"/>
    </xf>
    <xf numFmtId="0" fontId="101" fillId="0" borderId="10" xfId="0" applyFont="1" applyFill="1" applyBorder="1" applyAlignment="1">
      <alignment/>
    </xf>
    <xf numFmtId="0" fontId="0" fillId="39" borderId="9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1" fontId="8" fillId="0" borderId="34" xfId="0" applyNumberFormat="1" applyFont="1" applyBorder="1" applyAlignment="1">
      <alignment vertical="center"/>
    </xf>
    <xf numFmtId="41" fontId="8" fillId="0" borderId="34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41" fontId="8" fillId="0" borderId="103" xfId="0" applyNumberFormat="1" applyFont="1" applyFill="1" applyBorder="1" applyAlignment="1">
      <alignment vertical="center"/>
    </xf>
    <xf numFmtId="0" fontId="105" fillId="34" borderId="12" xfId="0" applyFont="1" applyFill="1" applyBorder="1" applyAlignment="1">
      <alignment horizontal="center" vertical="center"/>
    </xf>
    <xf numFmtId="0" fontId="105" fillId="0" borderId="0" xfId="0" applyFont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1" fillId="7" borderId="94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59" fillId="7" borderId="12" xfId="0" applyFont="1" applyFill="1" applyBorder="1" applyAlignment="1">
      <alignment horizontal="center" vertical="center"/>
    </xf>
    <xf numFmtId="41" fontId="1" fillId="7" borderId="12" xfId="0" applyNumberFormat="1" applyFont="1" applyFill="1" applyBorder="1" applyAlignment="1">
      <alignment vertical="center"/>
    </xf>
    <xf numFmtId="41" fontId="1" fillId="7" borderId="101" xfId="0" applyNumberFormat="1" applyFont="1" applyFill="1" applyBorder="1" applyAlignment="1">
      <alignment vertical="center"/>
    </xf>
    <xf numFmtId="0" fontId="0" fillId="0" borderId="0" xfId="0" applyAlignment="1">
      <alignment/>
    </xf>
    <xf numFmtId="41" fontId="7" fillId="0" borderId="10" xfId="0" applyNumberFormat="1" applyFont="1" applyBorder="1" applyAlignment="1">
      <alignment vertical="center"/>
    </xf>
    <xf numFmtId="41" fontId="17" fillId="34" borderId="12" xfId="0" applyNumberFormat="1" applyFont="1" applyFill="1" applyBorder="1" applyAlignment="1">
      <alignment vertical="center"/>
    </xf>
    <xf numFmtId="41" fontId="17" fillId="39" borderId="10" xfId="0" applyNumberFormat="1" applyFont="1" applyFill="1" applyBorder="1" applyAlignment="1">
      <alignment vertical="center" wrapText="1"/>
    </xf>
    <xf numFmtId="41" fontId="104" fillId="0" borderId="10" xfId="0" applyNumberFormat="1" applyFont="1" applyFill="1" applyBorder="1" applyAlignment="1">
      <alignment vertical="center"/>
    </xf>
    <xf numFmtId="41" fontId="104" fillId="0" borderId="10" xfId="0" applyNumberFormat="1" applyFont="1" applyFill="1" applyBorder="1" applyAlignment="1">
      <alignment vertical="center" wrapText="1"/>
    </xf>
    <xf numFmtId="41" fontId="7" fillId="0" borderId="10" xfId="0" applyNumberFormat="1" applyFont="1" applyFill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3" fontId="0" fillId="39" borderId="78" xfId="0" applyNumberFormat="1" applyFont="1" applyFill="1" applyBorder="1" applyAlignment="1">
      <alignment vertical="center" wrapText="1"/>
    </xf>
    <xf numFmtId="43" fontId="1" fillId="0" borderId="25" xfId="0" applyNumberFormat="1" applyFont="1" applyFill="1" applyBorder="1" applyAlignment="1">
      <alignment vertical="center" wrapText="1"/>
    </xf>
    <xf numFmtId="43" fontId="1" fillId="0" borderId="78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9" fillId="0" borderId="6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41" fontId="8" fillId="39" borderId="100" xfId="0" applyNumberFormat="1" applyFont="1" applyFill="1" applyBorder="1" applyAlignment="1">
      <alignment vertical="center"/>
    </xf>
    <xf numFmtId="43" fontId="0" fillId="0" borderId="10" xfId="0" applyNumberFormat="1" applyFill="1" applyBorder="1" applyAlignment="1">
      <alignment/>
    </xf>
    <xf numFmtId="43" fontId="8" fillId="0" borderId="10" xfId="0" applyNumberFormat="1" applyFont="1" applyFill="1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 vertical="center"/>
    </xf>
    <xf numFmtId="41" fontId="7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17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8" fillId="0" borderId="21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1" fontId="7" fillId="0" borderId="10" xfId="0" applyNumberFormat="1" applyFont="1" applyBorder="1" applyAlignment="1">
      <alignment/>
    </xf>
    <xf numFmtId="41" fontId="6" fillId="34" borderId="34" xfId="0" applyNumberFormat="1" applyFont="1" applyFill="1" applyBorder="1" applyAlignment="1">
      <alignment vertical="center"/>
    </xf>
    <xf numFmtId="41" fontId="17" fillId="34" borderId="34" xfId="0" applyNumberFormat="1" applyFont="1" applyFill="1" applyBorder="1" applyAlignment="1">
      <alignment vertical="center"/>
    </xf>
    <xf numFmtId="174" fontId="17" fillId="34" borderId="34" xfId="0" applyNumberFormat="1" applyFont="1" applyFill="1" applyBorder="1" applyAlignment="1">
      <alignment vertical="center"/>
    </xf>
    <xf numFmtId="41" fontId="6" fillId="34" borderId="103" xfId="0" applyNumberFormat="1" applyFont="1" applyFill="1" applyBorder="1" applyAlignment="1">
      <alignment vertical="center"/>
    </xf>
    <xf numFmtId="0" fontId="58" fillId="0" borderId="38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14" fillId="0" borderId="38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3" fontId="3" fillId="0" borderId="104" xfId="0" applyNumberFormat="1" applyFont="1" applyBorder="1" applyAlignment="1">
      <alignment horizontal="center" vertical="center" wrapText="1"/>
    </xf>
    <xf numFmtId="3" fontId="3" fillId="0" borderId="70" xfId="0" applyNumberFormat="1" applyFont="1" applyBorder="1" applyAlignment="1">
      <alignment horizontal="center" vertical="center" wrapText="1"/>
    </xf>
    <xf numFmtId="3" fontId="3" fillId="0" borderId="105" xfId="0" applyNumberFormat="1" applyFont="1" applyBorder="1" applyAlignment="1">
      <alignment horizontal="center" vertical="center" wrapText="1"/>
    </xf>
    <xf numFmtId="3" fontId="3" fillId="0" borderId="8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3" fontId="0" fillId="0" borderId="22" xfId="0" applyNumberFormat="1" applyFont="1" applyBorder="1" applyAlignment="1">
      <alignment horizontal="center" vertical="center"/>
    </xf>
    <xf numFmtId="175" fontId="0" fillId="0" borderId="7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106" xfId="0" applyBorder="1" applyAlignment="1">
      <alignment/>
    </xf>
    <xf numFmtId="0" fontId="0" fillId="0" borderId="69" xfId="0" applyBorder="1" applyAlignment="1">
      <alignment/>
    </xf>
    <xf numFmtId="0" fontId="34" fillId="0" borderId="63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49" fontId="7" fillId="0" borderId="96" xfId="0" applyNumberFormat="1" applyFont="1" applyBorder="1" applyAlignment="1">
      <alignment horizontal="center"/>
    </xf>
    <xf numFmtId="49" fontId="7" fillId="0" borderId="97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9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97" xfId="0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0" fillId="0" borderId="9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6" xfId="0" applyFill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97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6" fillId="7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1" fontId="0" fillId="33" borderId="34" xfId="0" applyNumberFormat="1" applyFill="1" applyBorder="1" applyAlignment="1">
      <alignment vertical="center" wrapText="1"/>
    </xf>
    <xf numFmtId="41" fontId="0" fillId="33" borderId="11" xfId="0" applyNumberFormat="1" applyFill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96" xfId="0" applyFont="1" applyBorder="1" applyAlignment="1">
      <alignment horizontal="left"/>
    </xf>
    <xf numFmtId="0" fontId="1" fillId="0" borderId="97" xfId="0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7" fillId="0" borderId="34" xfId="0" applyNumberFormat="1" applyFont="1" applyBorder="1" applyAlignment="1">
      <alignment horizontal="right" vertical="center" wrapText="1"/>
    </xf>
    <xf numFmtId="41" fontId="7" fillId="0" borderId="11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6" xfId="0" applyFont="1" applyBorder="1" applyAlignment="1">
      <alignment horizontal="left"/>
    </xf>
    <xf numFmtId="0" fontId="0" fillId="0" borderId="97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3" fontId="23" fillId="0" borderId="0" xfId="0" applyNumberFormat="1" applyFont="1" applyFill="1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 shrinkToFit="1"/>
    </xf>
    <xf numFmtId="0" fontId="22" fillId="0" borderId="107" xfId="0" applyFont="1" applyBorder="1" applyAlignment="1">
      <alignment/>
    </xf>
    <xf numFmtId="0" fontId="22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1.28515625" style="94" customWidth="1"/>
    <col min="2" max="2" width="7.57421875" style="94" customWidth="1"/>
    <col min="3" max="3" width="9.140625" style="94" customWidth="1"/>
    <col min="4" max="4" width="9.28125" style="94" customWidth="1"/>
    <col min="5" max="5" width="12.57421875" style="94" customWidth="1"/>
    <col min="6" max="6" width="12.8515625" style="94" customWidth="1"/>
    <col min="7" max="7" width="5.421875" style="94" customWidth="1"/>
    <col min="8" max="8" width="9.140625" style="94" customWidth="1"/>
    <col min="9" max="9" width="13.140625" style="94" customWidth="1"/>
    <col min="10" max="10" width="3.140625" style="94" customWidth="1"/>
    <col min="11" max="11" width="12.8515625" style="94" customWidth="1"/>
    <col min="12" max="12" width="1.8515625" style="94" customWidth="1"/>
    <col min="13" max="16384" width="9.140625" style="94" customWidth="1"/>
  </cols>
  <sheetData>
    <row r="1" ht="6.75" customHeight="1"/>
    <row r="2" spans="2:11" ht="12.75">
      <c r="B2" s="158"/>
      <c r="C2" s="159"/>
      <c r="D2" s="159"/>
      <c r="E2" s="159"/>
      <c r="F2" s="159"/>
      <c r="G2" s="159"/>
      <c r="H2" s="159"/>
      <c r="I2" s="159"/>
      <c r="J2" s="159"/>
      <c r="K2" s="160"/>
    </row>
    <row r="3" spans="2:11" s="95" customFormat="1" ht="21" customHeight="1">
      <c r="B3" s="161"/>
      <c r="C3" s="157" t="s">
        <v>41</v>
      </c>
      <c r="D3" s="96"/>
      <c r="E3" s="96"/>
      <c r="F3" s="162"/>
      <c r="G3" s="162"/>
      <c r="H3" s="389" t="s">
        <v>803</v>
      </c>
      <c r="I3" s="162"/>
      <c r="J3" s="162"/>
      <c r="K3" s="163"/>
    </row>
    <row r="4" spans="2:11" s="95" customFormat="1" ht="21.75" customHeight="1">
      <c r="B4" s="161"/>
      <c r="C4" s="157" t="s">
        <v>42</v>
      </c>
      <c r="D4" s="96"/>
      <c r="E4" s="96"/>
      <c r="F4" s="164" t="s">
        <v>800</v>
      </c>
      <c r="G4" s="165"/>
      <c r="H4" s="98"/>
      <c r="I4" s="97"/>
      <c r="J4" s="97"/>
      <c r="K4" s="163"/>
    </row>
    <row r="5" spans="2:11" s="95" customFormat="1" ht="19.5" customHeight="1">
      <c r="B5" s="161"/>
      <c r="C5" s="157" t="s">
        <v>43</v>
      </c>
      <c r="D5" s="96"/>
      <c r="E5" s="96"/>
      <c r="F5" s="176" t="s">
        <v>929</v>
      </c>
      <c r="G5" s="97"/>
      <c r="H5" s="97"/>
      <c r="I5" s="97"/>
      <c r="J5" s="97"/>
      <c r="K5" s="163"/>
    </row>
    <row r="6" spans="2:11" s="95" customFormat="1" ht="18" customHeight="1">
      <c r="B6" s="161"/>
      <c r="C6" s="157"/>
      <c r="D6" s="96"/>
      <c r="E6" s="96"/>
      <c r="F6" s="97"/>
      <c r="G6" s="176"/>
      <c r="H6" s="166"/>
      <c r="I6" s="98"/>
      <c r="J6" s="97"/>
      <c r="K6" s="163"/>
    </row>
    <row r="7" spans="2:11" s="95" customFormat="1" ht="33.75" customHeight="1">
      <c r="B7" s="161"/>
      <c r="C7" s="157" t="s">
        <v>386</v>
      </c>
      <c r="D7" s="96"/>
      <c r="E7" s="96"/>
      <c r="F7" s="711" t="s">
        <v>801</v>
      </c>
      <c r="G7" s="711"/>
      <c r="H7" s="183"/>
      <c r="I7" s="183"/>
      <c r="J7" s="183"/>
      <c r="K7" s="184"/>
    </row>
    <row r="8" spans="2:11" s="95" customFormat="1" ht="24" customHeight="1">
      <c r="B8" s="161"/>
      <c r="C8" s="157" t="s">
        <v>44</v>
      </c>
      <c r="D8" s="96"/>
      <c r="E8" s="96"/>
      <c r="F8" s="712"/>
      <c r="G8" s="712"/>
      <c r="H8" s="712"/>
      <c r="I8" s="712"/>
      <c r="J8" s="183"/>
      <c r="K8" s="184"/>
    </row>
    <row r="9" spans="2:11" s="95" customFormat="1" ht="13.5" customHeight="1">
      <c r="B9" s="161"/>
      <c r="C9" s="157"/>
      <c r="D9" s="96"/>
      <c r="E9" s="96"/>
      <c r="F9" s="183"/>
      <c r="G9" s="183"/>
      <c r="H9" s="183"/>
      <c r="I9" s="183"/>
      <c r="J9" s="183"/>
      <c r="K9" s="184"/>
    </row>
    <row r="10" spans="2:11" s="95" customFormat="1" ht="22.5" customHeight="1">
      <c r="B10" s="161"/>
      <c r="C10" s="157" t="s">
        <v>45</v>
      </c>
      <c r="D10" s="96"/>
      <c r="E10" s="96"/>
      <c r="F10" s="713" t="s">
        <v>802</v>
      </c>
      <c r="G10" s="713"/>
      <c r="H10" s="713"/>
      <c r="I10" s="713"/>
      <c r="J10" s="713"/>
      <c r="K10" s="714"/>
    </row>
    <row r="11" spans="2:11" s="95" customFormat="1" ht="19.5" customHeight="1">
      <c r="B11" s="161"/>
      <c r="C11" s="96"/>
      <c r="D11" s="96"/>
      <c r="E11" s="96"/>
      <c r="F11" s="97"/>
      <c r="G11" s="97"/>
      <c r="H11" s="97"/>
      <c r="I11" s="97"/>
      <c r="J11" s="97"/>
      <c r="K11" s="163"/>
    </row>
    <row r="12" spans="2:11" s="95" customFormat="1" ht="20.25" customHeight="1">
      <c r="B12" s="161"/>
      <c r="C12" s="96"/>
      <c r="D12" s="96"/>
      <c r="E12" s="96"/>
      <c r="F12" s="97"/>
      <c r="G12" s="97"/>
      <c r="H12" s="97"/>
      <c r="I12" s="97"/>
      <c r="J12" s="97"/>
      <c r="K12" s="163"/>
    </row>
    <row r="13" spans="2:11" ht="12.75">
      <c r="B13" s="167"/>
      <c r="C13" s="100"/>
      <c r="D13" s="100"/>
      <c r="E13" s="100"/>
      <c r="F13" s="101"/>
      <c r="G13" s="101"/>
      <c r="H13" s="101"/>
      <c r="I13" s="101"/>
      <c r="J13" s="101"/>
      <c r="K13" s="168"/>
    </row>
    <row r="14" spans="2:11" ht="12.75">
      <c r="B14" s="167"/>
      <c r="C14" s="100"/>
      <c r="D14" s="100"/>
      <c r="E14" s="100"/>
      <c r="F14" s="100"/>
      <c r="G14" s="100"/>
      <c r="H14" s="100"/>
      <c r="I14" s="100"/>
      <c r="J14" s="100"/>
      <c r="K14" s="169"/>
    </row>
    <row r="15" spans="2:11" ht="12.75">
      <c r="B15" s="167"/>
      <c r="C15" s="100"/>
      <c r="D15" s="100"/>
      <c r="E15" s="100"/>
      <c r="F15" s="100"/>
      <c r="G15" s="100"/>
      <c r="H15" s="100"/>
      <c r="I15" s="100"/>
      <c r="J15" s="100"/>
      <c r="K15" s="169"/>
    </row>
    <row r="16" spans="2:11" ht="12.75">
      <c r="B16" s="167"/>
      <c r="C16" s="100"/>
      <c r="D16" s="100"/>
      <c r="E16" s="100"/>
      <c r="F16" s="100"/>
      <c r="G16" s="100"/>
      <c r="H16" s="100"/>
      <c r="I16" s="100"/>
      <c r="J16" s="100"/>
      <c r="K16" s="169"/>
    </row>
    <row r="17" spans="2:11" ht="12.75">
      <c r="B17" s="167"/>
      <c r="C17" s="100"/>
      <c r="D17" s="100"/>
      <c r="E17" s="100"/>
      <c r="F17" s="100"/>
      <c r="G17" s="100"/>
      <c r="H17" s="100"/>
      <c r="I17" s="100"/>
      <c r="J17" s="100"/>
      <c r="K17" s="169"/>
    </row>
    <row r="18" spans="2:11" ht="12.75">
      <c r="B18" s="167"/>
      <c r="C18" s="100"/>
      <c r="D18" s="100"/>
      <c r="E18" s="100"/>
      <c r="F18" s="100"/>
      <c r="G18" s="100"/>
      <c r="H18" s="100"/>
      <c r="I18" s="100"/>
      <c r="J18" s="100"/>
      <c r="K18" s="169"/>
    </row>
    <row r="19" spans="2:11" ht="12.75">
      <c r="B19" s="167"/>
      <c r="C19" s="100"/>
      <c r="D19" s="100"/>
      <c r="E19" s="100"/>
      <c r="F19" s="100"/>
      <c r="G19" s="100"/>
      <c r="H19" s="100"/>
      <c r="I19" s="100"/>
      <c r="J19" s="100"/>
      <c r="K19" s="169"/>
    </row>
    <row r="20" spans="2:11" ht="12.75">
      <c r="B20" s="167"/>
      <c r="C20" s="100"/>
      <c r="D20" s="100"/>
      <c r="E20" s="100"/>
      <c r="F20" s="100"/>
      <c r="G20" s="100"/>
      <c r="H20" s="100"/>
      <c r="I20" s="100"/>
      <c r="J20" s="100"/>
      <c r="K20" s="169"/>
    </row>
    <row r="21" spans="2:11" ht="35.25">
      <c r="B21" s="716" t="s">
        <v>46</v>
      </c>
      <c r="C21" s="717"/>
      <c r="D21" s="717"/>
      <c r="E21" s="717"/>
      <c r="F21" s="717"/>
      <c r="G21" s="717"/>
      <c r="H21" s="717"/>
      <c r="I21" s="717"/>
      <c r="J21" s="717"/>
      <c r="K21" s="718"/>
    </row>
    <row r="22" spans="2:11" ht="15">
      <c r="B22" s="715" t="s">
        <v>47</v>
      </c>
      <c r="C22" s="706"/>
      <c r="D22" s="706"/>
      <c r="E22" s="706"/>
      <c r="F22" s="706"/>
      <c r="G22" s="706"/>
      <c r="H22" s="706"/>
      <c r="I22" s="706"/>
      <c r="J22" s="706"/>
      <c r="K22" s="707"/>
    </row>
    <row r="23" spans="2:11" ht="15">
      <c r="B23" s="705" t="s">
        <v>928</v>
      </c>
      <c r="C23" s="706"/>
      <c r="D23" s="706"/>
      <c r="E23" s="706"/>
      <c r="F23" s="706"/>
      <c r="G23" s="706"/>
      <c r="H23" s="706"/>
      <c r="I23" s="706"/>
      <c r="J23" s="706"/>
      <c r="K23" s="707"/>
    </row>
    <row r="24" spans="2:11" ht="12.75">
      <c r="B24" s="177"/>
      <c r="C24" s="179"/>
      <c r="D24" s="179"/>
      <c r="E24" s="179"/>
      <c r="F24" s="179"/>
      <c r="G24" s="179"/>
      <c r="H24" s="179"/>
      <c r="I24" s="179"/>
      <c r="J24" s="179"/>
      <c r="K24" s="178"/>
    </row>
    <row r="25" spans="2:11" ht="12.75">
      <c r="B25" s="177"/>
      <c r="C25" s="179"/>
      <c r="D25" s="179"/>
      <c r="E25" s="179"/>
      <c r="F25" s="179"/>
      <c r="G25" s="179"/>
      <c r="H25" s="179"/>
      <c r="I25" s="179"/>
      <c r="J25" s="179"/>
      <c r="K25" s="178"/>
    </row>
    <row r="26" spans="2:11" ht="30.75" customHeight="1">
      <c r="B26" s="708" t="s">
        <v>931</v>
      </c>
      <c r="C26" s="709"/>
      <c r="D26" s="709"/>
      <c r="E26" s="709"/>
      <c r="F26" s="709"/>
      <c r="G26" s="709"/>
      <c r="H26" s="709"/>
      <c r="I26" s="709"/>
      <c r="J26" s="709"/>
      <c r="K26" s="710"/>
    </row>
    <row r="27" spans="2:11" ht="12.75">
      <c r="B27" s="167"/>
      <c r="C27" s="100"/>
      <c r="D27" s="100"/>
      <c r="E27" s="100"/>
      <c r="F27" s="100"/>
      <c r="G27" s="100"/>
      <c r="H27" s="100"/>
      <c r="I27" s="100"/>
      <c r="J27" s="100"/>
      <c r="K27" s="169"/>
    </row>
    <row r="28" spans="2:11" ht="12.75">
      <c r="B28" s="167"/>
      <c r="C28" s="100"/>
      <c r="D28" s="100"/>
      <c r="E28" s="100"/>
      <c r="F28" s="100"/>
      <c r="G28" s="100"/>
      <c r="H28" s="100"/>
      <c r="I28" s="100"/>
      <c r="J28" s="100"/>
      <c r="K28" s="169"/>
    </row>
    <row r="29" spans="2:11" ht="20.25">
      <c r="B29" s="702" t="s">
        <v>932</v>
      </c>
      <c r="C29" s="703"/>
      <c r="D29" s="703"/>
      <c r="E29" s="703"/>
      <c r="F29" s="703"/>
      <c r="G29" s="703"/>
      <c r="H29" s="703"/>
      <c r="I29" s="703"/>
      <c r="J29" s="703"/>
      <c r="K29" s="704"/>
    </row>
    <row r="30" spans="2:11" ht="12.75">
      <c r="B30" s="167"/>
      <c r="C30" s="100"/>
      <c r="D30" s="100"/>
      <c r="E30" s="100"/>
      <c r="F30" s="100"/>
      <c r="G30" s="100"/>
      <c r="H30" s="100"/>
      <c r="I30" s="100"/>
      <c r="J30" s="100"/>
      <c r="K30" s="169"/>
    </row>
    <row r="31" spans="2:11" ht="12.75">
      <c r="B31" s="167"/>
      <c r="C31" s="100"/>
      <c r="D31" s="100"/>
      <c r="E31" s="100"/>
      <c r="F31" s="100"/>
      <c r="G31" s="100"/>
      <c r="H31" s="100"/>
      <c r="I31" s="100"/>
      <c r="J31" s="100"/>
      <c r="K31" s="169"/>
    </row>
    <row r="32" spans="2:11" ht="12.75">
      <c r="B32" s="167"/>
      <c r="C32" s="100"/>
      <c r="D32" s="100"/>
      <c r="E32" s="100"/>
      <c r="F32" s="100"/>
      <c r="G32" s="100"/>
      <c r="H32" s="100"/>
      <c r="I32" s="100"/>
      <c r="J32" s="100"/>
      <c r="K32" s="169"/>
    </row>
    <row r="33" spans="2:11" ht="12.75">
      <c r="B33" s="167"/>
      <c r="C33" s="100"/>
      <c r="D33" s="100"/>
      <c r="E33" s="100"/>
      <c r="F33" s="100"/>
      <c r="G33" s="100"/>
      <c r="H33" s="100"/>
      <c r="I33" s="100"/>
      <c r="J33" s="100"/>
      <c r="K33" s="169"/>
    </row>
    <row r="34" spans="2:11" ht="12.75">
      <c r="B34" s="167"/>
      <c r="C34" s="100"/>
      <c r="D34" s="100"/>
      <c r="E34" s="100"/>
      <c r="F34" s="100"/>
      <c r="G34" s="100"/>
      <c r="H34" s="100"/>
      <c r="I34" s="100"/>
      <c r="J34" s="100"/>
      <c r="K34" s="169"/>
    </row>
    <row r="35" spans="2:11" ht="12.75">
      <c r="B35" s="167"/>
      <c r="C35" s="100"/>
      <c r="D35" s="100"/>
      <c r="E35" s="100"/>
      <c r="F35" s="100"/>
      <c r="G35" s="100"/>
      <c r="H35" s="100"/>
      <c r="I35" s="100"/>
      <c r="J35" s="100"/>
      <c r="K35" s="169"/>
    </row>
    <row r="36" spans="2:11" ht="12.75">
      <c r="B36" s="167"/>
      <c r="C36" s="100"/>
      <c r="D36" s="100"/>
      <c r="E36" s="100"/>
      <c r="F36" s="100"/>
      <c r="G36" s="100"/>
      <c r="H36" s="100"/>
      <c r="I36" s="100"/>
      <c r="J36" s="100"/>
      <c r="K36" s="169"/>
    </row>
    <row r="37" spans="2:11" ht="9" customHeight="1">
      <c r="B37" s="167"/>
      <c r="C37" s="100"/>
      <c r="D37" s="100"/>
      <c r="E37" s="100"/>
      <c r="F37" s="100"/>
      <c r="G37" s="100"/>
      <c r="H37" s="100"/>
      <c r="I37" s="100"/>
      <c r="J37" s="100"/>
      <c r="K37" s="169"/>
    </row>
    <row r="38" spans="2:11" ht="12.75">
      <c r="B38" s="167"/>
      <c r="C38" s="100"/>
      <c r="D38" s="100"/>
      <c r="E38" s="100"/>
      <c r="F38" s="100"/>
      <c r="G38" s="100"/>
      <c r="H38" s="100"/>
      <c r="I38" s="100"/>
      <c r="J38" s="100"/>
      <c r="K38" s="169"/>
    </row>
    <row r="39" spans="2:11" ht="12.75">
      <c r="B39" s="167"/>
      <c r="C39" s="100"/>
      <c r="D39" s="100"/>
      <c r="E39" s="100"/>
      <c r="F39" s="100"/>
      <c r="G39" s="100"/>
      <c r="H39" s="100"/>
      <c r="I39" s="100"/>
      <c r="J39" s="100"/>
      <c r="K39" s="169"/>
    </row>
    <row r="40" spans="2:11" s="95" customFormat="1" ht="14.25" customHeight="1">
      <c r="B40" s="161"/>
      <c r="C40" s="180" t="s">
        <v>48</v>
      </c>
      <c r="D40" s="96"/>
      <c r="E40" s="96"/>
      <c r="F40" s="96"/>
      <c r="G40" s="96"/>
      <c r="H40" s="103"/>
      <c r="I40" s="225" t="s">
        <v>49</v>
      </c>
      <c r="J40" s="96"/>
      <c r="K40" s="170"/>
    </row>
    <row r="41" spans="2:11" s="95" customFormat="1" ht="15" customHeight="1">
      <c r="B41" s="161"/>
      <c r="C41" s="180" t="s">
        <v>50</v>
      </c>
      <c r="D41" s="96"/>
      <c r="E41" s="96"/>
      <c r="F41" s="96"/>
      <c r="G41" s="96"/>
      <c r="H41" s="103"/>
      <c r="I41" s="225" t="s">
        <v>51</v>
      </c>
      <c r="J41" s="96"/>
      <c r="K41" s="170"/>
    </row>
    <row r="42" spans="2:11" s="95" customFormat="1" ht="15" customHeight="1">
      <c r="B42" s="161"/>
      <c r="C42" s="180" t="s">
        <v>52</v>
      </c>
      <c r="D42" s="96"/>
      <c r="E42" s="96"/>
      <c r="F42" s="96"/>
      <c r="G42" s="96"/>
      <c r="H42" s="103"/>
      <c r="I42" s="225" t="s">
        <v>202</v>
      </c>
      <c r="J42" s="96"/>
      <c r="K42" s="170"/>
    </row>
    <row r="43" spans="2:11" s="95" customFormat="1" ht="15" customHeight="1">
      <c r="B43" s="161"/>
      <c r="C43" s="217" t="s">
        <v>930</v>
      </c>
      <c r="D43" s="96"/>
      <c r="E43" s="96"/>
      <c r="F43" s="96"/>
      <c r="G43" s="96"/>
      <c r="H43" s="103"/>
      <c r="I43" s="225" t="s">
        <v>49</v>
      </c>
      <c r="J43" s="96"/>
      <c r="K43" s="170"/>
    </row>
    <row r="44" spans="2:11" ht="15">
      <c r="B44" s="167"/>
      <c r="C44" s="180"/>
      <c r="D44" s="100"/>
      <c r="E44" s="100"/>
      <c r="F44" s="100"/>
      <c r="G44" s="100"/>
      <c r="H44" s="100"/>
      <c r="I44" s="101"/>
      <c r="J44" s="100"/>
      <c r="K44" s="169"/>
    </row>
    <row r="45" spans="2:11" s="88" customFormat="1" ht="15" customHeight="1">
      <c r="B45" s="171"/>
      <c r="C45" s="181" t="s">
        <v>0</v>
      </c>
      <c r="D45" s="96"/>
      <c r="E45" s="96"/>
      <c r="F45" s="96"/>
      <c r="G45" s="103"/>
      <c r="H45" s="182" t="s">
        <v>53</v>
      </c>
      <c r="I45" s="226">
        <v>41275</v>
      </c>
      <c r="J45" s="104"/>
      <c r="K45" s="172"/>
    </row>
    <row r="46" spans="2:11" s="88" customFormat="1" ht="15" customHeight="1">
      <c r="B46" s="171"/>
      <c r="C46" s="180"/>
      <c r="D46" s="96"/>
      <c r="E46" s="96"/>
      <c r="F46" s="96"/>
      <c r="G46" s="103"/>
      <c r="H46" s="182" t="s">
        <v>54</v>
      </c>
      <c r="I46" s="226">
        <v>41639</v>
      </c>
      <c r="J46" s="104"/>
      <c r="K46" s="172"/>
    </row>
    <row r="47" spans="2:11" s="88" customFormat="1" ht="7.5" customHeight="1">
      <c r="B47" s="171"/>
      <c r="C47" s="180"/>
      <c r="D47" s="96"/>
      <c r="E47" s="96"/>
      <c r="F47" s="96"/>
      <c r="G47" s="103"/>
      <c r="H47" s="103"/>
      <c r="I47" s="227"/>
      <c r="J47" s="104"/>
      <c r="K47" s="172"/>
    </row>
    <row r="48" spans="2:11" s="88" customFormat="1" ht="15" customHeight="1">
      <c r="B48" s="171"/>
      <c r="C48" s="180" t="s">
        <v>1</v>
      </c>
      <c r="D48" s="96"/>
      <c r="E48" s="96"/>
      <c r="F48" s="103"/>
      <c r="G48" s="96"/>
      <c r="H48" s="96"/>
      <c r="I48" s="228">
        <v>41325</v>
      </c>
      <c r="J48" s="104"/>
      <c r="K48" s="172"/>
    </row>
    <row r="49" spans="2:11" ht="22.5" customHeight="1">
      <c r="B49" s="173"/>
      <c r="C49" s="174"/>
      <c r="D49" s="174"/>
      <c r="E49" s="174"/>
      <c r="F49" s="174"/>
      <c r="G49" s="174"/>
      <c r="H49" s="174"/>
      <c r="I49" s="174"/>
      <c r="J49" s="174"/>
      <c r="K49" s="175"/>
    </row>
    <row r="50" ht="6.75" customHeight="1"/>
  </sheetData>
  <sheetProtection/>
  <mergeCells count="8">
    <mergeCell ref="B29:K29"/>
    <mergeCell ref="B23:K23"/>
    <mergeCell ref="B26:K26"/>
    <mergeCell ref="F7:G7"/>
    <mergeCell ref="F8:I8"/>
    <mergeCell ref="F10:K10"/>
    <mergeCell ref="B22:K22"/>
    <mergeCell ref="B21:K21"/>
  </mergeCells>
  <printOptions horizontalCentered="1"/>
  <pageMargins left="0" right="0" top="0.5" bottom="0" header="0.25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K53" sqref="K53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5.8515625" style="0" customWidth="1"/>
    <col min="4" max="4" width="5.140625" style="0" customWidth="1"/>
    <col min="5" max="5" width="7.00390625" style="0" customWidth="1"/>
    <col min="6" max="6" width="11.8515625" style="0" customWidth="1"/>
    <col min="7" max="7" width="8.7109375" style="0" customWidth="1"/>
    <col min="8" max="8" width="10.7109375" style="0" customWidth="1"/>
    <col min="9" max="9" width="10.00390625" style="0" customWidth="1"/>
    <col min="10" max="10" width="6.140625" style="0" customWidth="1"/>
    <col min="11" max="11" width="11.00390625" style="0" customWidth="1"/>
    <col min="12" max="12" width="12.140625" style="0" customWidth="1"/>
    <col min="13" max="13" width="10.00390625" style="0" customWidth="1"/>
    <col min="14" max="14" width="10.140625" style="0" customWidth="1"/>
    <col min="15" max="15" width="11.7109375" style="0" customWidth="1"/>
  </cols>
  <sheetData>
    <row r="1" ht="18">
      <c r="A1" s="65" t="s">
        <v>844</v>
      </c>
    </row>
    <row r="2" ht="18">
      <c r="A2" s="65" t="s">
        <v>845</v>
      </c>
    </row>
    <row r="3" ht="6.75" customHeight="1"/>
    <row r="4" spans="14:15" ht="15.75">
      <c r="N4" s="790" t="s">
        <v>951</v>
      </c>
      <c r="O4" s="790"/>
    </row>
    <row r="5" spans="1:15" ht="13.5" thickBot="1">
      <c r="A5" s="791" t="s">
        <v>952</v>
      </c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</row>
    <row r="6" spans="1:15" ht="58.5" customHeight="1" thickTop="1">
      <c r="A6" s="486" t="s">
        <v>846</v>
      </c>
      <c r="B6" s="487" t="s">
        <v>847</v>
      </c>
      <c r="C6" s="487" t="s">
        <v>848</v>
      </c>
      <c r="D6" s="487" t="s">
        <v>849</v>
      </c>
      <c r="E6" s="488" t="s">
        <v>953</v>
      </c>
      <c r="F6" s="488" t="s">
        <v>954</v>
      </c>
      <c r="G6" s="488" t="s">
        <v>955</v>
      </c>
      <c r="H6" s="488" t="s">
        <v>956</v>
      </c>
      <c r="I6" s="488" t="s">
        <v>957</v>
      </c>
      <c r="J6" s="488" t="s">
        <v>958</v>
      </c>
      <c r="K6" s="488" t="s">
        <v>959</v>
      </c>
      <c r="L6" s="488" t="s">
        <v>850</v>
      </c>
      <c r="M6" s="488" t="s">
        <v>851</v>
      </c>
      <c r="N6" s="488" t="s">
        <v>852</v>
      </c>
      <c r="O6" s="489" t="s">
        <v>853</v>
      </c>
    </row>
    <row r="7" spans="1:15" ht="12.75">
      <c r="A7" s="490" t="s">
        <v>854</v>
      </c>
      <c r="B7" s="491" t="s">
        <v>855</v>
      </c>
      <c r="C7" s="492"/>
      <c r="D7" s="493"/>
      <c r="E7" s="605"/>
      <c r="F7" s="606">
        <f>F8+F9</f>
        <v>193450</v>
      </c>
      <c r="G7" s="606">
        <f aca="true" t="shared" si="0" ref="G7:O7">G8+G9</f>
        <v>28868</v>
      </c>
      <c r="H7" s="606">
        <f t="shared" si="0"/>
        <v>164582</v>
      </c>
      <c r="I7" s="606">
        <f t="shared" si="0"/>
        <v>0</v>
      </c>
      <c r="J7" s="606">
        <f t="shared" si="0"/>
        <v>0</v>
      </c>
      <c r="K7" s="607">
        <f t="shared" si="0"/>
        <v>164582</v>
      </c>
      <c r="L7" s="606">
        <f t="shared" si="0"/>
        <v>24687</v>
      </c>
      <c r="M7" s="606">
        <f t="shared" si="0"/>
        <v>24687</v>
      </c>
      <c r="N7" s="606">
        <f t="shared" si="0"/>
        <v>53555</v>
      </c>
      <c r="O7" s="606">
        <f t="shared" si="0"/>
        <v>139895</v>
      </c>
    </row>
    <row r="8" spans="1:15" ht="12.75">
      <c r="A8" s="494" t="s">
        <v>145</v>
      </c>
      <c r="B8" s="608" t="s">
        <v>856</v>
      </c>
      <c r="C8" s="495"/>
      <c r="D8" s="461"/>
      <c r="E8" s="609"/>
      <c r="F8" s="610">
        <v>193450</v>
      </c>
      <c r="G8" s="610">
        <v>28868</v>
      </c>
      <c r="H8" s="611">
        <f>F8-G8</f>
        <v>164582</v>
      </c>
      <c r="I8" s="610"/>
      <c r="J8" s="610"/>
      <c r="K8" s="610">
        <f>H8+I8-J8</f>
        <v>164582</v>
      </c>
      <c r="L8" s="610">
        <f>H8*15%</f>
        <v>24687</v>
      </c>
      <c r="M8" s="612">
        <f>L8*$N$62</f>
        <v>24687</v>
      </c>
      <c r="N8" s="610">
        <f>G8+M8</f>
        <v>53555</v>
      </c>
      <c r="O8" s="613">
        <f>K8-M8</f>
        <v>139895</v>
      </c>
    </row>
    <row r="9" spans="1:15" ht="8.25" customHeight="1">
      <c r="A9" s="496"/>
      <c r="B9" s="608"/>
      <c r="C9" s="495"/>
      <c r="D9" s="461"/>
      <c r="E9" s="609"/>
      <c r="F9" s="610"/>
      <c r="G9" s="610"/>
      <c r="H9" s="610"/>
      <c r="I9" s="610"/>
      <c r="J9" s="610"/>
      <c r="K9" s="610"/>
      <c r="L9" s="610"/>
      <c r="M9" s="612">
        <f>L9*$N$62</f>
        <v>0</v>
      </c>
      <c r="N9" s="610">
        <f>G9+M9</f>
        <v>0</v>
      </c>
      <c r="O9" s="613">
        <f>K9-M9</f>
        <v>0</v>
      </c>
    </row>
    <row r="10" spans="1:15" ht="12.75">
      <c r="A10" s="490" t="s">
        <v>857</v>
      </c>
      <c r="B10" s="491" t="s">
        <v>858</v>
      </c>
      <c r="C10" s="492"/>
      <c r="D10" s="493"/>
      <c r="E10" s="614"/>
      <c r="F10" s="698">
        <f>F11+F12+F13+F22+F25+F44+F55</f>
        <v>70284189</v>
      </c>
      <c r="G10" s="699">
        <f aca="true" t="shared" si="1" ref="G10:O10">G11+G12+G13+G22+G25+G44+G55</f>
        <v>6641667</v>
      </c>
      <c r="H10" s="698">
        <f t="shared" si="1"/>
        <v>63642522</v>
      </c>
      <c r="I10" s="700">
        <f t="shared" si="1"/>
        <v>2156018</v>
      </c>
      <c r="J10" s="698">
        <f t="shared" si="1"/>
        <v>0</v>
      </c>
      <c r="K10" s="700">
        <f t="shared" si="1"/>
        <v>65798539.8</v>
      </c>
      <c r="L10" s="698">
        <f t="shared" si="1"/>
        <v>5820234</v>
      </c>
      <c r="M10" s="698">
        <f t="shared" si="1"/>
        <v>5820234</v>
      </c>
      <c r="N10" s="699">
        <f t="shared" si="1"/>
        <v>12461901</v>
      </c>
      <c r="O10" s="701">
        <f t="shared" si="1"/>
        <v>59978306</v>
      </c>
    </row>
    <row r="11" spans="1:15" ht="12.75">
      <c r="A11" s="499" t="s">
        <v>859</v>
      </c>
      <c r="B11" s="500" t="s">
        <v>860</v>
      </c>
      <c r="C11" s="525"/>
      <c r="D11" s="510"/>
      <c r="E11" s="618"/>
      <c r="F11" s="619">
        <v>2516436</v>
      </c>
      <c r="G11" s="641"/>
      <c r="H11" s="619">
        <f>F11-G11</f>
        <v>2516436</v>
      </c>
      <c r="I11" s="619"/>
      <c r="J11" s="619"/>
      <c r="K11" s="620">
        <f>H11+I11-J11</f>
        <v>2516436</v>
      </c>
      <c r="L11" s="619"/>
      <c r="M11" s="619"/>
      <c r="N11" s="619"/>
      <c r="O11" s="685">
        <f>K11-M11</f>
        <v>2516436</v>
      </c>
    </row>
    <row r="12" spans="1:16" ht="12.75">
      <c r="A12" s="526" t="s">
        <v>861</v>
      </c>
      <c r="B12" s="527" t="s">
        <v>960</v>
      </c>
      <c r="C12" s="528"/>
      <c r="D12" s="529"/>
      <c r="E12" s="621"/>
      <c r="F12" s="622">
        <v>49829389</v>
      </c>
      <c r="G12" s="671">
        <v>2491470</v>
      </c>
      <c r="H12" s="619">
        <f>F12-G12</f>
        <v>47337919</v>
      </c>
      <c r="I12" s="622"/>
      <c r="J12" s="622"/>
      <c r="K12" s="620">
        <f>H12+I12-J12</f>
        <v>47337919</v>
      </c>
      <c r="L12" s="622">
        <f>H12*5%</f>
        <v>2366896</v>
      </c>
      <c r="M12" s="622">
        <f>L12*$N$62</f>
        <v>2366896</v>
      </c>
      <c r="N12" s="623">
        <f>IF(M12&gt;0,G12+M12,G12)</f>
        <v>4858366</v>
      </c>
      <c r="O12" s="685">
        <f>K12-M12</f>
        <v>44971023</v>
      </c>
      <c r="P12" s="36"/>
    </row>
    <row r="13" spans="1:15" ht="12.75">
      <c r="A13" s="499" t="s">
        <v>862</v>
      </c>
      <c r="B13" s="500" t="s">
        <v>961</v>
      </c>
      <c r="C13" s="501"/>
      <c r="D13" s="502"/>
      <c r="E13" s="624"/>
      <c r="F13" s="619">
        <f aca="true" t="shared" si="2" ref="F13:O13">SUM(F14:F21)</f>
        <v>1376828</v>
      </c>
      <c r="G13" s="641">
        <f t="shared" si="2"/>
        <v>275365</v>
      </c>
      <c r="H13" s="619">
        <f t="shared" si="2"/>
        <v>1101463</v>
      </c>
      <c r="I13" s="619">
        <f t="shared" si="2"/>
        <v>837953</v>
      </c>
      <c r="J13" s="619">
        <f t="shared" si="2"/>
        <v>0</v>
      </c>
      <c r="K13" s="625">
        <f t="shared" si="2"/>
        <v>1939415.8</v>
      </c>
      <c r="L13" s="626">
        <f t="shared" si="2"/>
        <v>345986</v>
      </c>
      <c r="M13" s="619">
        <f t="shared" si="2"/>
        <v>345986</v>
      </c>
      <c r="N13" s="619">
        <f t="shared" si="2"/>
        <v>621351</v>
      </c>
      <c r="O13" s="627">
        <f t="shared" si="2"/>
        <v>1593430</v>
      </c>
    </row>
    <row r="14" spans="1:15" ht="12.75">
      <c r="A14" s="503">
        <v>1</v>
      </c>
      <c r="B14" s="628" t="s">
        <v>863</v>
      </c>
      <c r="C14" s="497" t="s">
        <v>864</v>
      </c>
      <c r="D14" s="629">
        <v>1</v>
      </c>
      <c r="E14" s="630"/>
      <c r="F14" s="631">
        <v>437500</v>
      </c>
      <c r="G14" s="672">
        <v>87500</v>
      </c>
      <c r="H14" s="611">
        <f>F14-G14</f>
        <v>350000</v>
      </c>
      <c r="I14" s="631"/>
      <c r="J14" s="631"/>
      <c r="K14" s="610">
        <f>H14+I14-J14</f>
        <v>350000</v>
      </c>
      <c r="L14" s="631">
        <f>H14*20%</f>
        <v>70000</v>
      </c>
      <c r="M14" s="612">
        <f aca="true" t="shared" si="3" ref="M14:M21">L14*$N$62</f>
        <v>70000</v>
      </c>
      <c r="N14" s="632">
        <f>IF(M14&gt;0,G14+M14,G14)</f>
        <v>157500</v>
      </c>
      <c r="O14" s="613">
        <f>K14-M14</f>
        <v>280000</v>
      </c>
    </row>
    <row r="15" spans="1:15" ht="12.75">
      <c r="A15" s="505">
        <v>2</v>
      </c>
      <c r="B15" s="633" t="s">
        <v>865</v>
      </c>
      <c r="C15" s="497" t="s">
        <v>864</v>
      </c>
      <c r="D15" s="634">
        <v>40</v>
      </c>
      <c r="E15" s="635"/>
      <c r="F15" s="632">
        <v>939328</v>
      </c>
      <c r="G15" s="673">
        <v>187865</v>
      </c>
      <c r="H15" s="611">
        <f aca="true" t="shared" si="4" ref="H15:H24">F15-G15</f>
        <v>751463</v>
      </c>
      <c r="I15" s="632"/>
      <c r="J15" s="632"/>
      <c r="K15" s="610">
        <f>H15+I15-J15</f>
        <v>751463</v>
      </c>
      <c r="L15" s="631">
        <f>H15*20%</f>
        <v>150293</v>
      </c>
      <c r="M15" s="612">
        <f t="shared" si="3"/>
        <v>150293</v>
      </c>
      <c r="N15" s="632">
        <f aca="true" t="shared" si="5" ref="N15:N24">IF(M15&gt;0,G15+M15,G15)</f>
        <v>338158</v>
      </c>
      <c r="O15" s="613">
        <f>K15-M15</f>
        <v>601170</v>
      </c>
    </row>
    <row r="16" spans="1:15" ht="15" customHeight="1">
      <c r="A16" s="503">
        <v>3</v>
      </c>
      <c r="B16" s="633" t="s">
        <v>962</v>
      </c>
      <c r="C16" s="497" t="s">
        <v>864</v>
      </c>
      <c r="D16" s="634">
        <v>1</v>
      </c>
      <c r="E16" s="636">
        <v>41351</v>
      </c>
      <c r="F16" s="632"/>
      <c r="G16" s="673"/>
      <c r="H16" s="611">
        <f t="shared" si="4"/>
        <v>0</v>
      </c>
      <c r="I16" s="637">
        <v>837952.8</v>
      </c>
      <c r="J16" s="632"/>
      <c r="K16" s="638">
        <f aca="true" t="shared" si="6" ref="K16:K24">H16+I16-J16</f>
        <v>837952.8</v>
      </c>
      <c r="L16" s="631">
        <f>H16*20%+I16*9/12*20%</f>
        <v>125693</v>
      </c>
      <c r="M16" s="612">
        <f t="shared" si="3"/>
        <v>125693</v>
      </c>
      <c r="N16" s="632">
        <f t="shared" si="5"/>
        <v>125693</v>
      </c>
      <c r="O16" s="613">
        <f>K16-M16</f>
        <v>712260</v>
      </c>
    </row>
    <row r="17" spans="1:15" ht="12.75" hidden="1">
      <c r="A17" s="505"/>
      <c r="B17" s="507"/>
      <c r="C17" s="497"/>
      <c r="D17" s="634"/>
      <c r="E17" s="636"/>
      <c r="F17" s="632"/>
      <c r="G17" s="673"/>
      <c r="H17" s="611">
        <f t="shared" si="4"/>
        <v>0</v>
      </c>
      <c r="I17" s="632"/>
      <c r="J17" s="632"/>
      <c r="K17" s="610">
        <f t="shared" si="6"/>
        <v>0</v>
      </c>
      <c r="L17" s="631">
        <f>(F17-G17)*20%</f>
        <v>0</v>
      </c>
      <c r="M17" s="612">
        <f t="shared" si="3"/>
        <v>0</v>
      </c>
      <c r="N17" s="632">
        <f t="shared" si="5"/>
        <v>0</v>
      </c>
      <c r="O17" s="613">
        <f>F17-N17</f>
        <v>0</v>
      </c>
    </row>
    <row r="18" spans="1:15" ht="12.75" hidden="1">
      <c r="A18" s="503"/>
      <c r="B18" s="507"/>
      <c r="C18" s="497"/>
      <c r="D18" s="634"/>
      <c r="E18" s="636"/>
      <c r="F18" s="632"/>
      <c r="G18" s="673"/>
      <c r="H18" s="611">
        <f t="shared" si="4"/>
        <v>0</v>
      </c>
      <c r="I18" s="632"/>
      <c r="J18" s="632"/>
      <c r="K18" s="610">
        <f t="shared" si="6"/>
        <v>0</v>
      </c>
      <c r="L18" s="631">
        <f>(F18-G18)*20%</f>
        <v>0</v>
      </c>
      <c r="M18" s="612">
        <f t="shared" si="3"/>
        <v>0</v>
      </c>
      <c r="N18" s="632">
        <f t="shared" si="5"/>
        <v>0</v>
      </c>
      <c r="O18" s="613">
        <f>F18-N18</f>
        <v>0</v>
      </c>
    </row>
    <row r="19" spans="1:15" ht="12.75" hidden="1">
      <c r="A19" s="505"/>
      <c r="B19" s="628"/>
      <c r="C19" s="497"/>
      <c r="D19" s="629"/>
      <c r="E19" s="639"/>
      <c r="F19" s="631"/>
      <c r="G19" s="672"/>
      <c r="H19" s="611">
        <f t="shared" si="4"/>
        <v>0</v>
      </c>
      <c r="I19" s="631"/>
      <c r="J19" s="631"/>
      <c r="K19" s="610">
        <f t="shared" si="6"/>
        <v>0</v>
      </c>
      <c r="L19" s="631">
        <f>(F19-G19)*20%</f>
        <v>0</v>
      </c>
      <c r="M19" s="612">
        <f t="shared" si="3"/>
        <v>0</v>
      </c>
      <c r="N19" s="632">
        <f t="shared" si="5"/>
        <v>0</v>
      </c>
      <c r="O19" s="613">
        <f>F19-N19</f>
        <v>0</v>
      </c>
    </row>
    <row r="20" spans="1:15" ht="12.75" hidden="1">
      <c r="A20" s="503"/>
      <c r="B20" s="508"/>
      <c r="C20" s="497"/>
      <c r="D20" s="629"/>
      <c r="E20" s="639"/>
      <c r="F20" s="631"/>
      <c r="G20" s="672"/>
      <c r="H20" s="611">
        <f t="shared" si="4"/>
        <v>0</v>
      </c>
      <c r="I20" s="631"/>
      <c r="J20" s="631"/>
      <c r="K20" s="610">
        <f t="shared" si="6"/>
        <v>0</v>
      </c>
      <c r="L20" s="631">
        <f>(F20-G20)*20%</f>
        <v>0</v>
      </c>
      <c r="M20" s="612">
        <f t="shared" si="3"/>
        <v>0</v>
      </c>
      <c r="N20" s="632">
        <f t="shared" si="5"/>
        <v>0</v>
      </c>
      <c r="O20" s="613">
        <f>F20-N20</f>
        <v>0</v>
      </c>
    </row>
    <row r="21" spans="1:15" ht="12.75" hidden="1">
      <c r="A21" s="505"/>
      <c r="B21" s="628"/>
      <c r="C21" s="497"/>
      <c r="D21" s="629"/>
      <c r="E21" s="639"/>
      <c r="F21" s="631"/>
      <c r="G21" s="672"/>
      <c r="H21" s="611">
        <f t="shared" si="4"/>
        <v>0</v>
      </c>
      <c r="I21" s="631"/>
      <c r="J21" s="631"/>
      <c r="K21" s="610">
        <f t="shared" si="6"/>
        <v>0</v>
      </c>
      <c r="L21" s="631">
        <f>(F21-G21)*20%</f>
        <v>0</v>
      </c>
      <c r="M21" s="612">
        <f t="shared" si="3"/>
        <v>0</v>
      </c>
      <c r="N21" s="632">
        <f t="shared" si="5"/>
        <v>0</v>
      </c>
      <c r="O21" s="613">
        <f>F21-N21</f>
        <v>0</v>
      </c>
    </row>
    <row r="22" spans="1:15" ht="12.75">
      <c r="A22" s="499" t="s">
        <v>867</v>
      </c>
      <c r="B22" s="500" t="s">
        <v>963</v>
      </c>
      <c r="C22" s="501"/>
      <c r="D22" s="640"/>
      <c r="E22" s="624"/>
      <c r="F22" s="619">
        <f>SUM(F23:F24)</f>
        <v>1710297</v>
      </c>
      <c r="G22" s="641">
        <f aca="true" t="shared" si="7" ref="G22:O22">SUM(G23:G24)</f>
        <v>331180</v>
      </c>
      <c r="H22" s="619">
        <f t="shared" si="7"/>
        <v>1379117</v>
      </c>
      <c r="I22" s="619">
        <f t="shared" si="7"/>
        <v>310745</v>
      </c>
      <c r="J22" s="619">
        <f t="shared" si="7"/>
        <v>0</v>
      </c>
      <c r="K22" s="641">
        <f t="shared" si="7"/>
        <v>1689862</v>
      </c>
      <c r="L22" s="619">
        <f t="shared" si="7"/>
        <v>306898</v>
      </c>
      <c r="M22" s="619">
        <f t="shared" si="7"/>
        <v>306898</v>
      </c>
      <c r="N22" s="619">
        <f t="shared" si="7"/>
        <v>638078</v>
      </c>
      <c r="O22" s="627">
        <f t="shared" si="7"/>
        <v>1382964</v>
      </c>
    </row>
    <row r="23" spans="1:15" ht="12.75">
      <c r="A23" s="503">
        <v>1</v>
      </c>
      <c r="B23" s="628" t="s">
        <v>502</v>
      </c>
      <c r="C23" s="497" t="s">
        <v>864</v>
      </c>
      <c r="D23" s="629">
        <v>2</v>
      </c>
      <c r="E23" s="639"/>
      <c r="F23" s="611">
        <v>1710297</v>
      </c>
      <c r="G23" s="674">
        <v>331180</v>
      </c>
      <c r="H23" s="611">
        <f t="shared" si="4"/>
        <v>1379117</v>
      </c>
      <c r="I23" s="642">
        <v>310745.4</v>
      </c>
      <c r="J23" s="611"/>
      <c r="K23" s="638">
        <f t="shared" si="6"/>
        <v>1689862.4</v>
      </c>
      <c r="L23" s="631">
        <f>H23*20%+I23/2*20%</f>
        <v>306898</v>
      </c>
      <c r="M23" s="612">
        <f>L23*$N$62</f>
        <v>306898</v>
      </c>
      <c r="N23" s="632">
        <f t="shared" si="5"/>
        <v>638078</v>
      </c>
      <c r="O23" s="613">
        <f aca="true" t="shared" si="8" ref="O23:O37">K23-M23</f>
        <v>1382964</v>
      </c>
    </row>
    <row r="24" spans="1:15" ht="9.75" customHeight="1">
      <c r="A24" s="503">
        <v>2</v>
      </c>
      <c r="B24" s="508"/>
      <c r="C24" s="497"/>
      <c r="D24" s="629"/>
      <c r="E24" s="639"/>
      <c r="F24" s="631"/>
      <c r="G24" s="672"/>
      <c r="H24" s="611">
        <f t="shared" si="4"/>
        <v>0</v>
      </c>
      <c r="I24" s="631"/>
      <c r="J24" s="631"/>
      <c r="K24" s="610">
        <f t="shared" si="6"/>
        <v>0</v>
      </c>
      <c r="L24" s="631">
        <f aca="true" t="shared" si="9" ref="L24:L43">H24*20%</f>
        <v>0</v>
      </c>
      <c r="M24" s="612">
        <f>L24*$N$62</f>
        <v>0</v>
      </c>
      <c r="N24" s="632">
        <f t="shared" si="5"/>
        <v>0</v>
      </c>
      <c r="O24" s="613">
        <f t="shared" si="8"/>
        <v>0</v>
      </c>
    </row>
    <row r="25" spans="1:15" ht="12.75">
      <c r="A25" s="499" t="s">
        <v>868</v>
      </c>
      <c r="B25" s="500" t="s">
        <v>869</v>
      </c>
      <c r="C25" s="501"/>
      <c r="D25" s="525"/>
      <c r="E25" s="618"/>
      <c r="F25" s="619">
        <f aca="true" t="shared" si="10" ref="F25:O25">SUM(F26:F43)</f>
        <v>2521899</v>
      </c>
      <c r="G25" s="641">
        <f t="shared" si="10"/>
        <v>630475</v>
      </c>
      <c r="H25" s="619">
        <f t="shared" si="10"/>
        <v>1891424</v>
      </c>
      <c r="I25" s="619">
        <f t="shared" si="10"/>
        <v>0</v>
      </c>
      <c r="J25" s="619">
        <f t="shared" si="10"/>
        <v>0</v>
      </c>
      <c r="K25" s="641">
        <f t="shared" si="10"/>
        <v>1891424</v>
      </c>
      <c r="L25" s="619">
        <f t="shared" si="10"/>
        <v>378285</v>
      </c>
      <c r="M25" s="619">
        <f t="shared" si="10"/>
        <v>378285</v>
      </c>
      <c r="N25" s="619">
        <f t="shared" si="10"/>
        <v>1008760</v>
      </c>
      <c r="O25" s="627">
        <f t="shared" si="10"/>
        <v>1513139</v>
      </c>
    </row>
    <row r="26" spans="1:15" ht="12.75">
      <c r="A26" s="511">
        <v>1</v>
      </c>
      <c r="B26" s="512" t="s">
        <v>910</v>
      </c>
      <c r="C26" s="495" t="s">
        <v>864</v>
      </c>
      <c r="D26" s="495">
        <v>10</v>
      </c>
      <c r="E26" s="643"/>
      <c r="F26" s="611">
        <v>66670</v>
      </c>
      <c r="G26" s="669">
        <v>16670</v>
      </c>
      <c r="H26" s="611">
        <f aca="true" t="shared" si="11" ref="H26:H59">F26-G26</f>
        <v>50000</v>
      </c>
      <c r="I26" s="644"/>
      <c r="J26" s="644"/>
      <c r="K26" s="610">
        <f aca="true" t="shared" si="12" ref="K26:K59">H26+I26-J26</f>
        <v>50000</v>
      </c>
      <c r="L26" s="631">
        <f t="shared" si="9"/>
        <v>10000</v>
      </c>
      <c r="M26" s="612">
        <f aca="true" t="shared" si="13" ref="M26:M43">L26*$N$62</f>
        <v>10000</v>
      </c>
      <c r="N26" s="632">
        <f aca="true" t="shared" si="14" ref="N26:N43">IF(M26&gt;0,G26+M26,G26)</f>
        <v>26670</v>
      </c>
      <c r="O26" s="613">
        <f t="shared" si="8"/>
        <v>40000</v>
      </c>
    </row>
    <row r="27" spans="1:15" ht="12.75">
      <c r="A27" s="511">
        <v>2</v>
      </c>
      <c r="B27" s="512" t="s">
        <v>870</v>
      </c>
      <c r="C27" s="495" t="s">
        <v>864</v>
      </c>
      <c r="D27" s="495">
        <v>25</v>
      </c>
      <c r="E27" s="609"/>
      <c r="F27" s="611">
        <v>133335</v>
      </c>
      <c r="G27" s="669">
        <v>33335</v>
      </c>
      <c r="H27" s="611">
        <f t="shared" si="11"/>
        <v>100000</v>
      </c>
      <c r="I27" s="644"/>
      <c r="J27" s="644"/>
      <c r="K27" s="610">
        <f t="shared" si="12"/>
        <v>100000</v>
      </c>
      <c r="L27" s="631">
        <f t="shared" si="9"/>
        <v>20000</v>
      </c>
      <c r="M27" s="612">
        <f t="shared" si="13"/>
        <v>20000</v>
      </c>
      <c r="N27" s="632">
        <f t="shared" si="14"/>
        <v>53335</v>
      </c>
      <c r="O27" s="613">
        <f t="shared" si="8"/>
        <v>80000</v>
      </c>
    </row>
    <row r="28" spans="1:15" ht="12.75">
      <c r="A28" s="511">
        <v>3</v>
      </c>
      <c r="B28" s="512" t="s">
        <v>871</v>
      </c>
      <c r="C28" s="495" t="s">
        <v>864</v>
      </c>
      <c r="D28" s="495">
        <v>350</v>
      </c>
      <c r="E28" s="609"/>
      <c r="F28" s="611">
        <v>866670</v>
      </c>
      <c r="G28" s="669">
        <v>216670</v>
      </c>
      <c r="H28" s="611">
        <f t="shared" si="11"/>
        <v>650000</v>
      </c>
      <c r="I28" s="644"/>
      <c r="J28" s="644"/>
      <c r="K28" s="610">
        <f t="shared" si="12"/>
        <v>650000</v>
      </c>
      <c r="L28" s="631">
        <f t="shared" si="9"/>
        <v>130000</v>
      </c>
      <c r="M28" s="612">
        <f t="shared" si="13"/>
        <v>130000</v>
      </c>
      <c r="N28" s="632">
        <f t="shared" si="14"/>
        <v>346670</v>
      </c>
      <c r="O28" s="613">
        <f t="shared" si="8"/>
        <v>520000</v>
      </c>
    </row>
    <row r="29" spans="1:15" ht="12.75">
      <c r="A29" s="511">
        <v>4</v>
      </c>
      <c r="B29" s="512" t="s">
        <v>872</v>
      </c>
      <c r="C29" s="495" t="s">
        <v>864</v>
      </c>
      <c r="D29" s="495">
        <v>10</v>
      </c>
      <c r="E29" s="609"/>
      <c r="F29" s="644">
        <v>106660</v>
      </c>
      <c r="G29" s="669">
        <v>26660</v>
      </c>
      <c r="H29" s="611">
        <f t="shared" si="11"/>
        <v>80000</v>
      </c>
      <c r="I29" s="644"/>
      <c r="J29" s="644"/>
      <c r="K29" s="610">
        <f t="shared" si="12"/>
        <v>80000</v>
      </c>
      <c r="L29" s="631">
        <f t="shared" si="9"/>
        <v>16000</v>
      </c>
      <c r="M29" s="612">
        <f t="shared" si="13"/>
        <v>16000</v>
      </c>
      <c r="N29" s="632">
        <f t="shared" si="14"/>
        <v>42660</v>
      </c>
      <c r="O29" s="613">
        <f t="shared" si="8"/>
        <v>64000</v>
      </c>
    </row>
    <row r="30" spans="1:15" ht="12.75">
      <c r="A30" s="511">
        <v>5</v>
      </c>
      <c r="B30" s="512" t="s">
        <v>873</v>
      </c>
      <c r="C30" s="495" t="s">
        <v>864</v>
      </c>
      <c r="D30" s="495">
        <v>10</v>
      </c>
      <c r="E30" s="609"/>
      <c r="F30" s="644">
        <v>56670</v>
      </c>
      <c r="G30" s="669">
        <v>14170</v>
      </c>
      <c r="H30" s="611">
        <f t="shared" si="11"/>
        <v>42500</v>
      </c>
      <c r="I30" s="644"/>
      <c r="J30" s="644"/>
      <c r="K30" s="610">
        <f t="shared" si="12"/>
        <v>42500</v>
      </c>
      <c r="L30" s="631">
        <f t="shared" si="9"/>
        <v>8500</v>
      </c>
      <c r="M30" s="612">
        <f t="shared" si="13"/>
        <v>8500</v>
      </c>
      <c r="N30" s="632">
        <f t="shared" si="14"/>
        <v>22670</v>
      </c>
      <c r="O30" s="613">
        <f t="shared" si="8"/>
        <v>34000</v>
      </c>
    </row>
    <row r="31" spans="1:15" ht="12.75">
      <c r="A31" s="511">
        <v>6</v>
      </c>
      <c r="B31" s="512" t="s">
        <v>874</v>
      </c>
      <c r="C31" s="495" t="s">
        <v>864</v>
      </c>
      <c r="D31" s="495">
        <v>17</v>
      </c>
      <c r="E31" s="609"/>
      <c r="F31" s="644">
        <v>28000</v>
      </c>
      <c r="G31" s="669">
        <v>7000</v>
      </c>
      <c r="H31" s="611">
        <f t="shared" si="11"/>
        <v>21000</v>
      </c>
      <c r="I31" s="644"/>
      <c r="J31" s="644"/>
      <c r="K31" s="610">
        <f t="shared" si="12"/>
        <v>21000</v>
      </c>
      <c r="L31" s="631">
        <f t="shared" si="9"/>
        <v>4200</v>
      </c>
      <c r="M31" s="612">
        <f t="shared" si="13"/>
        <v>4200</v>
      </c>
      <c r="N31" s="632">
        <f t="shared" si="14"/>
        <v>11200</v>
      </c>
      <c r="O31" s="613">
        <f t="shared" si="8"/>
        <v>16800</v>
      </c>
    </row>
    <row r="32" spans="1:15" ht="12.75">
      <c r="A32" s="511">
        <v>7</v>
      </c>
      <c r="B32" s="512" t="s">
        <v>911</v>
      </c>
      <c r="C32" s="495" t="s">
        <v>864</v>
      </c>
      <c r="D32" s="495">
        <v>5</v>
      </c>
      <c r="E32" s="643"/>
      <c r="F32" s="644">
        <v>16670</v>
      </c>
      <c r="G32" s="669">
        <v>4170</v>
      </c>
      <c r="H32" s="611">
        <f t="shared" si="11"/>
        <v>12500</v>
      </c>
      <c r="I32" s="644"/>
      <c r="J32" s="644"/>
      <c r="K32" s="610">
        <f t="shared" si="12"/>
        <v>12500</v>
      </c>
      <c r="L32" s="631">
        <f t="shared" si="9"/>
        <v>2500</v>
      </c>
      <c r="M32" s="612">
        <f t="shared" si="13"/>
        <v>2500</v>
      </c>
      <c r="N32" s="632">
        <f t="shared" si="14"/>
        <v>6670</v>
      </c>
      <c r="O32" s="613">
        <f t="shared" si="8"/>
        <v>10000</v>
      </c>
    </row>
    <row r="33" spans="1:15" ht="12.75">
      <c r="A33" s="511">
        <v>8</v>
      </c>
      <c r="B33" s="512" t="s">
        <v>875</v>
      </c>
      <c r="C33" s="495" t="s">
        <v>864</v>
      </c>
      <c r="D33" s="495">
        <v>1</v>
      </c>
      <c r="E33" s="609"/>
      <c r="F33" s="644">
        <v>14660</v>
      </c>
      <c r="G33" s="669">
        <v>3660</v>
      </c>
      <c r="H33" s="611">
        <f t="shared" si="11"/>
        <v>11000</v>
      </c>
      <c r="I33" s="644"/>
      <c r="J33" s="644"/>
      <c r="K33" s="610">
        <f t="shared" si="12"/>
        <v>11000</v>
      </c>
      <c r="L33" s="631">
        <f t="shared" si="9"/>
        <v>2200</v>
      </c>
      <c r="M33" s="612">
        <f t="shared" si="13"/>
        <v>2200</v>
      </c>
      <c r="N33" s="632">
        <f t="shared" si="14"/>
        <v>5860</v>
      </c>
      <c r="O33" s="613">
        <f t="shared" si="8"/>
        <v>8800</v>
      </c>
    </row>
    <row r="34" spans="1:15" ht="12.75">
      <c r="A34" s="511">
        <v>9</v>
      </c>
      <c r="B34" s="512" t="s">
        <v>876</v>
      </c>
      <c r="C34" s="495" t="s">
        <v>864</v>
      </c>
      <c r="D34" s="495">
        <v>10</v>
      </c>
      <c r="E34" s="609"/>
      <c r="F34" s="644">
        <v>9330</v>
      </c>
      <c r="G34" s="669">
        <v>2330</v>
      </c>
      <c r="H34" s="611">
        <f t="shared" si="11"/>
        <v>7000</v>
      </c>
      <c r="I34" s="644"/>
      <c r="J34" s="644"/>
      <c r="K34" s="610">
        <f t="shared" si="12"/>
        <v>7000</v>
      </c>
      <c r="L34" s="631">
        <f t="shared" si="9"/>
        <v>1400</v>
      </c>
      <c r="M34" s="612">
        <f t="shared" si="13"/>
        <v>1400</v>
      </c>
      <c r="N34" s="632">
        <f t="shared" si="14"/>
        <v>3730</v>
      </c>
      <c r="O34" s="613">
        <f t="shared" si="8"/>
        <v>5600</v>
      </c>
    </row>
    <row r="35" spans="1:15" ht="12.75">
      <c r="A35" s="511">
        <v>10</v>
      </c>
      <c r="B35" s="512" t="s">
        <v>877</v>
      </c>
      <c r="C35" s="495" t="s">
        <v>864</v>
      </c>
      <c r="D35" s="495">
        <v>150</v>
      </c>
      <c r="E35" s="609"/>
      <c r="F35" s="644">
        <v>996574</v>
      </c>
      <c r="G35" s="669">
        <v>249150</v>
      </c>
      <c r="H35" s="611">
        <f t="shared" si="11"/>
        <v>747424</v>
      </c>
      <c r="I35" s="644"/>
      <c r="J35" s="644"/>
      <c r="K35" s="610">
        <f t="shared" si="12"/>
        <v>747424</v>
      </c>
      <c r="L35" s="631">
        <f t="shared" si="9"/>
        <v>149485</v>
      </c>
      <c r="M35" s="612">
        <f t="shared" si="13"/>
        <v>149485</v>
      </c>
      <c r="N35" s="632">
        <f t="shared" si="14"/>
        <v>398635</v>
      </c>
      <c r="O35" s="613">
        <f t="shared" si="8"/>
        <v>597939</v>
      </c>
    </row>
    <row r="36" spans="1:15" ht="12.75">
      <c r="A36" s="511">
        <v>11</v>
      </c>
      <c r="B36" s="508" t="s">
        <v>866</v>
      </c>
      <c r="C36" s="497" t="s">
        <v>864</v>
      </c>
      <c r="D36" s="629">
        <v>2</v>
      </c>
      <c r="E36" s="609"/>
      <c r="F36" s="611">
        <v>199990</v>
      </c>
      <c r="G36" s="669">
        <v>49990</v>
      </c>
      <c r="H36" s="611">
        <f t="shared" si="11"/>
        <v>150000</v>
      </c>
      <c r="I36" s="644"/>
      <c r="J36" s="644"/>
      <c r="K36" s="610">
        <f t="shared" si="12"/>
        <v>150000</v>
      </c>
      <c r="L36" s="631">
        <f t="shared" si="9"/>
        <v>30000</v>
      </c>
      <c r="M36" s="612">
        <f t="shared" si="13"/>
        <v>30000</v>
      </c>
      <c r="N36" s="632">
        <f t="shared" si="14"/>
        <v>79990</v>
      </c>
      <c r="O36" s="613">
        <f t="shared" si="8"/>
        <v>120000</v>
      </c>
    </row>
    <row r="37" spans="1:15" ht="12.75">
      <c r="A37" s="511">
        <v>12</v>
      </c>
      <c r="B37" s="512" t="s">
        <v>923</v>
      </c>
      <c r="C37" s="495" t="s">
        <v>864</v>
      </c>
      <c r="D37" s="495">
        <v>10</v>
      </c>
      <c r="E37" s="609"/>
      <c r="F37" s="611">
        <v>26670</v>
      </c>
      <c r="G37" s="669">
        <v>6670</v>
      </c>
      <c r="H37" s="611">
        <f t="shared" si="11"/>
        <v>20000</v>
      </c>
      <c r="I37" s="644"/>
      <c r="J37" s="644"/>
      <c r="K37" s="610">
        <f t="shared" si="12"/>
        <v>20000</v>
      </c>
      <c r="L37" s="631">
        <f t="shared" si="9"/>
        <v>4000</v>
      </c>
      <c r="M37" s="612">
        <f t="shared" si="13"/>
        <v>4000</v>
      </c>
      <c r="N37" s="632">
        <f t="shared" si="14"/>
        <v>10670</v>
      </c>
      <c r="O37" s="613">
        <f t="shared" si="8"/>
        <v>16000</v>
      </c>
    </row>
    <row r="38" spans="1:15" ht="12.75" hidden="1">
      <c r="A38" s="511">
        <v>13</v>
      </c>
      <c r="B38" s="512"/>
      <c r="C38" s="495"/>
      <c r="D38" s="495"/>
      <c r="E38" s="609"/>
      <c r="F38" s="611"/>
      <c r="G38" s="669"/>
      <c r="H38" s="611">
        <f t="shared" si="11"/>
        <v>0</v>
      </c>
      <c r="I38" s="644"/>
      <c r="J38" s="644"/>
      <c r="K38" s="610">
        <f t="shared" si="12"/>
        <v>0</v>
      </c>
      <c r="L38" s="631">
        <f t="shared" si="9"/>
        <v>0</v>
      </c>
      <c r="M38" s="612">
        <f t="shared" si="13"/>
        <v>0</v>
      </c>
      <c r="N38" s="632">
        <f t="shared" si="14"/>
        <v>0</v>
      </c>
      <c r="O38" s="613">
        <f aca="true" t="shared" si="15" ref="O38:O43">F38-N38</f>
        <v>0</v>
      </c>
    </row>
    <row r="39" spans="1:15" ht="12.75" hidden="1">
      <c r="A39" s="511">
        <v>14</v>
      </c>
      <c r="B39" s="512"/>
      <c r="C39" s="495"/>
      <c r="D39" s="495"/>
      <c r="E39" s="609"/>
      <c r="F39" s="611"/>
      <c r="G39" s="669"/>
      <c r="H39" s="611">
        <f t="shared" si="11"/>
        <v>0</v>
      </c>
      <c r="I39" s="644"/>
      <c r="J39" s="644"/>
      <c r="K39" s="610">
        <f t="shared" si="12"/>
        <v>0</v>
      </c>
      <c r="L39" s="631">
        <f t="shared" si="9"/>
        <v>0</v>
      </c>
      <c r="M39" s="612">
        <f t="shared" si="13"/>
        <v>0</v>
      </c>
      <c r="N39" s="632">
        <f t="shared" si="14"/>
        <v>0</v>
      </c>
      <c r="O39" s="613">
        <f t="shared" si="15"/>
        <v>0</v>
      </c>
    </row>
    <row r="40" spans="1:15" ht="12.75" hidden="1">
      <c r="A40" s="511">
        <v>15</v>
      </c>
      <c r="B40" s="512"/>
      <c r="C40" s="495"/>
      <c r="D40" s="495"/>
      <c r="E40" s="609"/>
      <c r="F40" s="644"/>
      <c r="G40" s="669"/>
      <c r="H40" s="611">
        <f t="shared" si="11"/>
        <v>0</v>
      </c>
      <c r="I40" s="644"/>
      <c r="J40" s="644"/>
      <c r="K40" s="610">
        <f t="shared" si="12"/>
        <v>0</v>
      </c>
      <c r="L40" s="631">
        <f t="shared" si="9"/>
        <v>0</v>
      </c>
      <c r="M40" s="612">
        <f t="shared" si="13"/>
        <v>0</v>
      </c>
      <c r="N40" s="632">
        <f t="shared" si="14"/>
        <v>0</v>
      </c>
      <c r="O40" s="613">
        <f t="shared" si="15"/>
        <v>0</v>
      </c>
    </row>
    <row r="41" spans="1:15" ht="12.75" hidden="1">
      <c r="A41" s="511">
        <v>16</v>
      </c>
      <c r="B41" s="512"/>
      <c r="C41" s="495"/>
      <c r="D41" s="495"/>
      <c r="E41" s="609"/>
      <c r="F41" s="644"/>
      <c r="G41" s="669"/>
      <c r="H41" s="611">
        <f t="shared" si="11"/>
        <v>0</v>
      </c>
      <c r="I41" s="644"/>
      <c r="J41" s="644"/>
      <c r="K41" s="610">
        <f t="shared" si="12"/>
        <v>0</v>
      </c>
      <c r="L41" s="631">
        <f t="shared" si="9"/>
        <v>0</v>
      </c>
      <c r="M41" s="612">
        <f t="shared" si="13"/>
        <v>0</v>
      </c>
      <c r="N41" s="632">
        <f t="shared" si="14"/>
        <v>0</v>
      </c>
      <c r="O41" s="613">
        <f t="shared" si="15"/>
        <v>0</v>
      </c>
    </row>
    <row r="42" spans="1:15" ht="12.75" hidden="1">
      <c r="A42" s="511">
        <v>17</v>
      </c>
      <c r="B42" s="512"/>
      <c r="C42" s="495"/>
      <c r="D42" s="495"/>
      <c r="E42" s="609"/>
      <c r="F42" s="644"/>
      <c r="G42" s="669"/>
      <c r="H42" s="611">
        <f t="shared" si="11"/>
        <v>0</v>
      </c>
      <c r="I42" s="644"/>
      <c r="J42" s="644"/>
      <c r="K42" s="610">
        <f t="shared" si="12"/>
        <v>0</v>
      </c>
      <c r="L42" s="631">
        <f t="shared" si="9"/>
        <v>0</v>
      </c>
      <c r="M42" s="612">
        <f t="shared" si="13"/>
        <v>0</v>
      </c>
      <c r="N42" s="632">
        <f t="shared" si="14"/>
        <v>0</v>
      </c>
      <c r="O42" s="613">
        <f t="shared" si="15"/>
        <v>0</v>
      </c>
    </row>
    <row r="43" spans="1:15" ht="12.75" hidden="1">
      <c r="A43" s="511">
        <v>21</v>
      </c>
      <c r="B43" s="512"/>
      <c r="C43" s="495"/>
      <c r="D43" s="495"/>
      <c r="E43" s="609"/>
      <c r="F43" s="644"/>
      <c r="G43" s="669"/>
      <c r="H43" s="611">
        <f t="shared" si="11"/>
        <v>0</v>
      </c>
      <c r="I43" s="644"/>
      <c r="J43" s="644"/>
      <c r="K43" s="610">
        <f t="shared" si="12"/>
        <v>0</v>
      </c>
      <c r="L43" s="631">
        <f t="shared" si="9"/>
        <v>0</v>
      </c>
      <c r="M43" s="612">
        <f t="shared" si="13"/>
        <v>0</v>
      </c>
      <c r="N43" s="632">
        <f t="shared" si="14"/>
        <v>0</v>
      </c>
      <c r="O43" s="613">
        <f t="shared" si="15"/>
        <v>0</v>
      </c>
    </row>
    <row r="44" spans="1:15" ht="12.75">
      <c r="A44" s="499" t="s">
        <v>964</v>
      </c>
      <c r="B44" s="500" t="s">
        <v>878</v>
      </c>
      <c r="C44" s="501"/>
      <c r="D44" s="501"/>
      <c r="E44" s="624"/>
      <c r="F44" s="619">
        <f aca="true" t="shared" si="16" ref="F44:O44">SUM(F45:F54)</f>
        <v>11565597</v>
      </c>
      <c r="G44" s="641">
        <f t="shared" si="16"/>
        <v>2766029</v>
      </c>
      <c r="H44" s="619">
        <f t="shared" si="16"/>
        <v>8799568</v>
      </c>
      <c r="I44" s="641">
        <f t="shared" si="16"/>
        <v>1007320</v>
      </c>
      <c r="J44" s="619">
        <f t="shared" si="16"/>
        <v>0</v>
      </c>
      <c r="K44" s="641">
        <f t="shared" si="16"/>
        <v>9806888</v>
      </c>
      <c r="L44" s="619">
        <f t="shared" si="16"/>
        <v>2298850</v>
      </c>
      <c r="M44" s="619">
        <f t="shared" si="16"/>
        <v>2298850</v>
      </c>
      <c r="N44" s="619">
        <f t="shared" si="16"/>
        <v>5064879</v>
      </c>
      <c r="O44" s="627">
        <f t="shared" si="16"/>
        <v>7508038</v>
      </c>
    </row>
    <row r="45" spans="1:15" ht="12.75">
      <c r="A45" s="511">
        <v>1</v>
      </c>
      <c r="B45" s="512" t="s">
        <v>879</v>
      </c>
      <c r="C45" s="495" t="s">
        <v>864</v>
      </c>
      <c r="D45" s="495">
        <v>174</v>
      </c>
      <c r="E45" s="609" t="s">
        <v>965</v>
      </c>
      <c r="F45" s="644">
        <v>7117130</v>
      </c>
      <c r="G45" s="669">
        <v>1702130</v>
      </c>
      <c r="H45" s="611">
        <f t="shared" si="11"/>
        <v>5415000</v>
      </c>
      <c r="I45" s="645">
        <v>566000</v>
      </c>
      <c r="J45" s="644"/>
      <c r="K45" s="610">
        <f t="shared" si="12"/>
        <v>5981000</v>
      </c>
      <c r="L45" s="631">
        <f>H45*25%+129500*11/12*25%+252000*9/12*25%+184500*3/12*25%</f>
        <v>1442208</v>
      </c>
      <c r="M45" s="612">
        <f>L45*$N$62</f>
        <v>1442208</v>
      </c>
      <c r="N45" s="632">
        <f>IF(M45&gt;0,G45+M45,G45)</f>
        <v>3144338</v>
      </c>
      <c r="O45" s="613">
        <f aca="true" t="shared" si="17" ref="O45:O58">K45-M45</f>
        <v>4538792</v>
      </c>
    </row>
    <row r="46" spans="1:15" ht="12.75">
      <c r="A46" s="511">
        <v>2</v>
      </c>
      <c r="B46" s="512" t="s">
        <v>880</v>
      </c>
      <c r="C46" s="495" t="s">
        <v>864</v>
      </c>
      <c r="D46" s="495">
        <v>3</v>
      </c>
      <c r="E46" s="643">
        <v>41248</v>
      </c>
      <c r="F46" s="644">
        <v>131430</v>
      </c>
      <c r="G46" s="669">
        <v>31430</v>
      </c>
      <c r="H46" s="611">
        <f t="shared" si="11"/>
        <v>100000</v>
      </c>
      <c r="I46" s="645">
        <v>189970</v>
      </c>
      <c r="J46" s="644"/>
      <c r="K46" s="610">
        <f t="shared" si="12"/>
        <v>289970</v>
      </c>
      <c r="L46" s="631">
        <f aca="true" t="shared" si="18" ref="L46:L54">H46*25%</f>
        <v>25000</v>
      </c>
      <c r="M46" s="612">
        <f>L46*$N$62</f>
        <v>25000</v>
      </c>
      <c r="N46" s="632">
        <f>IF(M46&gt;0,G46+M46,G46)</f>
        <v>56430</v>
      </c>
      <c r="O46" s="613">
        <f t="shared" si="17"/>
        <v>264970</v>
      </c>
    </row>
    <row r="47" spans="1:15" ht="12.75">
      <c r="A47" s="511">
        <v>3</v>
      </c>
      <c r="B47" s="512" t="s">
        <v>966</v>
      </c>
      <c r="C47" s="495" t="s">
        <v>864</v>
      </c>
      <c r="D47" s="495">
        <v>1</v>
      </c>
      <c r="E47" s="643">
        <v>41613</v>
      </c>
      <c r="F47" s="644"/>
      <c r="G47" s="669"/>
      <c r="H47" s="611">
        <f t="shared" si="11"/>
        <v>0</v>
      </c>
      <c r="I47" s="645">
        <v>76000</v>
      </c>
      <c r="J47" s="644"/>
      <c r="K47" s="610">
        <f t="shared" si="12"/>
        <v>76000</v>
      </c>
      <c r="L47" s="631">
        <f t="shared" si="18"/>
        <v>0</v>
      </c>
      <c r="M47" s="612">
        <f aca="true" t="shared" si="19" ref="M47:M54">L47*$N$62</f>
        <v>0</v>
      </c>
      <c r="N47" s="632">
        <f aca="true" t="shared" si="20" ref="N47:N54">IF(M47&gt;0,G47+M47,G47)</f>
        <v>0</v>
      </c>
      <c r="O47" s="613">
        <f t="shared" si="17"/>
        <v>76000</v>
      </c>
    </row>
    <row r="48" spans="1:15" ht="12.75">
      <c r="A48" s="511">
        <v>4</v>
      </c>
      <c r="B48" s="512" t="s">
        <v>881</v>
      </c>
      <c r="C48" s="495" t="s">
        <v>864</v>
      </c>
      <c r="D48" s="495">
        <v>29</v>
      </c>
      <c r="E48" s="646">
        <v>41339</v>
      </c>
      <c r="F48" s="644">
        <v>594080</v>
      </c>
      <c r="G48" s="669">
        <v>142080</v>
      </c>
      <c r="H48" s="611">
        <f t="shared" si="11"/>
        <v>452000</v>
      </c>
      <c r="I48" s="645">
        <v>14000</v>
      </c>
      <c r="J48" s="644"/>
      <c r="K48" s="610">
        <f t="shared" si="12"/>
        <v>466000</v>
      </c>
      <c r="L48" s="631">
        <f>H48*25%+I48*9/12*25%</f>
        <v>115625</v>
      </c>
      <c r="M48" s="612">
        <f t="shared" si="19"/>
        <v>115625</v>
      </c>
      <c r="N48" s="632">
        <f t="shared" si="20"/>
        <v>257705</v>
      </c>
      <c r="O48" s="613">
        <f t="shared" si="17"/>
        <v>350375</v>
      </c>
    </row>
    <row r="49" spans="1:15" ht="12.75">
      <c r="A49" s="511">
        <v>5</v>
      </c>
      <c r="B49" s="512" t="s">
        <v>882</v>
      </c>
      <c r="C49" s="495" t="s">
        <v>864</v>
      </c>
      <c r="D49" s="495">
        <v>9</v>
      </c>
      <c r="E49" s="643">
        <v>41443</v>
      </c>
      <c r="F49" s="644">
        <v>1642930</v>
      </c>
      <c r="G49" s="669">
        <v>392930</v>
      </c>
      <c r="H49" s="611">
        <f t="shared" si="11"/>
        <v>1250000</v>
      </c>
      <c r="I49" s="645">
        <v>63000</v>
      </c>
      <c r="J49" s="644"/>
      <c r="K49" s="610">
        <f t="shared" si="12"/>
        <v>1313000</v>
      </c>
      <c r="L49" s="631">
        <f>H49*25%+I49/2*25%</f>
        <v>320375</v>
      </c>
      <c r="M49" s="612">
        <f t="shared" si="19"/>
        <v>320375</v>
      </c>
      <c r="N49" s="632">
        <f t="shared" si="20"/>
        <v>713305</v>
      </c>
      <c r="O49" s="613">
        <f t="shared" si="17"/>
        <v>992625</v>
      </c>
    </row>
    <row r="50" spans="1:15" ht="12.75">
      <c r="A50" s="511">
        <v>6</v>
      </c>
      <c r="B50" s="647" t="s">
        <v>912</v>
      </c>
      <c r="C50" s="495" t="s">
        <v>864</v>
      </c>
      <c r="D50" s="495">
        <v>1</v>
      </c>
      <c r="E50" s="643"/>
      <c r="F50" s="644">
        <v>15770</v>
      </c>
      <c r="G50" s="669">
        <v>3770</v>
      </c>
      <c r="H50" s="611">
        <f t="shared" si="11"/>
        <v>12000</v>
      </c>
      <c r="I50" s="645"/>
      <c r="J50" s="644"/>
      <c r="K50" s="610">
        <f t="shared" si="12"/>
        <v>12000</v>
      </c>
      <c r="L50" s="631">
        <f t="shared" si="18"/>
        <v>3000</v>
      </c>
      <c r="M50" s="612">
        <f t="shared" si="19"/>
        <v>3000</v>
      </c>
      <c r="N50" s="632">
        <f t="shared" si="20"/>
        <v>6770</v>
      </c>
      <c r="O50" s="613">
        <f t="shared" si="17"/>
        <v>9000</v>
      </c>
    </row>
    <row r="51" spans="1:15" ht="12.75">
      <c r="A51" s="511">
        <v>7</v>
      </c>
      <c r="B51" s="512" t="s">
        <v>883</v>
      </c>
      <c r="C51" s="495" t="s">
        <v>864</v>
      </c>
      <c r="D51" s="495">
        <v>30</v>
      </c>
      <c r="E51" s="643">
        <v>41613</v>
      </c>
      <c r="F51" s="644">
        <v>1460972</v>
      </c>
      <c r="G51" s="669">
        <v>349404</v>
      </c>
      <c r="H51" s="611">
        <f t="shared" si="11"/>
        <v>1111568</v>
      </c>
      <c r="I51" s="645">
        <v>98350</v>
      </c>
      <c r="J51" s="644"/>
      <c r="K51" s="610">
        <f t="shared" si="12"/>
        <v>1209918</v>
      </c>
      <c r="L51" s="631">
        <f t="shared" si="18"/>
        <v>277892</v>
      </c>
      <c r="M51" s="612">
        <f t="shared" si="19"/>
        <v>277892</v>
      </c>
      <c r="N51" s="632">
        <f t="shared" si="20"/>
        <v>627296</v>
      </c>
      <c r="O51" s="613">
        <f t="shared" si="17"/>
        <v>932026</v>
      </c>
    </row>
    <row r="52" spans="1:15" ht="12.75">
      <c r="A52" s="511">
        <v>8</v>
      </c>
      <c r="B52" s="512" t="s">
        <v>884</v>
      </c>
      <c r="C52" s="495" t="s">
        <v>864</v>
      </c>
      <c r="D52" s="495">
        <v>2</v>
      </c>
      <c r="E52" s="609"/>
      <c r="F52" s="644">
        <v>578315</v>
      </c>
      <c r="G52" s="669">
        <v>138315</v>
      </c>
      <c r="H52" s="611">
        <f t="shared" si="11"/>
        <v>440000</v>
      </c>
      <c r="I52" s="644"/>
      <c r="J52" s="644"/>
      <c r="K52" s="610">
        <f t="shared" si="12"/>
        <v>440000</v>
      </c>
      <c r="L52" s="631">
        <f t="shared" si="18"/>
        <v>110000</v>
      </c>
      <c r="M52" s="612">
        <f t="shared" si="19"/>
        <v>110000</v>
      </c>
      <c r="N52" s="632">
        <f t="shared" si="20"/>
        <v>248315</v>
      </c>
      <c r="O52" s="613">
        <f t="shared" si="17"/>
        <v>330000</v>
      </c>
    </row>
    <row r="53" spans="1:15" ht="12.75">
      <c r="A53" s="511">
        <v>9</v>
      </c>
      <c r="B53" s="512" t="s">
        <v>885</v>
      </c>
      <c r="C53" s="495" t="s">
        <v>864</v>
      </c>
      <c r="D53" s="495">
        <v>1</v>
      </c>
      <c r="E53" s="609"/>
      <c r="F53" s="644">
        <v>11830</v>
      </c>
      <c r="G53" s="669">
        <v>2830</v>
      </c>
      <c r="H53" s="611">
        <f t="shared" si="11"/>
        <v>9000</v>
      </c>
      <c r="I53" s="644"/>
      <c r="J53" s="644"/>
      <c r="K53" s="610">
        <f t="shared" si="12"/>
        <v>9000</v>
      </c>
      <c r="L53" s="631">
        <f t="shared" si="18"/>
        <v>2250</v>
      </c>
      <c r="M53" s="612">
        <f t="shared" si="19"/>
        <v>2250</v>
      </c>
      <c r="N53" s="632">
        <f t="shared" si="20"/>
        <v>5080</v>
      </c>
      <c r="O53" s="613">
        <f t="shared" si="17"/>
        <v>6750</v>
      </c>
    </row>
    <row r="54" spans="1:15" ht="12.75">
      <c r="A54" s="511">
        <v>10</v>
      </c>
      <c r="B54" s="512" t="s">
        <v>887</v>
      </c>
      <c r="C54" s="495" t="s">
        <v>864</v>
      </c>
      <c r="D54" s="495">
        <v>2</v>
      </c>
      <c r="E54" s="609"/>
      <c r="F54" s="644">
        <v>13140</v>
      </c>
      <c r="G54" s="669">
        <v>3140</v>
      </c>
      <c r="H54" s="611">
        <f t="shared" si="11"/>
        <v>10000</v>
      </c>
      <c r="I54" s="644"/>
      <c r="J54" s="644"/>
      <c r="K54" s="610">
        <f t="shared" si="12"/>
        <v>10000</v>
      </c>
      <c r="L54" s="631">
        <f t="shared" si="18"/>
        <v>2500</v>
      </c>
      <c r="M54" s="612">
        <f t="shared" si="19"/>
        <v>2500</v>
      </c>
      <c r="N54" s="632">
        <f t="shared" si="20"/>
        <v>5640</v>
      </c>
      <c r="O54" s="613">
        <f t="shared" si="17"/>
        <v>7500</v>
      </c>
    </row>
    <row r="55" spans="1:15" ht="12.75">
      <c r="A55" s="648" t="s">
        <v>967</v>
      </c>
      <c r="B55" s="500" t="s">
        <v>968</v>
      </c>
      <c r="C55" s="501"/>
      <c r="D55" s="501"/>
      <c r="E55" s="624"/>
      <c r="F55" s="619">
        <f>SUM(F56:F59)</f>
        <v>763743</v>
      </c>
      <c r="G55" s="641">
        <f aca="true" t="shared" si="21" ref="G55:N55">SUM(G56:G59)</f>
        <v>147148</v>
      </c>
      <c r="H55" s="619">
        <f t="shared" si="21"/>
        <v>616595</v>
      </c>
      <c r="I55" s="619">
        <f t="shared" si="21"/>
        <v>0</v>
      </c>
      <c r="J55" s="619">
        <f t="shared" si="21"/>
        <v>0</v>
      </c>
      <c r="K55" s="619">
        <f t="shared" si="21"/>
        <v>616595</v>
      </c>
      <c r="L55" s="619">
        <f t="shared" si="21"/>
        <v>123319</v>
      </c>
      <c r="M55" s="619">
        <f t="shared" si="21"/>
        <v>123319</v>
      </c>
      <c r="N55" s="619">
        <f t="shared" si="21"/>
        <v>270467</v>
      </c>
      <c r="O55" s="627">
        <f>SUM(O56:O59)</f>
        <v>493276</v>
      </c>
    </row>
    <row r="56" spans="1:15" ht="12.75">
      <c r="A56" s="511">
        <v>1</v>
      </c>
      <c r="B56" s="649" t="s">
        <v>969</v>
      </c>
      <c r="C56" s="495" t="s">
        <v>864</v>
      </c>
      <c r="D56" s="495">
        <v>24</v>
      </c>
      <c r="E56" s="609"/>
      <c r="F56" s="644">
        <v>457803</v>
      </c>
      <c r="G56" s="669">
        <v>88203</v>
      </c>
      <c r="H56" s="611">
        <f t="shared" si="11"/>
        <v>369600</v>
      </c>
      <c r="I56" s="644"/>
      <c r="J56" s="644"/>
      <c r="K56" s="610">
        <f t="shared" si="12"/>
        <v>369600</v>
      </c>
      <c r="L56" s="631">
        <f>H56*20%</f>
        <v>73920</v>
      </c>
      <c r="M56" s="612">
        <f>L56*$N$62</f>
        <v>73920</v>
      </c>
      <c r="N56" s="632">
        <f>IF(M56&gt;0,G56+M56,G56)</f>
        <v>162123</v>
      </c>
      <c r="O56" s="613">
        <f t="shared" si="17"/>
        <v>295680</v>
      </c>
    </row>
    <row r="57" spans="1:15" ht="12.75">
      <c r="A57" s="650">
        <v>2</v>
      </c>
      <c r="B57" s="649" t="s">
        <v>886</v>
      </c>
      <c r="C57" s="651" t="s">
        <v>864</v>
      </c>
      <c r="D57" s="651">
        <v>14</v>
      </c>
      <c r="E57" s="652"/>
      <c r="F57" s="653">
        <v>138730</v>
      </c>
      <c r="G57" s="675">
        <v>26730</v>
      </c>
      <c r="H57" s="654">
        <f t="shared" si="11"/>
        <v>112000</v>
      </c>
      <c r="I57" s="653"/>
      <c r="J57" s="653"/>
      <c r="K57" s="610">
        <f t="shared" si="12"/>
        <v>112000</v>
      </c>
      <c r="L57" s="631">
        <f>H57*20%</f>
        <v>22400</v>
      </c>
      <c r="M57" s="612">
        <f>L57*$N$62</f>
        <v>22400</v>
      </c>
      <c r="N57" s="632">
        <f>IF(M57&gt;0,G57+M57,G57)</f>
        <v>49130</v>
      </c>
      <c r="O57" s="613">
        <f t="shared" si="17"/>
        <v>89600</v>
      </c>
    </row>
    <row r="58" spans="1:15" ht="12.75">
      <c r="A58" s="650">
        <v>3</v>
      </c>
      <c r="B58" s="655" t="s">
        <v>970</v>
      </c>
      <c r="C58" s="651" t="s">
        <v>864</v>
      </c>
      <c r="D58" s="651">
        <v>10</v>
      </c>
      <c r="E58" s="652"/>
      <c r="F58" s="653">
        <v>167210</v>
      </c>
      <c r="G58" s="675">
        <v>32215</v>
      </c>
      <c r="H58" s="654">
        <f t="shared" si="11"/>
        <v>134995</v>
      </c>
      <c r="I58" s="653"/>
      <c r="J58" s="653"/>
      <c r="K58" s="610">
        <f t="shared" si="12"/>
        <v>134995</v>
      </c>
      <c r="L58" s="631">
        <f>H58*20%</f>
        <v>26999</v>
      </c>
      <c r="M58" s="612">
        <f>L58*$N$62</f>
        <v>26999</v>
      </c>
      <c r="N58" s="632">
        <f>IF(M58&gt;0,G58+M58,G58)</f>
        <v>59214</v>
      </c>
      <c r="O58" s="613">
        <f t="shared" si="17"/>
        <v>107996</v>
      </c>
    </row>
    <row r="59" spans="1:15" ht="12.75" hidden="1">
      <c r="A59" s="650"/>
      <c r="B59" s="656"/>
      <c r="C59" s="651"/>
      <c r="D59" s="657"/>
      <c r="E59" s="652"/>
      <c r="F59" s="653"/>
      <c r="G59" s="675"/>
      <c r="H59" s="654">
        <f t="shared" si="11"/>
        <v>0</v>
      </c>
      <c r="I59" s="653"/>
      <c r="J59" s="653"/>
      <c r="K59" s="610">
        <f t="shared" si="12"/>
        <v>0</v>
      </c>
      <c r="L59" s="631">
        <f>(F59-G59)*20%</f>
        <v>0</v>
      </c>
      <c r="M59" s="612">
        <f>L59*$N$62</f>
        <v>0</v>
      </c>
      <c r="N59" s="632">
        <f>IF(M59&gt;0,G59+M59,G59)</f>
        <v>0</v>
      </c>
      <c r="O59" s="658">
        <f>F59-N59</f>
        <v>0</v>
      </c>
    </row>
    <row r="60" spans="1:15" ht="13.5" thickBot="1">
      <c r="A60" s="515"/>
      <c r="B60" s="516" t="s">
        <v>231</v>
      </c>
      <c r="C60" s="517"/>
      <c r="D60" s="518"/>
      <c r="E60" s="659"/>
      <c r="F60" s="615">
        <f>F11+F12+F13+F22+F25+F44+F55+F7</f>
        <v>70477639</v>
      </c>
      <c r="G60" s="670">
        <f aca="true" t="shared" si="22" ref="G60:O60">G11+G12+G13+G22+G25+G44+G55+G7</f>
        <v>6670535</v>
      </c>
      <c r="H60" s="615">
        <f t="shared" si="22"/>
        <v>63807104</v>
      </c>
      <c r="I60" s="616">
        <f t="shared" si="22"/>
        <v>2156018</v>
      </c>
      <c r="J60" s="615">
        <f t="shared" si="22"/>
        <v>0</v>
      </c>
      <c r="K60" s="616">
        <f t="shared" si="22"/>
        <v>65963121.8</v>
      </c>
      <c r="L60" s="615">
        <f t="shared" si="22"/>
        <v>5844921</v>
      </c>
      <c r="M60" s="615">
        <f t="shared" si="22"/>
        <v>5844921</v>
      </c>
      <c r="N60" s="670">
        <f t="shared" si="22"/>
        <v>12515456</v>
      </c>
      <c r="O60" s="617">
        <f t="shared" si="22"/>
        <v>60118201</v>
      </c>
    </row>
    <row r="61" spans="5:15" ht="14.25" thickBot="1" thickTop="1">
      <c r="E61" s="66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ht="15.75" thickBot="1">
      <c r="B62" s="27" t="s">
        <v>924</v>
      </c>
      <c r="E62" s="660"/>
      <c r="F62" s="20"/>
      <c r="G62" s="20"/>
      <c r="H62" s="20"/>
      <c r="I62" s="20"/>
      <c r="J62" s="20"/>
      <c r="K62" s="20"/>
      <c r="L62" s="20"/>
      <c r="M62" s="20"/>
      <c r="N62" s="531">
        <v>1</v>
      </c>
      <c r="O62" s="20"/>
    </row>
    <row r="63" spans="2:15" ht="15" hidden="1">
      <c r="B63" s="532" t="s">
        <v>971</v>
      </c>
      <c r="E63" s="66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2:15" ht="15">
      <c r="B64" s="532"/>
      <c r="E64" s="66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2.75">
      <c r="A65" s="603"/>
      <c r="B65" s="601" t="s">
        <v>972</v>
      </c>
      <c r="C65" s="602"/>
      <c r="D65" s="603"/>
      <c r="E65" s="661"/>
      <c r="F65" s="604"/>
      <c r="G65" s="604"/>
      <c r="H65" s="604"/>
      <c r="I65" s="604"/>
      <c r="J65" s="604"/>
      <c r="K65" s="604"/>
      <c r="L65" s="604"/>
      <c r="M65" s="604"/>
      <c r="N65" s="604"/>
      <c r="O65" s="604"/>
    </row>
    <row r="66" spans="1:15" ht="12.75">
      <c r="A66" s="513">
        <v>1</v>
      </c>
      <c r="B66" s="507" t="s">
        <v>1000</v>
      </c>
      <c r="C66" s="497" t="s">
        <v>864</v>
      </c>
      <c r="D66" s="506"/>
      <c r="E66" s="636"/>
      <c r="F66" s="498">
        <v>350589</v>
      </c>
      <c r="G66" s="514"/>
      <c r="H66" s="509">
        <f>F66-G66</f>
        <v>350589</v>
      </c>
      <c r="I66" s="514"/>
      <c r="J66" s="514"/>
      <c r="K66" s="610">
        <f>H66+I66-J66</f>
        <v>350589</v>
      </c>
      <c r="L66" s="504"/>
      <c r="M66" s="530">
        <f>L66*$N$62</f>
        <v>0</v>
      </c>
      <c r="N66" s="498">
        <f>IF(M66&gt;0,G66+M66,G66)</f>
        <v>0</v>
      </c>
      <c r="O66" s="613">
        <f>K66-M66</f>
        <v>350589</v>
      </c>
    </row>
    <row r="67" spans="1:15" ht="13.5" thickBot="1">
      <c r="A67" s="662"/>
      <c r="B67" s="663" t="s">
        <v>973</v>
      </c>
      <c r="C67" s="664"/>
      <c r="D67" s="663"/>
      <c r="E67" s="665"/>
      <c r="F67" s="666">
        <f>SUM(F66:F66)</f>
        <v>350589</v>
      </c>
      <c r="G67" s="666">
        <f>SUM(G66:G66)</f>
        <v>0</v>
      </c>
      <c r="H67" s="666">
        <f>SUM(H66:H66)</f>
        <v>350589</v>
      </c>
      <c r="I67" s="666">
        <f>SUM(I66:I66)</f>
        <v>0</v>
      </c>
      <c r="J67" s="666">
        <f>SUM(J66:J66)</f>
        <v>0</v>
      </c>
      <c r="K67" s="666"/>
      <c r="L67" s="666">
        <f>SUM(L66:L66)</f>
        <v>0</v>
      </c>
      <c r="M67" s="666">
        <f>SUM(M66:M66)</f>
        <v>0</v>
      </c>
      <c r="N67" s="666">
        <f>SUM(N66:N66)</f>
        <v>0</v>
      </c>
      <c r="O67" s="667">
        <f>SUM(O66:O66)</f>
        <v>350589</v>
      </c>
    </row>
    <row r="68" spans="2:15" ht="15.75" thickTop="1">
      <c r="B68" s="532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6:15" ht="12.75"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12.75">
      <c r="A70" s="788" t="s">
        <v>888</v>
      </c>
      <c r="B70" s="788"/>
      <c r="C70" s="788"/>
      <c r="D70" s="788"/>
      <c r="E70" s="788"/>
      <c r="F70" s="788"/>
      <c r="H70" s="668"/>
      <c r="I70" s="668"/>
      <c r="J70" s="788" t="s">
        <v>291</v>
      </c>
      <c r="K70" s="788"/>
      <c r="L70" s="788"/>
      <c r="M70" s="788"/>
      <c r="N70" s="788"/>
      <c r="O70" s="788"/>
    </row>
    <row r="71" spans="1:15" ht="12.75">
      <c r="A71" s="789" t="s">
        <v>889</v>
      </c>
      <c r="B71" s="789"/>
      <c r="C71" s="789"/>
      <c r="D71" s="789"/>
      <c r="E71" s="789"/>
      <c r="F71" s="789"/>
      <c r="H71" s="668"/>
      <c r="I71" s="668"/>
      <c r="J71" s="668"/>
      <c r="K71" s="788" t="s">
        <v>890</v>
      </c>
      <c r="L71" s="788"/>
      <c r="M71" s="788"/>
      <c r="N71" s="788"/>
      <c r="O71" s="788"/>
    </row>
  </sheetData>
  <sheetProtection/>
  <mergeCells count="6">
    <mergeCell ref="A70:F70"/>
    <mergeCell ref="J70:O70"/>
    <mergeCell ref="A71:F71"/>
    <mergeCell ref="K71:O71"/>
    <mergeCell ref="N4:O4"/>
    <mergeCell ref="A5:O5"/>
  </mergeCells>
  <printOptions horizontalCentered="1"/>
  <pageMargins left="0" right="0" top="0.25" bottom="0.5" header="0" footer="0"/>
  <pageSetup horizontalDpi="600" verticalDpi="600" orientation="landscape" paperSize="9" r:id="rId1"/>
  <headerFooter alignWithMargins="0">
    <oddFooter>&amp;C&amp;P</oddFooter>
  </headerFooter>
  <ignoredErrors>
    <ignoredError sqref="N4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6.57421875" style="0" customWidth="1"/>
    <col min="2" max="2" width="15.140625" style="0" customWidth="1"/>
    <col min="3" max="3" width="20.140625" style="0" customWidth="1"/>
    <col min="4" max="4" width="1.7109375" style="0" customWidth="1"/>
    <col min="6" max="6" width="4.7109375" style="0" customWidth="1"/>
    <col min="7" max="7" width="18.140625" style="0" customWidth="1"/>
    <col min="8" max="8" width="3.8515625" style="0" customWidth="1"/>
    <col min="9" max="9" width="17.8515625" style="0" customWidth="1"/>
  </cols>
  <sheetData>
    <row r="1" spans="1:9" ht="18">
      <c r="A1" s="539" t="s">
        <v>538</v>
      </c>
      <c r="B1" s="69"/>
      <c r="C1" s="69"/>
      <c r="D1" s="69"/>
      <c r="E1" s="69"/>
      <c r="F1" s="792" t="s">
        <v>539</v>
      </c>
      <c r="G1" s="793"/>
      <c r="H1" s="793"/>
      <c r="I1" s="794"/>
    </row>
    <row r="2" spans="1:9" ht="18">
      <c r="A2" s="539" t="s">
        <v>601</v>
      </c>
      <c r="B2" s="69"/>
      <c r="C2" s="69"/>
      <c r="D2" s="69"/>
      <c r="E2" s="69"/>
      <c r="F2" s="795" t="s">
        <v>369</v>
      </c>
      <c r="G2" s="796"/>
      <c r="H2" s="796"/>
      <c r="I2" s="797"/>
    </row>
    <row r="3" spans="1:9" ht="12" customHeight="1">
      <c r="A3" s="69"/>
      <c r="B3" s="69"/>
      <c r="C3" s="69"/>
      <c r="D3" s="69"/>
      <c r="E3" s="69"/>
      <c r="F3" s="798"/>
      <c r="G3" s="799"/>
      <c r="H3" s="799"/>
      <c r="I3" s="800"/>
    </row>
    <row r="4" spans="1:9" ht="14.25" customHeight="1">
      <c r="A4" s="69"/>
      <c r="B4" s="69"/>
      <c r="C4" s="69"/>
      <c r="D4" s="69"/>
      <c r="E4" s="69"/>
      <c r="F4" s="69"/>
      <c r="G4" s="69"/>
      <c r="H4" s="69"/>
      <c r="I4" s="69"/>
    </row>
    <row r="5" spans="1:9" ht="18" customHeight="1">
      <c r="A5" s="69"/>
      <c r="B5" s="69"/>
      <c r="C5" s="540" t="s">
        <v>602</v>
      </c>
      <c r="D5" s="69"/>
      <c r="E5" s="541" t="s">
        <v>603</v>
      </c>
      <c r="F5" s="57"/>
      <c r="G5" s="801"/>
      <c r="H5" s="801"/>
      <c r="I5" s="802"/>
    </row>
    <row r="6" spans="1:9" ht="19.5" customHeight="1">
      <c r="A6" s="69"/>
      <c r="B6" s="69"/>
      <c r="C6" s="148">
        <v>2013</v>
      </c>
      <c r="D6" s="69"/>
      <c r="E6" s="542"/>
      <c r="F6" s="543"/>
      <c r="G6" s="543"/>
      <c r="H6" s="543"/>
      <c r="I6" s="544"/>
    </row>
    <row r="7" spans="1:9" ht="11.25" customHeight="1">
      <c r="A7" s="69"/>
      <c r="B7" s="69"/>
      <c r="C7" s="69"/>
      <c r="D7" s="69"/>
      <c r="E7" s="69"/>
      <c r="F7" s="69"/>
      <c r="G7" s="69"/>
      <c r="H7" s="69"/>
      <c r="I7" s="69"/>
    </row>
    <row r="8" spans="1:9" ht="15" customHeight="1">
      <c r="A8" s="545" t="s">
        <v>604</v>
      </c>
      <c r="B8" s="57"/>
      <c r="C8" s="57"/>
      <c r="D8" s="57"/>
      <c r="E8" s="57"/>
      <c r="F8" s="546" t="s">
        <v>605</v>
      </c>
      <c r="G8" s="759" t="s">
        <v>842</v>
      </c>
      <c r="H8" s="759"/>
      <c r="I8" s="760"/>
    </row>
    <row r="9" spans="1:9" ht="15" customHeight="1">
      <c r="A9" s="547" t="s">
        <v>606</v>
      </c>
      <c r="B9" s="548"/>
      <c r="C9" s="548"/>
      <c r="D9" s="548"/>
      <c r="E9" s="548"/>
      <c r="F9" s="549" t="s">
        <v>607</v>
      </c>
      <c r="G9" s="803" t="s">
        <v>834</v>
      </c>
      <c r="H9" s="759"/>
      <c r="I9" s="760"/>
    </row>
    <row r="10" spans="1:9" ht="15" customHeight="1">
      <c r="A10" s="547" t="s">
        <v>608</v>
      </c>
      <c r="B10" s="548"/>
      <c r="C10" s="548"/>
      <c r="D10" s="548"/>
      <c r="E10" s="548"/>
      <c r="F10" s="549" t="s">
        <v>609</v>
      </c>
      <c r="G10" s="759" t="s">
        <v>828</v>
      </c>
      <c r="H10" s="759"/>
      <c r="I10" s="760"/>
    </row>
    <row r="11" spans="1:9" ht="15" customHeight="1">
      <c r="A11" s="547" t="s">
        <v>610</v>
      </c>
      <c r="B11" s="548"/>
      <c r="C11" s="548"/>
      <c r="D11" s="548"/>
      <c r="E11" s="548"/>
      <c r="F11" s="549" t="s">
        <v>611</v>
      </c>
      <c r="G11" s="759"/>
      <c r="H11" s="759"/>
      <c r="I11" s="760"/>
    </row>
    <row r="12" spans="1:9" ht="15" customHeight="1">
      <c r="A12" s="547" t="s">
        <v>612</v>
      </c>
      <c r="B12" s="548"/>
      <c r="C12" s="548"/>
      <c r="D12" s="548"/>
      <c r="E12" s="548"/>
      <c r="F12" s="549" t="s">
        <v>613</v>
      </c>
      <c r="G12" s="759" t="s">
        <v>843</v>
      </c>
      <c r="H12" s="759"/>
      <c r="I12" s="760"/>
    </row>
    <row r="13" spans="1:9" ht="15" customHeight="1">
      <c r="A13" s="550" t="s">
        <v>614</v>
      </c>
      <c r="B13" s="543"/>
      <c r="C13" s="543"/>
      <c r="D13" s="543"/>
      <c r="E13" s="543"/>
      <c r="F13" s="551"/>
      <c r="G13" s="543"/>
      <c r="H13" s="543"/>
      <c r="I13" s="544"/>
    </row>
    <row r="14" spans="1:9" ht="19.5" customHeight="1">
      <c r="A14" s="552" t="s">
        <v>615</v>
      </c>
      <c r="B14" s="553"/>
      <c r="C14" s="553"/>
      <c r="D14" s="69"/>
      <c r="E14" s="69"/>
      <c r="F14" s="554"/>
      <c r="G14" s="69"/>
      <c r="H14" s="68"/>
      <c r="I14" s="69"/>
    </row>
    <row r="15" spans="1:9" ht="23.25" customHeight="1">
      <c r="A15" s="555" t="s">
        <v>616</v>
      </c>
      <c r="B15" s="69"/>
      <c r="C15" s="69"/>
      <c r="D15" s="69"/>
      <c r="E15" s="69"/>
      <c r="F15" s="554"/>
      <c r="G15" s="556" t="s">
        <v>617</v>
      </c>
      <c r="H15" s="557"/>
      <c r="I15" s="556" t="s">
        <v>618</v>
      </c>
    </row>
    <row r="16" spans="1:9" ht="9.75" customHeight="1">
      <c r="A16" s="69"/>
      <c r="B16" s="69"/>
      <c r="C16" s="69"/>
      <c r="D16" s="69"/>
      <c r="E16" s="69"/>
      <c r="F16" s="554"/>
      <c r="G16" s="69"/>
      <c r="H16" s="68"/>
      <c r="I16" s="69"/>
    </row>
    <row r="17" spans="1:9" ht="18" customHeight="1">
      <c r="A17" s="554" t="s">
        <v>619</v>
      </c>
      <c r="B17" s="69" t="s">
        <v>620</v>
      </c>
      <c r="C17" s="69"/>
      <c r="D17" s="69"/>
      <c r="E17" s="69"/>
      <c r="F17" s="558" t="s">
        <v>621</v>
      </c>
      <c r="G17" s="559">
        <v>107544423</v>
      </c>
      <c r="H17" s="558" t="s">
        <v>622</v>
      </c>
      <c r="I17" s="559">
        <f>G17</f>
        <v>107544423</v>
      </c>
    </row>
    <row r="18" spans="1:9" ht="18" customHeight="1">
      <c r="A18" s="554" t="s">
        <v>623</v>
      </c>
      <c r="B18" s="69" t="s">
        <v>624</v>
      </c>
      <c r="C18" s="69"/>
      <c r="D18" s="69"/>
      <c r="E18" s="69"/>
      <c r="F18" s="558" t="s">
        <v>625</v>
      </c>
      <c r="G18" s="559">
        <v>94690398</v>
      </c>
      <c r="H18" s="558" t="s">
        <v>626</v>
      </c>
      <c r="I18" s="559">
        <f>G18</f>
        <v>94690398</v>
      </c>
    </row>
    <row r="19" spans="1:9" ht="18" customHeight="1">
      <c r="A19" s="554" t="s">
        <v>627</v>
      </c>
      <c r="B19" s="69" t="s">
        <v>628</v>
      </c>
      <c r="C19" s="69"/>
      <c r="D19" s="69"/>
      <c r="E19" s="69"/>
      <c r="F19" s="558"/>
      <c r="G19" s="559"/>
      <c r="H19" s="558" t="s">
        <v>627</v>
      </c>
      <c r="I19" s="559">
        <v>2696</v>
      </c>
    </row>
    <row r="20" spans="1:9" ht="16.5" customHeight="1">
      <c r="A20" s="560" t="s">
        <v>629</v>
      </c>
      <c r="B20" s="69"/>
      <c r="C20" s="69"/>
      <c r="D20" s="69"/>
      <c r="E20" s="69"/>
      <c r="F20" s="554"/>
      <c r="G20" s="69"/>
      <c r="H20" s="554"/>
      <c r="I20" s="69"/>
    </row>
    <row r="21" spans="1:9" ht="18" customHeight="1">
      <c r="A21" s="554" t="s">
        <v>630</v>
      </c>
      <c r="B21" s="69" t="s">
        <v>631</v>
      </c>
      <c r="C21" s="69"/>
      <c r="D21" s="69"/>
      <c r="E21" s="69"/>
      <c r="F21" s="558" t="s">
        <v>632</v>
      </c>
      <c r="G21" s="559">
        <f>IF(G18-G17&gt;0,G18-G17,0)</f>
        <v>0</v>
      </c>
      <c r="H21" s="558" t="s">
        <v>633</v>
      </c>
      <c r="I21" s="559">
        <f>IF(I18-I17&gt;0,I18-I17,0)</f>
        <v>0</v>
      </c>
    </row>
    <row r="22" spans="1:9" ht="18" customHeight="1">
      <c r="A22" s="554" t="s">
        <v>634</v>
      </c>
      <c r="B22" s="69" t="s">
        <v>635</v>
      </c>
      <c r="C22" s="69"/>
      <c r="D22" s="69"/>
      <c r="E22" s="69"/>
      <c r="F22" s="558" t="s">
        <v>636</v>
      </c>
      <c r="G22" s="559">
        <f>IF(G17-G18&gt;0,G17-G18,0)</f>
        <v>12854025</v>
      </c>
      <c r="H22" s="558" t="s">
        <v>637</v>
      </c>
      <c r="I22" s="559">
        <f>IF(I17-I18&gt;0,I17-I18+I19,0)</f>
        <v>12856721</v>
      </c>
    </row>
    <row r="23" spans="1:9" ht="18" customHeight="1">
      <c r="A23" s="554" t="s">
        <v>638</v>
      </c>
      <c r="B23" s="69" t="s">
        <v>289</v>
      </c>
      <c r="C23" s="69"/>
      <c r="D23" s="69"/>
      <c r="E23" s="69"/>
      <c r="F23" s="554"/>
      <c r="G23" s="69"/>
      <c r="H23" s="558" t="s">
        <v>638</v>
      </c>
      <c r="I23" s="559"/>
    </row>
    <row r="24" spans="1:9" ht="18" customHeight="1">
      <c r="A24" s="554" t="s">
        <v>639</v>
      </c>
      <c r="B24" s="69" t="s">
        <v>640</v>
      </c>
      <c r="C24" s="69"/>
      <c r="D24" s="69"/>
      <c r="E24" s="69"/>
      <c r="F24" s="554"/>
      <c r="G24" s="69"/>
      <c r="H24" s="558" t="s">
        <v>639</v>
      </c>
      <c r="I24" s="559">
        <f>IF(I22-I23&gt;0,I22-I23,0)</f>
        <v>12856721</v>
      </c>
    </row>
    <row r="25" spans="1:9" ht="16.5" customHeight="1">
      <c r="A25" s="561" t="s">
        <v>641</v>
      </c>
      <c r="B25" s="69"/>
      <c r="C25" s="69"/>
      <c r="D25" s="69"/>
      <c r="E25" s="69"/>
      <c r="F25" s="554"/>
      <c r="G25" s="69"/>
      <c r="H25" s="554"/>
      <c r="I25" s="69"/>
    </row>
    <row r="26" spans="1:9" ht="18" customHeight="1">
      <c r="A26" s="554" t="s">
        <v>642</v>
      </c>
      <c r="B26" s="69" t="s">
        <v>643</v>
      </c>
      <c r="C26" s="69"/>
      <c r="D26" s="69"/>
      <c r="E26" s="69"/>
      <c r="F26" s="554"/>
      <c r="G26" s="69"/>
      <c r="H26" s="558" t="s">
        <v>642</v>
      </c>
      <c r="I26" s="559">
        <f>I24*0.1</f>
        <v>1285672</v>
      </c>
    </row>
    <row r="27" spans="1:9" ht="18" customHeight="1">
      <c r="A27" s="554" t="s">
        <v>644</v>
      </c>
      <c r="B27" s="69" t="s">
        <v>645</v>
      </c>
      <c r="C27" s="69"/>
      <c r="D27" s="69"/>
      <c r="E27" s="69"/>
      <c r="F27" s="554"/>
      <c r="G27" s="69"/>
      <c r="H27" s="558" t="s">
        <v>644</v>
      </c>
      <c r="I27" s="559">
        <v>0</v>
      </c>
    </row>
    <row r="28" spans="1:9" ht="18" customHeight="1">
      <c r="A28" s="554" t="s">
        <v>646</v>
      </c>
      <c r="B28" s="69" t="s">
        <v>647</v>
      </c>
      <c r="C28" s="69"/>
      <c r="D28" s="69"/>
      <c r="E28" s="69"/>
      <c r="F28" s="554"/>
      <c r="G28" s="69"/>
      <c r="H28" s="558" t="s">
        <v>646</v>
      </c>
      <c r="I28" s="559">
        <f>I26+I27</f>
        <v>1285672</v>
      </c>
    </row>
    <row r="29" spans="1:9" ht="18" customHeight="1">
      <c r="A29" s="554" t="s">
        <v>648</v>
      </c>
      <c r="B29" s="69" t="s">
        <v>649</v>
      </c>
      <c r="C29" s="69"/>
      <c r="D29" s="69"/>
      <c r="E29" s="69"/>
      <c r="F29" s="558" t="s">
        <v>648</v>
      </c>
      <c r="G29" s="559">
        <v>0</v>
      </c>
      <c r="H29" s="554"/>
      <c r="I29" s="69"/>
    </row>
    <row r="30" spans="1:9" ht="18" customHeight="1">
      <c r="A30" s="554" t="s">
        <v>650</v>
      </c>
      <c r="B30" s="69" t="s">
        <v>651</v>
      </c>
      <c r="C30" s="69"/>
      <c r="D30" s="69"/>
      <c r="E30" s="69"/>
      <c r="F30" s="558" t="s">
        <v>650</v>
      </c>
      <c r="G30" s="559">
        <v>2369936</v>
      </c>
      <c r="H30" s="554"/>
      <c r="I30" s="69"/>
    </row>
    <row r="31" spans="1:9" ht="18" customHeight="1">
      <c r="A31" s="554" t="s">
        <v>652</v>
      </c>
      <c r="B31" s="69" t="s">
        <v>653</v>
      </c>
      <c r="C31" s="69"/>
      <c r="D31" s="69"/>
      <c r="E31" s="69"/>
      <c r="F31" s="558" t="s">
        <v>652</v>
      </c>
      <c r="G31" s="559">
        <v>0</v>
      </c>
      <c r="H31" s="554"/>
      <c r="I31" s="69"/>
    </row>
    <row r="32" spans="1:9" ht="18" customHeight="1">
      <c r="A32" s="554" t="s">
        <v>654</v>
      </c>
      <c r="B32" s="69" t="s">
        <v>655</v>
      </c>
      <c r="C32" s="69"/>
      <c r="D32" s="69"/>
      <c r="E32" s="69"/>
      <c r="F32" s="558" t="s">
        <v>654</v>
      </c>
      <c r="G32" s="559">
        <v>0</v>
      </c>
      <c r="H32" s="554"/>
      <c r="I32" s="69"/>
    </row>
    <row r="33" spans="1:9" ht="18" customHeight="1">
      <c r="A33" s="554" t="s">
        <v>656</v>
      </c>
      <c r="B33" s="69" t="s">
        <v>657</v>
      </c>
      <c r="C33" s="69"/>
      <c r="D33" s="69"/>
      <c r="E33" s="69"/>
      <c r="F33" s="558" t="s">
        <v>656</v>
      </c>
      <c r="G33" s="559">
        <f>IF(G30+G31&gt;I28,G30+G31-I28,0)</f>
        <v>1084264</v>
      </c>
      <c r="H33" s="554"/>
      <c r="I33" s="69"/>
    </row>
    <row r="34" spans="1:9" ht="18" customHeight="1">
      <c r="A34" s="554" t="s">
        <v>658</v>
      </c>
      <c r="B34" s="69" t="s">
        <v>659</v>
      </c>
      <c r="C34" s="69"/>
      <c r="D34" s="69"/>
      <c r="E34" s="69"/>
      <c r="F34" s="554"/>
      <c r="G34" s="69"/>
      <c r="H34" s="558" t="s">
        <v>658</v>
      </c>
      <c r="I34" s="559">
        <f>IF(G31+G30&lt;I28,I28-(G30+G31),0)</f>
        <v>0</v>
      </c>
    </row>
    <row r="35" spans="1:9" ht="18" customHeight="1">
      <c r="A35" s="554" t="s">
        <v>660</v>
      </c>
      <c r="B35" s="69" t="s">
        <v>661</v>
      </c>
      <c r="C35" s="69"/>
      <c r="D35" s="69"/>
      <c r="E35" s="69"/>
      <c r="F35" s="554"/>
      <c r="G35" s="69"/>
      <c r="H35" s="558" t="s">
        <v>660</v>
      </c>
      <c r="I35" s="559"/>
    </row>
    <row r="36" spans="1:9" ht="18" customHeight="1">
      <c r="A36" s="554" t="s">
        <v>662</v>
      </c>
      <c r="B36" s="69" t="s">
        <v>663</v>
      </c>
      <c r="C36" s="69"/>
      <c r="D36" s="69"/>
      <c r="E36" s="69"/>
      <c r="F36" s="554"/>
      <c r="G36" s="69"/>
      <c r="H36" s="558" t="s">
        <v>662</v>
      </c>
      <c r="I36" s="559">
        <f>I34+I35</f>
        <v>0</v>
      </c>
    </row>
    <row r="37" spans="1:9" ht="21.75" customHeight="1">
      <c r="A37" s="562"/>
      <c r="B37" s="543"/>
      <c r="C37" s="543"/>
      <c r="D37" s="543"/>
      <c r="E37" s="543"/>
      <c r="F37" s="563"/>
      <c r="G37" s="69"/>
      <c r="H37" s="68"/>
      <c r="I37" s="69"/>
    </row>
    <row r="38" spans="1:9" ht="23.25" customHeight="1">
      <c r="A38" s="562" t="s">
        <v>664</v>
      </c>
      <c r="B38" s="543"/>
      <c r="C38" s="543"/>
      <c r="D38" s="543"/>
      <c r="E38" s="543"/>
      <c r="F38" s="564"/>
      <c r="G38" s="543"/>
      <c r="H38" s="562"/>
      <c r="I38" s="543"/>
    </row>
    <row r="39" spans="1:9" ht="22.5" customHeight="1">
      <c r="A39" s="565" t="s">
        <v>4</v>
      </c>
      <c r="B39" s="69"/>
      <c r="C39" s="69"/>
      <c r="D39" s="69"/>
      <c r="E39" s="69"/>
      <c r="F39" s="563"/>
      <c r="G39" s="69"/>
      <c r="H39" s="68"/>
      <c r="I39" s="69"/>
    </row>
    <row r="40" spans="1:9" ht="9.75" customHeight="1">
      <c r="A40" s="566" t="s">
        <v>5</v>
      </c>
      <c r="B40" s="69"/>
      <c r="C40" s="69"/>
      <c r="D40" s="69"/>
      <c r="E40" s="69"/>
      <c r="F40" s="563"/>
      <c r="G40" s="69"/>
      <c r="H40" s="68"/>
      <c r="I40" s="69"/>
    </row>
    <row r="41" spans="1:9" ht="16.5" customHeight="1">
      <c r="A41" s="567"/>
      <c r="B41" s="69" t="s">
        <v>6</v>
      </c>
      <c r="C41" s="69"/>
      <c r="D41" s="69"/>
      <c r="E41" s="69"/>
      <c r="F41" s="563"/>
      <c r="G41" s="69"/>
      <c r="H41" s="68"/>
      <c r="I41" s="69"/>
    </row>
    <row r="42" spans="1:9" ht="5.25" customHeight="1">
      <c r="A42" s="568"/>
      <c r="B42" s="69"/>
      <c r="C42" s="69"/>
      <c r="D42" s="69"/>
      <c r="E42" s="69"/>
      <c r="F42" s="563"/>
      <c r="G42" s="69"/>
      <c r="H42" s="68"/>
      <c r="I42" s="69"/>
    </row>
    <row r="43" spans="1:9" ht="16.5" customHeight="1">
      <c r="A43" s="567"/>
      <c r="B43" s="69" t="s">
        <v>7</v>
      </c>
      <c r="C43" s="69"/>
      <c r="D43" s="69"/>
      <c r="E43" s="69"/>
      <c r="F43" s="563"/>
      <c r="G43" s="69"/>
      <c r="H43" s="68"/>
      <c r="I43" s="69"/>
    </row>
    <row r="44" spans="1:9" ht="5.25" customHeight="1">
      <c r="A44" s="568"/>
      <c r="B44" s="69"/>
      <c r="C44" s="69"/>
      <c r="D44" s="69"/>
      <c r="E44" s="69"/>
      <c r="F44" s="563"/>
      <c r="G44" s="69"/>
      <c r="H44" s="68"/>
      <c r="I44" s="69"/>
    </row>
    <row r="45" spans="1:9" ht="16.5" customHeight="1">
      <c r="A45" s="567"/>
      <c r="B45" s="69" t="s">
        <v>8</v>
      </c>
      <c r="C45" s="69"/>
      <c r="D45" s="69"/>
      <c r="E45" s="69"/>
      <c r="F45" s="68"/>
      <c r="G45" s="569" t="s">
        <v>9</v>
      </c>
      <c r="H45" s="570"/>
      <c r="I45" s="559"/>
    </row>
    <row r="46" spans="1:9" ht="5.25" customHeight="1">
      <c r="A46" s="68"/>
      <c r="B46" s="69"/>
      <c r="C46" s="69"/>
      <c r="D46" s="69"/>
      <c r="E46" s="69"/>
      <c r="F46" s="68"/>
      <c r="G46" s="69"/>
      <c r="H46" s="68"/>
      <c r="I46" s="69"/>
    </row>
    <row r="47" spans="1:9" ht="16.5" customHeight="1">
      <c r="A47" s="567"/>
      <c r="B47" s="69" t="s">
        <v>10</v>
      </c>
      <c r="C47" s="69"/>
      <c r="D47" s="69"/>
      <c r="E47" s="69"/>
      <c r="F47" s="571" t="s">
        <v>11</v>
      </c>
      <c r="G47" s="69"/>
      <c r="H47" s="68"/>
      <c r="I47" s="572" t="s">
        <v>12</v>
      </c>
    </row>
    <row r="48" spans="1:9" ht="16.5" customHeight="1">
      <c r="A48" s="68"/>
      <c r="B48" s="69"/>
      <c r="C48" s="69"/>
      <c r="D48" s="69"/>
      <c r="E48" s="69"/>
      <c r="F48" s="68"/>
      <c r="G48" s="69"/>
      <c r="H48" s="68"/>
      <c r="I48" s="572" t="s">
        <v>13</v>
      </c>
    </row>
    <row r="49" spans="1:9" ht="16.5" customHeight="1">
      <c r="A49" s="68"/>
      <c r="B49" s="69"/>
      <c r="C49" s="69"/>
      <c r="D49" s="69"/>
      <c r="E49" s="69"/>
      <c r="F49" s="68"/>
      <c r="G49" s="69"/>
      <c r="H49" s="68"/>
      <c r="I49" s="69"/>
    </row>
    <row r="50" spans="1:8" ht="16.5" customHeight="1">
      <c r="A50" s="1"/>
      <c r="F50" s="1"/>
      <c r="H50" s="1"/>
    </row>
    <row r="51" spans="1:8" ht="16.5" customHeight="1">
      <c r="A51" s="1"/>
      <c r="F51" s="1"/>
      <c r="H51" s="1"/>
    </row>
    <row r="52" spans="1:8" ht="16.5" customHeight="1">
      <c r="A52" s="1"/>
      <c r="F52" s="1"/>
      <c r="H52" s="1"/>
    </row>
    <row r="53" spans="1:8" ht="16.5" customHeight="1">
      <c r="A53" s="1"/>
      <c r="F53" s="1"/>
      <c r="H53" s="1"/>
    </row>
    <row r="54" spans="1:8" ht="16.5" customHeight="1">
      <c r="A54" s="1"/>
      <c r="F54" s="1"/>
      <c r="H54" s="1"/>
    </row>
    <row r="55" spans="1:8" ht="16.5" customHeight="1">
      <c r="A55" s="1"/>
      <c r="F55" s="1"/>
      <c r="H55" s="1"/>
    </row>
    <row r="56" spans="1:8" ht="16.5" customHeight="1">
      <c r="A56" s="1"/>
      <c r="F56" s="1"/>
      <c r="H56" s="1"/>
    </row>
    <row r="57" spans="1:8" ht="16.5" customHeight="1">
      <c r="A57" s="1"/>
      <c r="F57" s="1"/>
      <c r="H57" s="1"/>
    </row>
    <row r="58" spans="1:8" ht="16.5" customHeight="1">
      <c r="A58" s="1"/>
      <c r="F58" s="1"/>
      <c r="H58" s="1"/>
    </row>
    <row r="59" spans="1:8" ht="16.5" customHeight="1">
      <c r="A59" s="1"/>
      <c r="F59" s="1"/>
      <c r="H59" s="1"/>
    </row>
    <row r="60" spans="1:8" ht="16.5" customHeight="1">
      <c r="A60" s="1"/>
      <c r="F60" s="1"/>
      <c r="H60" s="1"/>
    </row>
    <row r="61" spans="1:8" ht="16.5" customHeight="1">
      <c r="A61" s="1"/>
      <c r="F61" s="1"/>
      <c r="H61" s="1"/>
    </row>
    <row r="62" spans="1:8" ht="16.5" customHeight="1">
      <c r="A62" s="1"/>
      <c r="F62" s="1"/>
      <c r="H62" s="1"/>
    </row>
    <row r="63" spans="1:8" ht="12.75">
      <c r="A63" s="1"/>
      <c r="F63" s="1"/>
      <c r="H63" s="1"/>
    </row>
    <row r="64" spans="1:8" ht="12.75">
      <c r="A64" s="1"/>
      <c r="F64" s="1"/>
      <c r="H64" s="1"/>
    </row>
    <row r="65" spans="1:8" ht="12.75">
      <c r="A65" s="1"/>
      <c r="F65" s="1"/>
      <c r="H65" s="1"/>
    </row>
    <row r="66" spans="1:8" ht="12.75">
      <c r="A66" s="1"/>
      <c r="F66" s="1"/>
      <c r="H66" s="1"/>
    </row>
    <row r="67" spans="1:8" ht="12.75">
      <c r="A67" s="1"/>
      <c r="F67" s="1"/>
      <c r="H67" s="1"/>
    </row>
    <row r="68" spans="1:8" ht="12.75">
      <c r="A68" s="1"/>
      <c r="F68" s="1"/>
      <c r="H68" s="1"/>
    </row>
    <row r="69" spans="1:8" ht="12.75">
      <c r="A69" s="1"/>
      <c r="H69" s="1"/>
    </row>
    <row r="70" spans="1:8" ht="12.75">
      <c r="A70" s="1"/>
      <c r="H70" s="1"/>
    </row>
    <row r="71" spans="1:8" ht="12.75">
      <c r="A71" s="1"/>
      <c r="H71" s="1"/>
    </row>
    <row r="72" spans="1:8" ht="12.75">
      <c r="A72" s="1"/>
      <c r="H72" s="1"/>
    </row>
    <row r="73" spans="1:8" ht="12.75">
      <c r="A73" s="1"/>
      <c r="H73" s="1"/>
    </row>
    <row r="74" spans="1:8" ht="12.75">
      <c r="A74" s="1"/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</sheetData>
  <sheetProtection/>
  <mergeCells count="9">
    <mergeCell ref="G10:I10"/>
    <mergeCell ref="G11:I11"/>
    <mergeCell ref="G12:I12"/>
    <mergeCell ref="F1:I1"/>
    <mergeCell ref="F2:I2"/>
    <mergeCell ref="F3:I3"/>
    <mergeCell ref="G5:I5"/>
    <mergeCell ref="G8:I8"/>
    <mergeCell ref="G9:I9"/>
  </mergeCells>
  <printOptions horizontalCentered="1"/>
  <pageMargins left="0" right="0" top="0.5" bottom="0" header="0" footer="0"/>
  <pageSetup horizontalDpi="300" verticalDpi="300" orientation="portrait" paperSize="9" r:id="rId1"/>
  <ignoredErrors>
    <ignoredError sqref="F8:F12 F17:F22 H23:H28 F29:F33 H34:H36 A19 H17:H22 A23:A3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D61"/>
  <sheetViews>
    <sheetView showGridLines="0" zoomScalePageLayoutView="0" workbookViewId="0" topLeftCell="A1">
      <selection activeCell="F54" sqref="F54"/>
    </sheetView>
  </sheetViews>
  <sheetFormatPr defaultColWidth="9.140625" defaultRowHeight="12.75"/>
  <cols>
    <col min="1" max="1" width="2.8515625" style="0" customWidth="1"/>
    <col min="2" max="2" width="56.00390625" style="0" customWidth="1"/>
    <col min="3" max="3" width="19.28125" style="0" customWidth="1"/>
    <col min="4" max="4" width="22.28125" style="0" customWidth="1"/>
    <col min="5" max="5" width="6.7109375" style="0" customWidth="1"/>
    <col min="6" max="6" width="11.421875" style="0" customWidth="1"/>
  </cols>
  <sheetData>
    <row r="1" spans="1:4" ht="12.75">
      <c r="A1" s="830" t="s">
        <v>367</v>
      </c>
      <c r="B1" s="830"/>
      <c r="C1" s="818" t="s">
        <v>368</v>
      </c>
      <c r="D1" s="819"/>
    </row>
    <row r="2" spans="1:4" ht="12.75">
      <c r="A2" s="830"/>
      <c r="B2" s="830"/>
      <c r="C2" s="820" t="s">
        <v>369</v>
      </c>
      <c r="D2" s="821"/>
    </row>
    <row r="3" spans="1:4" ht="14.25" customHeight="1">
      <c r="A3" s="830" t="s">
        <v>366</v>
      </c>
      <c r="B3" s="830"/>
      <c r="C3" s="822"/>
      <c r="D3" s="823"/>
    </row>
    <row r="4" spans="1:4" ht="11.25" customHeight="1">
      <c r="A4" s="3"/>
      <c r="B4" s="3"/>
      <c r="C4" s="824" t="s">
        <v>925</v>
      </c>
      <c r="D4" s="825"/>
    </row>
    <row r="5" spans="1:4" ht="12.75" customHeight="1">
      <c r="A5" s="831" t="s">
        <v>831</v>
      </c>
      <c r="B5" s="832"/>
      <c r="C5" s="826"/>
      <c r="D5" s="827"/>
    </row>
    <row r="6" spans="1:4" ht="15" customHeight="1">
      <c r="A6" s="804" t="s">
        <v>832</v>
      </c>
      <c r="B6" s="805"/>
      <c r="C6" s="2"/>
      <c r="D6" s="2"/>
    </row>
    <row r="7" spans="1:4" ht="12.75">
      <c r="A7" s="804" t="s">
        <v>833</v>
      </c>
      <c r="B7" s="805"/>
      <c r="C7" s="50"/>
      <c r="D7" s="50"/>
    </row>
    <row r="8" spans="1:4" ht="8.25" customHeight="1">
      <c r="A8" s="3"/>
      <c r="B8" s="51"/>
      <c r="C8" s="50"/>
      <c r="D8" s="52"/>
    </row>
    <row r="9" spans="1:4" ht="5.25" customHeight="1">
      <c r="A9" s="3"/>
      <c r="B9" s="49"/>
      <c r="C9" s="50"/>
      <c r="D9" s="49"/>
    </row>
    <row r="10" spans="1:4" ht="10.5" customHeight="1">
      <c r="A10" s="3"/>
      <c r="B10" s="53" t="s">
        <v>203</v>
      </c>
      <c r="C10" s="15" t="s">
        <v>204</v>
      </c>
      <c r="D10" s="12" t="s">
        <v>205</v>
      </c>
    </row>
    <row r="11" spans="1:4" ht="13.5">
      <c r="A11" s="16">
        <v>1</v>
      </c>
      <c r="B11" s="17" t="s">
        <v>206</v>
      </c>
      <c r="C11" s="559">
        <v>107544423</v>
      </c>
      <c r="D11" s="34">
        <f>C11</f>
        <v>107544423</v>
      </c>
    </row>
    <row r="12" spans="1:4" ht="13.5">
      <c r="A12" s="16">
        <v>2</v>
      </c>
      <c r="B12" s="18" t="s">
        <v>207</v>
      </c>
      <c r="C12" s="559">
        <v>94690398</v>
      </c>
      <c r="D12" s="34">
        <f>C12-D13</f>
        <v>94687702</v>
      </c>
    </row>
    <row r="13" spans="1:4" ht="13.5">
      <c r="A13" s="16">
        <v>3</v>
      </c>
      <c r="B13" s="18" t="s">
        <v>208</v>
      </c>
      <c r="C13" s="59"/>
      <c r="D13" s="62">
        <f>SUM(D14:D36)</f>
        <v>2696</v>
      </c>
    </row>
    <row r="14" spans="1:4" ht="12.75">
      <c r="A14" s="12" t="s">
        <v>292</v>
      </c>
      <c r="B14" s="9" t="s">
        <v>354</v>
      </c>
      <c r="C14" s="59"/>
      <c r="D14" s="45"/>
    </row>
    <row r="15" spans="1:4" ht="12.75">
      <c r="A15" s="12" t="s">
        <v>293</v>
      </c>
      <c r="B15" s="9" t="s">
        <v>355</v>
      </c>
      <c r="C15" s="59"/>
      <c r="D15" s="45"/>
    </row>
    <row r="16" spans="1:4" ht="13.5" customHeight="1">
      <c r="A16" s="810" t="s">
        <v>294</v>
      </c>
      <c r="B16" s="808" t="s">
        <v>356</v>
      </c>
      <c r="C16" s="806"/>
      <c r="D16" s="816"/>
    </row>
    <row r="17" spans="1:4" ht="12.75" customHeight="1">
      <c r="A17" s="811"/>
      <c r="B17" s="809"/>
      <c r="C17" s="807"/>
      <c r="D17" s="817"/>
    </row>
    <row r="18" spans="1:4" ht="12.75">
      <c r="A18" s="12" t="s">
        <v>296</v>
      </c>
      <c r="B18" s="9" t="s">
        <v>297</v>
      </c>
      <c r="C18" s="59"/>
      <c r="D18" s="45"/>
    </row>
    <row r="19" spans="1:4" ht="12.75">
      <c r="A19" s="12" t="s">
        <v>295</v>
      </c>
      <c r="B19" s="9" t="s">
        <v>298</v>
      </c>
      <c r="C19" s="59"/>
      <c r="D19" s="45"/>
    </row>
    <row r="20" spans="1:4" ht="12.75">
      <c r="A20" s="12" t="s">
        <v>299</v>
      </c>
      <c r="B20" s="9" t="s">
        <v>300</v>
      </c>
      <c r="C20" s="59"/>
      <c r="D20" s="45"/>
    </row>
    <row r="21" spans="1:4" ht="12.75">
      <c r="A21" s="814" t="s">
        <v>301</v>
      </c>
      <c r="B21" s="808" t="s">
        <v>357</v>
      </c>
      <c r="C21" s="806"/>
      <c r="D21" s="816"/>
    </row>
    <row r="22" spans="1:4" ht="12.75">
      <c r="A22" s="815"/>
      <c r="B22" s="809"/>
      <c r="C22" s="807"/>
      <c r="D22" s="817"/>
    </row>
    <row r="23" spans="1:4" ht="12.75">
      <c r="A23" s="12" t="s">
        <v>302</v>
      </c>
      <c r="B23" s="9" t="s">
        <v>303</v>
      </c>
      <c r="C23" s="59"/>
      <c r="D23" s="46">
        <v>2696</v>
      </c>
    </row>
    <row r="24" spans="1:4" ht="12.75">
      <c r="A24" s="12" t="s">
        <v>304</v>
      </c>
      <c r="B24" s="9" t="s">
        <v>305</v>
      </c>
      <c r="C24" s="59"/>
      <c r="D24" s="45"/>
    </row>
    <row r="25" spans="1:4" ht="12.75">
      <c r="A25" s="810" t="s">
        <v>306</v>
      </c>
      <c r="B25" s="808" t="s">
        <v>358</v>
      </c>
      <c r="C25" s="806"/>
      <c r="D25" s="816"/>
    </row>
    <row r="26" spans="1:4" ht="12.75">
      <c r="A26" s="811"/>
      <c r="B26" s="809"/>
      <c r="C26" s="807"/>
      <c r="D26" s="817"/>
    </row>
    <row r="27" spans="1:4" ht="12.75">
      <c r="A27" s="12" t="s">
        <v>307</v>
      </c>
      <c r="B27" s="9" t="s">
        <v>359</v>
      </c>
      <c r="C27" s="59"/>
      <c r="D27" s="45"/>
    </row>
    <row r="28" spans="1:4" ht="12.75">
      <c r="A28" s="12" t="s">
        <v>308</v>
      </c>
      <c r="B28" s="9" t="s">
        <v>309</v>
      </c>
      <c r="C28" s="59"/>
      <c r="D28" s="45"/>
    </row>
    <row r="29" spans="1:4" ht="12.75">
      <c r="A29" s="12" t="s">
        <v>310</v>
      </c>
      <c r="B29" s="9" t="s">
        <v>311</v>
      </c>
      <c r="C29" s="59"/>
      <c r="D29" s="47"/>
    </row>
    <row r="30" spans="1:4" ht="12.75">
      <c r="A30" s="12" t="s">
        <v>312</v>
      </c>
      <c r="B30" s="9" t="s">
        <v>360</v>
      </c>
      <c r="C30" s="59"/>
      <c r="D30" s="45"/>
    </row>
    <row r="31" spans="1:4" ht="12.75">
      <c r="A31" s="12" t="s">
        <v>313</v>
      </c>
      <c r="B31" s="9" t="s">
        <v>314</v>
      </c>
      <c r="C31" s="59"/>
      <c r="D31" s="45"/>
    </row>
    <row r="32" spans="1:4" ht="12.75">
      <c r="A32" s="810" t="s">
        <v>315</v>
      </c>
      <c r="B32" s="808" t="s">
        <v>361</v>
      </c>
      <c r="C32" s="806"/>
      <c r="D32" s="816"/>
    </row>
    <row r="33" spans="1:4" ht="12.75">
      <c r="A33" s="811"/>
      <c r="B33" s="809"/>
      <c r="C33" s="807"/>
      <c r="D33" s="817"/>
    </row>
    <row r="34" spans="1:4" ht="12.75">
      <c r="A34" s="12" t="s">
        <v>316</v>
      </c>
      <c r="B34" s="9" t="s">
        <v>317</v>
      </c>
      <c r="C34" s="59"/>
      <c r="D34" s="45"/>
    </row>
    <row r="35" spans="1:4" ht="25.5">
      <c r="A35" s="14" t="s">
        <v>362</v>
      </c>
      <c r="B35" s="29" t="s">
        <v>363</v>
      </c>
      <c r="C35" s="60"/>
      <c r="D35" s="48"/>
    </row>
    <row r="36" spans="1:4" ht="12.75">
      <c r="A36" s="12" t="s">
        <v>364</v>
      </c>
      <c r="B36" s="9" t="s">
        <v>365</v>
      </c>
      <c r="C36" s="59"/>
      <c r="D36" s="45"/>
    </row>
    <row r="37" spans="1:4" ht="12.75" customHeight="1">
      <c r="A37" s="55" t="s">
        <v>209</v>
      </c>
      <c r="B37" s="55"/>
      <c r="C37" s="55"/>
      <c r="D37" s="55"/>
    </row>
    <row r="38" spans="1:4" ht="12.75">
      <c r="A38" s="812" t="s">
        <v>210</v>
      </c>
      <c r="B38" s="813"/>
      <c r="C38" s="19">
        <f>IF(C12&gt;C12,C12-C11,0)</f>
        <v>0</v>
      </c>
      <c r="D38" s="45">
        <f>IF(D12-D13&gt;D11,D12-D13-D11,0)</f>
        <v>0</v>
      </c>
    </row>
    <row r="39" spans="1:4" ht="12.75">
      <c r="A39" s="812" t="s">
        <v>211</v>
      </c>
      <c r="B39" s="813"/>
      <c r="C39" s="19">
        <f>IF(C11&gt;C12,C11-C12,0)</f>
        <v>12854025</v>
      </c>
      <c r="D39" s="45">
        <f>IF(D11&gt;D12-D13,D11-D12,0)</f>
        <v>12856721</v>
      </c>
    </row>
    <row r="40" spans="1:4" ht="12.75">
      <c r="A40" s="828" t="s">
        <v>212</v>
      </c>
      <c r="B40" s="829"/>
      <c r="C40" s="59"/>
      <c r="D40" s="45"/>
    </row>
    <row r="41" spans="1:4" ht="12.75">
      <c r="A41" s="828" t="s">
        <v>213</v>
      </c>
      <c r="B41" s="829"/>
      <c r="C41" s="59"/>
      <c r="D41" s="45"/>
    </row>
    <row r="42" spans="1:4" ht="12.75">
      <c r="A42" s="828" t="s">
        <v>326</v>
      </c>
      <c r="B42" s="829"/>
      <c r="C42" s="59"/>
      <c r="D42" s="45"/>
    </row>
    <row r="43" spans="1:4" ht="12.75">
      <c r="A43" s="812" t="s">
        <v>327</v>
      </c>
      <c r="B43" s="813"/>
      <c r="C43" s="19"/>
      <c r="D43" s="45">
        <f>D40+D41+D42</f>
        <v>0</v>
      </c>
    </row>
    <row r="44" spans="1:4" ht="12.75">
      <c r="A44" s="812" t="s">
        <v>328</v>
      </c>
      <c r="B44" s="813"/>
      <c r="C44" s="59"/>
      <c r="D44" s="45"/>
    </row>
    <row r="45" spans="1:4" ht="12.75">
      <c r="A45" s="812" t="s">
        <v>329</v>
      </c>
      <c r="B45" s="813"/>
      <c r="C45" s="59"/>
      <c r="D45" s="45">
        <f>D39-(D43-D44)</f>
        <v>12856721</v>
      </c>
    </row>
    <row r="46" spans="1:4" ht="12.75">
      <c r="A46" s="812" t="s">
        <v>330</v>
      </c>
      <c r="B46" s="813"/>
      <c r="C46" s="59"/>
      <c r="D46" s="45">
        <f>D45*10%</f>
        <v>1285672</v>
      </c>
    </row>
    <row r="47" spans="1:4" ht="12.75">
      <c r="A47" s="812" t="s">
        <v>331</v>
      </c>
      <c r="B47" s="813"/>
      <c r="C47" s="19"/>
      <c r="D47" s="45">
        <v>0</v>
      </c>
    </row>
    <row r="48" spans="1:4" ht="12.75">
      <c r="A48" s="812" t="s">
        <v>332</v>
      </c>
      <c r="B48" s="813"/>
      <c r="C48" s="59"/>
      <c r="D48" s="45">
        <f>C39-D46</f>
        <v>11568353</v>
      </c>
    </row>
    <row r="49" spans="1:4" ht="12.75">
      <c r="A49" s="812" t="s">
        <v>333</v>
      </c>
      <c r="B49" s="813"/>
      <c r="C49" s="59"/>
      <c r="D49" s="45"/>
    </row>
    <row r="50" spans="1:4" ht="12.75">
      <c r="A50" s="812" t="s">
        <v>334</v>
      </c>
      <c r="B50" s="813"/>
      <c r="C50" s="59"/>
      <c r="D50" s="45"/>
    </row>
    <row r="51" spans="1:4" ht="12.75">
      <c r="A51" s="812" t="s">
        <v>335</v>
      </c>
      <c r="B51" s="813"/>
      <c r="C51" s="59"/>
      <c r="D51" s="45"/>
    </row>
    <row r="52" spans="1:4" ht="12.75">
      <c r="A52" s="812" t="s">
        <v>336</v>
      </c>
      <c r="B52" s="813"/>
      <c r="C52" s="59"/>
      <c r="D52" s="45"/>
    </row>
    <row r="53" spans="1:4" ht="12.75">
      <c r="A53" s="833" t="s">
        <v>342</v>
      </c>
      <c r="B53" s="833"/>
      <c r="C53" s="61"/>
      <c r="D53" s="54"/>
    </row>
    <row r="54" spans="1:4" ht="12.75">
      <c r="A54" s="812" t="s">
        <v>337</v>
      </c>
      <c r="B54" s="813"/>
      <c r="C54" s="19">
        <f>SUM(C55:C58)</f>
        <v>5844921</v>
      </c>
      <c r="D54" s="19">
        <f>SUM(D55:D58)</f>
        <v>5844921</v>
      </c>
    </row>
    <row r="55" spans="1:4" ht="12.75">
      <c r="A55" s="828" t="s">
        <v>338</v>
      </c>
      <c r="B55" s="829"/>
      <c r="C55" s="19">
        <v>2712882</v>
      </c>
      <c r="D55" s="45">
        <f>C55</f>
        <v>2712882</v>
      </c>
    </row>
    <row r="56" spans="1:4" ht="12.75">
      <c r="A56" s="828" t="s">
        <v>339</v>
      </c>
      <c r="B56" s="829"/>
      <c r="C56" s="19">
        <v>24687</v>
      </c>
      <c r="D56" s="45">
        <f>C56</f>
        <v>24687</v>
      </c>
    </row>
    <row r="57" spans="1:4" ht="12.75">
      <c r="A57" s="828" t="s">
        <v>340</v>
      </c>
      <c r="B57" s="829"/>
      <c r="C57" s="19">
        <v>2298850</v>
      </c>
      <c r="D57" s="45">
        <f>C57</f>
        <v>2298850</v>
      </c>
    </row>
    <row r="58" spans="1:4" ht="12.75">
      <c r="A58" s="828" t="s">
        <v>341</v>
      </c>
      <c r="B58" s="829"/>
      <c r="C58" s="19">
        <v>808502</v>
      </c>
      <c r="D58" s="45">
        <f>C58</f>
        <v>808502</v>
      </c>
    </row>
    <row r="59" spans="1:4" ht="12.75">
      <c r="A59" s="812" t="s">
        <v>343</v>
      </c>
      <c r="B59" s="813"/>
      <c r="C59" s="59"/>
      <c r="D59" s="45"/>
    </row>
    <row r="60" spans="1:4" ht="5.25" customHeight="1">
      <c r="A60" s="56"/>
      <c r="B60" s="56"/>
      <c r="C60" s="57"/>
      <c r="D60" s="58"/>
    </row>
    <row r="61" spans="1:4" ht="12.75">
      <c r="A61" s="63" t="s">
        <v>344</v>
      </c>
      <c r="B61" s="63"/>
      <c r="C61" s="63"/>
      <c r="D61" s="63"/>
    </row>
  </sheetData>
  <sheetProtection/>
  <mergeCells count="47">
    <mergeCell ref="A59:B59"/>
    <mergeCell ref="A51:B51"/>
    <mergeCell ref="A52:B52"/>
    <mergeCell ref="A53:B53"/>
    <mergeCell ref="A54:B54"/>
    <mergeCell ref="A58:B58"/>
    <mergeCell ref="A43:B43"/>
    <mergeCell ref="A46:B46"/>
    <mergeCell ref="A47:B47"/>
    <mergeCell ref="A48:B48"/>
    <mergeCell ref="A1:B2"/>
    <mergeCell ref="A3:B3"/>
    <mergeCell ref="A5:B5"/>
    <mergeCell ref="A45:B45"/>
    <mergeCell ref="A44:B44"/>
    <mergeCell ref="A39:B39"/>
    <mergeCell ref="A50:B50"/>
    <mergeCell ref="A40:B40"/>
    <mergeCell ref="A41:B41"/>
    <mergeCell ref="A57:B57"/>
    <mergeCell ref="D25:D26"/>
    <mergeCell ref="A56:B56"/>
    <mergeCell ref="A55:B55"/>
    <mergeCell ref="A42:B42"/>
    <mergeCell ref="A32:A33"/>
    <mergeCell ref="A49:B49"/>
    <mergeCell ref="D21:D22"/>
    <mergeCell ref="C1:D1"/>
    <mergeCell ref="C2:D2"/>
    <mergeCell ref="C3:D3"/>
    <mergeCell ref="C4:D5"/>
    <mergeCell ref="D16:D17"/>
    <mergeCell ref="C21:C22"/>
    <mergeCell ref="D32:D33"/>
    <mergeCell ref="A25:A26"/>
    <mergeCell ref="C25:C26"/>
    <mergeCell ref="B25:B26"/>
    <mergeCell ref="B32:B33"/>
    <mergeCell ref="C32:C33"/>
    <mergeCell ref="A6:B6"/>
    <mergeCell ref="C16:C17"/>
    <mergeCell ref="A7:B7"/>
    <mergeCell ref="B16:B17"/>
    <mergeCell ref="A16:A17"/>
    <mergeCell ref="A38:B38"/>
    <mergeCell ref="A21:A22"/>
    <mergeCell ref="B21:B2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6.140625" style="0" customWidth="1"/>
    <col min="2" max="2" width="30.57421875" style="0" customWidth="1"/>
    <col min="3" max="3" width="14.8515625" style="0" customWidth="1"/>
    <col min="4" max="4" width="13.57421875" style="0" customWidth="1"/>
    <col min="5" max="6" width="13.28125" style="0" customWidth="1"/>
    <col min="7" max="7" width="12.421875" style="0" customWidth="1"/>
    <col min="8" max="8" width="11.8515625" style="0" customWidth="1"/>
  </cols>
  <sheetData>
    <row r="1" spans="1:7" ht="18">
      <c r="A1" s="65" t="s">
        <v>829</v>
      </c>
      <c r="B1" s="38"/>
      <c r="C1" s="38"/>
      <c r="D1" s="38"/>
      <c r="E1" s="38"/>
      <c r="F1" s="38"/>
      <c r="G1" s="38"/>
    </row>
    <row r="2" spans="1:7" ht="18">
      <c r="A2" s="834" t="s">
        <v>830</v>
      </c>
      <c r="B2" s="834"/>
      <c r="C2" s="834"/>
      <c r="D2" s="834"/>
      <c r="E2" s="834"/>
      <c r="F2" s="834"/>
      <c r="G2" s="834"/>
    </row>
    <row r="3" ht="12.75">
      <c r="A3" s="4"/>
    </row>
    <row r="5" spans="1:8" ht="12.75">
      <c r="A5" s="791" t="s">
        <v>927</v>
      </c>
      <c r="B5" s="791"/>
      <c r="C5" s="791"/>
      <c r="D5" s="791"/>
      <c r="E5" s="791"/>
      <c r="F5" s="791"/>
      <c r="G5" s="791"/>
      <c r="H5" s="791"/>
    </row>
    <row r="6" spans="1:8" ht="12.75">
      <c r="A6" s="5"/>
      <c r="B6" s="5"/>
      <c r="C6" s="5"/>
      <c r="D6" s="5"/>
      <c r="E6" s="5"/>
      <c r="F6" s="5"/>
      <c r="G6" s="5"/>
      <c r="H6" s="5"/>
    </row>
    <row r="7" spans="3:7" ht="22.5">
      <c r="C7" s="32" t="s">
        <v>409</v>
      </c>
      <c r="D7" s="35"/>
      <c r="E7" s="37"/>
      <c r="F7" s="37"/>
      <c r="G7" s="36"/>
    </row>
    <row r="8" spans="1:8" ht="12.75">
      <c r="A8" s="835" t="s">
        <v>598</v>
      </c>
      <c r="B8" s="837" t="s">
        <v>408</v>
      </c>
      <c r="C8" s="840" t="s">
        <v>412</v>
      </c>
      <c r="D8" s="840" t="s">
        <v>409</v>
      </c>
      <c r="E8" s="840" t="s">
        <v>319</v>
      </c>
      <c r="F8" s="843" t="s">
        <v>413</v>
      </c>
      <c r="G8" s="840" t="s">
        <v>410</v>
      </c>
      <c r="H8" s="840" t="s">
        <v>411</v>
      </c>
    </row>
    <row r="9" spans="1:8" ht="12.75">
      <c r="A9" s="836"/>
      <c r="B9" s="838"/>
      <c r="C9" s="841"/>
      <c r="D9" s="841"/>
      <c r="E9" s="841"/>
      <c r="F9" s="844"/>
      <c r="G9" s="841"/>
      <c r="H9" s="841"/>
    </row>
    <row r="10" spans="1:8" ht="12.75">
      <c r="A10" s="836"/>
      <c r="B10" s="839"/>
      <c r="C10" s="842"/>
      <c r="D10" s="842"/>
      <c r="E10" s="842"/>
      <c r="F10" s="845"/>
      <c r="G10" s="842"/>
      <c r="H10" s="842"/>
    </row>
    <row r="11" spans="1:8" ht="12.75">
      <c r="A11" s="6" t="s">
        <v>351</v>
      </c>
      <c r="B11" s="6" t="s">
        <v>352</v>
      </c>
      <c r="C11" s="6">
        <v>1</v>
      </c>
      <c r="D11" s="6">
        <v>2</v>
      </c>
      <c r="E11" s="6">
        <v>3</v>
      </c>
      <c r="F11" s="6">
        <v>4</v>
      </c>
      <c r="G11" s="6">
        <v>5</v>
      </c>
      <c r="H11" s="6">
        <v>6</v>
      </c>
    </row>
    <row r="12" spans="1:8" ht="12.75">
      <c r="A12" s="6">
        <v>1</v>
      </c>
      <c r="B12" s="7" t="s">
        <v>840</v>
      </c>
      <c r="C12" s="8">
        <v>0.4</v>
      </c>
      <c r="D12" s="19">
        <f>D7*C12</f>
        <v>0</v>
      </c>
      <c r="E12" s="19">
        <f>D12*10%</f>
        <v>0</v>
      </c>
      <c r="F12" s="19">
        <f>D12-E12</f>
        <v>0</v>
      </c>
      <c r="G12" s="33"/>
      <c r="H12" s="19"/>
    </row>
    <row r="13" spans="1:8" ht="12.75">
      <c r="A13" s="6">
        <v>2</v>
      </c>
      <c r="B13" s="7" t="s">
        <v>841</v>
      </c>
      <c r="C13" s="8">
        <v>0.3</v>
      </c>
      <c r="D13" s="19">
        <f>D7*C13</f>
        <v>0</v>
      </c>
      <c r="E13" s="19">
        <f>D13*10%</f>
        <v>0</v>
      </c>
      <c r="F13" s="19">
        <f>D13-E13</f>
        <v>0</v>
      </c>
      <c r="G13" s="33"/>
      <c r="H13" s="19"/>
    </row>
    <row r="14" spans="1:8" ht="12.75">
      <c r="A14" s="6">
        <v>3</v>
      </c>
      <c r="B14" s="7" t="s">
        <v>828</v>
      </c>
      <c r="C14" s="8">
        <v>0.3</v>
      </c>
      <c r="D14" s="19">
        <f>D7*C14</f>
        <v>0</v>
      </c>
      <c r="E14" s="19">
        <f>D14*10%</f>
        <v>0</v>
      </c>
      <c r="F14" s="19">
        <f>D14-E14</f>
        <v>0</v>
      </c>
      <c r="G14" s="33"/>
      <c r="H14" s="19"/>
    </row>
    <row r="15" spans="1:8" ht="12.75">
      <c r="A15" s="9"/>
      <c r="B15" s="6" t="s">
        <v>345</v>
      </c>
      <c r="C15" s="8">
        <v>1</v>
      </c>
      <c r="D15" s="34">
        <f>SUM(D12:D14)</f>
        <v>0</v>
      </c>
      <c r="E15" s="34">
        <f>SUM(E12:E14)</f>
        <v>0</v>
      </c>
      <c r="F15" s="34">
        <f>SUM(F12:F14)</f>
        <v>0</v>
      </c>
      <c r="G15" s="34">
        <f>SUM(G12:G14)</f>
        <v>0</v>
      </c>
      <c r="H15" s="34">
        <f>SUM(H12:H14)</f>
        <v>0</v>
      </c>
    </row>
    <row r="16" spans="1:8" ht="12.75">
      <c r="A16" s="9"/>
      <c r="B16" s="10" t="s">
        <v>319</v>
      </c>
      <c r="C16" s="9"/>
      <c r="D16" s="9"/>
      <c r="E16" s="9"/>
      <c r="F16" s="9"/>
      <c r="G16" s="9"/>
      <c r="H16" s="9"/>
    </row>
    <row r="18" ht="12.75">
      <c r="B18" s="696" t="s">
        <v>1004</v>
      </c>
    </row>
    <row r="19" spans="4:6" ht="12.75">
      <c r="D19" s="791" t="s">
        <v>892</v>
      </c>
      <c r="E19" s="791"/>
      <c r="F19" s="791"/>
    </row>
    <row r="20" spans="4:6" ht="12.75">
      <c r="D20" s="791" t="s">
        <v>828</v>
      </c>
      <c r="E20" s="791"/>
      <c r="F20" s="791"/>
    </row>
  </sheetData>
  <sheetProtection/>
  <mergeCells count="12">
    <mergeCell ref="C8:C10"/>
    <mergeCell ref="F8:F10"/>
    <mergeCell ref="D20:F20"/>
    <mergeCell ref="D19:F19"/>
    <mergeCell ref="A2:G2"/>
    <mergeCell ref="A5:H5"/>
    <mergeCell ref="A8:A10"/>
    <mergeCell ref="B8:B10"/>
    <mergeCell ref="D8:D10"/>
    <mergeCell ref="E8:E10"/>
    <mergeCell ref="G8:G10"/>
    <mergeCell ref="H8:H10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4.421875" style="0" customWidth="1"/>
    <col min="2" max="2" width="35.28125" style="0" customWidth="1"/>
    <col min="3" max="3" width="14.28125" style="0" customWidth="1"/>
    <col min="4" max="4" width="15.00390625" style="0" customWidth="1"/>
    <col min="5" max="5" width="14.00390625" style="0" customWidth="1"/>
    <col min="6" max="6" width="13.421875" style="0" customWidth="1"/>
  </cols>
  <sheetData>
    <row r="1" ht="18">
      <c r="A1" s="66" t="s">
        <v>834</v>
      </c>
    </row>
    <row r="2" ht="18">
      <c r="A2" s="66" t="s">
        <v>835</v>
      </c>
    </row>
    <row r="3" ht="12.75">
      <c r="A3" s="4"/>
    </row>
    <row r="4" spans="1:4" ht="12.75">
      <c r="A4" s="791" t="s">
        <v>251</v>
      </c>
      <c r="B4" s="791"/>
      <c r="C4" s="791"/>
      <c r="D4" s="791"/>
    </row>
    <row r="5" ht="12.75">
      <c r="A5" s="4"/>
    </row>
    <row r="6" spans="2:6" ht="12.75">
      <c r="B6" t="s">
        <v>403</v>
      </c>
      <c r="C6" s="9" t="s">
        <v>836</v>
      </c>
      <c r="D6" s="9" t="s">
        <v>838</v>
      </c>
      <c r="E6" s="9" t="s">
        <v>839</v>
      </c>
      <c r="F6" s="9"/>
    </row>
    <row r="8" spans="2:6" ht="12.75">
      <c r="B8" s="27" t="s">
        <v>404</v>
      </c>
      <c r="C8" s="9"/>
      <c r="D8" s="9" t="s">
        <v>836</v>
      </c>
      <c r="E8" s="9" t="s">
        <v>836</v>
      </c>
      <c r="F8" s="9"/>
    </row>
    <row r="10" spans="2:6" ht="12.75">
      <c r="B10" t="s">
        <v>405</v>
      </c>
      <c r="C10" s="9" t="s">
        <v>837</v>
      </c>
      <c r="D10" s="9" t="s">
        <v>837</v>
      </c>
      <c r="E10" s="9" t="s">
        <v>837</v>
      </c>
      <c r="F10" s="9"/>
    </row>
    <row r="12" ht="12.75">
      <c r="B12" t="s">
        <v>406</v>
      </c>
    </row>
    <row r="14" ht="12.75">
      <c r="B14" t="s">
        <v>252</v>
      </c>
    </row>
    <row r="15" ht="12.75">
      <c r="A15" s="27" t="s">
        <v>926</v>
      </c>
    </row>
    <row r="16" ht="12.75">
      <c r="A16" t="s">
        <v>390</v>
      </c>
    </row>
    <row r="17" ht="12.75">
      <c r="A17" t="s">
        <v>391</v>
      </c>
    </row>
    <row r="20" spans="1:5" ht="50.25" customHeight="1" thickBot="1">
      <c r="A20" s="13" t="s">
        <v>598</v>
      </c>
      <c r="B20" s="12" t="s">
        <v>392</v>
      </c>
      <c r="C20" s="14" t="s">
        <v>407</v>
      </c>
      <c r="D20" s="14" t="s">
        <v>599</v>
      </c>
      <c r="E20" s="14" t="s">
        <v>393</v>
      </c>
    </row>
    <row r="21" spans="1:5" ht="18" customHeight="1" thickTop="1">
      <c r="A21" s="11">
        <v>1</v>
      </c>
      <c r="B21" s="9" t="s">
        <v>394</v>
      </c>
      <c r="C21" s="44">
        <v>0</v>
      </c>
      <c r="D21" s="31">
        <v>0.1</v>
      </c>
      <c r="E21" s="19">
        <f>C21*D21</f>
        <v>0</v>
      </c>
    </row>
    <row r="22" spans="1:5" ht="18" customHeight="1">
      <c r="A22" s="12">
        <v>2</v>
      </c>
      <c r="B22" s="9" t="s">
        <v>395</v>
      </c>
      <c r="C22" s="44">
        <v>0</v>
      </c>
      <c r="D22" s="31">
        <v>0.1</v>
      </c>
      <c r="E22" s="19">
        <f aca="true" t="shared" si="0" ref="E22:E29">C22*D22</f>
        <v>0</v>
      </c>
    </row>
    <row r="23" spans="1:5" ht="18" customHeight="1">
      <c r="A23" s="12">
        <v>3</v>
      </c>
      <c r="B23" s="9" t="s">
        <v>396</v>
      </c>
      <c r="C23" s="44">
        <v>0</v>
      </c>
      <c r="D23" s="31">
        <v>0.1</v>
      </c>
      <c r="E23" s="19">
        <f t="shared" si="0"/>
        <v>0</v>
      </c>
    </row>
    <row r="24" spans="1:5" ht="18" customHeight="1">
      <c r="A24" s="12">
        <v>4</v>
      </c>
      <c r="B24" s="28" t="s">
        <v>397</v>
      </c>
      <c r="C24" s="44">
        <v>0</v>
      </c>
      <c r="D24" s="31">
        <v>0.1</v>
      </c>
      <c r="E24" s="19">
        <f t="shared" si="0"/>
        <v>0</v>
      </c>
    </row>
    <row r="25" spans="1:5" ht="18" customHeight="1">
      <c r="A25" s="12">
        <v>5</v>
      </c>
      <c r="B25" s="9" t="s">
        <v>398</v>
      </c>
      <c r="C25" s="44">
        <v>0</v>
      </c>
      <c r="D25" s="31">
        <v>0.1</v>
      </c>
      <c r="E25" s="19">
        <f t="shared" si="0"/>
        <v>0</v>
      </c>
    </row>
    <row r="26" spans="1:5" ht="18" customHeight="1">
      <c r="A26" s="12">
        <v>6</v>
      </c>
      <c r="B26" s="9" t="s">
        <v>399</v>
      </c>
      <c r="C26" s="44">
        <v>0</v>
      </c>
      <c r="D26" s="31">
        <v>0.1</v>
      </c>
      <c r="E26" s="19">
        <f t="shared" si="0"/>
        <v>0</v>
      </c>
    </row>
    <row r="27" spans="1:5" ht="18" customHeight="1">
      <c r="A27" s="12">
        <v>7</v>
      </c>
      <c r="B27" s="9" t="s">
        <v>400</v>
      </c>
      <c r="C27" s="44">
        <v>0</v>
      </c>
      <c r="D27" s="31">
        <v>0.1</v>
      </c>
      <c r="E27" s="19">
        <f t="shared" si="0"/>
        <v>0</v>
      </c>
    </row>
    <row r="28" spans="1:5" ht="18" customHeight="1">
      <c r="A28" s="12">
        <v>8</v>
      </c>
      <c r="B28" s="9" t="s">
        <v>401</v>
      </c>
      <c r="C28" s="44">
        <v>0</v>
      </c>
      <c r="D28" s="31">
        <v>0.1</v>
      </c>
      <c r="E28" s="19">
        <f t="shared" si="0"/>
        <v>0</v>
      </c>
    </row>
    <row r="29" spans="1:5" ht="18" customHeight="1">
      <c r="A29" s="12">
        <v>9</v>
      </c>
      <c r="B29" s="9" t="s">
        <v>402</v>
      </c>
      <c r="C29" s="44"/>
      <c r="D29" s="31">
        <v>0.1</v>
      </c>
      <c r="E29" s="19">
        <f t="shared" si="0"/>
        <v>0</v>
      </c>
    </row>
    <row r="31" ht="12.75">
      <c r="B31" t="s">
        <v>1004</v>
      </c>
    </row>
    <row r="34" spans="2:5" ht="12.75">
      <c r="B34" s="27"/>
      <c r="D34" s="791" t="s">
        <v>388</v>
      </c>
      <c r="E34" s="791"/>
    </row>
    <row r="35" spans="4:5" ht="12.75">
      <c r="D35" s="789" t="s">
        <v>828</v>
      </c>
      <c r="E35" s="789"/>
    </row>
  </sheetData>
  <sheetProtection/>
  <mergeCells count="3">
    <mergeCell ref="A4:D4"/>
    <mergeCell ref="D34:E34"/>
    <mergeCell ref="D35:E35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5"/>
  <sheetViews>
    <sheetView zoomScalePageLayoutView="0" workbookViewId="0" topLeftCell="A77">
      <selection activeCell="B95" sqref="B95"/>
    </sheetView>
  </sheetViews>
  <sheetFormatPr defaultColWidth="9.140625" defaultRowHeight="12.75"/>
  <cols>
    <col min="1" max="1" width="7.8515625" style="0" customWidth="1"/>
    <col min="2" max="2" width="45.8515625" style="0" customWidth="1"/>
    <col min="3" max="3" width="12.57421875" style="0" customWidth="1"/>
    <col min="4" max="4" width="17.57421875" style="0" customWidth="1"/>
    <col min="5" max="5" width="17.421875" style="0" customWidth="1"/>
  </cols>
  <sheetData>
    <row r="1" ht="6" customHeight="1"/>
    <row r="2" spans="1:5" ht="24" customHeight="1">
      <c r="A2" s="719" t="s">
        <v>414</v>
      </c>
      <c r="B2" s="719"/>
      <c r="C2" s="719"/>
      <c r="D2" s="719"/>
      <c r="E2" s="719"/>
    </row>
    <row r="3" ht="7.5" customHeight="1" thickBot="1">
      <c r="A3" s="1"/>
    </row>
    <row r="4" spans="1:5" ht="36" customHeight="1">
      <c r="A4" s="245"/>
      <c r="B4" s="75" t="s">
        <v>415</v>
      </c>
      <c r="C4" s="75" t="s">
        <v>416</v>
      </c>
      <c r="D4" s="75" t="s">
        <v>934</v>
      </c>
      <c r="E4" s="243" t="s">
        <v>933</v>
      </c>
    </row>
    <row r="5" spans="1:5" ht="16.5" customHeight="1">
      <c r="A5" s="246"/>
      <c r="B5" s="247"/>
      <c r="C5" s="248"/>
      <c r="D5" s="390"/>
      <c r="E5" s="391"/>
    </row>
    <row r="6" spans="1:5" ht="16.5" customHeight="1">
      <c r="A6" s="76" t="s">
        <v>277</v>
      </c>
      <c r="B6" s="77" t="s">
        <v>417</v>
      </c>
      <c r="C6" s="249"/>
      <c r="D6" s="392"/>
      <c r="E6" s="393"/>
    </row>
    <row r="7" spans="1:5" ht="16.5" customHeight="1">
      <c r="A7" s="250" t="s">
        <v>418</v>
      </c>
      <c r="B7" s="251" t="s">
        <v>419</v>
      </c>
      <c r="C7" s="252"/>
      <c r="D7" s="394">
        <f>D14</f>
        <v>5364065</v>
      </c>
      <c r="E7" s="394">
        <f>E14</f>
        <v>549655</v>
      </c>
    </row>
    <row r="8" spans="1:5" ht="16.5" customHeight="1">
      <c r="A8" s="253" t="s">
        <v>420</v>
      </c>
      <c r="B8" s="254" t="s">
        <v>421</v>
      </c>
      <c r="C8" s="255" t="s">
        <v>1005</v>
      </c>
      <c r="D8" s="395">
        <f>D9+D10</f>
        <v>4632565</v>
      </c>
      <c r="E8" s="396">
        <f>E9+E10</f>
        <v>197113</v>
      </c>
    </row>
    <row r="9" spans="1:5" ht="16.5" customHeight="1">
      <c r="A9" s="253" t="s">
        <v>422</v>
      </c>
      <c r="B9" s="83" t="s">
        <v>423</v>
      </c>
      <c r="C9" s="255" t="s">
        <v>1005</v>
      </c>
      <c r="D9" s="585">
        <v>33584</v>
      </c>
      <c r="E9" s="583">
        <v>8258</v>
      </c>
    </row>
    <row r="10" spans="1:5" ht="16.5" customHeight="1">
      <c r="A10" s="253" t="s">
        <v>424</v>
      </c>
      <c r="B10" s="83" t="s">
        <v>425</v>
      </c>
      <c r="C10" s="255" t="s">
        <v>1005</v>
      </c>
      <c r="D10" s="580">
        <v>4598981</v>
      </c>
      <c r="E10" s="583">
        <v>188855</v>
      </c>
    </row>
    <row r="11" spans="1:5" ht="16.5" customHeight="1">
      <c r="A11" s="253" t="s">
        <v>346</v>
      </c>
      <c r="B11" s="254" t="s">
        <v>426</v>
      </c>
      <c r="C11" s="255" t="s">
        <v>1006</v>
      </c>
      <c r="D11" s="395">
        <f>D12+D13</f>
        <v>731500</v>
      </c>
      <c r="E11" s="396">
        <f>E12+E13</f>
        <v>352542</v>
      </c>
    </row>
    <row r="12" spans="1:5" ht="16.5" customHeight="1">
      <c r="A12" s="253" t="s">
        <v>427</v>
      </c>
      <c r="B12" s="83" t="s">
        <v>428</v>
      </c>
      <c r="C12" s="255" t="s">
        <v>1006</v>
      </c>
      <c r="D12" s="580">
        <v>17577</v>
      </c>
      <c r="E12" s="581">
        <v>352542</v>
      </c>
    </row>
    <row r="13" spans="1:5" ht="16.5" customHeight="1">
      <c r="A13" s="253" t="s">
        <v>738</v>
      </c>
      <c r="B13" s="83" t="s">
        <v>429</v>
      </c>
      <c r="C13" s="255" t="s">
        <v>1006</v>
      </c>
      <c r="D13" s="580">
        <v>713923</v>
      </c>
      <c r="E13" s="582">
        <v>0</v>
      </c>
    </row>
    <row r="14" spans="1:5" ht="16.5" customHeight="1">
      <c r="A14" s="82"/>
      <c r="B14" s="78" t="s">
        <v>430</v>
      </c>
      <c r="C14" s="255"/>
      <c r="D14" s="395">
        <f>D8+D11</f>
        <v>5364065</v>
      </c>
      <c r="E14" s="396">
        <f>E8+E11</f>
        <v>549655</v>
      </c>
    </row>
    <row r="15" spans="1:5" ht="16.5" customHeight="1">
      <c r="A15" s="250" t="s">
        <v>431</v>
      </c>
      <c r="B15" s="251" t="s">
        <v>432</v>
      </c>
      <c r="C15" s="252"/>
      <c r="D15" s="399">
        <f>D18</f>
        <v>0</v>
      </c>
      <c r="E15" s="400">
        <f>E18</f>
        <v>0</v>
      </c>
    </row>
    <row r="16" spans="1:5" ht="16.5" customHeight="1">
      <c r="A16" s="82" t="s">
        <v>433</v>
      </c>
      <c r="B16" s="83" t="s">
        <v>434</v>
      </c>
      <c r="C16" s="255"/>
      <c r="D16" s="397"/>
      <c r="E16" s="398"/>
    </row>
    <row r="17" spans="1:5" ht="16.5" customHeight="1">
      <c r="A17" s="82" t="s">
        <v>435</v>
      </c>
      <c r="B17" s="83" t="s">
        <v>436</v>
      </c>
      <c r="C17" s="255"/>
      <c r="D17" s="397"/>
      <c r="E17" s="398"/>
    </row>
    <row r="18" spans="1:5" ht="16.5" customHeight="1">
      <c r="A18" s="82"/>
      <c r="B18" s="78" t="s">
        <v>437</v>
      </c>
      <c r="C18" s="255"/>
      <c r="D18" s="395">
        <f>D16+D17</f>
        <v>0</v>
      </c>
      <c r="E18" s="396">
        <f>E16+E17</f>
        <v>0</v>
      </c>
    </row>
    <row r="19" spans="1:5" ht="16.5" customHeight="1">
      <c r="A19" s="82" t="s">
        <v>438</v>
      </c>
      <c r="B19" s="78" t="s">
        <v>439</v>
      </c>
      <c r="C19" s="255"/>
      <c r="D19" s="397"/>
      <c r="E19" s="398"/>
    </row>
    <row r="20" spans="1:5" ht="16.5" customHeight="1">
      <c r="A20" s="82" t="s">
        <v>433</v>
      </c>
      <c r="B20" s="83" t="s">
        <v>440</v>
      </c>
      <c r="C20" s="255"/>
      <c r="D20" s="395">
        <f>D21</f>
        <v>0</v>
      </c>
      <c r="E20" s="396">
        <f>E21</f>
        <v>0</v>
      </c>
    </row>
    <row r="21" spans="1:5" ht="16.5" customHeight="1" hidden="1">
      <c r="A21" s="253" t="s">
        <v>371</v>
      </c>
      <c r="B21" s="83" t="s">
        <v>441</v>
      </c>
      <c r="C21" s="255"/>
      <c r="D21" s="397"/>
      <c r="E21" s="398"/>
    </row>
    <row r="22" spans="1:5" ht="16.5" customHeight="1">
      <c r="A22" s="82" t="s">
        <v>435</v>
      </c>
      <c r="B22" s="83" t="s">
        <v>442</v>
      </c>
      <c r="C22" s="255" t="s">
        <v>1007</v>
      </c>
      <c r="D22" s="395">
        <f>D23+D24+D25+D26+D27</f>
        <v>1084264</v>
      </c>
      <c r="E22" s="396">
        <f>E23+E24+E25+E26+E27</f>
        <v>0</v>
      </c>
    </row>
    <row r="23" spans="1:5" ht="16.5" customHeight="1" hidden="1">
      <c r="A23" s="253" t="s">
        <v>443</v>
      </c>
      <c r="B23" s="83" t="s">
        <v>444</v>
      </c>
      <c r="C23" s="255"/>
      <c r="D23" s="397"/>
      <c r="E23" s="398"/>
    </row>
    <row r="24" spans="1:5" ht="16.5" customHeight="1">
      <c r="A24" s="253" t="s">
        <v>224</v>
      </c>
      <c r="B24" s="83" t="s">
        <v>445</v>
      </c>
      <c r="C24" s="255" t="s">
        <v>1007</v>
      </c>
      <c r="D24" s="397">
        <v>1084264</v>
      </c>
      <c r="E24" s="398"/>
    </row>
    <row r="25" spans="1:5" ht="16.5" customHeight="1" hidden="1">
      <c r="A25" s="253" t="s">
        <v>574</v>
      </c>
      <c r="B25" s="83" t="s">
        <v>446</v>
      </c>
      <c r="C25" s="255"/>
      <c r="D25" s="397"/>
      <c r="E25" s="398"/>
    </row>
    <row r="26" spans="1:5" ht="16.5" customHeight="1" hidden="1">
      <c r="A26" s="253" t="s">
        <v>537</v>
      </c>
      <c r="B26" s="83" t="s">
        <v>447</v>
      </c>
      <c r="C26" s="255"/>
      <c r="D26" s="397"/>
      <c r="E26" s="398"/>
    </row>
    <row r="27" spans="1:5" ht="16.5" customHeight="1" hidden="1">
      <c r="A27" s="253" t="s">
        <v>448</v>
      </c>
      <c r="B27" s="83" t="s">
        <v>449</v>
      </c>
      <c r="C27" s="255"/>
      <c r="D27" s="397"/>
      <c r="E27" s="398"/>
    </row>
    <row r="28" spans="1:5" ht="16.5" customHeight="1">
      <c r="A28" s="82" t="s">
        <v>450</v>
      </c>
      <c r="B28" s="83" t="s">
        <v>451</v>
      </c>
      <c r="C28" s="255"/>
      <c r="D28" s="395">
        <f>D29</f>
        <v>0</v>
      </c>
      <c r="E28" s="396">
        <f>E29</f>
        <v>0</v>
      </c>
    </row>
    <row r="29" spans="1:5" ht="16.5" customHeight="1" hidden="1">
      <c r="A29" s="253" t="s">
        <v>452</v>
      </c>
      <c r="B29" s="83" t="s">
        <v>453</v>
      </c>
      <c r="C29" s="255"/>
      <c r="D29" s="397"/>
      <c r="E29" s="398"/>
    </row>
    <row r="30" spans="1:5" ht="16.5" customHeight="1">
      <c r="A30" s="82" t="s">
        <v>454</v>
      </c>
      <c r="B30" s="83" t="s">
        <v>455</v>
      </c>
      <c r="C30" s="255"/>
      <c r="D30" s="397"/>
      <c r="E30" s="398"/>
    </row>
    <row r="31" spans="1:5" ht="16.5" customHeight="1">
      <c r="A31" s="250"/>
      <c r="B31" s="251" t="s">
        <v>456</v>
      </c>
      <c r="C31" s="252"/>
      <c r="D31" s="401">
        <f>D20+D22+D28+D30</f>
        <v>1084264</v>
      </c>
      <c r="E31" s="394">
        <f>E20+E22+E28+E30</f>
        <v>0</v>
      </c>
    </row>
    <row r="32" spans="1:5" ht="16.5" customHeight="1">
      <c r="A32" s="82" t="s">
        <v>457</v>
      </c>
      <c r="B32" s="78" t="s">
        <v>458</v>
      </c>
      <c r="C32" s="255"/>
      <c r="D32" s="397"/>
      <c r="E32" s="398"/>
    </row>
    <row r="33" spans="1:5" ht="16.5" customHeight="1">
      <c r="A33" s="82" t="s">
        <v>433</v>
      </c>
      <c r="B33" s="83" t="s">
        <v>459</v>
      </c>
      <c r="C33" s="255"/>
      <c r="D33" s="395">
        <f>D34+D35+D36</f>
        <v>350589</v>
      </c>
      <c r="E33" s="396">
        <f>E34+E35+E36</f>
        <v>350589</v>
      </c>
    </row>
    <row r="34" spans="1:5" ht="16.5" customHeight="1" hidden="1">
      <c r="A34" s="253" t="s">
        <v>460</v>
      </c>
      <c r="B34" s="83" t="s">
        <v>461</v>
      </c>
      <c r="C34" s="255"/>
      <c r="D34" s="397"/>
      <c r="E34" s="398"/>
    </row>
    <row r="35" spans="1:5" ht="16.5" customHeight="1">
      <c r="A35" s="253" t="s">
        <v>462</v>
      </c>
      <c r="B35" s="83" t="s">
        <v>463</v>
      </c>
      <c r="C35" s="255" t="s">
        <v>1008</v>
      </c>
      <c r="D35" s="397">
        <v>350589</v>
      </c>
      <c r="E35" s="398">
        <v>350589</v>
      </c>
    </row>
    <row r="36" spans="1:5" ht="16.5" customHeight="1">
      <c r="A36" s="253" t="s">
        <v>464</v>
      </c>
      <c r="B36" s="83" t="s">
        <v>465</v>
      </c>
      <c r="C36" s="255"/>
      <c r="D36" s="397"/>
      <c r="E36" s="398"/>
    </row>
    <row r="37" spans="1:5" ht="16.5" customHeight="1">
      <c r="A37" s="82" t="s">
        <v>435</v>
      </c>
      <c r="B37" s="83" t="s">
        <v>466</v>
      </c>
      <c r="C37" s="255"/>
      <c r="D37" s="397"/>
      <c r="E37" s="398"/>
    </row>
    <row r="38" spans="1:5" ht="16.5" customHeight="1">
      <c r="A38" s="82" t="s">
        <v>450</v>
      </c>
      <c r="B38" s="83" t="s">
        <v>467</v>
      </c>
      <c r="C38" s="255"/>
      <c r="D38" s="395">
        <f>D39</f>
        <v>0</v>
      </c>
      <c r="E38" s="396">
        <f>E39</f>
        <v>0</v>
      </c>
    </row>
    <row r="39" spans="1:5" ht="16.5" customHeight="1" hidden="1">
      <c r="A39" s="253" t="s">
        <v>468</v>
      </c>
      <c r="B39" s="83" t="s">
        <v>469</v>
      </c>
      <c r="C39" s="255"/>
      <c r="D39" s="397"/>
      <c r="E39" s="398"/>
    </row>
    <row r="40" spans="1:5" ht="16.5" customHeight="1">
      <c r="A40" s="82" t="s">
        <v>454</v>
      </c>
      <c r="B40" s="83" t="s">
        <v>470</v>
      </c>
      <c r="C40" s="255"/>
      <c r="D40" s="395">
        <f>D41</f>
        <v>0</v>
      </c>
      <c r="E40" s="396">
        <f>E41</f>
        <v>0</v>
      </c>
    </row>
    <row r="41" spans="1:5" ht="16.5" customHeight="1" hidden="1">
      <c r="A41" s="253" t="s">
        <v>471</v>
      </c>
      <c r="B41" s="83" t="s">
        <v>472</v>
      </c>
      <c r="C41" s="255"/>
      <c r="D41" s="397"/>
      <c r="E41" s="398"/>
    </row>
    <row r="42" spans="1:5" ht="16.5" customHeight="1">
      <c r="A42" s="82" t="s">
        <v>473</v>
      </c>
      <c r="B42" s="83" t="s">
        <v>474</v>
      </c>
      <c r="C42" s="255"/>
      <c r="D42" s="397"/>
      <c r="E42" s="398"/>
    </row>
    <row r="43" spans="1:5" ht="16.5" customHeight="1">
      <c r="A43" s="250"/>
      <c r="B43" s="251" t="s">
        <v>475</v>
      </c>
      <c r="C43" s="252"/>
      <c r="D43" s="401">
        <f>D33+D37+D38+D40+D42</f>
        <v>350589</v>
      </c>
      <c r="E43" s="394">
        <f>E33+E37+E38+E40+E42</f>
        <v>350589</v>
      </c>
    </row>
    <row r="44" spans="1:5" ht="16.5" customHeight="1">
      <c r="A44" s="82" t="s">
        <v>476</v>
      </c>
      <c r="B44" s="78" t="s">
        <v>477</v>
      </c>
      <c r="C44" s="255"/>
      <c r="D44" s="397"/>
      <c r="E44" s="398"/>
    </row>
    <row r="45" spans="1:5" ht="16.5" customHeight="1">
      <c r="A45" s="82" t="s">
        <v>478</v>
      </c>
      <c r="B45" s="78" t="s">
        <v>479</v>
      </c>
      <c r="C45" s="255"/>
      <c r="D45" s="397"/>
      <c r="E45" s="398"/>
    </row>
    <row r="46" spans="1:5" ht="16.5" customHeight="1" thickBot="1">
      <c r="A46" s="82" t="s">
        <v>480</v>
      </c>
      <c r="B46" s="78" t="s">
        <v>481</v>
      </c>
      <c r="C46" s="255"/>
      <c r="D46" s="395">
        <f>D47+D48</f>
        <v>0</v>
      </c>
      <c r="E46" s="396">
        <f>E47+E48</f>
        <v>0</v>
      </c>
    </row>
    <row r="47" spans="1:5" ht="16.5" customHeight="1" hidden="1">
      <c r="A47" s="253" t="s">
        <v>482</v>
      </c>
      <c r="B47" s="83" t="s">
        <v>483</v>
      </c>
      <c r="C47" s="255"/>
      <c r="D47" s="397"/>
      <c r="E47" s="398"/>
    </row>
    <row r="48" spans="1:5" ht="16.5" customHeight="1" hidden="1">
      <c r="A48" s="253" t="s">
        <v>484</v>
      </c>
      <c r="B48" s="83" t="s">
        <v>485</v>
      </c>
      <c r="C48" s="255"/>
      <c r="D48" s="397"/>
      <c r="E48" s="398"/>
    </row>
    <row r="49" spans="1:5" ht="16.5" customHeight="1" hidden="1" thickBot="1">
      <c r="A49" s="256"/>
      <c r="B49" s="257"/>
      <c r="C49" s="258"/>
      <c r="D49" s="402"/>
      <c r="E49" s="403"/>
    </row>
    <row r="50" spans="1:5" ht="16.5" customHeight="1" thickBot="1" thickTop="1">
      <c r="A50" s="259"/>
      <c r="B50" s="260" t="s">
        <v>486</v>
      </c>
      <c r="C50" s="261"/>
      <c r="D50" s="404">
        <f>D14+D18+D31+D43+D44+D45+D46</f>
        <v>6798918</v>
      </c>
      <c r="E50" s="405">
        <f>E14+E18+E31+E43+E44+E45+E46</f>
        <v>900244</v>
      </c>
    </row>
    <row r="51" spans="1:5" ht="6.75" customHeight="1" thickTop="1">
      <c r="A51" s="262"/>
      <c r="B51" s="263"/>
      <c r="C51" s="264"/>
      <c r="D51" s="406"/>
      <c r="E51" s="407"/>
    </row>
    <row r="52" spans="1:5" ht="28.5" customHeight="1">
      <c r="A52" s="265" t="s">
        <v>278</v>
      </c>
      <c r="B52" s="266" t="s">
        <v>487</v>
      </c>
      <c r="C52" s="267"/>
      <c r="D52" s="408"/>
      <c r="E52" s="409"/>
    </row>
    <row r="53" spans="1:5" ht="19.5" customHeight="1">
      <c r="A53" s="82" t="s">
        <v>418</v>
      </c>
      <c r="B53" s="78" t="s">
        <v>488</v>
      </c>
      <c r="C53" s="255"/>
      <c r="D53" s="397">
        <f>D58</f>
        <v>0</v>
      </c>
      <c r="E53" s="398">
        <f>E58</f>
        <v>0</v>
      </c>
    </row>
    <row r="54" spans="1:5" ht="26.25" customHeight="1">
      <c r="A54" s="82" t="s">
        <v>433</v>
      </c>
      <c r="B54" s="83" t="s">
        <v>489</v>
      </c>
      <c r="C54" s="255"/>
      <c r="D54" s="397"/>
      <c r="E54" s="398"/>
    </row>
    <row r="55" spans="1:5" ht="19.5" customHeight="1">
      <c r="A55" s="82" t="s">
        <v>435</v>
      </c>
      <c r="B55" s="83" t="s">
        <v>490</v>
      </c>
      <c r="C55" s="255"/>
      <c r="D55" s="397"/>
      <c r="E55" s="398"/>
    </row>
    <row r="56" spans="1:5" ht="19.5" customHeight="1">
      <c r="A56" s="82" t="s">
        <v>450</v>
      </c>
      <c r="B56" s="83" t="s">
        <v>491</v>
      </c>
      <c r="C56" s="255"/>
      <c r="D56" s="397"/>
      <c r="E56" s="398"/>
    </row>
    <row r="57" spans="1:5" ht="19.5" customHeight="1">
      <c r="A57" s="82" t="s">
        <v>454</v>
      </c>
      <c r="B57" s="83" t="s">
        <v>492</v>
      </c>
      <c r="C57" s="255"/>
      <c r="D57" s="397"/>
      <c r="E57" s="398"/>
    </row>
    <row r="58" spans="1:5" ht="16.5" customHeight="1">
      <c r="A58" s="250"/>
      <c r="B58" s="251" t="s">
        <v>430</v>
      </c>
      <c r="C58" s="252"/>
      <c r="D58" s="401">
        <f>D54+D55+D56+D57</f>
        <v>0</v>
      </c>
      <c r="E58" s="394">
        <f>E54+E55+E56+E57</f>
        <v>0</v>
      </c>
    </row>
    <row r="59" spans="1:5" ht="9" customHeight="1">
      <c r="A59" s="82"/>
      <c r="B59" s="83"/>
      <c r="C59" s="255"/>
      <c r="D59" s="397"/>
      <c r="E59" s="398"/>
    </row>
    <row r="60" spans="1:5" ht="19.5" customHeight="1">
      <c r="A60" s="82" t="s">
        <v>431</v>
      </c>
      <c r="B60" s="78" t="s">
        <v>493</v>
      </c>
      <c r="C60" s="255"/>
      <c r="D60" s="397"/>
      <c r="E60" s="398"/>
    </row>
    <row r="61" spans="1:5" ht="19.5" customHeight="1">
      <c r="A61" s="82" t="s">
        <v>433</v>
      </c>
      <c r="B61" s="254" t="s">
        <v>494</v>
      </c>
      <c r="C61" s="255" t="s">
        <v>1009</v>
      </c>
      <c r="D61" s="395">
        <f>D62</f>
        <v>2516436</v>
      </c>
      <c r="E61" s="396">
        <f>E62</f>
        <v>2516436</v>
      </c>
    </row>
    <row r="62" spans="1:5" ht="19.5" customHeight="1">
      <c r="A62" s="253" t="s">
        <v>495</v>
      </c>
      <c r="B62" s="83" t="s">
        <v>494</v>
      </c>
      <c r="C62" s="255" t="s">
        <v>1009</v>
      </c>
      <c r="D62" s="397">
        <v>2516436</v>
      </c>
      <c r="E62" s="398">
        <v>2516436</v>
      </c>
    </row>
    <row r="63" spans="1:5" ht="19.5" customHeight="1">
      <c r="A63" s="82" t="s">
        <v>435</v>
      </c>
      <c r="B63" s="83" t="s">
        <v>496</v>
      </c>
      <c r="C63" s="255" t="s">
        <v>1010</v>
      </c>
      <c r="D63" s="395">
        <f>D64+D65</f>
        <v>44971023</v>
      </c>
      <c r="E63" s="396">
        <f>E64+E65</f>
        <v>47337919</v>
      </c>
    </row>
    <row r="64" spans="1:5" ht="19.5" customHeight="1">
      <c r="A64" s="253" t="s">
        <v>497</v>
      </c>
      <c r="B64" s="254" t="s">
        <v>496</v>
      </c>
      <c r="C64" s="255" t="s">
        <v>1010</v>
      </c>
      <c r="D64" s="397">
        <v>49829389</v>
      </c>
      <c r="E64" s="398">
        <v>49829389</v>
      </c>
    </row>
    <row r="65" spans="1:5" ht="19.5" customHeight="1">
      <c r="A65" s="253" t="s">
        <v>498</v>
      </c>
      <c r="B65" s="83" t="s">
        <v>499</v>
      </c>
      <c r="C65" s="255" t="s">
        <v>1010</v>
      </c>
      <c r="D65" s="574">
        <v>-4858366</v>
      </c>
      <c r="E65" s="676">
        <v>-2491470</v>
      </c>
    </row>
    <row r="66" spans="1:5" ht="19.5" customHeight="1">
      <c r="A66" s="82" t="s">
        <v>450</v>
      </c>
      <c r="B66" s="254" t="s">
        <v>500</v>
      </c>
      <c r="C66" s="255" t="s">
        <v>1014</v>
      </c>
      <c r="D66" s="395">
        <f>SUM(D67:D68)</f>
        <v>1593430</v>
      </c>
      <c r="E66" s="396">
        <f>SUM(E67:E68)</f>
        <v>1101463</v>
      </c>
    </row>
    <row r="67" spans="1:6" ht="24.75" customHeight="1">
      <c r="A67" s="253" t="s">
        <v>535</v>
      </c>
      <c r="B67" s="83" t="s">
        <v>501</v>
      </c>
      <c r="C67" s="255" t="s">
        <v>1014</v>
      </c>
      <c r="D67" s="397">
        <v>2214781</v>
      </c>
      <c r="E67" s="398">
        <v>1376828</v>
      </c>
      <c r="F67" s="36"/>
    </row>
    <row r="68" spans="1:6" ht="24.75" customHeight="1">
      <c r="A68" s="253" t="s">
        <v>503</v>
      </c>
      <c r="B68" s="83" t="s">
        <v>504</v>
      </c>
      <c r="C68" s="255" t="s">
        <v>1014</v>
      </c>
      <c r="D68" s="574">
        <v>-621351</v>
      </c>
      <c r="E68" s="676">
        <v>-275365</v>
      </c>
      <c r="F68" s="36"/>
    </row>
    <row r="69" spans="1:6" ht="24.75" customHeight="1">
      <c r="A69" s="82" t="s">
        <v>454</v>
      </c>
      <c r="B69" s="254" t="s">
        <v>502</v>
      </c>
      <c r="C69" s="255" t="s">
        <v>1012</v>
      </c>
      <c r="D69" s="677">
        <f>SUM(D70:D71)</f>
        <v>1382964</v>
      </c>
      <c r="E69" s="678">
        <f>SUM(E70:E71)</f>
        <v>1379117</v>
      </c>
      <c r="F69" s="36"/>
    </row>
    <row r="70" spans="1:5" ht="19.5" customHeight="1">
      <c r="A70" s="253" t="s">
        <v>350</v>
      </c>
      <c r="B70" s="83" t="s">
        <v>502</v>
      </c>
      <c r="C70" s="255" t="s">
        <v>1012</v>
      </c>
      <c r="D70" s="397">
        <v>2021042</v>
      </c>
      <c r="E70" s="398">
        <v>1710297</v>
      </c>
    </row>
    <row r="71" spans="1:7" ht="25.5" customHeight="1">
      <c r="A71" s="253" t="s">
        <v>505</v>
      </c>
      <c r="B71" s="83" t="s">
        <v>506</v>
      </c>
      <c r="C71" s="255" t="s">
        <v>1012</v>
      </c>
      <c r="D71" s="574">
        <v>-638078</v>
      </c>
      <c r="E71" s="676">
        <v>-331180</v>
      </c>
      <c r="F71" s="36"/>
      <c r="G71" s="36"/>
    </row>
    <row r="72" spans="1:5" ht="19.5" customHeight="1">
      <c r="A72" s="82" t="s">
        <v>473</v>
      </c>
      <c r="B72" s="254" t="s">
        <v>507</v>
      </c>
      <c r="C72" s="255"/>
      <c r="D72" s="395">
        <f>D73</f>
        <v>9514453</v>
      </c>
      <c r="E72" s="396">
        <f>E73</f>
        <v>11307587</v>
      </c>
    </row>
    <row r="73" spans="1:5" ht="19.5" customHeight="1">
      <c r="A73" s="253" t="s">
        <v>508</v>
      </c>
      <c r="B73" s="83" t="s">
        <v>509</v>
      </c>
      <c r="C73" s="255"/>
      <c r="D73" s="395">
        <f>SUM(D74:D79)</f>
        <v>9514453</v>
      </c>
      <c r="E73" s="396">
        <f>SUM(E74:E79)</f>
        <v>11307587</v>
      </c>
    </row>
    <row r="74" spans="1:5" ht="19.5" customHeight="1">
      <c r="A74" s="253" t="s">
        <v>510</v>
      </c>
      <c r="B74" s="83" t="s">
        <v>511</v>
      </c>
      <c r="C74" s="255" t="s">
        <v>1013</v>
      </c>
      <c r="D74" s="397">
        <v>2521899</v>
      </c>
      <c r="E74" s="398">
        <v>2521899</v>
      </c>
    </row>
    <row r="75" spans="1:5" ht="19.5" customHeight="1">
      <c r="A75" s="253" t="s">
        <v>974</v>
      </c>
      <c r="B75" s="83" t="s">
        <v>902</v>
      </c>
      <c r="C75" s="255" t="s">
        <v>1013</v>
      </c>
      <c r="D75" s="574">
        <v>-1008760</v>
      </c>
      <c r="E75" s="676">
        <v>-630475</v>
      </c>
    </row>
    <row r="76" spans="1:5" ht="19.5" customHeight="1">
      <c r="A76" s="253" t="s">
        <v>512</v>
      </c>
      <c r="B76" s="83" t="s">
        <v>513</v>
      </c>
      <c r="C76" s="255" t="s">
        <v>1011</v>
      </c>
      <c r="D76" s="397">
        <v>12572917</v>
      </c>
      <c r="E76" s="398">
        <v>11565597</v>
      </c>
    </row>
    <row r="77" spans="1:5" ht="19.5" customHeight="1">
      <c r="A77" s="253" t="s">
        <v>975</v>
      </c>
      <c r="B77" s="83" t="s">
        <v>903</v>
      </c>
      <c r="C77" s="255" t="s">
        <v>1011</v>
      </c>
      <c r="D77" s="574">
        <v>-5064879</v>
      </c>
      <c r="E77" s="676">
        <v>-2766029</v>
      </c>
    </row>
    <row r="78" spans="1:5" ht="19.5" customHeight="1">
      <c r="A78" s="253" t="s">
        <v>804</v>
      </c>
      <c r="B78" s="83" t="s">
        <v>968</v>
      </c>
      <c r="C78" s="255" t="s">
        <v>1015</v>
      </c>
      <c r="D78" s="467">
        <v>763743</v>
      </c>
      <c r="E78" s="398">
        <v>763743</v>
      </c>
    </row>
    <row r="79" spans="1:5" ht="19.5" customHeight="1">
      <c r="A79" s="253" t="s">
        <v>981</v>
      </c>
      <c r="B79" s="83" t="s">
        <v>976</v>
      </c>
      <c r="C79" s="255" t="s">
        <v>1015</v>
      </c>
      <c r="D79" s="574">
        <v>-270467</v>
      </c>
      <c r="E79" s="676">
        <v>-147148</v>
      </c>
    </row>
    <row r="80" spans="1:5" ht="19.5" customHeight="1">
      <c r="A80" s="250"/>
      <c r="B80" s="251" t="s">
        <v>437</v>
      </c>
      <c r="C80" s="252"/>
      <c r="D80" s="401">
        <f>D61+D63+D66+D69+D72</f>
        <v>59978306</v>
      </c>
      <c r="E80" s="394">
        <f>E61+E63+E66+E69+E72</f>
        <v>63642522</v>
      </c>
    </row>
    <row r="81" spans="1:5" ht="19.5" customHeight="1">
      <c r="A81" s="250" t="s">
        <v>438</v>
      </c>
      <c r="B81" s="251" t="s">
        <v>514</v>
      </c>
      <c r="C81" s="252" t="s">
        <v>1017</v>
      </c>
      <c r="D81" s="399"/>
      <c r="E81" s="400"/>
    </row>
    <row r="82" spans="1:5" ht="19.5" customHeight="1">
      <c r="A82" s="250" t="s">
        <v>457</v>
      </c>
      <c r="B82" s="251" t="s">
        <v>515</v>
      </c>
      <c r="C82" s="252"/>
      <c r="D82" s="401">
        <f>D88</f>
        <v>139895</v>
      </c>
      <c r="E82" s="394">
        <f>E88</f>
        <v>164582</v>
      </c>
    </row>
    <row r="83" spans="1:5" ht="19.5" customHeight="1">
      <c r="A83" s="82" t="s">
        <v>433</v>
      </c>
      <c r="B83" s="254" t="s">
        <v>516</v>
      </c>
      <c r="C83" s="255"/>
      <c r="D83" s="397"/>
      <c r="E83" s="398"/>
    </row>
    <row r="84" spans="1:5" ht="19.5" customHeight="1">
      <c r="A84" s="82" t="s">
        <v>435</v>
      </c>
      <c r="B84" s="254" t="s">
        <v>517</v>
      </c>
      <c r="C84" s="255" t="s">
        <v>1016</v>
      </c>
      <c r="D84" s="395">
        <f>D85+D86</f>
        <v>139895</v>
      </c>
      <c r="E84" s="396">
        <f>E85+E86</f>
        <v>164582</v>
      </c>
    </row>
    <row r="85" spans="1:5" ht="19.5" customHeight="1">
      <c r="A85" s="82" t="s">
        <v>980</v>
      </c>
      <c r="B85" s="83" t="s">
        <v>979</v>
      </c>
      <c r="C85" s="255" t="s">
        <v>1016</v>
      </c>
      <c r="D85" s="397">
        <v>193450</v>
      </c>
      <c r="E85" s="398">
        <v>193450</v>
      </c>
    </row>
    <row r="86" spans="1:5" ht="19.5" customHeight="1">
      <c r="A86" s="82" t="s">
        <v>978</v>
      </c>
      <c r="B86" s="83" t="s">
        <v>977</v>
      </c>
      <c r="C86" s="255" t="s">
        <v>1016</v>
      </c>
      <c r="D86" s="397">
        <v>-53555</v>
      </c>
      <c r="E86" s="398">
        <v>-28868</v>
      </c>
    </row>
    <row r="87" spans="1:5" ht="19.5" customHeight="1">
      <c r="A87" s="82" t="s">
        <v>450</v>
      </c>
      <c r="B87" s="254" t="s">
        <v>518</v>
      </c>
      <c r="C87" s="255"/>
      <c r="D87" s="397"/>
      <c r="E87" s="398"/>
    </row>
    <row r="88" spans="1:5" ht="19.5" customHeight="1">
      <c r="A88" s="250"/>
      <c r="B88" s="251" t="s">
        <v>475</v>
      </c>
      <c r="C88" s="252"/>
      <c r="D88" s="401">
        <f>D83+D84+D87</f>
        <v>139895</v>
      </c>
      <c r="E88" s="394">
        <f>E83+E84+E87</f>
        <v>164582</v>
      </c>
    </row>
    <row r="89" spans="1:5" ht="19.5" customHeight="1">
      <c r="A89" s="250" t="s">
        <v>476</v>
      </c>
      <c r="B89" s="251" t="s">
        <v>519</v>
      </c>
      <c r="C89" s="252"/>
      <c r="D89" s="399"/>
      <c r="E89" s="400"/>
    </row>
    <row r="90" spans="1:5" ht="19.5" customHeight="1" thickBot="1">
      <c r="A90" s="268" t="s">
        <v>478</v>
      </c>
      <c r="B90" s="269" t="s">
        <v>520</v>
      </c>
      <c r="C90" s="270"/>
      <c r="D90" s="410"/>
      <c r="E90" s="411"/>
    </row>
    <row r="91" spans="1:5" ht="19.5" customHeight="1" thickBot="1" thickTop="1">
      <c r="A91" s="271"/>
      <c r="B91" s="272" t="s">
        <v>521</v>
      </c>
      <c r="C91" s="273"/>
      <c r="D91" s="412">
        <f>D58+D80+D81+D82+D89+D90</f>
        <v>60118201</v>
      </c>
      <c r="E91" s="413">
        <f>E58+E80+E81+E82+E89+E90</f>
        <v>63807104</v>
      </c>
    </row>
    <row r="92" spans="1:5" ht="28.5" customHeight="1" thickBot="1" thickTop="1">
      <c r="A92" s="274"/>
      <c r="B92" s="275" t="s">
        <v>522</v>
      </c>
      <c r="C92" s="276"/>
      <c r="D92" s="414">
        <f>D50+D91</f>
        <v>66917119</v>
      </c>
      <c r="E92" s="415">
        <f>E50+E91</f>
        <v>64707348</v>
      </c>
    </row>
    <row r="93" spans="1:5" ht="12" customHeight="1" thickTop="1">
      <c r="A93" s="79"/>
      <c r="B93" s="80"/>
      <c r="C93" s="277"/>
      <c r="D93" s="244"/>
      <c r="E93" s="244"/>
    </row>
    <row r="94" ht="19.5" customHeight="1">
      <c r="B94" s="538"/>
    </row>
    <row r="95" ht="19.5" customHeight="1">
      <c r="B95" s="538"/>
    </row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27" customHeight="1"/>
    <row r="136" ht="26.25" customHeight="1"/>
    <row r="137" ht="26.25" customHeight="1"/>
    <row r="138" ht="19.5" customHeight="1"/>
    <row r="139" ht="24" customHeight="1"/>
    <row r="140" ht="19.5" customHeight="1"/>
    <row r="141" ht="24.7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29.25" customHeight="1"/>
    <row r="156" ht="19.5" customHeight="1"/>
    <row r="157" ht="21" customHeight="1"/>
    <row r="158" ht="19.5" customHeight="1"/>
    <row r="159" ht="21.75" customHeight="1"/>
    <row r="160" ht="23.25" customHeight="1"/>
    <row r="161" ht="27" customHeight="1"/>
    <row r="162" ht="27" customHeight="1"/>
    <row r="163" ht="29.25" customHeight="1"/>
    <row r="164" ht="18.75" customHeight="1"/>
    <row r="165" ht="23.25" customHeight="1"/>
    <row r="166" ht="33.75" customHeight="1"/>
    <row r="167" ht="33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24" customHeight="1"/>
  </sheetData>
  <sheetProtection/>
  <mergeCells count="1">
    <mergeCell ref="A2:E2"/>
  </mergeCells>
  <printOptions horizontalCentered="1"/>
  <pageMargins left="0" right="0" top="0.5" bottom="0.5" header="0.25" footer="0.25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70">
      <selection activeCell="B100" sqref="B100"/>
    </sheetView>
  </sheetViews>
  <sheetFormatPr defaultColWidth="9.140625" defaultRowHeight="12.75"/>
  <cols>
    <col min="1" max="1" width="6.8515625" style="0" customWidth="1"/>
    <col min="2" max="2" width="45.8515625" style="0" customWidth="1"/>
    <col min="3" max="3" width="12.7109375" style="0" customWidth="1"/>
    <col min="4" max="4" width="18.7109375" style="0" customWidth="1"/>
    <col min="5" max="5" width="18.8515625" style="0" customWidth="1"/>
  </cols>
  <sheetData>
    <row r="1" spans="1:5" ht="12.75">
      <c r="A1" s="81"/>
      <c r="B1" s="36"/>
      <c r="C1" s="278"/>
      <c r="D1" s="279"/>
      <c r="E1" s="279"/>
    </row>
    <row r="2" spans="1:5" ht="23.25" customHeight="1">
      <c r="A2" s="720" t="s">
        <v>523</v>
      </c>
      <c r="B2" s="720"/>
      <c r="C2" s="720"/>
      <c r="D2" s="720"/>
      <c r="E2" s="720"/>
    </row>
    <row r="3" spans="1:5" ht="18.75" thickBot="1">
      <c r="A3" s="81"/>
      <c r="B3" s="280"/>
      <c r="C3" s="278"/>
      <c r="D3" s="279"/>
      <c r="E3" s="279"/>
    </row>
    <row r="4" spans="1:5" ht="36.75" thickBot="1">
      <c r="A4" s="281" t="s">
        <v>347</v>
      </c>
      <c r="B4" s="282" t="s">
        <v>40</v>
      </c>
      <c r="C4" s="75" t="s">
        <v>416</v>
      </c>
      <c r="D4" s="75" t="s">
        <v>935</v>
      </c>
      <c r="E4" s="243" t="s">
        <v>933</v>
      </c>
    </row>
    <row r="5" spans="1:5" ht="18">
      <c r="A5" s="283" t="s">
        <v>277</v>
      </c>
      <c r="B5" s="284" t="s">
        <v>524</v>
      </c>
      <c r="C5" s="75"/>
      <c r="D5" s="416"/>
      <c r="E5" s="417"/>
    </row>
    <row r="6" spans="1:5" ht="19.5" customHeight="1">
      <c r="A6" s="250" t="s">
        <v>418</v>
      </c>
      <c r="B6" s="251" t="s">
        <v>525</v>
      </c>
      <c r="C6" s="252"/>
      <c r="D6" s="399"/>
      <c r="E6" s="400"/>
    </row>
    <row r="7" spans="1:5" ht="19.5" customHeight="1">
      <c r="A7" s="82" t="s">
        <v>431</v>
      </c>
      <c r="B7" s="78" t="s">
        <v>526</v>
      </c>
      <c r="C7" s="255"/>
      <c r="D7" s="397">
        <f>D22</f>
        <v>0</v>
      </c>
      <c r="E7" s="398">
        <f>E22</f>
        <v>0</v>
      </c>
    </row>
    <row r="8" spans="1:5" ht="12.75">
      <c r="A8" s="82" t="s">
        <v>433</v>
      </c>
      <c r="B8" s="83" t="s">
        <v>527</v>
      </c>
      <c r="C8" s="255"/>
      <c r="D8" s="395">
        <f>D9+D10+D13+D14</f>
        <v>0</v>
      </c>
      <c r="E8" s="396">
        <f>E9+E10+E13+E14</f>
        <v>0</v>
      </c>
    </row>
    <row r="9" spans="1:5" ht="12.75" hidden="1">
      <c r="A9" s="82" t="s">
        <v>528</v>
      </c>
      <c r="B9" s="83" t="s">
        <v>529</v>
      </c>
      <c r="C9" s="255"/>
      <c r="D9" s="397"/>
      <c r="E9" s="398"/>
    </row>
    <row r="10" spans="1:5" ht="12.75" hidden="1">
      <c r="A10" s="82" t="s">
        <v>530</v>
      </c>
      <c r="B10" s="83" t="s">
        <v>739</v>
      </c>
      <c r="C10" s="255"/>
      <c r="D10" s="395">
        <f>D11+D12</f>
        <v>0</v>
      </c>
      <c r="E10" s="396">
        <f>E11+E12</f>
        <v>0</v>
      </c>
    </row>
    <row r="11" spans="1:5" ht="12.75" hidden="1">
      <c r="A11" s="82" t="s">
        <v>531</v>
      </c>
      <c r="B11" s="83" t="s">
        <v>532</v>
      </c>
      <c r="C11" s="255"/>
      <c r="D11" s="397"/>
      <c r="E11" s="398"/>
    </row>
    <row r="12" spans="1:5" ht="12.75" hidden="1">
      <c r="A12" s="82" t="s">
        <v>533</v>
      </c>
      <c r="B12" s="83" t="s">
        <v>14</v>
      </c>
      <c r="C12" s="255"/>
      <c r="D12" s="397"/>
      <c r="E12" s="398"/>
    </row>
    <row r="13" spans="1:5" ht="12.75" hidden="1">
      <c r="A13" s="82" t="s">
        <v>15</v>
      </c>
      <c r="B13" s="83" t="s">
        <v>16</v>
      </c>
      <c r="C13" s="255"/>
      <c r="D13" s="397"/>
      <c r="E13" s="398"/>
    </row>
    <row r="14" spans="1:5" ht="12.75" hidden="1">
      <c r="A14" s="82" t="s">
        <v>17</v>
      </c>
      <c r="B14" s="83" t="s">
        <v>18</v>
      </c>
      <c r="C14" s="255"/>
      <c r="D14" s="395">
        <f>D15+D16</f>
        <v>0</v>
      </c>
      <c r="E14" s="396">
        <f>E15+E16</f>
        <v>0</v>
      </c>
    </row>
    <row r="15" spans="1:5" ht="12.75" hidden="1">
      <c r="A15" s="82" t="s">
        <v>19</v>
      </c>
      <c r="B15" s="83" t="s">
        <v>20</v>
      </c>
      <c r="C15" s="255"/>
      <c r="D15" s="397"/>
      <c r="E15" s="398"/>
    </row>
    <row r="16" spans="1:5" ht="12.75" hidden="1">
      <c r="A16" s="82" t="s">
        <v>21</v>
      </c>
      <c r="B16" s="83" t="s">
        <v>22</v>
      </c>
      <c r="C16" s="255"/>
      <c r="D16" s="397"/>
      <c r="E16" s="398"/>
    </row>
    <row r="17" spans="1:5" ht="12.75" hidden="1">
      <c r="A17" s="82" t="s">
        <v>809</v>
      </c>
      <c r="B17" s="83" t="s">
        <v>810</v>
      </c>
      <c r="C17" s="255"/>
      <c r="D17" s="397"/>
      <c r="E17" s="398"/>
    </row>
    <row r="18" spans="1:5" ht="12.75" hidden="1">
      <c r="A18" s="82" t="s">
        <v>805</v>
      </c>
      <c r="B18" s="83" t="s">
        <v>806</v>
      </c>
      <c r="C18" s="255"/>
      <c r="D18" s="397"/>
      <c r="E18" s="398"/>
    </row>
    <row r="19" spans="1:5" ht="12.75" hidden="1">
      <c r="A19" s="82" t="s">
        <v>807</v>
      </c>
      <c r="B19" s="83" t="s">
        <v>808</v>
      </c>
      <c r="C19" s="255"/>
      <c r="D19" s="397"/>
      <c r="E19" s="398"/>
    </row>
    <row r="20" spans="1:5" ht="12.75">
      <c r="A20" s="82" t="s">
        <v>435</v>
      </c>
      <c r="B20" s="83" t="s">
        <v>23</v>
      </c>
      <c r="C20" s="255"/>
      <c r="D20" s="397"/>
      <c r="E20" s="398"/>
    </row>
    <row r="21" spans="1:5" ht="12.75">
      <c r="A21" s="82" t="s">
        <v>450</v>
      </c>
      <c r="B21" s="83" t="s">
        <v>24</v>
      </c>
      <c r="C21" s="255"/>
      <c r="D21" s="397"/>
      <c r="E21" s="398"/>
    </row>
    <row r="22" spans="1:5" ht="12.75">
      <c r="A22" s="250"/>
      <c r="B22" s="251" t="s">
        <v>437</v>
      </c>
      <c r="C22" s="252"/>
      <c r="D22" s="401">
        <f>D8+D20+D21+D18+D19</f>
        <v>0</v>
      </c>
      <c r="E22" s="394">
        <f>E8+E20+E21+E18+E19+E17</f>
        <v>0</v>
      </c>
    </row>
    <row r="23" spans="1:5" ht="6.75" customHeight="1">
      <c r="A23" s="82"/>
      <c r="B23" s="83"/>
      <c r="C23" s="255"/>
      <c r="D23" s="397"/>
      <c r="E23" s="398"/>
    </row>
    <row r="24" spans="1:5" ht="19.5" customHeight="1">
      <c r="A24" s="82" t="s">
        <v>438</v>
      </c>
      <c r="B24" s="78" t="s">
        <v>25</v>
      </c>
      <c r="C24" s="255"/>
      <c r="D24" s="397"/>
      <c r="E24" s="398"/>
    </row>
    <row r="25" spans="1:5" ht="12.75">
      <c r="A25" s="82" t="s">
        <v>433</v>
      </c>
      <c r="B25" s="83" t="s">
        <v>26</v>
      </c>
      <c r="C25" s="255"/>
      <c r="D25" s="395">
        <f>D26+D27</f>
        <v>9709039</v>
      </c>
      <c r="E25" s="396">
        <f>E26+E27</f>
        <v>5794595</v>
      </c>
    </row>
    <row r="26" spans="1:5" ht="12.75">
      <c r="A26" s="82" t="s">
        <v>348</v>
      </c>
      <c r="B26" s="83" t="s">
        <v>27</v>
      </c>
      <c r="C26" s="255" t="s">
        <v>1018</v>
      </c>
      <c r="D26" s="397">
        <v>9709039</v>
      </c>
      <c r="E26" s="398">
        <v>5794595</v>
      </c>
    </row>
    <row r="27" spans="1:5" ht="12.75">
      <c r="A27" s="82" t="s">
        <v>370</v>
      </c>
      <c r="B27" s="83" t="s">
        <v>28</v>
      </c>
      <c r="C27" s="255"/>
      <c r="D27" s="397"/>
      <c r="E27" s="398"/>
    </row>
    <row r="28" spans="1:5" ht="12.75">
      <c r="A28" s="82" t="s">
        <v>435</v>
      </c>
      <c r="B28" s="83" t="s">
        <v>29</v>
      </c>
      <c r="C28" s="255"/>
      <c r="D28" s="395">
        <f>D29+D30</f>
        <v>0</v>
      </c>
      <c r="E28" s="396">
        <f>E29+E30</f>
        <v>0</v>
      </c>
    </row>
    <row r="29" spans="1:5" ht="12.75">
      <c r="A29" s="82" t="s">
        <v>230</v>
      </c>
      <c r="B29" s="83" t="s">
        <v>30</v>
      </c>
      <c r="C29" s="255"/>
      <c r="D29" s="397"/>
      <c r="E29" s="398"/>
    </row>
    <row r="30" spans="1:5" ht="12.75">
      <c r="A30" s="82" t="s">
        <v>31</v>
      </c>
      <c r="B30" s="83" t="s">
        <v>32</v>
      </c>
      <c r="C30" s="255"/>
      <c r="D30" s="397"/>
      <c r="E30" s="398"/>
    </row>
    <row r="31" spans="1:5" ht="12.75">
      <c r="A31" s="82" t="s">
        <v>450</v>
      </c>
      <c r="B31" s="83" t="s">
        <v>33</v>
      </c>
      <c r="C31" s="255"/>
      <c r="D31" s="395">
        <f>D32+D36</f>
        <v>861221</v>
      </c>
      <c r="E31" s="396">
        <f>E32+E36</f>
        <v>1715977</v>
      </c>
    </row>
    <row r="32" spans="1:5" ht="12.75">
      <c r="A32" s="82" t="s">
        <v>34</v>
      </c>
      <c r="B32" s="83" t="s">
        <v>35</v>
      </c>
      <c r="C32" s="255"/>
      <c r="D32" s="395">
        <f>D33+D34+D35</f>
        <v>649121</v>
      </c>
      <c r="E32" s="396">
        <f>E33+E34+E35</f>
        <v>831834</v>
      </c>
    </row>
    <row r="33" spans="1:5" ht="12.75">
      <c r="A33" s="82" t="s">
        <v>372</v>
      </c>
      <c r="B33" s="83" t="s">
        <v>36</v>
      </c>
      <c r="C33" s="255" t="s">
        <v>1019</v>
      </c>
      <c r="D33" s="397">
        <v>649121</v>
      </c>
      <c r="E33" s="398">
        <v>831834</v>
      </c>
    </row>
    <row r="34" spans="1:5" ht="12.75">
      <c r="A34" s="82" t="s">
        <v>373</v>
      </c>
      <c r="B34" s="83" t="s">
        <v>37</v>
      </c>
      <c r="C34" s="255"/>
      <c r="D34" s="397"/>
      <c r="E34" s="398"/>
    </row>
    <row r="35" spans="1:5" ht="12.75">
      <c r="A35" s="82" t="s">
        <v>374</v>
      </c>
      <c r="B35" s="83" t="s">
        <v>38</v>
      </c>
      <c r="C35" s="255"/>
      <c r="D35" s="397"/>
      <c r="E35" s="398"/>
    </row>
    <row r="36" spans="1:5" ht="12.75">
      <c r="A36" s="82" t="s">
        <v>39</v>
      </c>
      <c r="B36" s="83" t="s">
        <v>84</v>
      </c>
      <c r="C36" s="255"/>
      <c r="D36" s="395">
        <f>D37+D38+D39+D40+D41+D42+D43</f>
        <v>212100</v>
      </c>
      <c r="E36" s="396">
        <f>E37+E38+E39+E40+E41+E42+E43</f>
        <v>884143</v>
      </c>
    </row>
    <row r="37" spans="1:5" ht="12.75">
      <c r="A37" s="82" t="s">
        <v>375</v>
      </c>
      <c r="B37" s="83" t="s">
        <v>322</v>
      </c>
      <c r="C37" s="255"/>
      <c r="D37" s="397"/>
      <c r="E37" s="398"/>
    </row>
    <row r="38" spans="1:5" ht="12.75">
      <c r="A38" s="82" t="s">
        <v>574</v>
      </c>
      <c r="B38" s="83" t="s">
        <v>324</v>
      </c>
      <c r="C38" s="255" t="s">
        <v>1020</v>
      </c>
      <c r="D38" s="397">
        <v>212100</v>
      </c>
      <c r="E38" s="398">
        <v>329100</v>
      </c>
    </row>
    <row r="39" spans="1:5" ht="12.75">
      <c r="A39" s="82" t="s">
        <v>224</v>
      </c>
      <c r="B39" s="83" t="s">
        <v>85</v>
      </c>
      <c r="C39" s="255"/>
      <c r="D39" s="397"/>
      <c r="E39" s="398">
        <v>555043</v>
      </c>
    </row>
    <row r="40" spans="1:5" ht="12.75" hidden="1">
      <c r="A40" s="82" t="s">
        <v>86</v>
      </c>
      <c r="B40" s="83" t="s">
        <v>87</v>
      </c>
      <c r="C40" s="255"/>
      <c r="D40" s="397"/>
      <c r="E40" s="398"/>
    </row>
    <row r="41" spans="1:5" ht="12.75" hidden="1">
      <c r="A41" s="82" t="s">
        <v>575</v>
      </c>
      <c r="B41" s="83" t="s">
        <v>88</v>
      </c>
      <c r="C41" s="255"/>
      <c r="D41" s="397"/>
      <c r="E41" s="398"/>
    </row>
    <row r="42" spans="1:5" ht="12.75" hidden="1">
      <c r="A42" s="82" t="s">
        <v>576</v>
      </c>
      <c r="B42" s="83" t="s">
        <v>89</v>
      </c>
      <c r="C42" s="255"/>
      <c r="D42" s="397"/>
      <c r="E42" s="398"/>
    </row>
    <row r="43" spans="1:5" ht="12.75" hidden="1">
      <c r="A43" s="82" t="s">
        <v>537</v>
      </c>
      <c r="B43" s="83" t="s">
        <v>90</v>
      </c>
      <c r="C43" s="255"/>
      <c r="D43" s="397"/>
      <c r="E43" s="398"/>
    </row>
    <row r="44" spans="1:5" ht="12.75">
      <c r="A44" s="82" t="s">
        <v>454</v>
      </c>
      <c r="B44" s="83" t="s">
        <v>91</v>
      </c>
      <c r="C44" s="255"/>
      <c r="D44" s="395">
        <f>D45+D46+D47+D48+D49</f>
        <v>0</v>
      </c>
      <c r="E44" s="396">
        <f>E45+E46+E47+E48+E49</f>
        <v>918270</v>
      </c>
    </row>
    <row r="45" spans="1:5" ht="25.5" hidden="1">
      <c r="A45" s="82" t="s">
        <v>92</v>
      </c>
      <c r="B45" s="83" t="s">
        <v>93</v>
      </c>
      <c r="C45" s="255"/>
      <c r="D45" s="397"/>
      <c r="E45" s="398"/>
    </row>
    <row r="46" spans="1:5" ht="25.5">
      <c r="A46" s="82" t="s">
        <v>536</v>
      </c>
      <c r="B46" s="83" t="s">
        <v>94</v>
      </c>
      <c r="C46" s="255"/>
      <c r="D46" s="397"/>
      <c r="E46" s="398">
        <v>918270</v>
      </c>
    </row>
    <row r="47" spans="1:5" ht="25.5" hidden="1">
      <c r="A47" s="82" t="s">
        <v>577</v>
      </c>
      <c r="B47" s="83" t="s">
        <v>95</v>
      </c>
      <c r="C47" s="255"/>
      <c r="D47" s="397"/>
      <c r="E47" s="398"/>
    </row>
    <row r="48" spans="1:5" ht="12.75" hidden="1">
      <c r="A48" s="82" t="s">
        <v>578</v>
      </c>
      <c r="B48" s="83" t="s">
        <v>96</v>
      </c>
      <c r="C48" s="255"/>
      <c r="D48" s="397"/>
      <c r="E48" s="398"/>
    </row>
    <row r="49" spans="1:5" ht="12.75" hidden="1">
      <c r="A49" s="82" t="s">
        <v>443</v>
      </c>
      <c r="B49" s="83" t="s">
        <v>97</v>
      </c>
      <c r="C49" s="255"/>
      <c r="D49" s="397"/>
      <c r="E49" s="398"/>
    </row>
    <row r="50" spans="1:5" ht="12.75">
      <c r="A50" s="82" t="s">
        <v>473</v>
      </c>
      <c r="B50" s="83" t="s">
        <v>98</v>
      </c>
      <c r="C50" s="255" t="s">
        <v>1022</v>
      </c>
      <c r="D50" s="397">
        <v>17000000</v>
      </c>
      <c r="E50" s="398">
        <v>28500000</v>
      </c>
    </row>
    <row r="51" spans="1:5" ht="15.75" customHeight="1">
      <c r="A51" s="250"/>
      <c r="B51" s="251" t="s">
        <v>456</v>
      </c>
      <c r="C51" s="252"/>
      <c r="D51" s="401">
        <f>D25+D28+D31+D44+D50</f>
        <v>27570260</v>
      </c>
      <c r="E51" s="394">
        <f>E25+E28+E31+E44+E50</f>
        <v>36928842</v>
      </c>
    </row>
    <row r="52" spans="1:5" ht="6" customHeight="1">
      <c r="A52" s="82"/>
      <c r="B52" s="83"/>
      <c r="C52" s="255"/>
      <c r="D52" s="397"/>
      <c r="E52" s="398"/>
    </row>
    <row r="53" spans="1:5" ht="19.5" customHeight="1">
      <c r="A53" s="250" t="s">
        <v>457</v>
      </c>
      <c r="B53" s="251" t="s">
        <v>99</v>
      </c>
      <c r="C53" s="252"/>
      <c r="D53" s="399"/>
      <c r="E53" s="400"/>
    </row>
    <row r="54" spans="1:5" ht="19.5" customHeight="1" thickBot="1">
      <c r="A54" s="268" t="s">
        <v>476</v>
      </c>
      <c r="B54" s="269" t="s">
        <v>100</v>
      </c>
      <c r="C54" s="270"/>
      <c r="D54" s="410"/>
      <c r="E54" s="411"/>
    </row>
    <row r="55" spans="1:5" ht="19.5" customHeight="1" thickBot="1" thickTop="1">
      <c r="A55" s="259"/>
      <c r="B55" s="260" t="s">
        <v>101</v>
      </c>
      <c r="C55" s="261"/>
      <c r="D55" s="404">
        <f>D6+D22+D51+D53+D54</f>
        <v>27570260</v>
      </c>
      <c r="E55" s="405">
        <f>E6+E22+E51+E53+E54</f>
        <v>36928842</v>
      </c>
    </row>
    <row r="56" spans="1:5" ht="5.25" customHeight="1" thickTop="1">
      <c r="A56" s="262"/>
      <c r="B56" s="263"/>
      <c r="C56" s="264"/>
      <c r="D56" s="406"/>
      <c r="E56" s="407"/>
    </row>
    <row r="57" spans="1:5" ht="21" customHeight="1">
      <c r="A57" s="76" t="s">
        <v>278</v>
      </c>
      <c r="B57" s="77" t="s">
        <v>102</v>
      </c>
      <c r="C57" s="255"/>
      <c r="D57" s="392"/>
      <c r="E57" s="393"/>
    </row>
    <row r="58" spans="1:5" ht="19.5" customHeight="1">
      <c r="A58" s="82" t="s">
        <v>418</v>
      </c>
      <c r="B58" s="78" t="s">
        <v>103</v>
      </c>
      <c r="C58" s="255"/>
      <c r="D58" s="397"/>
      <c r="E58" s="398"/>
    </row>
    <row r="59" spans="1:5" ht="15" customHeight="1">
      <c r="A59" s="82" t="s">
        <v>433</v>
      </c>
      <c r="B59" s="83" t="s">
        <v>104</v>
      </c>
      <c r="C59" s="255"/>
      <c r="D59" s="395">
        <f>D60+D61</f>
        <v>0</v>
      </c>
      <c r="E59" s="396">
        <f>E60+E61</f>
        <v>0</v>
      </c>
    </row>
    <row r="60" spans="1:5" ht="13.5" customHeight="1" hidden="1">
      <c r="A60" s="82" t="s">
        <v>105</v>
      </c>
      <c r="B60" s="83" t="s">
        <v>106</v>
      </c>
      <c r="C60" s="255"/>
      <c r="D60" s="397"/>
      <c r="E60" s="398"/>
    </row>
    <row r="61" spans="1:5" ht="12.75" hidden="1">
      <c r="A61" s="82" t="s">
        <v>107</v>
      </c>
      <c r="B61" s="83" t="s">
        <v>108</v>
      </c>
      <c r="C61" s="255"/>
      <c r="D61" s="397"/>
      <c r="E61" s="398"/>
    </row>
    <row r="62" spans="1:5" ht="14.25" customHeight="1">
      <c r="A62" s="82" t="s">
        <v>435</v>
      </c>
      <c r="B62" s="83" t="s">
        <v>109</v>
      </c>
      <c r="C62" s="255"/>
      <c r="D62" s="397"/>
      <c r="E62" s="398"/>
    </row>
    <row r="63" spans="1:5" ht="12.75">
      <c r="A63" s="250"/>
      <c r="B63" s="251" t="s">
        <v>430</v>
      </c>
      <c r="C63" s="252"/>
      <c r="D63" s="401">
        <f>D59+D62</f>
        <v>0</v>
      </c>
      <c r="E63" s="394">
        <f>E59+E62</f>
        <v>0</v>
      </c>
    </row>
    <row r="64" spans="1:5" ht="19.5" customHeight="1">
      <c r="A64" s="250" t="s">
        <v>431</v>
      </c>
      <c r="B64" s="251" t="s">
        <v>110</v>
      </c>
      <c r="C64" s="252"/>
      <c r="D64" s="401">
        <f>D65+D66+D67+D68+D69</f>
        <v>0</v>
      </c>
      <c r="E64" s="394">
        <f>E65+E66+E67+E68+E69</f>
        <v>0</v>
      </c>
    </row>
    <row r="65" spans="1:5" ht="25.5" hidden="1">
      <c r="A65" s="82" t="s">
        <v>536</v>
      </c>
      <c r="B65" s="83" t="s">
        <v>94</v>
      </c>
      <c r="C65" s="255"/>
      <c r="D65" s="397"/>
      <c r="E65" s="398"/>
    </row>
    <row r="66" spans="1:5" ht="12.75" hidden="1">
      <c r="A66" s="82" t="s">
        <v>578</v>
      </c>
      <c r="B66" s="83" t="s">
        <v>96</v>
      </c>
      <c r="C66" s="255"/>
      <c r="D66" s="397"/>
      <c r="E66" s="398"/>
    </row>
    <row r="67" spans="1:5" ht="12.75" hidden="1">
      <c r="A67" s="82" t="s">
        <v>443</v>
      </c>
      <c r="B67" s="83" t="s">
        <v>97</v>
      </c>
      <c r="C67" s="255"/>
      <c r="D67" s="397"/>
      <c r="E67" s="398"/>
    </row>
    <row r="68" spans="1:5" ht="12.75" hidden="1">
      <c r="A68" s="82" t="s">
        <v>348</v>
      </c>
      <c r="B68" s="83" t="s">
        <v>27</v>
      </c>
      <c r="C68" s="255"/>
      <c r="D68" s="397"/>
      <c r="E68" s="398"/>
    </row>
    <row r="69" spans="1:5" ht="12.75" hidden="1">
      <c r="A69" s="82" t="s">
        <v>370</v>
      </c>
      <c r="B69" s="83" t="s">
        <v>111</v>
      </c>
      <c r="C69" s="255"/>
      <c r="D69" s="397"/>
      <c r="E69" s="398"/>
    </row>
    <row r="70" spans="1:5" ht="19.5" customHeight="1">
      <c r="A70" s="250" t="s">
        <v>438</v>
      </c>
      <c r="B70" s="251" t="s">
        <v>112</v>
      </c>
      <c r="C70" s="252"/>
      <c r="D70" s="399"/>
      <c r="E70" s="400"/>
    </row>
    <row r="71" spans="1:5" ht="19.5" customHeight="1" thickBot="1">
      <c r="A71" s="268" t="s">
        <v>457</v>
      </c>
      <c r="B71" s="269" t="s">
        <v>99</v>
      </c>
      <c r="C71" s="270"/>
      <c r="D71" s="410"/>
      <c r="E71" s="411"/>
    </row>
    <row r="72" spans="1:5" ht="24.75" customHeight="1" thickBot="1" thickTop="1">
      <c r="A72" s="271"/>
      <c r="B72" s="272" t="s">
        <v>113</v>
      </c>
      <c r="C72" s="273"/>
      <c r="D72" s="412">
        <f>D63+D64+D70+D71</f>
        <v>0</v>
      </c>
      <c r="E72" s="413">
        <f>E63+E64+E70+E71</f>
        <v>0</v>
      </c>
    </row>
    <row r="73" spans="1:5" ht="29.25" customHeight="1" thickBot="1" thickTop="1">
      <c r="A73" s="285"/>
      <c r="B73" s="286" t="s">
        <v>114</v>
      </c>
      <c r="C73" s="287"/>
      <c r="D73" s="418">
        <f>D55+D72</f>
        <v>27570260</v>
      </c>
      <c r="E73" s="419">
        <f>E55+E72</f>
        <v>36928842</v>
      </c>
    </row>
    <row r="74" spans="1:5" ht="7.5" customHeight="1">
      <c r="A74" s="262"/>
      <c r="B74" s="263"/>
      <c r="C74" s="264"/>
      <c r="D74" s="406"/>
      <c r="E74" s="407"/>
    </row>
    <row r="75" spans="1:5" ht="32.25" customHeight="1">
      <c r="A75" s="76" t="s">
        <v>279</v>
      </c>
      <c r="B75" s="77" t="s">
        <v>115</v>
      </c>
      <c r="C75" s="255"/>
      <c r="D75" s="392"/>
      <c r="E75" s="393"/>
    </row>
    <row r="76" spans="1:5" ht="25.5">
      <c r="A76" s="288" t="s">
        <v>418</v>
      </c>
      <c r="B76" s="289" t="s">
        <v>116</v>
      </c>
      <c r="C76" s="290"/>
      <c r="D76" s="420"/>
      <c r="E76" s="421"/>
    </row>
    <row r="77" spans="1:5" ht="25.5">
      <c r="A77" s="288" t="s">
        <v>431</v>
      </c>
      <c r="B77" s="289" t="s">
        <v>117</v>
      </c>
      <c r="C77" s="290"/>
      <c r="D77" s="420"/>
      <c r="E77" s="421"/>
    </row>
    <row r="78" spans="1:5" ht="12.75">
      <c r="A78" s="288" t="s">
        <v>438</v>
      </c>
      <c r="B78" s="289" t="s">
        <v>118</v>
      </c>
      <c r="C78" s="290"/>
      <c r="D78" s="422">
        <f>D79+D80</f>
        <v>27000000</v>
      </c>
      <c r="E78" s="423">
        <f>E79+E80</f>
        <v>2000000</v>
      </c>
    </row>
    <row r="79" spans="1:5" ht="12.75">
      <c r="A79" s="82" t="s">
        <v>119</v>
      </c>
      <c r="B79" s="83" t="s">
        <v>120</v>
      </c>
      <c r="C79" s="255" t="s">
        <v>1023</v>
      </c>
      <c r="D79" s="397">
        <v>27000000</v>
      </c>
      <c r="E79" s="398">
        <v>2000000</v>
      </c>
    </row>
    <row r="80" spans="1:5" ht="12.75" hidden="1">
      <c r="A80" s="82" t="s">
        <v>121</v>
      </c>
      <c r="B80" s="83" t="s">
        <v>122</v>
      </c>
      <c r="C80" s="255"/>
      <c r="D80" s="397"/>
      <c r="E80" s="398"/>
    </row>
    <row r="81" spans="1:5" ht="12.75">
      <c r="A81" s="288" t="s">
        <v>457</v>
      </c>
      <c r="B81" s="289" t="s">
        <v>123</v>
      </c>
      <c r="C81" s="290"/>
      <c r="D81" s="422">
        <f>D82+D83</f>
        <v>0</v>
      </c>
      <c r="E81" s="423">
        <f>E82+E83</f>
        <v>0</v>
      </c>
    </row>
    <row r="82" spans="1:5" ht="12.75">
      <c r="A82" s="82" t="s">
        <v>124</v>
      </c>
      <c r="B82" s="83" t="s">
        <v>125</v>
      </c>
      <c r="C82" s="255"/>
      <c r="D82" s="397"/>
      <c r="E82" s="398"/>
    </row>
    <row r="83" spans="1:5" ht="12.75">
      <c r="A83" s="82" t="s">
        <v>126</v>
      </c>
      <c r="B83" s="83" t="s">
        <v>127</v>
      </c>
      <c r="C83" s="255"/>
      <c r="D83" s="397"/>
      <c r="E83" s="398"/>
    </row>
    <row r="84" spans="1:5" ht="12.75">
      <c r="A84" s="288" t="s">
        <v>476</v>
      </c>
      <c r="B84" s="289" t="s">
        <v>128</v>
      </c>
      <c r="C84" s="290"/>
      <c r="D84" s="420"/>
      <c r="E84" s="421"/>
    </row>
    <row r="85" spans="1:5" ht="12.75">
      <c r="A85" s="288" t="s">
        <v>478</v>
      </c>
      <c r="B85" s="289" t="s">
        <v>129</v>
      </c>
      <c r="C85" s="290"/>
      <c r="D85" s="420"/>
      <c r="E85" s="421"/>
    </row>
    <row r="86" spans="1:5" ht="12.75">
      <c r="A86" s="288" t="s">
        <v>480</v>
      </c>
      <c r="B86" s="289" t="s">
        <v>130</v>
      </c>
      <c r="C86" s="290"/>
      <c r="D86" s="420"/>
      <c r="E86" s="421"/>
    </row>
    <row r="87" spans="1:5" ht="12.75">
      <c r="A87" s="288" t="s">
        <v>131</v>
      </c>
      <c r="B87" s="289" t="s">
        <v>132</v>
      </c>
      <c r="C87" s="290"/>
      <c r="D87" s="420"/>
      <c r="E87" s="421"/>
    </row>
    <row r="88" spans="1:5" ht="12.75">
      <c r="A88" s="288" t="s">
        <v>133</v>
      </c>
      <c r="B88" s="289" t="s">
        <v>134</v>
      </c>
      <c r="C88" s="290" t="s">
        <v>1024</v>
      </c>
      <c r="D88" s="420">
        <v>778506</v>
      </c>
      <c r="E88" s="421">
        <v>6434591</v>
      </c>
    </row>
    <row r="89" spans="1:5" ht="12.75">
      <c r="A89" s="288" t="s">
        <v>135</v>
      </c>
      <c r="B89" s="289" t="s">
        <v>136</v>
      </c>
      <c r="C89" s="290" t="s">
        <v>1026</v>
      </c>
      <c r="D89" s="420">
        <f>'Ardh. e Shp. (Natyres)'!D96</f>
        <v>11568353</v>
      </c>
      <c r="E89" s="421">
        <v>19343915</v>
      </c>
    </row>
    <row r="90" spans="1:5" ht="16.5" customHeight="1">
      <c r="A90" s="291"/>
      <c r="B90" s="292" t="s">
        <v>137</v>
      </c>
      <c r="C90" s="293"/>
      <c r="D90" s="424">
        <f>D76+D77+D78+D81+D84+D85+D86+D87+D88+D89</f>
        <v>39346859</v>
      </c>
      <c r="E90" s="425">
        <f>E76+E77+E78+E81+E84+E85+E86+E87+E88+E89</f>
        <v>27778506</v>
      </c>
    </row>
    <row r="91" spans="1:5" ht="6" customHeight="1" thickBot="1">
      <c r="A91" s="256"/>
      <c r="B91" s="257"/>
      <c r="C91" s="258"/>
      <c r="D91" s="402"/>
      <c r="E91" s="573"/>
    </row>
    <row r="92" spans="1:5" ht="34.5" thickBot="1" thickTop="1">
      <c r="A92" s="294"/>
      <c r="B92" s="295" t="s">
        <v>740</v>
      </c>
      <c r="C92" s="296"/>
      <c r="D92" s="426">
        <f>D73+D90</f>
        <v>66917119</v>
      </c>
      <c r="E92" s="427">
        <f>E73+E90</f>
        <v>64707348</v>
      </c>
    </row>
    <row r="93" ht="13.5" thickTop="1"/>
    <row r="95" ht="15">
      <c r="B95" s="538"/>
    </row>
    <row r="96" ht="15">
      <c r="B96" s="538"/>
    </row>
  </sheetData>
  <sheetProtection/>
  <mergeCells count="1">
    <mergeCell ref="A2:E2"/>
  </mergeCells>
  <printOptions horizontalCentered="1"/>
  <pageMargins left="0" right="0" top="0.5" bottom="0.5" header="0.25" footer="0.2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3" width="13.57421875" style="0" customWidth="1"/>
    <col min="4" max="5" width="19.00390625" style="0" customWidth="1"/>
  </cols>
  <sheetData>
    <row r="1" spans="1:5" ht="20.25">
      <c r="A1" s="722" t="s">
        <v>138</v>
      </c>
      <c r="B1" s="722"/>
      <c r="C1" s="722"/>
      <c r="D1" s="722"/>
      <c r="E1" s="722"/>
    </row>
    <row r="2" spans="1:5" ht="16.5" customHeight="1">
      <c r="A2" s="721" t="s">
        <v>139</v>
      </c>
      <c r="B2" s="721"/>
      <c r="C2" s="721"/>
      <c r="D2" s="721"/>
      <c r="E2" s="721"/>
    </row>
    <row r="3" ht="4.5" customHeight="1" thickBot="1"/>
    <row r="4" spans="1:5" ht="36.75" customHeight="1" thickTop="1">
      <c r="A4" s="297" t="s">
        <v>598</v>
      </c>
      <c r="B4" s="298" t="s">
        <v>140</v>
      </c>
      <c r="C4" s="537" t="s">
        <v>141</v>
      </c>
      <c r="D4" s="298" t="s">
        <v>936</v>
      </c>
      <c r="E4" s="299" t="s">
        <v>142</v>
      </c>
    </row>
    <row r="5" spans="1:5" ht="20.25" customHeight="1">
      <c r="A5" s="300">
        <v>1</v>
      </c>
      <c r="B5" s="301" t="s">
        <v>143</v>
      </c>
      <c r="C5" s="302" t="s">
        <v>144</v>
      </c>
      <c r="D5" s="428">
        <f>D6+D7</f>
        <v>0</v>
      </c>
      <c r="E5" s="429">
        <f>E6+E7</f>
        <v>0</v>
      </c>
    </row>
    <row r="6" spans="1:5" ht="18.75" customHeight="1">
      <c r="A6" s="84" t="s">
        <v>145</v>
      </c>
      <c r="B6" s="85" t="s">
        <v>741</v>
      </c>
      <c r="C6" s="86" t="s">
        <v>349</v>
      </c>
      <c r="D6" s="430"/>
      <c r="E6" s="431"/>
    </row>
    <row r="7" spans="1:5" ht="15">
      <c r="A7" s="84" t="s">
        <v>146</v>
      </c>
      <c r="B7" s="85" t="s">
        <v>377</v>
      </c>
      <c r="C7" s="86" t="s">
        <v>594</v>
      </c>
      <c r="D7" s="430"/>
      <c r="E7" s="431"/>
    </row>
    <row r="8" spans="1:5" ht="29.25" customHeight="1">
      <c r="A8" s="300">
        <v>2</v>
      </c>
      <c r="B8" s="301" t="s">
        <v>147</v>
      </c>
      <c r="C8" s="302" t="s">
        <v>148</v>
      </c>
      <c r="D8" s="428">
        <f>D9+D10+D11+D12</f>
        <v>107497034</v>
      </c>
      <c r="E8" s="429">
        <f>E9+E10+E11+E12</f>
        <v>107688540</v>
      </c>
    </row>
    <row r="9" spans="1:5" ht="15">
      <c r="A9" s="84" t="s">
        <v>145</v>
      </c>
      <c r="B9" s="85" t="s">
        <v>742</v>
      </c>
      <c r="C9" s="86" t="s">
        <v>149</v>
      </c>
      <c r="D9" s="430"/>
      <c r="E9" s="431"/>
    </row>
    <row r="10" spans="1:5" ht="15">
      <c r="A10" s="84" t="s">
        <v>146</v>
      </c>
      <c r="B10" s="85" t="s">
        <v>743</v>
      </c>
      <c r="C10" s="86" t="s">
        <v>592</v>
      </c>
      <c r="D10" s="430"/>
      <c r="E10" s="431"/>
    </row>
    <row r="11" spans="1:5" ht="15">
      <c r="A11" s="84" t="s">
        <v>150</v>
      </c>
      <c r="B11" s="85" t="s">
        <v>744</v>
      </c>
      <c r="C11" s="86" t="s">
        <v>593</v>
      </c>
      <c r="D11" s="430">
        <v>99385000</v>
      </c>
      <c r="E11" s="430">
        <v>107688540</v>
      </c>
    </row>
    <row r="12" spans="1:5" ht="15.75">
      <c r="A12" s="84" t="s">
        <v>151</v>
      </c>
      <c r="B12" s="85" t="s">
        <v>376</v>
      </c>
      <c r="C12" s="86"/>
      <c r="D12" s="519">
        <f>SUM(D13:D21)</f>
        <v>8112034</v>
      </c>
      <c r="E12" s="519">
        <f>SUM(E13:E21)</f>
        <v>0</v>
      </c>
    </row>
    <row r="13" spans="1:5" ht="15.75">
      <c r="A13" s="303" t="s">
        <v>153</v>
      </c>
      <c r="B13" s="85" t="s">
        <v>992</v>
      </c>
      <c r="C13" s="86" t="s">
        <v>1028</v>
      </c>
      <c r="D13" s="430">
        <v>180500</v>
      </c>
      <c r="E13" s="430"/>
    </row>
    <row r="14" spans="1:5" ht="15.75" hidden="1">
      <c r="A14" s="303" t="s">
        <v>153</v>
      </c>
      <c r="B14" s="85" t="s">
        <v>812</v>
      </c>
      <c r="C14" s="86" t="s">
        <v>811</v>
      </c>
      <c r="D14" s="430"/>
      <c r="E14" s="430"/>
    </row>
    <row r="15" spans="1:5" ht="15.75" hidden="1">
      <c r="A15" s="303" t="s">
        <v>153</v>
      </c>
      <c r="B15" s="85" t="s">
        <v>814</v>
      </c>
      <c r="C15" s="86" t="s">
        <v>906</v>
      </c>
      <c r="D15" s="430"/>
      <c r="E15" s="430"/>
    </row>
    <row r="16" spans="1:5" ht="15.75" hidden="1">
      <c r="A16" s="303" t="s">
        <v>153</v>
      </c>
      <c r="B16" s="85" t="s">
        <v>815</v>
      </c>
      <c r="C16" s="86" t="s">
        <v>816</v>
      </c>
      <c r="D16" s="430"/>
      <c r="E16" s="430">
        <v>0</v>
      </c>
    </row>
    <row r="17" spans="1:5" ht="15.75">
      <c r="A17" s="303" t="s">
        <v>153</v>
      </c>
      <c r="B17" s="85" t="s">
        <v>993</v>
      </c>
      <c r="C17" s="86" t="s">
        <v>1029</v>
      </c>
      <c r="D17" s="430">
        <v>7772794</v>
      </c>
      <c r="E17" s="430"/>
    </row>
    <row r="18" spans="1:5" ht="15.75" hidden="1">
      <c r="A18" s="303" t="s">
        <v>153</v>
      </c>
      <c r="B18" s="85" t="s">
        <v>893</v>
      </c>
      <c r="C18" s="86" t="s">
        <v>813</v>
      </c>
      <c r="D18" s="430"/>
      <c r="E18" s="430"/>
    </row>
    <row r="19" spans="1:5" ht="15.75" hidden="1">
      <c r="A19" s="303" t="s">
        <v>153</v>
      </c>
      <c r="B19" s="85" t="s">
        <v>904</v>
      </c>
      <c r="C19" s="86" t="s">
        <v>905</v>
      </c>
      <c r="D19" s="430"/>
      <c r="E19" s="430"/>
    </row>
    <row r="20" spans="1:5" ht="15.75">
      <c r="A20" s="303" t="s">
        <v>153</v>
      </c>
      <c r="B20" s="85" t="s">
        <v>402</v>
      </c>
      <c r="C20" s="86" t="s">
        <v>1027</v>
      </c>
      <c r="D20" s="430">
        <v>158740</v>
      </c>
      <c r="E20" s="430"/>
    </row>
    <row r="21" spans="1:5" ht="15.75" hidden="1">
      <c r="A21" s="586" t="s">
        <v>153</v>
      </c>
      <c r="B21" s="85" t="s">
        <v>916</v>
      </c>
      <c r="C21" s="86" t="s">
        <v>917</v>
      </c>
      <c r="D21" s="430"/>
      <c r="E21" s="587"/>
    </row>
    <row r="22" spans="1:5" ht="30.75" customHeight="1">
      <c r="A22" s="300">
        <v>3</v>
      </c>
      <c r="B22" s="301" t="s">
        <v>155</v>
      </c>
      <c r="C22" s="302" t="s">
        <v>156</v>
      </c>
      <c r="D22" s="428">
        <f>D23+D24</f>
        <v>0</v>
      </c>
      <c r="E22" s="429">
        <f>E23+E24</f>
        <v>0</v>
      </c>
    </row>
    <row r="23" spans="1:5" ht="30" hidden="1">
      <c r="A23" s="84" t="s">
        <v>145</v>
      </c>
      <c r="B23" s="85" t="s">
        <v>157</v>
      </c>
      <c r="C23" s="86" t="s">
        <v>595</v>
      </c>
      <c r="D23" s="430"/>
      <c r="E23" s="431"/>
    </row>
    <row r="24" spans="1:5" ht="13.5" customHeight="1" hidden="1">
      <c r="A24" s="84" t="s">
        <v>146</v>
      </c>
      <c r="B24" s="85" t="s">
        <v>158</v>
      </c>
      <c r="C24" s="86" t="s">
        <v>596</v>
      </c>
      <c r="D24" s="430"/>
      <c r="E24" s="431"/>
    </row>
    <row r="25" spans="1:5" ht="16.5" thickBot="1">
      <c r="A25" s="304" t="s">
        <v>745</v>
      </c>
      <c r="B25" s="305" t="s">
        <v>746</v>
      </c>
      <c r="C25" s="306" t="s">
        <v>747</v>
      </c>
      <c r="D25" s="432"/>
      <c r="E25" s="433"/>
    </row>
    <row r="26" spans="1:5" ht="18.75" customHeight="1" thickBot="1" thickTop="1">
      <c r="A26" s="307"/>
      <c r="B26" s="308" t="s">
        <v>206</v>
      </c>
      <c r="C26" s="309"/>
      <c r="D26" s="434">
        <f>D5+D8+D22+D25</f>
        <v>107497034</v>
      </c>
      <c r="E26" s="435">
        <f>E5+E8+E22+E25</f>
        <v>107688540</v>
      </c>
    </row>
    <row r="27" spans="1:5" ht="21" customHeight="1" thickTop="1">
      <c r="A27" s="310">
        <v>4</v>
      </c>
      <c r="B27" s="311" t="s">
        <v>159</v>
      </c>
      <c r="C27" s="312" t="s">
        <v>160</v>
      </c>
      <c r="D27" s="436">
        <f>SUM(D28:D31)</f>
        <v>-791301</v>
      </c>
      <c r="E27" s="437">
        <f>SUM(E28:E31)</f>
        <v>0</v>
      </c>
    </row>
    <row r="28" spans="1:5" ht="15">
      <c r="A28" s="84" t="s">
        <v>145</v>
      </c>
      <c r="B28" s="85" t="s">
        <v>748</v>
      </c>
      <c r="C28" s="86" t="s">
        <v>579</v>
      </c>
      <c r="D28" s="438"/>
      <c r="E28" s="431"/>
    </row>
    <row r="29" spans="1:5" ht="15">
      <c r="A29" s="84" t="s">
        <v>146</v>
      </c>
      <c r="B29" s="85" t="s">
        <v>749</v>
      </c>
      <c r="C29" s="86" t="s">
        <v>223</v>
      </c>
      <c r="D29" s="438">
        <v>-791301</v>
      </c>
      <c r="E29" s="438"/>
    </row>
    <row r="30" spans="1:5" ht="15">
      <c r="A30" s="84" t="s">
        <v>150</v>
      </c>
      <c r="B30" s="85" t="s">
        <v>750</v>
      </c>
      <c r="C30" s="86" t="s">
        <v>580</v>
      </c>
      <c r="D30" s="438"/>
      <c r="E30" s="438"/>
    </row>
    <row r="31" spans="1:5" ht="15">
      <c r="A31" s="84" t="s">
        <v>151</v>
      </c>
      <c r="B31" s="85" t="s">
        <v>751</v>
      </c>
      <c r="C31" s="86" t="s">
        <v>581</v>
      </c>
      <c r="D31" s="438"/>
      <c r="E31" s="438"/>
    </row>
    <row r="32" spans="1:5" ht="18" customHeight="1">
      <c r="A32" s="300">
        <v>5</v>
      </c>
      <c r="B32" s="301" t="s">
        <v>163</v>
      </c>
      <c r="C32" s="302" t="s">
        <v>164</v>
      </c>
      <c r="D32" s="428">
        <f>SUM(D33:D37)</f>
        <v>-68548102</v>
      </c>
      <c r="E32" s="429">
        <f>SUM(E33:E37)</f>
        <v>-54286976</v>
      </c>
    </row>
    <row r="33" spans="1:5" ht="15">
      <c r="A33" s="84" t="s">
        <v>145</v>
      </c>
      <c r="B33" s="85" t="s">
        <v>752</v>
      </c>
      <c r="C33" s="86" t="s">
        <v>228</v>
      </c>
      <c r="D33" s="438">
        <v>-40051668</v>
      </c>
      <c r="E33" s="438">
        <v>-26978920</v>
      </c>
    </row>
    <row r="34" spans="1:5" ht="15">
      <c r="A34" s="84" t="s">
        <v>146</v>
      </c>
      <c r="B34" s="85" t="s">
        <v>753</v>
      </c>
      <c r="C34" s="86" t="s">
        <v>229</v>
      </c>
      <c r="D34" s="438">
        <v>-5459968</v>
      </c>
      <c r="E34" s="438">
        <v>-4028532</v>
      </c>
    </row>
    <row r="35" spans="1:5" ht="15">
      <c r="A35" s="84" t="s">
        <v>150</v>
      </c>
      <c r="B35" s="85" t="s">
        <v>984</v>
      </c>
      <c r="C35" s="86" t="s">
        <v>918</v>
      </c>
      <c r="D35" s="438">
        <v>-22616466</v>
      </c>
      <c r="E35" s="438">
        <v>-23279524</v>
      </c>
    </row>
    <row r="36" spans="1:5" ht="15">
      <c r="A36" s="84" t="s">
        <v>151</v>
      </c>
      <c r="B36" s="313" t="s">
        <v>754</v>
      </c>
      <c r="C36" s="86" t="s">
        <v>755</v>
      </c>
      <c r="D36" s="438"/>
      <c r="E36" s="438"/>
    </row>
    <row r="37" spans="1:5" ht="30">
      <c r="A37" s="84" t="s">
        <v>152</v>
      </c>
      <c r="B37" s="85" t="s">
        <v>994</v>
      </c>
      <c r="C37" s="86" t="s">
        <v>587</v>
      </c>
      <c r="D37" s="438">
        <v>-420000</v>
      </c>
      <c r="E37" s="438"/>
    </row>
    <row r="38" spans="1:5" ht="17.25" customHeight="1">
      <c r="A38" s="300">
        <v>6</v>
      </c>
      <c r="B38" s="301" t="s">
        <v>165</v>
      </c>
      <c r="C38" s="302" t="s">
        <v>166</v>
      </c>
      <c r="D38" s="428">
        <f>D39+D44+D45</f>
        <v>-5844921</v>
      </c>
      <c r="E38" s="429">
        <f>E39+E44+E45</f>
        <v>-6670535</v>
      </c>
    </row>
    <row r="39" spans="1:5" ht="31.5" customHeight="1">
      <c r="A39" s="84" t="s">
        <v>145</v>
      </c>
      <c r="B39" s="85" t="s">
        <v>756</v>
      </c>
      <c r="C39" s="86" t="s">
        <v>757</v>
      </c>
      <c r="D39" s="438">
        <f>SUM(D40:D43)</f>
        <v>-5844921</v>
      </c>
      <c r="E39" s="431">
        <f>SUM(E40:E43)</f>
        <v>-6670535</v>
      </c>
    </row>
    <row r="40" spans="1:5" ht="15">
      <c r="A40" s="84" t="s">
        <v>153</v>
      </c>
      <c r="B40" s="85" t="s">
        <v>758</v>
      </c>
      <c r="C40" s="86" t="s">
        <v>982</v>
      </c>
      <c r="D40" s="438">
        <v>-24687</v>
      </c>
      <c r="E40" s="431">
        <v>-28868</v>
      </c>
    </row>
    <row r="41" spans="1:5" ht="15">
      <c r="A41" s="84" t="s">
        <v>153</v>
      </c>
      <c r="B41" s="85" t="s">
        <v>759</v>
      </c>
      <c r="C41" s="86" t="s">
        <v>983</v>
      </c>
      <c r="D41" s="438">
        <v>-5820234</v>
      </c>
      <c r="E41" s="431">
        <v>-6641667</v>
      </c>
    </row>
    <row r="42" spans="1:5" ht="15" hidden="1">
      <c r="A42" s="84" t="s">
        <v>153</v>
      </c>
      <c r="B42" s="85" t="s">
        <v>760</v>
      </c>
      <c r="C42" s="86" t="s">
        <v>761</v>
      </c>
      <c r="D42" s="438"/>
      <c r="E42" s="431"/>
    </row>
    <row r="43" spans="1:5" ht="15" hidden="1">
      <c r="A43" s="84" t="s">
        <v>153</v>
      </c>
      <c r="B43" s="85" t="s">
        <v>762</v>
      </c>
      <c r="C43" s="86" t="s">
        <v>763</v>
      </c>
      <c r="D43" s="438"/>
      <c r="E43" s="431"/>
    </row>
    <row r="44" spans="1:5" ht="30" hidden="1">
      <c r="A44" s="84" t="s">
        <v>146</v>
      </c>
      <c r="B44" s="85" t="s">
        <v>167</v>
      </c>
      <c r="C44" s="86" t="s">
        <v>168</v>
      </c>
      <c r="D44" s="438"/>
      <c r="E44" s="431"/>
    </row>
    <row r="45" spans="1:5" ht="15">
      <c r="A45" s="84" t="s">
        <v>150</v>
      </c>
      <c r="B45" s="85" t="s">
        <v>169</v>
      </c>
      <c r="C45" s="86"/>
      <c r="D45" s="438"/>
      <c r="E45" s="431"/>
    </row>
    <row r="46" spans="1:5" ht="31.5">
      <c r="A46" s="300">
        <v>7</v>
      </c>
      <c r="B46" s="301" t="s">
        <v>764</v>
      </c>
      <c r="C46" s="302" t="s">
        <v>765</v>
      </c>
      <c r="D46" s="428">
        <f>SUM(D47:D71)</f>
        <v>-19493734</v>
      </c>
      <c r="E46" s="429">
        <f>SUM(E47:E71)</f>
        <v>-25265585</v>
      </c>
    </row>
    <row r="47" spans="1:5" ht="15">
      <c r="A47" s="84" t="s">
        <v>145</v>
      </c>
      <c r="B47" s="85" t="s">
        <v>986</v>
      </c>
      <c r="C47" s="86" t="s">
        <v>223</v>
      </c>
      <c r="D47" s="438"/>
      <c r="E47" s="438">
        <v>-1286623</v>
      </c>
    </row>
    <row r="48" spans="1:5" ht="15">
      <c r="A48" s="84" t="s">
        <v>153</v>
      </c>
      <c r="B48" s="85" t="s">
        <v>985</v>
      </c>
      <c r="C48" s="86" t="s">
        <v>817</v>
      </c>
      <c r="D48" s="438">
        <v>-1069371</v>
      </c>
      <c r="E48" s="438">
        <v>-1462501</v>
      </c>
    </row>
    <row r="49" spans="1:5" ht="15">
      <c r="A49" s="84" t="s">
        <v>146</v>
      </c>
      <c r="B49" s="85" t="s">
        <v>154</v>
      </c>
      <c r="C49" s="86" t="s">
        <v>222</v>
      </c>
      <c r="D49" s="438">
        <v>-6042000</v>
      </c>
      <c r="E49" s="438">
        <v>-5550000</v>
      </c>
    </row>
    <row r="50" spans="1:5" ht="15">
      <c r="A50" s="84" t="s">
        <v>150</v>
      </c>
      <c r="B50" s="85" t="s">
        <v>170</v>
      </c>
      <c r="C50" s="86" t="s">
        <v>582</v>
      </c>
      <c r="D50" s="438">
        <v>-273200</v>
      </c>
      <c r="E50" s="438">
        <v>-121980</v>
      </c>
    </row>
    <row r="51" spans="1:5" ht="15">
      <c r="A51" s="84" t="s">
        <v>151</v>
      </c>
      <c r="B51" s="85" t="s">
        <v>766</v>
      </c>
      <c r="C51" s="86" t="s">
        <v>583</v>
      </c>
      <c r="D51" s="438"/>
      <c r="E51" s="438">
        <v>-29078</v>
      </c>
    </row>
    <row r="52" spans="1:5" ht="15" hidden="1">
      <c r="A52" s="84"/>
      <c r="B52" s="85" t="s">
        <v>898</v>
      </c>
      <c r="C52" s="86" t="s">
        <v>897</v>
      </c>
      <c r="D52" s="438"/>
      <c r="E52" s="438"/>
    </row>
    <row r="53" spans="1:5" ht="15">
      <c r="A53" s="84" t="s">
        <v>152</v>
      </c>
      <c r="B53" s="85" t="s">
        <v>402</v>
      </c>
      <c r="C53" s="86" t="s">
        <v>581</v>
      </c>
      <c r="D53" s="438">
        <v>-3169363</v>
      </c>
      <c r="E53" s="438">
        <v>-232624</v>
      </c>
    </row>
    <row r="54" spans="1:5" ht="15">
      <c r="A54" s="84" t="s">
        <v>161</v>
      </c>
      <c r="B54" s="85" t="s">
        <v>171</v>
      </c>
      <c r="C54" s="86" t="s">
        <v>987</v>
      </c>
      <c r="D54" s="438">
        <v>-251000</v>
      </c>
      <c r="E54" s="438">
        <v>-126000</v>
      </c>
    </row>
    <row r="55" spans="1:5" ht="15">
      <c r="A55" s="84" t="s">
        <v>162</v>
      </c>
      <c r="B55" s="85" t="s">
        <v>907</v>
      </c>
      <c r="C55" s="86" t="s">
        <v>897</v>
      </c>
      <c r="D55" s="438"/>
      <c r="E55" s="438"/>
    </row>
    <row r="56" spans="1:5" ht="15">
      <c r="A56" s="84" t="s">
        <v>307</v>
      </c>
      <c r="B56" s="85" t="s">
        <v>767</v>
      </c>
      <c r="C56" s="86" t="s">
        <v>584</v>
      </c>
      <c r="D56" s="438">
        <v>-1112182</v>
      </c>
      <c r="E56" s="438">
        <v>-3698281</v>
      </c>
    </row>
    <row r="57" spans="1:5" ht="15">
      <c r="A57" s="84" t="s">
        <v>172</v>
      </c>
      <c r="B57" s="85" t="s">
        <v>768</v>
      </c>
      <c r="C57" s="86" t="s">
        <v>221</v>
      </c>
      <c r="D57" s="438">
        <v>-2102609</v>
      </c>
      <c r="E57" s="438">
        <v>-1950000</v>
      </c>
    </row>
    <row r="58" spans="1:5" ht="15">
      <c r="A58" s="84" t="s">
        <v>173</v>
      </c>
      <c r="B58" s="85" t="s">
        <v>769</v>
      </c>
      <c r="C58" s="86" t="s">
        <v>225</v>
      </c>
      <c r="D58" s="438">
        <v>-1455383</v>
      </c>
      <c r="E58" s="438">
        <v>-1549542</v>
      </c>
    </row>
    <row r="59" spans="1:5" ht="15">
      <c r="A59" s="84" t="s">
        <v>174</v>
      </c>
      <c r="B59" s="85" t="s">
        <v>175</v>
      </c>
      <c r="C59" s="86" t="s">
        <v>226</v>
      </c>
      <c r="D59" s="438"/>
      <c r="E59" s="438"/>
    </row>
    <row r="60" spans="1:5" ht="15">
      <c r="A60" s="84" t="s">
        <v>176</v>
      </c>
      <c r="B60" s="85" t="s">
        <v>770</v>
      </c>
      <c r="C60" s="86" t="s">
        <v>227</v>
      </c>
      <c r="D60" s="438">
        <v>-115489</v>
      </c>
      <c r="E60" s="438">
        <v>-77831</v>
      </c>
    </row>
    <row r="61" spans="1:5" ht="15" hidden="1">
      <c r="A61" s="84" t="s">
        <v>177</v>
      </c>
      <c r="B61" s="85" t="s">
        <v>381</v>
      </c>
      <c r="C61" s="86" t="s">
        <v>380</v>
      </c>
      <c r="D61" s="438"/>
      <c r="E61" s="438"/>
    </row>
    <row r="62" spans="1:5" ht="15" hidden="1">
      <c r="A62" s="84" t="s">
        <v>178</v>
      </c>
      <c r="B62" s="85" t="s">
        <v>322</v>
      </c>
      <c r="C62" s="86" t="s">
        <v>585</v>
      </c>
      <c r="D62" s="438"/>
      <c r="E62" s="438"/>
    </row>
    <row r="63" spans="1:5" ht="15">
      <c r="A63" s="84" t="s">
        <v>179</v>
      </c>
      <c r="B63" s="85" t="s">
        <v>771</v>
      </c>
      <c r="C63" s="86" t="s">
        <v>382</v>
      </c>
      <c r="D63" s="438">
        <v>-230240</v>
      </c>
      <c r="E63" s="438">
        <v>-230240</v>
      </c>
    </row>
    <row r="64" spans="1:5" ht="15">
      <c r="A64" s="84" t="s">
        <v>378</v>
      </c>
      <c r="B64" s="85" t="s">
        <v>772</v>
      </c>
      <c r="C64" s="86" t="s">
        <v>383</v>
      </c>
      <c r="D64" s="438"/>
      <c r="E64" s="438">
        <v>-209000</v>
      </c>
    </row>
    <row r="65" spans="1:5" ht="15">
      <c r="A65" s="84" t="s">
        <v>384</v>
      </c>
      <c r="B65" s="85" t="s">
        <v>773</v>
      </c>
      <c r="C65" s="86" t="s">
        <v>586</v>
      </c>
      <c r="D65" s="438">
        <v>-2660000</v>
      </c>
      <c r="E65" s="438">
        <v>-2128000</v>
      </c>
    </row>
    <row r="66" spans="1:5" ht="15">
      <c r="A66" s="84" t="s">
        <v>774</v>
      </c>
      <c r="B66" s="85" t="s">
        <v>775</v>
      </c>
      <c r="C66" s="86" t="s">
        <v>199</v>
      </c>
      <c r="D66" s="438"/>
      <c r="E66" s="431">
        <v>-5759924</v>
      </c>
    </row>
    <row r="67" spans="1:5" ht="15">
      <c r="A67" s="84" t="s">
        <v>776</v>
      </c>
      <c r="B67" s="85" t="s">
        <v>777</v>
      </c>
      <c r="C67" s="86" t="s">
        <v>588</v>
      </c>
      <c r="D67" s="438">
        <v>-106776</v>
      </c>
      <c r="E67" s="438">
        <v>-4194</v>
      </c>
    </row>
    <row r="68" spans="1:5" ht="15">
      <c r="A68" s="84" t="s">
        <v>778</v>
      </c>
      <c r="B68" s="85" t="s">
        <v>379</v>
      </c>
      <c r="C68" s="86" t="s">
        <v>589</v>
      </c>
      <c r="D68" s="438">
        <v>-2696</v>
      </c>
      <c r="E68" s="438">
        <v>-529</v>
      </c>
    </row>
    <row r="69" spans="1:5" ht="15">
      <c r="A69" s="84"/>
      <c r="B69" s="85" t="s">
        <v>916</v>
      </c>
      <c r="C69" s="86" t="s">
        <v>988</v>
      </c>
      <c r="D69" s="438">
        <v>-903425</v>
      </c>
      <c r="E69" s="438">
        <v>-849238</v>
      </c>
    </row>
    <row r="70" spans="1:5" ht="15">
      <c r="A70" s="84" t="s">
        <v>779</v>
      </c>
      <c r="B70" s="85" t="s">
        <v>895</v>
      </c>
      <c r="C70" s="86" t="s">
        <v>896</v>
      </c>
      <c r="D70" s="438"/>
      <c r="E70" s="438"/>
    </row>
    <row r="71" spans="1:5" ht="15">
      <c r="A71" s="84" t="s">
        <v>894</v>
      </c>
      <c r="B71" s="85" t="s">
        <v>989</v>
      </c>
      <c r="C71" s="86" t="s">
        <v>591</v>
      </c>
      <c r="D71" s="438"/>
      <c r="E71" s="431"/>
    </row>
    <row r="72" spans="1:5" ht="24.75" customHeight="1" thickBot="1">
      <c r="A72" s="314">
        <v>8</v>
      </c>
      <c r="B72" s="315" t="s">
        <v>180</v>
      </c>
      <c r="C72" s="316"/>
      <c r="D72" s="439">
        <f>D27+D32+D38+D46</f>
        <v>-94678058</v>
      </c>
      <c r="E72" s="440">
        <f>E27+E32+E38+E46</f>
        <v>-86223096</v>
      </c>
    </row>
    <row r="73" spans="1:5" ht="33" customHeight="1" thickBot="1" thickTop="1">
      <c r="A73" s="317">
        <v>9</v>
      </c>
      <c r="B73" s="308" t="s">
        <v>780</v>
      </c>
      <c r="C73" s="318"/>
      <c r="D73" s="434">
        <f>D26+D72</f>
        <v>12818976</v>
      </c>
      <c r="E73" s="435">
        <f>E26+E72</f>
        <v>21465444</v>
      </c>
    </row>
    <row r="74" spans="1:5" ht="33.75" customHeight="1" thickTop="1">
      <c r="A74" s="319">
        <v>10</v>
      </c>
      <c r="B74" s="320" t="s">
        <v>181</v>
      </c>
      <c r="C74" s="321" t="s">
        <v>182</v>
      </c>
      <c r="D74" s="441">
        <f>D75+D76</f>
        <v>0</v>
      </c>
      <c r="E74" s="442">
        <f>E75+E76</f>
        <v>0</v>
      </c>
    </row>
    <row r="75" spans="1:5" ht="25.5">
      <c r="A75" s="84" t="s">
        <v>145</v>
      </c>
      <c r="B75" s="322" t="s">
        <v>781</v>
      </c>
      <c r="C75" s="86" t="s">
        <v>183</v>
      </c>
      <c r="D75" s="438"/>
      <c r="E75" s="431"/>
    </row>
    <row r="76" spans="1:5" ht="25.5">
      <c r="A76" s="84" t="s">
        <v>146</v>
      </c>
      <c r="B76" s="322" t="s">
        <v>782</v>
      </c>
      <c r="C76" s="86" t="s">
        <v>590</v>
      </c>
      <c r="D76" s="438"/>
      <c r="E76" s="431"/>
    </row>
    <row r="77" spans="1:5" ht="33" customHeight="1">
      <c r="A77" s="303">
        <v>11</v>
      </c>
      <c r="B77" s="323" t="s">
        <v>185</v>
      </c>
      <c r="C77" s="324" t="s">
        <v>186</v>
      </c>
      <c r="D77" s="443">
        <f>D78+D79</f>
        <v>0</v>
      </c>
      <c r="E77" s="444">
        <f>E78+E79</f>
        <v>0</v>
      </c>
    </row>
    <row r="78" spans="1:5" ht="15">
      <c r="A78" s="84" t="s">
        <v>145</v>
      </c>
      <c r="B78" s="322" t="s">
        <v>783</v>
      </c>
      <c r="C78" s="86" t="s">
        <v>187</v>
      </c>
      <c r="D78" s="438"/>
      <c r="E78" s="431"/>
    </row>
    <row r="79" spans="1:5" ht="15.75" customHeight="1">
      <c r="A79" s="84" t="s">
        <v>146</v>
      </c>
      <c r="B79" s="322" t="s">
        <v>784</v>
      </c>
      <c r="C79" s="86" t="s">
        <v>188</v>
      </c>
      <c r="D79" s="438"/>
      <c r="E79" s="431"/>
    </row>
    <row r="80" spans="1:5" ht="25.5" customHeight="1">
      <c r="A80" s="303">
        <v>12</v>
      </c>
      <c r="B80" s="323" t="s">
        <v>189</v>
      </c>
      <c r="C80" s="324"/>
      <c r="D80" s="443">
        <f>D81+D84+D87+D90</f>
        <v>35049</v>
      </c>
      <c r="E80" s="444">
        <f>E81+E84+E87+E90</f>
        <v>27853</v>
      </c>
    </row>
    <row r="81" spans="1:5" ht="47.25">
      <c r="A81" s="303">
        <v>12.1</v>
      </c>
      <c r="B81" s="323" t="s">
        <v>190</v>
      </c>
      <c r="C81" s="86"/>
      <c r="D81" s="443">
        <f>D82+D83</f>
        <v>0</v>
      </c>
      <c r="E81" s="444">
        <f>E82+E83</f>
        <v>0</v>
      </c>
    </row>
    <row r="82" spans="1:5" ht="30">
      <c r="A82" s="84" t="s">
        <v>145</v>
      </c>
      <c r="B82" s="85" t="s">
        <v>191</v>
      </c>
      <c r="C82" s="86" t="s">
        <v>192</v>
      </c>
      <c r="D82" s="438"/>
      <c r="E82" s="431"/>
    </row>
    <row r="83" spans="1:5" ht="30">
      <c r="A83" s="84" t="s">
        <v>146</v>
      </c>
      <c r="B83" s="85" t="s">
        <v>193</v>
      </c>
      <c r="C83" s="86" t="s">
        <v>194</v>
      </c>
      <c r="D83" s="438"/>
      <c r="E83" s="431"/>
    </row>
    <row r="84" spans="1:5" ht="17.25" customHeight="1">
      <c r="A84" s="303">
        <v>12.2</v>
      </c>
      <c r="B84" s="325" t="s">
        <v>195</v>
      </c>
      <c r="C84" s="324" t="s">
        <v>196</v>
      </c>
      <c r="D84" s="443">
        <f>D85+D86</f>
        <v>1741</v>
      </c>
      <c r="E84" s="444">
        <f>E85+E86</f>
        <v>973</v>
      </c>
    </row>
    <row r="85" spans="1:5" ht="15">
      <c r="A85" s="84" t="s">
        <v>145</v>
      </c>
      <c r="B85" s="85" t="s">
        <v>197</v>
      </c>
      <c r="C85" s="86" t="s">
        <v>597</v>
      </c>
      <c r="D85" s="438">
        <v>1741</v>
      </c>
      <c r="E85" s="438">
        <v>973</v>
      </c>
    </row>
    <row r="86" spans="1:5" ht="15">
      <c r="A86" s="84" t="s">
        <v>146</v>
      </c>
      <c r="B86" s="85" t="s">
        <v>785</v>
      </c>
      <c r="C86" s="86" t="s">
        <v>198</v>
      </c>
      <c r="D86" s="438"/>
      <c r="E86" s="431"/>
    </row>
    <row r="87" spans="1:5" ht="31.5">
      <c r="A87" s="303">
        <v>12.3</v>
      </c>
      <c r="B87" s="323" t="s">
        <v>540</v>
      </c>
      <c r="C87" s="324" t="s">
        <v>541</v>
      </c>
      <c r="D87" s="443">
        <f>D88+D89</f>
        <v>33308</v>
      </c>
      <c r="E87" s="444">
        <f>E88+E89</f>
        <v>26880</v>
      </c>
    </row>
    <row r="88" spans="1:5" ht="15">
      <c r="A88" s="84" t="s">
        <v>145</v>
      </c>
      <c r="B88" s="85" t="s">
        <v>786</v>
      </c>
      <c r="C88" s="86" t="s">
        <v>201</v>
      </c>
      <c r="D88" s="438">
        <v>45648</v>
      </c>
      <c r="E88" s="431">
        <v>43000</v>
      </c>
    </row>
    <row r="89" spans="1:5" ht="15">
      <c r="A89" s="84" t="s">
        <v>146</v>
      </c>
      <c r="B89" s="85" t="s">
        <v>787</v>
      </c>
      <c r="C89" s="86" t="s">
        <v>200</v>
      </c>
      <c r="D89" s="438">
        <v>-12340</v>
      </c>
      <c r="E89" s="431">
        <v>-16120</v>
      </c>
    </row>
    <row r="90" spans="1:5" ht="25.5">
      <c r="A90" s="303">
        <v>12.4</v>
      </c>
      <c r="B90" s="326" t="s">
        <v>542</v>
      </c>
      <c r="C90" s="324" t="s">
        <v>543</v>
      </c>
      <c r="D90" s="443">
        <f>D91+D92</f>
        <v>0</v>
      </c>
      <c r="E90" s="444">
        <f>E91+E92</f>
        <v>0</v>
      </c>
    </row>
    <row r="91" spans="1:5" ht="15">
      <c r="A91" s="84" t="s">
        <v>145</v>
      </c>
      <c r="B91" s="85" t="s">
        <v>544</v>
      </c>
      <c r="C91" s="86" t="s">
        <v>545</v>
      </c>
      <c r="D91" s="438"/>
      <c r="E91" s="431"/>
    </row>
    <row r="92" spans="1:5" ht="15">
      <c r="A92" s="84" t="s">
        <v>146</v>
      </c>
      <c r="B92" s="85" t="s">
        <v>788</v>
      </c>
      <c r="C92" s="86" t="s">
        <v>546</v>
      </c>
      <c r="D92" s="438"/>
      <c r="E92" s="431"/>
    </row>
    <row r="93" spans="1:5" ht="32.25" customHeight="1" thickBot="1">
      <c r="A93" s="327">
        <v>13</v>
      </c>
      <c r="B93" s="328" t="s">
        <v>789</v>
      </c>
      <c r="C93" s="329"/>
      <c r="D93" s="445">
        <f>D74+D77+D80</f>
        <v>35049</v>
      </c>
      <c r="E93" s="446">
        <f>E74+E77+E80</f>
        <v>27853</v>
      </c>
    </row>
    <row r="94" spans="1:5" ht="23.25" customHeight="1" thickBot="1" thickTop="1">
      <c r="A94" s="330">
        <v>14</v>
      </c>
      <c r="B94" s="331" t="s">
        <v>547</v>
      </c>
      <c r="C94" s="332"/>
      <c r="D94" s="447">
        <f>D73+D93</f>
        <v>12854025</v>
      </c>
      <c r="E94" s="448">
        <f>E73+E93</f>
        <v>21493297</v>
      </c>
    </row>
    <row r="95" spans="1:5" ht="20.25" customHeight="1" thickBot="1" thickTop="1">
      <c r="A95" s="333">
        <v>15</v>
      </c>
      <c r="B95" s="334" t="s">
        <v>790</v>
      </c>
      <c r="C95" s="335" t="s">
        <v>548</v>
      </c>
      <c r="D95" s="449">
        <v>-1285672</v>
      </c>
      <c r="E95" s="450">
        <v>-2149383</v>
      </c>
    </row>
    <row r="96" spans="1:5" ht="33" thickBot="1" thickTop="1">
      <c r="A96" s="330">
        <v>16</v>
      </c>
      <c r="B96" s="336" t="s">
        <v>549</v>
      </c>
      <c r="C96" s="337"/>
      <c r="D96" s="447">
        <f>D94+D95</f>
        <v>11568353</v>
      </c>
      <c r="E96" s="448">
        <f>E94+E95</f>
        <v>19343914</v>
      </c>
    </row>
    <row r="97" spans="1:5" ht="19.5" customHeight="1" thickTop="1">
      <c r="A97" s="333">
        <v>17</v>
      </c>
      <c r="B97" s="334" t="s">
        <v>550</v>
      </c>
      <c r="C97" s="335"/>
      <c r="D97" s="449"/>
      <c r="E97" s="451"/>
    </row>
    <row r="98" spans="1:5" ht="15" customHeight="1">
      <c r="A98" s="84" t="s">
        <v>145</v>
      </c>
      <c r="B98" s="338" t="s">
        <v>791</v>
      </c>
      <c r="C98" s="339"/>
      <c r="D98" s="438"/>
      <c r="E98" s="431"/>
    </row>
    <row r="99" spans="1:5" ht="15" customHeight="1" thickBot="1">
      <c r="A99" s="340" t="s">
        <v>146</v>
      </c>
      <c r="B99" s="341" t="s">
        <v>792</v>
      </c>
      <c r="C99" s="342"/>
      <c r="D99" s="452"/>
      <c r="E99" s="453"/>
    </row>
    <row r="100" ht="13.5" thickTop="1">
      <c r="D100" s="69"/>
    </row>
    <row r="101" spans="2:4" ht="15">
      <c r="B101" s="538" t="s">
        <v>899</v>
      </c>
      <c r="D101" s="69"/>
    </row>
    <row r="102" spans="2:4" ht="15">
      <c r="B102" s="538" t="s">
        <v>900</v>
      </c>
      <c r="D102" s="69"/>
    </row>
  </sheetData>
  <sheetProtection/>
  <mergeCells count="2">
    <mergeCell ref="A2:E2"/>
    <mergeCell ref="A1:E1"/>
  </mergeCells>
  <printOptions horizontalCentered="1"/>
  <pageMargins left="0" right="0" top="1" bottom="0.75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1">
      <selection activeCell="I57" sqref="I57"/>
    </sheetView>
  </sheetViews>
  <sheetFormatPr defaultColWidth="9.140625" defaultRowHeight="12.75"/>
  <cols>
    <col min="1" max="1" width="4.7109375" style="27" customWidth="1"/>
    <col min="2" max="3" width="3.7109375" style="30" customWidth="1"/>
    <col min="4" max="4" width="3.57421875" style="30" customWidth="1"/>
    <col min="5" max="5" width="49.28125" style="27" customWidth="1"/>
    <col min="6" max="7" width="15.421875" style="345" customWidth="1"/>
    <col min="8" max="8" width="1.421875" style="27" customWidth="1"/>
    <col min="9" max="9" width="14.8515625" style="27" customWidth="1"/>
    <col min="10" max="16384" width="9.140625" style="27" customWidth="1"/>
  </cols>
  <sheetData>
    <row r="2" spans="2:7" s="344" customFormat="1" ht="18" customHeight="1">
      <c r="B2" s="729" t="s">
        <v>937</v>
      </c>
      <c r="C2" s="729"/>
      <c r="D2" s="729"/>
      <c r="E2" s="729"/>
      <c r="F2" s="729"/>
      <c r="G2" s="729"/>
    </row>
    <row r="3" ht="6.75" customHeight="1" thickBot="1"/>
    <row r="4" spans="2:9" s="344" customFormat="1" ht="15.75" customHeight="1" thickTop="1">
      <c r="B4" s="730" t="s">
        <v>598</v>
      </c>
      <c r="C4" s="732" t="s">
        <v>232</v>
      </c>
      <c r="D4" s="732"/>
      <c r="E4" s="732"/>
      <c r="F4" s="725" t="s">
        <v>938</v>
      </c>
      <c r="G4" s="727" t="s">
        <v>939</v>
      </c>
      <c r="I4" s="346"/>
    </row>
    <row r="5" spans="2:9" s="344" customFormat="1" ht="15.75" customHeight="1">
      <c r="B5" s="731"/>
      <c r="C5" s="733"/>
      <c r="D5" s="733"/>
      <c r="E5" s="733"/>
      <c r="F5" s="726"/>
      <c r="G5" s="728"/>
      <c r="I5" s="346"/>
    </row>
    <row r="6" spans="2:9" s="344" customFormat="1" ht="24.75" customHeight="1">
      <c r="B6" s="347" t="s">
        <v>277</v>
      </c>
      <c r="C6" s="348" t="s">
        <v>233</v>
      </c>
      <c r="D6" s="349"/>
      <c r="E6" s="349"/>
      <c r="F6" s="350"/>
      <c r="G6" s="351"/>
      <c r="I6" s="346"/>
    </row>
    <row r="7" spans="2:9" s="344" customFormat="1" ht="19.5" customHeight="1">
      <c r="B7" s="352">
        <v>1</v>
      </c>
      <c r="C7" s="353"/>
      <c r="D7" s="354" t="s">
        <v>281</v>
      </c>
      <c r="E7" s="355"/>
      <c r="F7" s="454">
        <f>'Ardh. e Shp. (Natyres)'!D94</f>
        <v>12854025</v>
      </c>
      <c r="G7" s="520">
        <f>'Ardh. e Shp. (Natyres)'!E94</f>
        <v>21493297</v>
      </c>
      <c r="I7" s="346"/>
    </row>
    <row r="8" spans="2:9" s="344" customFormat="1" ht="19.5" customHeight="1">
      <c r="B8" s="356">
        <v>2</v>
      </c>
      <c r="C8" s="353"/>
      <c r="D8" s="354" t="s">
        <v>234</v>
      </c>
      <c r="E8" s="355"/>
      <c r="F8" s="455"/>
      <c r="G8" s="351"/>
      <c r="I8" s="346"/>
    </row>
    <row r="9" spans="2:9" s="344" customFormat="1" ht="19.5" customHeight="1">
      <c r="B9" s="356" t="s">
        <v>153</v>
      </c>
      <c r="C9" s="353"/>
      <c r="D9" s="357"/>
      <c r="E9" s="358" t="s">
        <v>235</v>
      </c>
      <c r="F9" s="455">
        <f>-'Ardh. e Shp. (Natyres)'!D38</f>
        <v>5844921</v>
      </c>
      <c r="G9" s="520">
        <v>6670535</v>
      </c>
      <c r="I9" s="346"/>
    </row>
    <row r="10" spans="2:9" s="344" customFormat="1" ht="19.5" customHeight="1">
      <c r="B10" s="356" t="s">
        <v>153</v>
      </c>
      <c r="C10" s="353"/>
      <c r="D10" s="357"/>
      <c r="E10" s="358" t="s">
        <v>236</v>
      </c>
      <c r="F10" s="455"/>
      <c r="G10" s="351"/>
      <c r="I10" s="346"/>
    </row>
    <row r="11" spans="2:9" s="344" customFormat="1" ht="19.5" customHeight="1">
      <c r="B11" s="356" t="s">
        <v>153</v>
      </c>
      <c r="C11" s="353"/>
      <c r="D11" s="357"/>
      <c r="E11" s="358" t="s">
        <v>237</v>
      </c>
      <c r="F11" s="455"/>
      <c r="G11" s="351"/>
      <c r="I11" s="346"/>
    </row>
    <row r="12" spans="2:9" s="344" customFormat="1" ht="19.5" customHeight="1">
      <c r="B12" s="356" t="s">
        <v>153</v>
      </c>
      <c r="C12" s="353"/>
      <c r="D12" s="357"/>
      <c r="E12" s="358" t="s">
        <v>184</v>
      </c>
      <c r="F12" s="455">
        <f>-'Ardh. e Shp. (Natyres)'!D80</f>
        <v>-35049</v>
      </c>
      <c r="G12" s="520">
        <f>-'Ardh. e Shp. (Natyres)'!E80</f>
        <v>-27853</v>
      </c>
      <c r="I12" s="346"/>
    </row>
    <row r="13" spans="2:9" s="137" customFormat="1" ht="19.5" customHeight="1">
      <c r="B13" s="734">
        <v>3</v>
      </c>
      <c r="C13" s="723"/>
      <c r="D13" s="359" t="s">
        <v>238</v>
      </c>
      <c r="E13" s="360"/>
      <c r="F13" s="735">
        <f>'Bilianci 1 aktivi'!E20-'Bilianci 1 aktivi'!D20</f>
        <v>0</v>
      </c>
      <c r="G13" s="736">
        <v>2112538</v>
      </c>
      <c r="I13" s="361"/>
    </row>
    <row r="14" spans="2:9" s="137" customFormat="1" ht="19.5" customHeight="1">
      <c r="B14" s="734"/>
      <c r="C14" s="724"/>
      <c r="D14" s="362" t="s">
        <v>240</v>
      </c>
      <c r="E14" s="363"/>
      <c r="F14" s="735"/>
      <c r="G14" s="736"/>
      <c r="I14" s="361"/>
    </row>
    <row r="15" spans="2:9" s="137" customFormat="1" ht="19.5" customHeight="1">
      <c r="B15" s="356">
        <v>4</v>
      </c>
      <c r="C15" s="364"/>
      <c r="D15" s="354" t="s">
        <v>793</v>
      </c>
      <c r="E15" s="681"/>
      <c r="F15" s="456">
        <f>'Bilianci 1 aktivi'!E22-'Bilianci 1 aktivi'!D22</f>
        <v>-1084264</v>
      </c>
      <c r="G15" s="579"/>
      <c r="I15" s="361"/>
    </row>
    <row r="16" spans="2:9" s="344" customFormat="1" ht="19.5" customHeight="1">
      <c r="B16" s="356">
        <v>5</v>
      </c>
      <c r="C16" s="365"/>
      <c r="D16" s="366" t="s">
        <v>239</v>
      </c>
      <c r="E16" s="137"/>
      <c r="F16" s="455">
        <f>'Bilianci 1 aktivi'!E43-'Bilianci 1 aktivi'!D43</f>
        <v>0</v>
      </c>
      <c r="G16" s="351">
        <v>0</v>
      </c>
      <c r="I16" s="346"/>
    </row>
    <row r="17" spans="2:9" s="344" customFormat="1" ht="19.5" customHeight="1">
      <c r="B17" s="683">
        <v>6</v>
      </c>
      <c r="C17" s="723"/>
      <c r="D17" s="359" t="s">
        <v>990</v>
      </c>
      <c r="E17" s="679"/>
      <c r="F17" s="455">
        <f>'Bilanci 1 pasivi'!D73-'Bilanci 1 pasivi'!E73</f>
        <v>-9358582</v>
      </c>
      <c r="G17" s="520">
        <v>-39909160</v>
      </c>
      <c r="I17" s="346"/>
    </row>
    <row r="18" spans="2:9" s="344" customFormat="1" ht="19.5" customHeight="1">
      <c r="B18" s="684">
        <v>7</v>
      </c>
      <c r="C18" s="724"/>
      <c r="D18" s="362" t="s">
        <v>991</v>
      </c>
      <c r="E18" s="680"/>
      <c r="F18" s="455"/>
      <c r="G18" s="520">
        <v>12750000</v>
      </c>
      <c r="I18" s="346"/>
    </row>
    <row r="19" spans="2:9" s="344" customFormat="1" ht="19.5" customHeight="1">
      <c r="B19" s="356"/>
      <c r="C19" s="365"/>
      <c r="D19" s="368" t="s">
        <v>794</v>
      </c>
      <c r="E19" s="151"/>
      <c r="F19" s="457">
        <f>SUM(F7:F18)</f>
        <v>8221051</v>
      </c>
      <c r="G19" s="521">
        <f>SUM(G7:G18)</f>
        <v>3089357</v>
      </c>
      <c r="I19" s="370"/>
    </row>
    <row r="20" spans="2:9" s="344" customFormat="1" ht="19.5" customHeight="1">
      <c r="B20" s="356">
        <v>7</v>
      </c>
      <c r="C20" s="353"/>
      <c r="D20" s="354" t="s">
        <v>551</v>
      </c>
      <c r="E20" s="681"/>
      <c r="F20" s="455">
        <f>-F12</f>
        <v>35049</v>
      </c>
      <c r="G20" s="520">
        <f>-G12</f>
        <v>27853</v>
      </c>
      <c r="I20" s="346"/>
    </row>
    <row r="21" spans="2:9" s="344" customFormat="1" ht="19.5" customHeight="1">
      <c r="B21" s="356">
        <v>8</v>
      </c>
      <c r="C21" s="365"/>
      <c r="D21" s="366" t="s">
        <v>552</v>
      </c>
      <c r="E21" s="137"/>
      <c r="F21" s="455">
        <f>'Ardh. e Shp. (Natyres)'!D95</f>
        <v>-1285672</v>
      </c>
      <c r="G21" s="520">
        <f>'Ardh. e Shp. (Natyres)'!E95</f>
        <v>-2149383</v>
      </c>
      <c r="I21" s="346"/>
    </row>
    <row r="22" spans="2:9" s="344" customFormat="1" ht="19.5" customHeight="1">
      <c r="B22" s="356"/>
      <c r="C22" s="353"/>
      <c r="D22" s="371" t="s">
        <v>795</v>
      </c>
      <c r="E22" s="682"/>
      <c r="F22" s="457">
        <f>SUM(F19:F21)</f>
        <v>6970428</v>
      </c>
      <c r="G22" s="521">
        <f>SUM(G19:G21)</f>
        <v>967827</v>
      </c>
      <c r="I22" s="370"/>
    </row>
    <row r="23" spans="2:9" s="344" customFormat="1" ht="24.75" customHeight="1">
      <c r="B23" s="347" t="s">
        <v>278</v>
      </c>
      <c r="C23" s="372" t="s">
        <v>553</v>
      </c>
      <c r="D23" s="368"/>
      <c r="E23" s="367"/>
      <c r="F23" s="455"/>
      <c r="G23" s="351"/>
      <c r="I23" s="346"/>
    </row>
    <row r="24" spans="2:9" s="344" customFormat="1" ht="19.5" customHeight="1">
      <c r="B24" s="356">
        <v>1</v>
      </c>
      <c r="C24" s="353"/>
      <c r="D24" s="354" t="s">
        <v>241</v>
      </c>
      <c r="E24" s="355"/>
      <c r="F24" s="455"/>
      <c r="G24" s="351"/>
      <c r="I24" s="346"/>
    </row>
    <row r="25" spans="2:9" s="344" customFormat="1" ht="19.5" customHeight="1">
      <c r="B25" s="356">
        <v>2</v>
      </c>
      <c r="C25" s="365"/>
      <c r="D25" s="366" t="s">
        <v>796</v>
      </c>
      <c r="E25" s="367"/>
      <c r="F25" s="455">
        <f>('Bilianci 1 aktivi'!E62+'Bilianci 1 aktivi'!E64+'Bilianci 1 aktivi'!E67+'Bilianci 1 aktivi'!E70+'Bilianci 1 aktivi'!E74+'Bilianci 1 aktivi'!E76+'Bilianci 1 aktivi'!E78)-('Bilianci 1 aktivi'!D62+'Bilianci 1 aktivi'!D64+'Bilianci 1 aktivi'!D67+'Bilianci 1 aktivi'!D70+'Bilianci 1 aktivi'!D74+'Bilianci 1 aktivi'!D76+'Bilianci 1 aktivi'!D78)</f>
        <v>-2156018</v>
      </c>
      <c r="G25" s="351">
        <v>-927614</v>
      </c>
      <c r="I25" s="346"/>
    </row>
    <row r="26" spans="2:9" s="344" customFormat="1" ht="19.5" customHeight="1">
      <c r="B26" s="356">
        <v>3</v>
      </c>
      <c r="C26" s="373"/>
      <c r="D26" s="354" t="s">
        <v>242</v>
      </c>
      <c r="E26" s="355"/>
      <c r="F26" s="455"/>
      <c r="G26" s="351"/>
      <c r="I26" s="346"/>
    </row>
    <row r="27" spans="2:9" s="344" customFormat="1" ht="19.5" customHeight="1">
      <c r="B27" s="356">
        <v>4</v>
      </c>
      <c r="C27" s="374"/>
      <c r="D27" s="366" t="s">
        <v>554</v>
      </c>
      <c r="E27" s="367"/>
      <c r="F27" s="455"/>
      <c r="G27" s="351"/>
      <c r="I27" s="346"/>
    </row>
    <row r="28" spans="2:9" s="344" customFormat="1" ht="19.5" customHeight="1">
      <c r="B28" s="356">
        <v>5</v>
      </c>
      <c r="C28" s="375"/>
      <c r="D28" s="354" t="s">
        <v>243</v>
      </c>
      <c r="E28" s="355"/>
      <c r="F28" s="455"/>
      <c r="G28" s="351"/>
      <c r="I28" s="346"/>
    </row>
    <row r="29" spans="2:9" s="344" customFormat="1" ht="19.5" customHeight="1">
      <c r="B29" s="356"/>
      <c r="C29" s="374"/>
      <c r="D29" s="343" t="s">
        <v>797</v>
      </c>
      <c r="E29" s="367"/>
      <c r="F29" s="457">
        <f>SUM(F24:F28)</f>
        <v>-2156018</v>
      </c>
      <c r="G29" s="521">
        <f>SUM(G24:G28)</f>
        <v>-927614</v>
      </c>
      <c r="I29" s="370"/>
    </row>
    <row r="30" spans="2:9" s="344" customFormat="1" ht="24.75" customHeight="1">
      <c r="B30" s="347" t="s">
        <v>279</v>
      </c>
      <c r="C30" s="376" t="s">
        <v>555</v>
      </c>
      <c r="D30" s="377"/>
      <c r="E30" s="355"/>
      <c r="F30" s="455"/>
      <c r="G30" s="351"/>
      <c r="I30" s="346"/>
    </row>
    <row r="31" spans="2:9" s="344" customFormat="1" ht="19.5" customHeight="1">
      <c r="B31" s="356">
        <v>1</v>
      </c>
      <c r="C31" s="374"/>
      <c r="D31" s="366" t="s">
        <v>244</v>
      </c>
      <c r="E31" s="367"/>
      <c r="F31" s="455"/>
      <c r="G31" s="351"/>
      <c r="I31" s="346"/>
    </row>
    <row r="32" spans="2:9" s="344" customFormat="1" ht="19.5" customHeight="1">
      <c r="B32" s="356">
        <v>2</v>
      </c>
      <c r="C32" s="375"/>
      <c r="D32" s="354" t="s">
        <v>556</v>
      </c>
      <c r="E32" s="355"/>
      <c r="F32" s="455"/>
      <c r="G32" s="351"/>
      <c r="I32" s="346"/>
    </row>
    <row r="33" spans="2:9" s="344" customFormat="1" ht="19.5" customHeight="1">
      <c r="B33" s="356">
        <v>3</v>
      </c>
      <c r="C33" s="374"/>
      <c r="D33" s="366" t="s">
        <v>245</v>
      </c>
      <c r="E33" s="367"/>
      <c r="F33" s="455"/>
      <c r="G33" s="351"/>
      <c r="I33" s="346"/>
    </row>
    <row r="34" spans="2:9" s="344" customFormat="1" ht="19.5" customHeight="1">
      <c r="B34" s="356">
        <v>4</v>
      </c>
      <c r="C34" s="375"/>
      <c r="D34" s="354" t="s">
        <v>246</v>
      </c>
      <c r="E34" s="355"/>
      <c r="F34" s="455"/>
      <c r="G34" s="351"/>
      <c r="I34" s="346"/>
    </row>
    <row r="35" spans="2:9" s="344" customFormat="1" ht="19.5" customHeight="1">
      <c r="B35" s="356"/>
      <c r="C35" s="378"/>
      <c r="D35" s="379" t="s">
        <v>798</v>
      </c>
      <c r="E35" s="380"/>
      <c r="F35" s="457">
        <f>SUM(F31:F34)</f>
        <v>0</v>
      </c>
      <c r="G35" s="369">
        <f>SUM(G31:G34)</f>
        <v>0</v>
      </c>
      <c r="I35" s="346"/>
    </row>
    <row r="36" spans="2:9" ht="25.5" customHeight="1">
      <c r="B36" s="381"/>
      <c r="C36" s="382" t="s">
        <v>557</v>
      </c>
      <c r="D36" s="70"/>
      <c r="E36" s="383"/>
      <c r="F36" s="458">
        <f>F22+F29+F35</f>
        <v>4814410</v>
      </c>
      <c r="G36" s="522">
        <f>G22+G29+G35</f>
        <v>40213</v>
      </c>
      <c r="I36" s="384"/>
    </row>
    <row r="37" spans="2:9" ht="25.5" customHeight="1">
      <c r="B37" s="381"/>
      <c r="C37" s="382" t="s">
        <v>247</v>
      </c>
      <c r="D37" s="70"/>
      <c r="E37" s="383"/>
      <c r="F37" s="459">
        <f>'Bilianci 1 aktivi'!E14</f>
        <v>549655</v>
      </c>
      <c r="G37" s="524">
        <v>509442</v>
      </c>
      <c r="I37" s="384"/>
    </row>
    <row r="38" spans="2:9" ht="25.5" customHeight="1" thickBot="1">
      <c r="B38" s="385"/>
      <c r="C38" s="386" t="s">
        <v>248</v>
      </c>
      <c r="D38" s="387"/>
      <c r="E38" s="388"/>
      <c r="F38" s="460">
        <f>F36+F37</f>
        <v>5364065</v>
      </c>
      <c r="G38" s="523">
        <f>G36+G37</f>
        <v>549655</v>
      </c>
      <c r="I38" s="384"/>
    </row>
    <row r="39" ht="13.5" thickTop="1"/>
    <row r="40" ht="15">
      <c r="E40" s="538" t="s">
        <v>899</v>
      </c>
    </row>
    <row r="41" ht="15">
      <c r="E41" s="538" t="s">
        <v>900</v>
      </c>
    </row>
  </sheetData>
  <sheetProtection/>
  <mergeCells count="10">
    <mergeCell ref="C17:C18"/>
    <mergeCell ref="F4:F5"/>
    <mergeCell ref="G4:G5"/>
    <mergeCell ref="B2:G2"/>
    <mergeCell ref="B4:B5"/>
    <mergeCell ref="C4:E5"/>
    <mergeCell ref="B13:B14"/>
    <mergeCell ref="C13:C14"/>
    <mergeCell ref="F13:F14"/>
    <mergeCell ref="G13:G14"/>
  </mergeCells>
  <printOptions horizontalCentered="1"/>
  <pageMargins left="0" right="0" top="0.5" bottom="0" header="0.25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9" sqref="H19"/>
    </sheetView>
  </sheetViews>
  <sheetFormatPr defaultColWidth="9.140625" defaultRowHeight="12.75"/>
  <cols>
    <col min="1" max="1" width="28.00390625" style="0" customWidth="1"/>
    <col min="2" max="2" width="11.28125" style="0" customWidth="1"/>
    <col min="3" max="3" width="8.00390625" style="0" customWidth="1"/>
    <col min="4" max="4" width="8.421875" style="0" customWidth="1"/>
    <col min="5" max="5" width="10.8515625" style="0" customWidth="1"/>
    <col min="6" max="6" width="14.28125" style="0" customWidth="1"/>
    <col min="7" max="7" width="9.421875" style="0" customWidth="1"/>
    <col min="8" max="9" width="14.57421875" style="0" bestFit="1" customWidth="1"/>
    <col min="10" max="10" width="11.57421875" style="0" customWidth="1"/>
    <col min="11" max="11" width="14.57421875" style="0" bestFit="1" customWidth="1"/>
  </cols>
  <sheetData>
    <row r="1" spans="1:11" ht="15.75">
      <c r="A1" s="737" t="s">
        <v>940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</row>
    <row r="2" ht="5.25" customHeight="1" thickBot="1"/>
    <row r="3" spans="1:11" ht="16.5" thickTop="1">
      <c r="A3" s="739"/>
      <c r="B3" s="741" t="s">
        <v>558</v>
      </c>
      <c r="C3" s="741"/>
      <c r="D3" s="741"/>
      <c r="E3" s="741"/>
      <c r="F3" s="741"/>
      <c r="G3" s="741"/>
      <c r="H3" s="741"/>
      <c r="I3" s="741"/>
      <c r="J3" s="742" t="s">
        <v>559</v>
      </c>
      <c r="K3" s="744" t="s">
        <v>290</v>
      </c>
    </row>
    <row r="4" spans="1:21" ht="77.25" customHeight="1">
      <c r="A4" s="740"/>
      <c r="B4" s="87" t="s">
        <v>560</v>
      </c>
      <c r="C4" s="485" t="s">
        <v>123</v>
      </c>
      <c r="D4" s="485" t="s">
        <v>561</v>
      </c>
      <c r="E4" s="484" t="s">
        <v>562</v>
      </c>
      <c r="F4" s="87" t="s">
        <v>563</v>
      </c>
      <c r="G4" s="484" t="s">
        <v>385</v>
      </c>
      <c r="H4" s="87" t="s">
        <v>564</v>
      </c>
      <c r="I4" s="87" t="s">
        <v>290</v>
      </c>
      <c r="J4" s="743"/>
      <c r="K4" s="745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11" ht="25.5">
      <c r="A5" s="89" t="s">
        <v>941</v>
      </c>
      <c r="B5" s="92">
        <v>2000000</v>
      </c>
      <c r="C5" s="463"/>
      <c r="D5" s="463"/>
      <c r="E5" s="463"/>
      <c r="F5" s="463"/>
      <c r="G5" s="463"/>
      <c r="H5" s="462">
        <v>6434591</v>
      </c>
      <c r="I5" s="463">
        <f>SUM(B5:H5)</f>
        <v>8434591</v>
      </c>
      <c r="J5" s="463"/>
      <c r="K5" s="464">
        <f>I5+J5</f>
        <v>8434591</v>
      </c>
    </row>
    <row r="6" spans="1:11" ht="25.5">
      <c r="A6" s="90" t="s">
        <v>565</v>
      </c>
      <c r="B6" s="92"/>
      <c r="C6" s="463"/>
      <c r="D6" s="463"/>
      <c r="E6" s="463"/>
      <c r="F6" s="463"/>
      <c r="G6" s="463"/>
      <c r="H6" s="463"/>
      <c r="I6" s="463">
        <f>SUM(B6:H6)</f>
        <v>0</v>
      </c>
      <c r="J6" s="463"/>
      <c r="K6" s="464">
        <f aca="true" t="shared" si="0" ref="K6:K21">I6+J6</f>
        <v>0</v>
      </c>
    </row>
    <row r="7" spans="1:11" ht="12.75">
      <c r="A7" s="89" t="s">
        <v>566</v>
      </c>
      <c r="B7" s="92">
        <f>B5+B6</f>
        <v>2000000</v>
      </c>
      <c r="C7" s="463">
        <f aca="true" t="shared" si="1" ref="C7:J7">C5+C6</f>
        <v>0</v>
      </c>
      <c r="D7" s="463">
        <f t="shared" si="1"/>
        <v>0</v>
      </c>
      <c r="E7" s="463">
        <f t="shared" si="1"/>
        <v>0</v>
      </c>
      <c r="F7" s="463">
        <f t="shared" si="1"/>
        <v>0</v>
      </c>
      <c r="G7" s="463">
        <f t="shared" si="1"/>
        <v>0</v>
      </c>
      <c r="H7" s="463">
        <f t="shared" si="1"/>
        <v>6434591</v>
      </c>
      <c r="I7" s="463">
        <f t="shared" si="1"/>
        <v>8434591</v>
      </c>
      <c r="J7" s="463">
        <f t="shared" si="1"/>
        <v>0</v>
      </c>
      <c r="K7" s="464">
        <f>K5+K6</f>
        <v>8434591</v>
      </c>
    </row>
    <row r="8" spans="1:11" ht="38.25" hidden="1">
      <c r="A8" s="90" t="s">
        <v>567</v>
      </c>
      <c r="B8" s="92"/>
      <c r="C8" s="463"/>
      <c r="D8" s="463"/>
      <c r="E8" s="463"/>
      <c r="F8" s="463"/>
      <c r="G8" s="463"/>
      <c r="H8" s="463"/>
      <c r="I8" s="463">
        <f aca="true" t="shared" si="2" ref="I8:I13">SUM(B8:H8)</f>
        <v>0</v>
      </c>
      <c r="J8" s="463"/>
      <c r="K8" s="464">
        <f t="shared" si="0"/>
        <v>0</v>
      </c>
    </row>
    <row r="9" spans="1:11" ht="51" hidden="1">
      <c r="A9" s="90" t="s">
        <v>568</v>
      </c>
      <c r="B9" s="92"/>
      <c r="C9" s="463"/>
      <c r="D9" s="463"/>
      <c r="E9" s="463"/>
      <c r="F9" s="463"/>
      <c r="G9" s="463"/>
      <c r="H9" s="463"/>
      <c r="I9" s="463">
        <f t="shared" si="2"/>
        <v>0</v>
      </c>
      <c r="J9" s="463"/>
      <c r="K9" s="464">
        <f t="shared" si="0"/>
        <v>0</v>
      </c>
    </row>
    <row r="10" spans="1:11" ht="12.75">
      <c r="A10" s="90" t="s">
        <v>569</v>
      </c>
      <c r="B10" s="92"/>
      <c r="C10" s="463"/>
      <c r="D10" s="463"/>
      <c r="E10" s="463"/>
      <c r="F10" s="463"/>
      <c r="G10" s="463"/>
      <c r="H10" s="462">
        <v>19343915</v>
      </c>
      <c r="I10" s="463">
        <f t="shared" si="2"/>
        <v>19343915</v>
      </c>
      <c r="J10" s="463"/>
      <c r="K10" s="464">
        <f t="shared" si="0"/>
        <v>19343915</v>
      </c>
    </row>
    <row r="11" spans="1:11" ht="12.75">
      <c r="A11" s="90" t="s">
        <v>570</v>
      </c>
      <c r="B11" s="92"/>
      <c r="C11" s="463"/>
      <c r="D11" s="463"/>
      <c r="E11" s="463"/>
      <c r="F11" s="463"/>
      <c r="G11" s="463"/>
      <c r="H11" s="463"/>
      <c r="I11" s="463">
        <f t="shared" si="2"/>
        <v>0</v>
      </c>
      <c r="J11" s="463"/>
      <c r="K11" s="464">
        <f t="shared" si="0"/>
        <v>0</v>
      </c>
    </row>
    <row r="12" spans="1:11" ht="25.5">
      <c r="A12" s="90" t="s">
        <v>944</v>
      </c>
      <c r="B12" s="92"/>
      <c r="C12" s="463"/>
      <c r="D12" s="463"/>
      <c r="E12" s="463"/>
      <c r="F12" s="463"/>
      <c r="G12" s="463"/>
      <c r="H12" s="463"/>
      <c r="I12" s="463">
        <f t="shared" si="2"/>
        <v>0</v>
      </c>
      <c r="J12" s="463"/>
      <c r="K12" s="464">
        <f t="shared" si="0"/>
        <v>0</v>
      </c>
    </row>
    <row r="13" spans="1:11" ht="12.75">
      <c r="A13" s="90" t="s">
        <v>571</v>
      </c>
      <c r="B13" s="92"/>
      <c r="C13" s="463"/>
      <c r="D13" s="463"/>
      <c r="E13" s="463"/>
      <c r="F13" s="463"/>
      <c r="G13" s="463"/>
      <c r="H13" s="463"/>
      <c r="I13" s="463">
        <f t="shared" si="2"/>
        <v>0</v>
      </c>
      <c r="J13" s="463"/>
      <c r="K13" s="464">
        <f t="shared" si="0"/>
        <v>0</v>
      </c>
    </row>
    <row r="14" spans="1:11" ht="12.75">
      <c r="A14" s="89" t="s">
        <v>942</v>
      </c>
      <c r="B14" s="92">
        <f>B7+B8+B9+B10+B11+B12+B13</f>
        <v>2000000</v>
      </c>
      <c r="C14" s="463">
        <f aca="true" t="shared" si="3" ref="C14:I14">C7+C8+C9+C10+C11+C12+C13</f>
        <v>0</v>
      </c>
      <c r="D14" s="463">
        <f t="shared" si="3"/>
        <v>0</v>
      </c>
      <c r="E14" s="463">
        <f t="shared" si="3"/>
        <v>0</v>
      </c>
      <c r="F14" s="463">
        <f t="shared" si="3"/>
        <v>0</v>
      </c>
      <c r="G14" s="463">
        <f t="shared" si="3"/>
        <v>0</v>
      </c>
      <c r="H14" s="463">
        <f t="shared" si="3"/>
        <v>25778506</v>
      </c>
      <c r="I14" s="463">
        <f t="shared" si="3"/>
        <v>27778506</v>
      </c>
      <c r="J14" s="463">
        <f>J7+J8+J9+J10+J11+J12+J13</f>
        <v>0</v>
      </c>
      <c r="K14" s="464">
        <f>K7+K8+K9+K10+K11+K12+K13</f>
        <v>27778506</v>
      </c>
    </row>
    <row r="15" spans="1:11" ht="38.25" hidden="1">
      <c r="A15" s="90" t="s">
        <v>567</v>
      </c>
      <c r="B15" s="92"/>
      <c r="C15" s="463"/>
      <c r="D15" s="463"/>
      <c r="E15" s="463"/>
      <c r="F15" s="463"/>
      <c r="G15" s="463"/>
      <c r="H15" s="463"/>
      <c r="I15" s="463">
        <f aca="true" t="shared" si="4" ref="I15:I21">SUM(B15:H15)</f>
        <v>0</v>
      </c>
      <c r="J15" s="463"/>
      <c r="K15" s="464">
        <f t="shared" si="0"/>
        <v>0</v>
      </c>
    </row>
    <row r="16" spans="1:11" ht="51" hidden="1">
      <c r="A16" s="90" t="s">
        <v>568</v>
      </c>
      <c r="B16" s="92"/>
      <c r="C16" s="463"/>
      <c r="D16" s="463"/>
      <c r="E16" s="463"/>
      <c r="F16" s="463"/>
      <c r="G16" s="463"/>
      <c r="H16" s="463"/>
      <c r="I16" s="463">
        <f t="shared" si="4"/>
        <v>0</v>
      </c>
      <c r="J16" s="463"/>
      <c r="K16" s="464">
        <f t="shared" si="0"/>
        <v>0</v>
      </c>
    </row>
    <row r="17" spans="1:11" ht="25.5">
      <c r="A17" s="90" t="s">
        <v>572</v>
      </c>
      <c r="B17" s="92"/>
      <c r="C17" s="463"/>
      <c r="D17" s="463"/>
      <c r="E17" s="463"/>
      <c r="F17" s="463"/>
      <c r="G17" s="463"/>
      <c r="H17" s="467">
        <v>11568353</v>
      </c>
      <c r="I17" s="463">
        <f t="shared" si="4"/>
        <v>11568353</v>
      </c>
      <c r="J17" s="463"/>
      <c r="K17" s="464">
        <f t="shared" si="0"/>
        <v>11568353</v>
      </c>
    </row>
    <row r="18" spans="1:11" ht="12.75">
      <c r="A18" s="90" t="s">
        <v>570</v>
      </c>
      <c r="B18" s="92">
        <v>25000000</v>
      </c>
      <c r="C18" s="463"/>
      <c r="D18" s="463"/>
      <c r="E18" s="463"/>
      <c r="F18" s="463"/>
      <c r="G18" s="463"/>
      <c r="H18" s="463">
        <v>-25000000</v>
      </c>
      <c r="I18" s="463">
        <f t="shared" si="4"/>
        <v>0</v>
      </c>
      <c r="J18" s="463"/>
      <c r="K18" s="464">
        <f t="shared" si="0"/>
        <v>0</v>
      </c>
    </row>
    <row r="19" spans="1:11" ht="25.5">
      <c r="A19" s="90" t="s">
        <v>944</v>
      </c>
      <c r="B19" s="92"/>
      <c r="C19" s="463"/>
      <c r="D19" s="463"/>
      <c r="E19" s="463"/>
      <c r="F19" s="463"/>
      <c r="G19" s="463"/>
      <c r="H19" s="463"/>
      <c r="I19" s="463">
        <f t="shared" si="4"/>
        <v>0</v>
      </c>
      <c r="J19" s="463"/>
      <c r="K19" s="464">
        <f t="shared" si="0"/>
        <v>0</v>
      </c>
    </row>
    <row r="20" spans="1:11" ht="12.75">
      <c r="A20" s="90" t="s">
        <v>571</v>
      </c>
      <c r="B20" s="92"/>
      <c r="C20" s="463"/>
      <c r="D20" s="463"/>
      <c r="E20" s="463"/>
      <c r="F20" s="463"/>
      <c r="G20" s="463"/>
      <c r="H20" s="463"/>
      <c r="I20" s="463">
        <f t="shared" si="4"/>
        <v>0</v>
      </c>
      <c r="J20" s="463"/>
      <c r="K20" s="464">
        <f t="shared" si="0"/>
        <v>0</v>
      </c>
    </row>
    <row r="21" spans="1:11" ht="12.75">
      <c r="A21" s="90" t="s">
        <v>573</v>
      </c>
      <c r="B21" s="92"/>
      <c r="C21" s="463"/>
      <c r="D21" s="463"/>
      <c r="E21" s="463"/>
      <c r="F21" s="463"/>
      <c r="G21" s="463"/>
      <c r="H21" s="463"/>
      <c r="I21" s="463">
        <f t="shared" si="4"/>
        <v>0</v>
      </c>
      <c r="J21" s="463"/>
      <c r="K21" s="464">
        <f t="shared" si="0"/>
        <v>0</v>
      </c>
    </row>
    <row r="22" spans="1:11" ht="13.5" thickBot="1">
      <c r="A22" s="91" t="s">
        <v>943</v>
      </c>
      <c r="B22" s="93">
        <f>SUM(B14:B21)</f>
        <v>27000000</v>
      </c>
      <c r="C22" s="465">
        <f aca="true" t="shared" si="5" ref="C22:J22">SUM(C14:C21)</f>
        <v>0</v>
      </c>
      <c r="D22" s="465">
        <f t="shared" si="5"/>
        <v>0</v>
      </c>
      <c r="E22" s="465">
        <f t="shared" si="5"/>
        <v>0</v>
      </c>
      <c r="F22" s="465">
        <f t="shared" si="5"/>
        <v>0</v>
      </c>
      <c r="G22" s="465">
        <f t="shared" si="5"/>
        <v>0</v>
      </c>
      <c r="H22" s="465">
        <f t="shared" si="5"/>
        <v>12346859</v>
      </c>
      <c r="I22" s="465">
        <f t="shared" si="5"/>
        <v>39346859</v>
      </c>
      <c r="J22" s="465">
        <f t="shared" si="5"/>
        <v>0</v>
      </c>
      <c r="K22" s="466">
        <f>SUM(K14:K21)</f>
        <v>39346859</v>
      </c>
    </row>
    <row r="23" spans="1:11" ht="8.25" customHeight="1" thickTop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5">
      <c r="A24" s="36"/>
      <c r="B24" s="36"/>
      <c r="C24" s="36"/>
      <c r="D24" s="36"/>
      <c r="E24" s="538"/>
      <c r="F24" s="36"/>
      <c r="G24" s="36"/>
      <c r="H24" s="36"/>
      <c r="I24" s="36"/>
      <c r="J24" s="36"/>
      <c r="K24" s="36"/>
    </row>
    <row r="25" spans="1:11" ht="15">
      <c r="A25" s="36"/>
      <c r="B25" s="36"/>
      <c r="C25" s="36"/>
      <c r="D25" s="36"/>
      <c r="E25" s="538"/>
      <c r="F25" s="36"/>
      <c r="G25" s="36"/>
      <c r="H25" s="36"/>
      <c r="I25" s="36"/>
      <c r="J25" s="36"/>
      <c r="K25" s="36"/>
    </row>
    <row r="26" spans="1:11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</sheetData>
  <sheetProtection/>
  <mergeCells count="5">
    <mergeCell ref="A1:K1"/>
    <mergeCell ref="A3:A4"/>
    <mergeCell ref="B3:I3"/>
    <mergeCell ref="J3:J4"/>
    <mergeCell ref="K3:K4"/>
  </mergeCells>
  <printOptions horizontalCentered="1"/>
  <pageMargins left="0.12" right="0" top="0.25" bottom="0" header="0.15" footer="0"/>
  <pageSetup horizontalDpi="600" verticalDpi="600" orientation="landscape" paperSize="9" r:id="rId1"/>
  <ignoredErrors>
    <ignoredError sqref="K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E63"/>
  <sheetViews>
    <sheetView zoomScalePageLayoutView="0" workbookViewId="0" topLeftCell="A28">
      <selection activeCell="I58" sqref="I58"/>
    </sheetView>
  </sheetViews>
  <sheetFormatPr defaultColWidth="4.7109375" defaultRowHeight="12.75"/>
  <cols>
    <col min="1" max="1" width="2.7109375" style="0" customWidth="1"/>
    <col min="2" max="2" width="3.0039062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9" customHeight="1">
      <c r="B2" s="40"/>
      <c r="C2" s="41"/>
      <c r="D2" s="41"/>
      <c r="E2" s="42"/>
    </row>
    <row r="3" spans="2:5" s="108" customFormat="1" ht="27.75" customHeight="1">
      <c r="B3" s="746" t="s">
        <v>55</v>
      </c>
      <c r="C3" s="747"/>
      <c r="D3" s="747"/>
      <c r="E3" s="107"/>
    </row>
    <row r="4" spans="2:5" s="108" customFormat="1" ht="25.5" customHeight="1">
      <c r="B4" s="588"/>
      <c r="C4" s="589"/>
      <c r="D4" s="589" t="s">
        <v>945</v>
      </c>
      <c r="E4" s="107"/>
    </row>
    <row r="5" spans="2:5" s="108" customFormat="1" ht="24.75" customHeight="1">
      <c r="B5" s="588"/>
      <c r="C5" s="589"/>
      <c r="D5" s="589" t="s">
        <v>946</v>
      </c>
      <c r="E5" s="107"/>
    </row>
    <row r="6" spans="2:5" s="112" customFormat="1" ht="12.75">
      <c r="B6" s="109"/>
      <c r="C6" s="186" t="s">
        <v>56</v>
      </c>
      <c r="D6" s="110"/>
      <c r="E6" s="111"/>
    </row>
    <row r="7" spans="2:5" s="112" customFormat="1" ht="11.25">
      <c r="B7" s="109"/>
      <c r="C7" s="113"/>
      <c r="D7" s="114" t="s">
        <v>57</v>
      </c>
      <c r="E7" s="111"/>
    </row>
    <row r="8" spans="2:5" s="112" customFormat="1" ht="11.25">
      <c r="B8" s="109"/>
      <c r="C8" s="113"/>
      <c r="D8" s="114" t="s">
        <v>58</v>
      </c>
      <c r="E8" s="111"/>
    </row>
    <row r="9" spans="2:5" s="112" customFormat="1" ht="11.25">
      <c r="B9" s="109"/>
      <c r="C9" s="113" t="s">
        <v>59</v>
      </c>
      <c r="D9" s="115"/>
      <c r="E9" s="111"/>
    </row>
    <row r="10" spans="2:5" s="112" customFormat="1" ht="11.25">
      <c r="B10" s="109"/>
      <c r="C10" s="113"/>
      <c r="D10" s="114" t="s">
        <v>60</v>
      </c>
      <c r="E10" s="111"/>
    </row>
    <row r="11" spans="2:5" s="112" customFormat="1" ht="11.25">
      <c r="B11" s="109"/>
      <c r="C11" s="116"/>
      <c r="D11" s="114" t="s">
        <v>61</v>
      </c>
      <c r="E11" s="111"/>
    </row>
    <row r="12" spans="2:5" s="112" customFormat="1" ht="11.25">
      <c r="B12" s="109"/>
      <c r="C12" s="117"/>
      <c r="D12" s="118" t="s">
        <v>62</v>
      </c>
      <c r="E12" s="111"/>
    </row>
    <row r="13" spans="2:5" ht="5.25" customHeight="1">
      <c r="B13" s="21"/>
      <c r="C13" s="2"/>
      <c r="D13" s="2"/>
      <c r="E13" s="22"/>
    </row>
    <row r="14" spans="2:5" ht="15.75">
      <c r="B14" s="21"/>
      <c r="C14" s="188" t="s">
        <v>2</v>
      </c>
      <c r="D14" s="189" t="s">
        <v>63</v>
      </c>
      <c r="E14" s="22"/>
    </row>
    <row r="15" spans="2:5" ht="6" customHeight="1">
      <c r="B15" s="21"/>
      <c r="C15" s="187"/>
      <c r="E15" s="22"/>
    </row>
    <row r="16" spans="2:5" ht="12.75">
      <c r="B16" s="21"/>
      <c r="C16" s="128">
        <v>1</v>
      </c>
      <c r="D16" s="119" t="s">
        <v>64</v>
      </c>
      <c r="E16" s="22"/>
    </row>
    <row r="17" spans="2:5" ht="12.75">
      <c r="B17" s="21"/>
      <c r="C17" s="128">
        <v>2</v>
      </c>
      <c r="D17" s="94" t="s">
        <v>65</v>
      </c>
      <c r="E17" s="22"/>
    </row>
    <row r="18" spans="2:5" ht="12.75">
      <c r="B18" s="21"/>
      <c r="C18" s="128">
        <v>3</v>
      </c>
      <c r="D18" s="94" t="s">
        <v>66</v>
      </c>
      <c r="E18" s="22"/>
    </row>
    <row r="19" spans="2:5" s="94" customFormat="1" ht="12.75">
      <c r="B19" s="99"/>
      <c r="C19" s="128">
        <v>4</v>
      </c>
      <c r="D19" s="100" t="s">
        <v>67</v>
      </c>
      <c r="E19" s="102"/>
    </row>
    <row r="20" spans="2:5" s="94" customFormat="1" ht="12.75">
      <c r="B20" s="99"/>
      <c r="C20" s="128"/>
      <c r="D20" s="119" t="s">
        <v>68</v>
      </c>
      <c r="E20" s="102"/>
    </row>
    <row r="21" spans="2:5" s="94" customFormat="1" ht="12.75">
      <c r="B21" s="99"/>
      <c r="C21" s="100" t="s">
        <v>69</v>
      </c>
      <c r="D21" s="100"/>
      <c r="E21" s="102"/>
    </row>
    <row r="22" spans="2:5" s="94" customFormat="1" ht="12.75">
      <c r="B22" s="99"/>
      <c r="C22" s="100"/>
      <c r="D22" s="119" t="s">
        <v>70</v>
      </c>
      <c r="E22" s="102"/>
    </row>
    <row r="23" spans="2:5" s="94" customFormat="1" ht="12.75">
      <c r="B23" s="99"/>
      <c r="C23" s="100" t="s">
        <v>71</v>
      </c>
      <c r="D23" s="100"/>
      <c r="E23" s="102"/>
    </row>
    <row r="24" spans="2:5" s="94" customFormat="1" ht="12.75">
      <c r="B24" s="99"/>
      <c r="C24" s="100"/>
      <c r="D24" s="119" t="s">
        <v>72</v>
      </c>
      <c r="E24" s="102"/>
    </row>
    <row r="25" spans="2:5" s="94" customFormat="1" ht="12.75">
      <c r="B25" s="99"/>
      <c r="C25" s="100" t="s">
        <v>73</v>
      </c>
      <c r="D25" s="100"/>
      <c r="E25" s="102"/>
    </row>
    <row r="26" spans="2:5" s="94" customFormat="1" ht="12.75">
      <c r="B26" s="99"/>
      <c r="C26" s="100"/>
      <c r="D26" s="100" t="s">
        <v>74</v>
      </c>
      <c r="E26" s="102"/>
    </row>
    <row r="27" spans="2:5" s="94" customFormat="1" ht="12.75">
      <c r="B27" s="99"/>
      <c r="C27" s="100" t="s">
        <v>75</v>
      </c>
      <c r="D27" s="100"/>
      <c r="E27" s="102"/>
    </row>
    <row r="28" spans="2:5" s="94" customFormat="1" ht="12.75">
      <c r="B28" s="99"/>
      <c r="C28" s="119" t="s">
        <v>76</v>
      </c>
      <c r="D28" s="100"/>
      <c r="E28" s="102"/>
    </row>
    <row r="29" spans="2:5" s="94" customFormat="1" ht="12.75">
      <c r="B29" s="99"/>
      <c r="C29" s="100"/>
      <c r="D29" s="100" t="s">
        <v>77</v>
      </c>
      <c r="E29" s="102"/>
    </row>
    <row r="30" spans="2:5" s="94" customFormat="1" ht="12.75">
      <c r="B30" s="99"/>
      <c r="C30" s="119" t="s">
        <v>78</v>
      </c>
      <c r="D30" s="100"/>
      <c r="E30" s="102"/>
    </row>
    <row r="31" spans="2:5" s="94" customFormat="1" ht="12.75">
      <c r="B31" s="99"/>
      <c r="C31" s="100"/>
      <c r="D31" s="100" t="s">
        <v>600</v>
      </c>
      <c r="E31" s="102"/>
    </row>
    <row r="32" spans="2:5" s="94" customFormat="1" ht="12.75">
      <c r="B32" s="99"/>
      <c r="C32" s="119" t="s">
        <v>253</v>
      </c>
      <c r="D32" s="100"/>
      <c r="E32" s="102"/>
    </row>
    <row r="33" spans="2:5" s="94" customFormat="1" ht="12.75">
      <c r="B33" s="99"/>
      <c r="C33" s="100" t="s">
        <v>254</v>
      </c>
      <c r="D33" s="100" t="s">
        <v>255</v>
      </c>
      <c r="E33" s="102"/>
    </row>
    <row r="34" spans="2:5" s="94" customFormat="1" ht="12.75">
      <c r="B34" s="99"/>
      <c r="C34" s="100"/>
      <c r="D34" s="119" t="s">
        <v>256</v>
      </c>
      <c r="E34" s="102"/>
    </row>
    <row r="35" spans="2:5" s="94" customFormat="1" ht="12.75">
      <c r="B35" s="99"/>
      <c r="C35" s="100"/>
      <c r="D35" s="119" t="s">
        <v>257</v>
      </c>
      <c r="E35" s="102"/>
    </row>
    <row r="36" spans="2:5" s="94" customFormat="1" ht="12.75">
      <c r="B36" s="99"/>
      <c r="C36" s="100"/>
      <c r="D36" s="119" t="s">
        <v>258</v>
      </c>
      <c r="E36" s="102"/>
    </row>
    <row r="37" spans="2:5" s="94" customFormat="1" ht="12.75">
      <c r="B37" s="99"/>
      <c r="C37" s="100"/>
      <c r="D37" s="119" t="s">
        <v>259</v>
      </c>
      <c r="E37" s="102"/>
    </row>
    <row r="38" spans="2:5" s="94" customFormat="1" ht="12.75">
      <c r="B38" s="99"/>
      <c r="C38" s="100"/>
      <c r="D38" s="119" t="s">
        <v>260</v>
      </c>
      <c r="E38" s="102"/>
    </row>
    <row r="39" spans="2:5" s="94" customFormat="1" ht="12.75">
      <c r="B39" s="99"/>
      <c r="C39" s="100"/>
      <c r="D39" s="119" t="s">
        <v>261</v>
      </c>
      <c r="E39" s="102"/>
    </row>
    <row r="40" spans="2:5" s="94" customFormat="1" ht="6" customHeight="1">
      <c r="B40" s="99"/>
      <c r="C40" s="100"/>
      <c r="D40" s="100"/>
      <c r="E40" s="102"/>
    </row>
    <row r="41" spans="2:5" s="94" customFormat="1" ht="15.75">
      <c r="B41" s="99"/>
      <c r="C41" s="188" t="s">
        <v>3</v>
      </c>
      <c r="D41" s="189" t="s">
        <v>262</v>
      </c>
      <c r="E41" s="102"/>
    </row>
    <row r="42" spans="2:5" s="94" customFormat="1" ht="4.5" customHeight="1">
      <c r="B42" s="99"/>
      <c r="C42" s="100"/>
      <c r="D42" s="100"/>
      <c r="E42" s="102"/>
    </row>
    <row r="43" spans="2:5" s="94" customFormat="1" ht="12.75">
      <c r="B43" s="99"/>
      <c r="C43" s="100"/>
      <c r="D43" s="600" t="s">
        <v>947</v>
      </c>
      <c r="E43" s="102"/>
    </row>
    <row r="44" spans="2:5" s="94" customFormat="1" ht="12.75">
      <c r="B44" s="99"/>
      <c r="C44" s="121" t="s">
        <v>948</v>
      </c>
      <c r="D44" s="100"/>
      <c r="E44" s="102"/>
    </row>
    <row r="45" spans="2:5" s="94" customFormat="1" ht="12.75">
      <c r="B45" s="99"/>
      <c r="C45" s="100"/>
      <c r="D45" s="100" t="s">
        <v>263</v>
      </c>
      <c r="E45" s="102"/>
    </row>
    <row r="46" spans="2:5" s="94" customFormat="1" ht="12.75">
      <c r="B46" s="99"/>
      <c r="C46" s="100" t="s">
        <v>264</v>
      </c>
      <c r="D46" s="100"/>
      <c r="E46" s="102"/>
    </row>
    <row r="47" spans="2:5" s="94" customFormat="1" ht="12.75">
      <c r="B47" s="99"/>
      <c r="C47" s="100"/>
      <c r="D47" s="100" t="s">
        <v>265</v>
      </c>
      <c r="E47" s="102"/>
    </row>
    <row r="48" spans="2:5" s="94" customFormat="1" ht="12.75">
      <c r="B48" s="99"/>
      <c r="C48" s="100" t="s">
        <v>266</v>
      </c>
      <c r="D48" s="100"/>
      <c r="E48" s="102"/>
    </row>
    <row r="49" spans="2:5" s="94" customFormat="1" ht="12.75">
      <c r="B49" s="99"/>
      <c r="C49" s="100"/>
      <c r="D49" s="100" t="s">
        <v>267</v>
      </c>
      <c r="E49" s="102"/>
    </row>
    <row r="50" spans="2:5" s="94" customFormat="1" ht="12.75">
      <c r="B50" s="99"/>
      <c r="C50" s="100" t="s">
        <v>268</v>
      </c>
      <c r="D50" s="100"/>
      <c r="E50" s="102"/>
    </row>
    <row r="51" spans="2:5" s="94" customFormat="1" ht="12.75">
      <c r="B51" s="99"/>
      <c r="D51" s="94" t="s">
        <v>269</v>
      </c>
      <c r="E51" s="102"/>
    </row>
    <row r="52" spans="2:5" s="94" customFormat="1" ht="12.75">
      <c r="B52" s="99"/>
      <c r="C52" s="27" t="s">
        <v>949</v>
      </c>
      <c r="E52" s="102"/>
    </row>
    <row r="53" spans="2:5" s="94" customFormat="1" ht="12.75">
      <c r="B53" s="99"/>
      <c r="C53" s="27" t="s">
        <v>950</v>
      </c>
      <c r="E53" s="102"/>
    </row>
    <row r="54" spans="2:5" s="94" customFormat="1" ht="12.75">
      <c r="B54" s="99"/>
      <c r="C54" s="94" t="s">
        <v>270</v>
      </c>
      <c r="D54" s="100"/>
      <c r="E54" s="102"/>
    </row>
    <row r="55" spans="2:5" s="94" customFormat="1" ht="12.75">
      <c r="B55" s="99"/>
      <c r="C55" s="100"/>
      <c r="D55" s="94" t="s">
        <v>271</v>
      </c>
      <c r="E55" s="102"/>
    </row>
    <row r="56" spans="2:5" s="94" customFormat="1" ht="12.75">
      <c r="B56" s="99"/>
      <c r="C56" s="100"/>
      <c r="D56" s="100" t="s">
        <v>272</v>
      </c>
      <c r="E56" s="102"/>
    </row>
    <row r="57" spans="2:5" s="27" customFormat="1" ht="12.75">
      <c r="B57" s="120"/>
      <c r="C57" s="121"/>
      <c r="D57" s="121" t="s">
        <v>273</v>
      </c>
      <c r="E57" s="122"/>
    </row>
    <row r="58" spans="2:5" ht="12.75">
      <c r="B58" s="21"/>
      <c r="C58" s="94"/>
      <c r="D58" s="94" t="s">
        <v>274</v>
      </c>
      <c r="E58" s="22"/>
    </row>
    <row r="59" spans="2:5" ht="12.75">
      <c r="B59" s="21"/>
      <c r="C59" s="94" t="s">
        <v>275</v>
      </c>
      <c r="D59" s="94"/>
      <c r="E59" s="22"/>
    </row>
    <row r="60" spans="2:5" ht="12.75">
      <c r="B60" s="21"/>
      <c r="C60" s="94"/>
      <c r="D60" s="94"/>
      <c r="E60" s="22"/>
    </row>
    <row r="61" spans="2:5" ht="15">
      <c r="B61" s="21"/>
      <c r="C61" s="94"/>
      <c r="D61" s="538" t="s">
        <v>899</v>
      </c>
      <c r="E61" s="22"/>
    </row>
    <row r="62" spans="2:5" ht="15">
      <c r="B62" s="21"/>
      <c r="C62" s="94"/>
      <c r="D62" s="538" t="s">
        <v>900</v>
      </c>
      <c r="E62" s="123">
        <v>1</v>
      </c>
    </row>
    <row r="63" spans="2:5" ht="12.75">
      <c r="B63" s="24"/>
      <c r="C63" s="25"/>
      <c r="D63" s="25"/>
      <c r="E63" s="26"/>
    </row>
  </sheetData>
  <sheetProtection/>
  <mergeCells count="1">
    <mergeCell ref="B3:D3"/>
  </mergeCells>
  <printOptions horizontalCentered="1"/>
  <pageMargins left="0" right="0" top="0.5" bottom="0" header="0.25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236"/>
  <sheetViews>
    <sheetView zoomScalePageLayoutView="0" workbookViewId="0" topLeftCell="A201">
      <selection activeCell="H235" sqref="H235"/>
    </sheetView>
  </sheetViews>
  <sheetFormatPr defaultColWidth="9.140625" defaultRowHeight="12.75"/>
  <cols>
    <col min="1" max="1" width="0.85546875" style="0" customWidth="1"/>
    <col min="2" max="2" width="3.28125" style="3" customWidth="1"/>
    <col min="3" max="3" width="2.00390625" style="0" customWidth="1"/>
    <col min="4" max="4" width="3.421875" style="0" customWidth="1"/>
    <col min="5" max="5" width="12.00390625" style="0" customWidth="1"/>
    <col min="6" max="6" width="10.28125" style="0" customWidth="1"/>
    <col min="7" max="7" width="8.7109375" style="0" customWidth="1"/>
    <col min="8" max="8" width="11.140625" style="0" customWidth="1"/>
    <col min="9" max="9" width="13.57421875" style="0" customWidth="1"/>
    <col min="10" max="10" width="8.7109375" style="0" customWidth="1"/>
    <col min="11" max="11" width="13.7109375" style="0" customWidth="1"/>
    <col min="12" max="12" width="13.140625" style="0" customWidth="1"/>
    <col min="13" max="13" width="1.421875" style="0" customWidth="1"/>
    <col min="14" max="14" width="2.140625" style="0" customWidth="1"/>
  </cols>
  <sheetData>
    <row r="1" ht="4.5" customHeight="1"/>
    <row r="2" spans="2:13" ht="12.75">
      <c r="B2" s="477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2:13" ht="12.75">
      <c r="B3" s="478" t="s">
        <v>276</v>
      </c>
      <c r="C3" s="2"/>
      <c r="D3" s="2"/>
      <c r="E3" s="2"/>
      <c r="F3" s="2"/>
      <c r="G3" s="2"/>
      <c r="H3" s="2"/>
      <c r="I3" s="2"/>
      <c r="J3" s="2"/>
      <c r="K3" s="2"/>
      <c r="L3" s="2"/>
      <c r="M3" s="22"/>
    </row>
    <row r="4" spans="2:13" s="108" customFormat="1" ht="33" customHeight="1">
      <c r="B4" s="746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82"/>
    </row>
    <row r="5" spans="2:13" s="108" customFormat="1" ht="4.5" customHeight="1"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</row>
    <row r="6" spans="2:13" ht="15.75">
      <c r="B6" s="479"/>
      <c r="C6" s="783" t="s">
        <v>352</v>
      </c>
      <c r="D6" s="783"/>
      <c r="E6" s="190" t="s">
        <v>665</v>
      </c>
      <c r="F6" s="2"/>
      <c r="G6" s="2"/>
      <c r="H6" s="2"/>
      <c r="I6" s="2"/>
      <c r="J6" s="124"/>
      <c r="K6" s="124"/>
      <c r="L6" s="2"/>
      <c r="M6" s="22"/>
    </row>
    <row r="7" spans="2:13" ht="12.75">
      <c r="B7" s="479"/>
      <c r="C7" s="2"/>
      <c r="D7" s="2"/>
      <c r="E7" s="2"/>
      <c r="F7" s="2"/>
      <c r="G7" s="2"/>
      <c r="H7" s="2"/>
      <c r="I7" s="2"/>
      <c r="J7" s="124"/>
      <c r="K7" s="124"/>
      <c r="L7" s="2"/>
      <c r="M7" s="22"/>
    </row>
    <row r="8" spans="2:13" ht="12.75">
      <c r="B8" s="479"/>
      <c r="C8" s="2"/>
      <c r="D8" s="191" t="s">
        <v>277</v>
      </c>
      <c r="E8" s="192" t="s">
        <v>666</v>
      </c>
      <c r="F8" s="126"/>
      <c r="G8" s="127"/>
      <c r="H8" s="2"/>
      <c r="I8" s="2"/>
      <c r="J8" s="2"/>
      <c r="K8" s="2"/>
      <c r="L8" s="2"/>
      <c r="M8" s="22"/>
    </row>
    <row r="9" spans="2:13" ht="5.25" customHeight="1">
      <c r="B9" s="479"/>
      <c r="C9" s="2"/>
      <c r="D9" s="125"/>
      <c r="E9" s="126"/>
      <c r="F9" s="126"/>
      <c r="G9" s="127"/>
      <c r="H9" s="2"/>
      <c r="I9" s="2"/>
      <c r="J9" s="2"/>
      <c r="K9" s="2"/>
      <c r="L9" s="2"/>
      <c r="M9" s="22"/>
    </row>
    <row r="10" spans="2:13" ht="12.75">
      <c r="B10" s="480"/>
      <c r="C10" s="100"/>
      <c r="D10" s="193">
        <v>1</v>
      </c>
      <c r="E10" s="194" t="s">
        <v>667</v>
      </c>
      <c r="F10" s="129"/>
      <c r="G10" s="2"/>
      <c r="H10" s="2"/>
      <c r="I10" s="2"/>
      <c r="J10" s="2"/>
      <c r="K10" s="2"/>
      <c r="L10" s="2"/>
      <c r="M10" s="22"/>
    </row>
    <row r="11" spans="2:13" ht="12.75">
      <c r="B11" s="478">
        <v>3</v>
      </c>
      <c r="C11" s="2"/>
      <c r="D11" s="2"/>
      <c r="E11" s="242" t="s">
        <v>668</v>
      </c>
      <c r="F11" s="124"/>
      <c r="G11" s="124"/>
      <c r="H11" s="124"/>
      <c r="I11" s="124"/>
      <c r="J11" s="124"/>
      <c r="K11" s="124"/>
      <c r="L11" s="2"/>
      <c r="M11" s="22"/>
    </row>
    <row r="12" spans="2:13" ht="12.75">
      <c r="B12" s="478"/>
      <c r="C12" s="2"/>
      <c r="D12" s="774" t="s">
        <v>598</v>
      </c>
      <c r="E12" s="774" t="s">
        <v>669</v>
      </c>
      <c r="F12" s="774"/>
      <c r="G12" s="774" t="s">
        <v>670</v>
      </c>
      <c r="H12" s="774" t="s">
        <v>671</v>
      </c>
      <c r="I12" s="774"/>
      <c r="J12" s="130" t="s">
        <v>672</v>
      </c>
      <c r="K12" s="130" t="s">
        <v>673</v>
      </c>
      <c r="L12" s="130" t="s">
        <v>672</v>
      </c>
      <c r="M12" s="22"/>
    </row>
    <row r="13" spans="2:13" ht="12.75">
      <c r="B13" s="478"/>
      <c r="C13" s="2"/>
      <c r="D13" s="774"/>
      <c r="E13" s="774"/>
      <c r="F13" s="774"/>
      <c r="G13" s="774"/>
      <c r="H13" s="774"/>
      <c r="I13" s="774"/>
      <c r="J13" s="11" t="s">
        <v>674</v>
      </c>
      <c r="K13" s="11" t="s">
        <v>675</v>
      </c>
      <c r="L13" s="11" t="s">
        <v>389</v>
      </c>
      <c r="M13" s="22"/>
    </row>
    <row r="14" spans="2:13" ht="12.75">
      <c r="B14" s="478"/>
      <c r="C14" s="2"/>
      <c r="D14" s="148">
        <v>1</v>
      </c>
      <c r="E14" s="770" t="s">
        <v>249</v>
      </c>
      <c r="F14" s="751"/>
      <c r="G14" s="12" t="s">
        <v>202</v>
      </c>
      <c r="H14" s="771" t="s">
        <v>820</v>
      </c>
      <c r="I14" s="781"/>
      <c r="J14" s="131"/>
      <c r="K14" s="131"/>
      <c r="L14" s="686">
        <v>14024</v>
      </c>
      <c r="M14" s="22"/>
    </row>
    <row r="15" spans="2:13" ht="12.75">
      <c r="B15" s="478"/>
      <c r="C15" s="2"/>
      <c r="D15" s="12">
        <v>2</v>
      </c>
      <c r="E15" s="770" t="s">
        <v>249</v>
      </c>
      <c r="F15" s="751"/>
      <c r="G15" s="12" t="s">
        <v>250</v>
      </c>
      <c r="H15" s="771" t="s">
        <v>819</v>
      </c>
      <c r="I15" s="781"/>
      <c r="J15" s="9">
        <v>100.72</v>
      </c>
      <c r="K15" s="9"/>
      <c r="L15" s="686">
        <v>7787</v>
      </c>
      <c r="M15" s="22"/>
    </row>
    <row r="16" spans="2:13" ht="12.75">
      <c r="B16" s="478"/>
      <c r="C16" s="2"/>
      <c r="D16" s="148">
        <v>3</v>
      </c>
      <c r="E16" s="770" t="s">
        <v>249</v>
      </c>
      <c r="F16" s="751"/>
      <c r="G16" s="12" t="s">
        <v>818</v>
      </c>
      <c r="H16" s="771" t="s">
        <v>821</v>
      </c>
      <c r="I16" s="781"/>
      <c r="J16" s="9">
        <v>17.02</v>
      </c>
      <c r="K16" s="9"/>
      <c r="L16" s="687">
        <v>1536</v>
      </c>
      <c r="M16" s="22"/>
    </row>
    <row r="17" spans="2:13" ht="12.75">
      <c r="B17" s="478"/>
      <c r="C17" s="2"/>
      <c r="D17" s="12">
        <v>4</v>
      </c>
      <c r="E17" s="750" t="s">
        <v>913</v>
      </c>
      <c r="F17" s="751"/>
      <c r="G17" s="12" t="s">
        <v>202</v>
      </c>
      <c r="H17" s="752" t="s">
        <v>914</v>
      </c>
      <c r="I17" s="753"/>
      <c r="J17" s="9"/>
      <c r="K17" s="9"/>
      <c r="L17" s="687">
        <v>19560</v>
      </c>
      <c r="M17" s="22"/>
    </row>
    <row r="18" spans="2:13" ht="12.75">
      <c r="B18" s="478"/>
      <c r="C18" s="2"/>
      <c r="D18" s="148">
        <v>5</v>
      </c>
      <c r="E18" s="750" t="s">
        <v>913</v>
      </c>
      <c r="F18" s="751"/>
      <c r="G18" s="12" t="s">
        <v>250</v>
      </c>
      <c r="H18" s="752" t="s">
        <v>914</v>
      </c>
      <c r="I18" s="753"/>
      <c r="J18" s="9">
        <v>32616.46</v>
      </c>
      <c r="K18" s="9"/>
      <c r="L18" s="687">
        <v>4562301</v>
      </c>
      <c r="M18" s="22"/>
    </row>
    <row r="19" spans="2:13" ht="12.75">
      <c r="B19" s="478"/>
      <c r="C19" s="2"/>
      <c r="D19" s="12">
        <v>6</v>
      </c>
      <c r="E19" s="750" t="s">
        <v>913</v>
      </c>
      <c r="F19" s="751"/>
      <c r="G19" s="12" t="s">
        <v>818</v>
      </c>
      <c r="H19" s="752" t="s">
        <v>914</v>
      </c>
      <c r="I19" s="753"/>
      <c r="J19" s="9">
        <v>263.95</v>
      </c>
      <c r="K19" s="9"/>
      <c r="L19" s="687">
        <v>27357</v>
      </c>
      <c r="M19" s="22"/>
    </row>
    <row r="20" spans="2:13" ht="12.75">
      <c r="B20" s="478"/>
      <c r="C20" s="2"/>
      <c r="D20" s="148">
        <v>7</v>
      </c>
      <c r="E20" s="770" t="s">
        <v>908</v>
      </c>
      <c r="F20" s="751"/>
      <c r="G20" s="12" t="s">
        <v>250</v>
      </c>
      <c r="H20" s="771" t="s">
        <v>909</v>
      </c>
      <c r="I20" s="753"/>
      <c r="J20" s="9"/>
      <c r="K20" s="9"/>
      <c r="L20" s="469"/>
      <c r="M20" s="22"/>
    </row>
    <row r="21" spans="2:13" ht="12.75">
      <c r="B21" s="478"/>
      <c r="C21" s="2"/>
      <c r="D21" s="9"/>
      <c r="E21" s="770"/>
      <c r="F21" s="751"/>
      <c r="G21" s="131"/>
      <c r="H21" s="772"/>
      <c r="I21" s="773"/>
      <c r="J21" s="132"/>
      <c r="K21" s="132"/>
      <c r="L21" s="469"/>
      <c r="M21" s="22"/>
    </row>
    <row r="22" spans="2:13" s="108" customFormat="1" ht="21" customHeight="1">
      <c r="B22" s="481"/>
      <c r="C22" s="133"/>
      <c r="D22" s="134"/>
      <c r="E22" s="765" t="s">
        <v>290</v>
      </c>
      <c r="F22" s="766"/>
      <c r="G22" s="766"/>
      <c r="H22" s="766"/>
      <c r="I22" s="766"/>
      <c r="J22" s="766"/>
      <c r="K22" s="767"/>
      <c r="L22" s="470">
        <f>SUM(L14:L21)</f>
        <v>4632565</v>
      </c>
      <c r="M22" s="135"/>
    </row>
    <row r="23" spans="2:13" s="108" customFormat="1" ht="9.75" customHeight="1">
      <c r="B23" s="481"/>
      <c r="C23" s="133"/>
      <c r="D23" s="133"/>
      <c r="E23" s="149"/>
      <c r="F23" s="149"/>
      <c r="G23" s="149"/>
      <c r="H23" s="149"/>
      <c r="I23" s="149"/>
      <c r="J23" s="149"/>
      <c r="K23" s="149"/>
      <c r="L23" s="150"/>
      <c r="M23" s="135"/>
    </row>
    <row r="24" spans="2:13" s="108" customFormat="1" ht="12.75" customHeight="1">
      <c r="B24" s="481"/>
      <c r="C24" s="133"/>
      <c r="D24" s="151" t="s">
        <v>901</v>
      </c>
      <c r="E24" s="149"/>
      <c r="F24" s="149"/>
      <c r="G24" s="149"/>
      <c r="H24" s="149"/>
      <c r="I24" s="149"/>
      <c r="J24" s="149"/>
      <c r="K24" s="149"/>
      <c r="L24" s="150"/>
      <c r="M24" s="135"/>
    </row>
    <row r="25" spans="2:13" s="108" customFormat="1" ht="12.75" customHeight="1">
      <c r="B25" s="481"/>
      <c r="C25" s="133"/>
      <c r="D25" s="137" t="s">
        <v>534</v>
      </c>
      <c r="E25" s="149"/>
      <c r="F25" s="149"/>
      <c r="G25" s="149"/>
      <c r="H25" s="149"/>
      <c r="I25" s="149"/>
      <c r="J25" s="149"/>
      <c r="K25" s="149"/>
      <c r="L25" s="150"/>
      <c r="M25" s="135"/>
    </row>
    <row r="26" spans="2:13" s="108" customFormat="1" ht="12.75" customHeight="1">
      <c r="B26" s="481"/>
      <c r="C26" s="133"/>
      <c r="D26" s="137" t="s">
        <v>325</v>
      </c>
      <c r="E26" s="149"/>
      <c r="F26" s="149"/>
      <c r="G26" s="149"/>
      <c r="H26" s="149"/>
      <c r="I26" s="149"/>
      <c r="J26" s="149"/>
      <c r="K26" s="149"/>
      <c r="L26" s="150"/>
      <c r="M26" s="135"/>
    </row>
    <row r="27" spans="2:13" s="108" customFormat="1" ht="6" customHeight="1">
      <c r="B27" s="481"/>
      <c r="C27" s="133"/>
      <c r="D27" s="133"/>
      <c r="E27" s="149"/>
      <c r="F27" s="149"/>
      <c r="G27" s="149"/>
      <c r="H27" s="149"/>
      <c r="I27" s="149"/>
      <c r="J27" s="149"/>
      <c r="K27" s="149"/>
      <c r="L27" s="150"/>
      <c r="M27" s="135"/>
    </row>
    <row r="28" spans="2:13" ht="12.75">
      <c r="B28" s="478">
        <v>4</v>
      </c>
      <c r="C28" s="2"/>
      <c r="D28" s="136"/>
      <c r="E28" s="242" t="s">
        <v>676</v>
      </c>
      <c r="F28" s="136"/>
      <c r="G28" s="136"/>
      <c r="H28" s="136"/>
      <c r="I28" s="136"/>
      <c r="J28" s="136"/>
      <c r="K28" s="136"/>
      <c r="L28" s="2"/>
      <c r="M28" s="22"/>
    </row>
    <row r="29" spans="2:13" ht="12.75">
      <c r="B29" s="479"/>
      <c r="C29" s="2"/>
      <c r="D29" s="774" t="s">
        <v>598</v>
      </c>
      <c r="E29" s="775" t="s">
        <v>203</v>
      </c>
      <c r="F29" s="776"/>
      <c r="G29" s="776"/>
      <c r="H29" s="776"/>
      <c r="I29" s="777"/>
      <c r="J29" s="130" t="s">
        <v>672</v>
      </c>
      <c r="K29" s="130" t="s">
        <v>673</v>
      </c>
      <c r="L29" s="130" t="s">
        <v>672</v>
      </c>
      <c r="M29" s="22"/>
    </row>
    <row r="30" spans="2:13" ht="12.75">
      <c r="B30" s="479"/>
      <c r="C30" s="2"/>
      <c r="D30" s="774"/>
      <c r="E30" s="778"/>
      <c r="F30" s="779"/>
      <c r="G30" s="779"/>
      <c r="H30" s="779"/>
      <c r="I30" s="780"/>
      <c r="J30" s="11" t="s">
        <v>674</v>
      </c>
      <c r="K30" s="11" t="s">
        <v>675</v>
      </c>
      <c r="L30" s="11" t="s">
        <v>389</v>
      </c>
      <c r="M30" s="22"/>
    </row>
    <row r="31" spans="2:13" ht="12.75">
      <c r="B31" s="479"/>
      <c r="C31" s="2"/>
      <c r="D31" s="74"/>
      <c r="E31" s="758" t="s">
        <v>677</v>
      </c>
      <c r="F31" s="759"/>
      <c r="G31" s="759"/>
      <c r="H31" s="759"/>
      <c r="I31" s="760"/>
      <c r="J31" s="131"/>
      <c r="K31" s="131"/>
      <c r="L31" s="580">
        <v>17577</v>
      </c>
      <c r="M31" s="22"/>
    </row>
    <row r="32" spans="2:13" ht="12.75">
      <c r="B32" s="479"/>
      <c r="C32" s="2"/>
      <c r="D32" s="9"/>
      <c r="E32" s="758" t="s">
        <v>678</v>
      </c>
      <c r="F32" s="759"/>
      <c r="G32" s="759"/>
      <c r="H32" s="759"/>
      <c r="I32" s="760"/>
      <c r="J32" s="9"/>
      <c r="K32" s="9"/>
      <c r="L32" s="580">
        <v>713923</v>
      </c>
      <c r="M32" s="22"/>
    </row>
    <row r="33" spans="2:13" ht="12.75">
      <c r="B33" s="479"/>
      <c r="C33" s="2"/>
      <c r="D33" s="9"/>
      <c r="E33" s="758" t="s">
        <v>679</v>
      </c>
      <c r="F33" s="759"/>
      <c r="G33" s="759"/>
      <c r="H33" s="759"/>
      <c r="I33" s="760"/>
      <c r="J33" s="9">
        <v>0</v>
      </c>
      <c r="K33" s="9"/>
      <c r="L33" s="468">
        <v>0</v>
      </c>
      <c r="M33" s="22"/>
    </row>
    <row r="34" spans="2:13" ht="18" customHeight="1">
      <c r="B34" s="479"/>
      <c r="C34" s="2"/>
      <c r="D34" s="134"/>
      <c r="E34" s="765" t="s">
        <v>290</v>
      </c>
      <c r="F34" s="766"/>
      <c r="G34" s="766"/>
      <c r="H34" s="766"/>
      <c r="I34" s="766"/>
      <c r="J34" s="766"/>
      <c r="K34" s="767"/>
      <c r="L34" s="575">
        <f>SUM(L31:L33)</f>
        <v>731500</v>
      </c>
      <c r="M34" s="22"/>
    </row>
    <row r="35" spans="2:13" ht="17.25" customHeight="1">
      <c r="B35" s="479"/>
      <c r="C35" s="2"/>
      <c r="D35" s="2"/>
      <c r="E35" s="2"/>
      <c r="F35" s="2"/>
      <c r="G35" s="2"/>
      <c r="H35" s="2"/>
      <c r="I35" s="768" t="s">
        <v>822</v>
      </c>
      <c r="J35" s="768"/>
      <c r="K35" s="2"/>
      <c r="L35" s="576">
        <f>L22+L34</f>
        <v>5364065</v>
      </c>
      <c r="M35" s="22"/>
    </row>
    <row r="36" spans="2:13" ht="12.75">
      <c r="B36" s="479"/>
      <c r="C36" s="2"/>
      <c r="D36" s="2"/>
      <c r="E36" s="2"/>
      <c r="F36" s="2"/>
      <c r="G36" s="2"/>
      <c r="H36" s="769" t="s">
        <v>799</v>
      </c>
      <c r="I36" s="769"/>
      <c r="J36" s="769"/>
      <c r="K36" s="769"/>
      <c r="L36" s="471"/>
      <c r="M36" s="22"/>
    </row>
    <row r="37" spans="2:13" ht="6" customHeight="1">
      <c r="B37" s="479"/>
      <c r="C37" s="2"/>
      <c r="D37" s="2"/>
      <c r="E37" s="2"/>
      <c r="F37" s="2"/>
      <c r="G37" s="2"/>
      <c r="H37" s="2"/>
      <c r="I37" s="2"/>
      <c r="J37" s="2"/>
      <c r="K37" s="2"/>
      <c r="L37" s="2"/>
      <c r="M37" s="22"/>
    </row>
    <row r="38" spans="2:13" ht="12.75">
      <c r="B38" s="478">
        <v>5</v>
      </c>
      <c r="C38" s="196"/>
      <c r="D38" s="197">
        <v>2</v>
      </c>
      <c r="E38" s="198" t="s">
        <v>432</v>
      </c>
      <c r="F38" s="137"/>
      <c r="G38" s="2"/>
      <c r="H38" s="2"/>
      <c r="I38" s="2"/>
      <c r="J38" s="2"/>
      <c r="K38" s="2"/>
      <c r="L38" s="2"/>
      <c r="M38" s="22"/>
    </row>
    <row r="39" spans="2:13" ht="12.75">
      <c r="B39" s="479"/>
      <c r="C39" s="2"/>
      <c r="D39" s="2"/>
      <c r="E39" s="2"/>
      <c r="F39" s="2" t="s">
        <v>680</v>
      </c>
      <c r="G39" s="2"/>
      <c r="H39" s="2"/>
      <c r="I39" s="2"/>
      <c r="J39" s="2"/>
      <c r="K39" s="2"/>
      <c r="L39" s="2"/>
      <c r="M39" s="22"/>
    </row>
    <row r="40" spans="2:13" ht="8.25" customHeight="1">
      <c r="B40" s="479"/>
      <c r="C40" s="2"/>
      <c r="D40" s="2"/>
      <c r="E40" s="2"/>
      <c r="F40" s="2"/>
      <c r="G40" s="2"/>
      <c r="H40" s="2"/>
      <c r="I40" s="2"/>
      <c r="J40" s="2"/>
      <c r="K40" s="2"/>
      <c r="L40" s="2"/>
      <c r="M40" s="22"/>
    </row>
    <row r="41" spans="2:13" ht="12.75">
      <c r="B41" s="478">
        <v>6</v>
      </c>
      <c r="C41" s="196"/>
      <c r="D41" s="197">
        <v>3</v>
      </c>
      <c r="E41" s="198" t="s">
        <v>439</v>
      </c>
      <c r="F41" s="137"/>
      <c r="G41" s="2"/>
      <c r="H41" s="2"/>
      <c r="I41" s="2"/>
      <c r="J41" s="2"/>
      <c r="K41" s="2"/>
      <c r="L41" s="2"/>
      <c r="M41" s="22"/>
    </row>
    <row r="42" spans="2:13" ht="6" customHeight="1">
      <c r="B42" s="478"/>
      <c r="C42" s="196"/>
      <c r="D42" s="195"/>
      <c r="E42" s="199"/>
      <c r="F42" s="137"/>
      <c r="G42" s="2"/>
      <c r="H42" s="2"/>
      <c r="I42" s="2"/>
      <c r="J42" s="2"/>
      <c r="K42" s="2"/>
      <c r="L42" s="2"/>
      <c r="M42" s="22"/>
    </row>
    <row r="43" spans="2:13" ht="12.75">
      <c r="B43" s="478">
        <v>7</v>
      </c>
      <c r="C43" s="196"/>
      <c r="D43" s="195" t="s">
        <v>681</v>
      </c>
      <c r="E43" s="200" t="s">
        <v>682</v>
      </c>
      <c r="F43" s="2"/>
      <c r="G43" s="2"/>
      <c r="H43" s="2"/>
      <c r="I43" s="2"/>
      <c r="J43" s="2"/>
      <c r="K43" s="591">
        <f>K44</f>
        <v>0</v>
      </c>
      <c r="L43" s="2"/>
      <c r="M43" s="22"/>
    </row>
    <row r="44" spans="2:13" ht="12.75" hidden="1">
      <c r="B44" s="478"/>
      <c r="C44" s="196"/>
      <c r="D44" s="534" t="s">
        <v>153</v>
      </c>
      <c r="E44" s="535" t="s">
        <v>921</v>
      </c>
      <c r="F44" s="2"/>
      <c r="G44" s="2"/>
      <c r="H44" s="2"/>
      <c r="I44" s="2"/>
      <c r="J44" s="2"/>
      <c r="K44" s="469"/>
      <c r="L44" s="2"/>
      <c r="M44" s="22"/>
    </row>
    <row r="45" spans="2:13" ht="9" customHeight="1">
      <c r="B45" s="479"/>
      <c r="C45" s="2"/>
      <c r="D45" s="2"/>
      <c r="E45" s="2"/>
      <c r="F45" s="2"/>
      <c r="G45" s="2"/>
      <c r="H45" s="2"/>
      <c r="I45" s="2"/>
      <c r="J45" s="2"/>
      <c r="K45" s="73"/>
      <c r="L45" s="2"/>
      <c r="M45" s="22"/>
    </row>
    <row r="46" spans="2:13" ht="12.75">
      <c r="B46" s="478">
        <v>8</v>
      </c>
      <c r="C46" s="196"/>
      <c r="D46" s="195" t="s">
        <v>681</v>
      </c>
      <c r="E46" s="221" t="s">
        <v>919</v>
      </c>
      <c r="F46" s="196"/>
      <c r="G46" s="2"/>
      <c r="H46" s="2"/>
      <c r="I46" s="2"/>
      <c r="J46" s="2"/>
      <c r="K46" s="592">
        <f>SUM(K47:K48)</f>
        <v>0</v>
      </c>
      <c r="L46" s="2"/>
      <c r="M46" s="22"/>
    </row>
    <row r="47" spans="2:13" ht="12.75" hidden="1">
      <c r="B47" s="478"/>
      <c r="C47" s="196"/>
      <c r="D47" s="534" t="s">
        <v>153</v>
      </c>
      <c r="E47" s="535"/>
      <c r="F47" s="196"/>
      <c r="G47" s="2"/>
      <c r="H47" s="2"/>
      <c r="I47" s="2"/>
      <c r="J47" s="2"/>
      <c r="K47" s="593"/>
      <c r="L47" s="2"/>
      <c r="M47" s="22"/>
    </row>
    <row r="48" spans="2:13" ht="12.75" hidden="1">
      <c r="B48" s="478"/>
      <c r="C48" s="196"/>
      <c r="D48" s="534" t="s">
        <v>153</v>
      </c>
      <c r="E48" s="535"/>
      <c r="F48" s="196"/>
      <c r="G48" s="2"/>
      <c r="H48" s="2"/>
      <c r="I48" s="2"/>
      <c r="J48" s="2"/>
      <c r="K48" s="593"/>
      <c r="L48" s="2"/>
      <c r="M48" s="22"/>
    </row>
    <row r="49" spans="2:13" ht="12.75">
      <c r="B49" s="478"/>
      <c r="C49" s="196"/>
      <c r="D49" s="534" t="s">
        <v>681</v>
      </c>
      <c r="E49" s="221" t="s">
        <v>920</v>
      </c>
      <c r="F49" s="196"/>
      <c r="G49" s="2"/>
      <c r="H49" s="2"/>
      <c r="I49" s="2"/>
      <c r="J49" s="2"/>
      <c r="K49" s="592">
        <f>SUM(K50:K52)</f>
        <v>0</v>
      </c>
      <c r="L49" s="2"/>
      <c r="M49" s="22"/>
    </row>
    <row r="50" spans="2:13" ht="12.75" hidden="1">
      <c r="B50" s="478"/>
      <c r="C50" s="196"/>
      <c r="D50" s="534" t="s">
        <v>153</v>
      </c>
      <c r="E50" s="535"/>
      <c r="F50" s="196"/>
      <c r="G50" s="2"/>
      <c r="H50" s="2"/>
      <c r="I50" s="2"/>
      <c r="J50" s="2"/>
      <c r="K50" s="593"/>
      <c r="L50" s="2"/>
      <c r="M50" s="22"/>
    </row>
    <row r="51" spans="2:13" ht="12.75" hidden="1">
      <c r="B51" s="478"/>
      <c r="C51" s="196"/>
      <c r="D51" s="534" t="s">
        <v>153</v>
      </c>
      <c r="E51" s="535"/>
      <c r="F51" s="196"/>
      <c r="G51" s="2"/>
      <c r="H51" s="2"/>
      <c r="I51" s="2"/>
      <c r="J51" s="2"/>
      <c r="K51" s="593"/>
      <c r="L51" s="2"/>
      <c r="M51" s="22"/>
    </row>
    <row r="52" spans="2:13" ht="12.75" hidden="1">
      <c r="B52" s="478"/>
      <c r="C52" s="196"/>
      <c r="D52" s="534" t="s">
        <v>153</v>
      </c>
      <c r="E52" s="535"/>
      <c r="F52" s="196"/>
      <c r="G52" s="2"/>
      <c r="H52" s="2"/>
      <c r="I52" s="2"/>
      <c r="J52" s="2"/>
      <c r="K52" s="593"/>
      <c r="L52" s="2"/>
      <c r="M52" s="22"/>
    </row>
    <row r="53" spans="2:13" ht="6.75" customHeight="1">
      <c r="B53" s="478"/>
      <c r="C53" s="196"/>
      <c r="D53" s="534"/>
      <c r="E53" s="535"/>
      <c r="F53" s="196"/>
      <c r="G53" s="2"/>
      <c r="H53" s="2"/>
      <c r="I53" s="2"/>
      <c r="J53" s="2"/>
      <c r="K53" s="590"/>
      <c r="L53" s="2"/>
      <c r="M53" s="22"/>
    </row>
    <row r="54" spans="2:13" ht="12.75">
      <c r="B54" s="478">
        <v>9</v>
      </c>
      <c r="C54" s="196"/>
      <c r="D54" s="195" t="s">
        <v>681</v>
      </c>
      <c r="E54" s="200" t="s">
        <v>85</v>
      </c>
      <c r="F54" s="196"/>
      <c r="G54" s="756"/>
      <c r="H54" s="756"/>
      <c r="I54" s="2"/>
      <c r="J54" s="2"/>
      <c r="K54" s="590"/>
      <c r="L54" s="2"/>
      <c r="M54" s="22"/>
    </row>
    <row r="55" spans="2:13" ht="12.75">
      <c r="B55" s="478"/>
      <c r="C55" s="196"/>
      <c r="D55" s="196"/>
      <c r="E55" s="196"/>
      <c r="F55" s="196" t="s">
        <v>683</v>
      </c>
      <c r="G55" s="2"/>
      <c r="H55" s="2"/>
      <c r="I55" s="2"/>
      <c r="J55" s="49" t="s">
        <v>202</v>
      </c>
      <c r="K55" s="152">
        <v>2369936</v>
      </c>
      <c r="L55" s="2"/>
      <c r="M55" s="22"/>
    </row>
    <row r="56" spans="2:13" ht="12.75">
      <c r="B56" s="478"/>
      <c r="C56" s="196"/>
      <c r="D56" s="196"/>
      <c r="E56" s="196"/>
      <c r="F56" s="196" t="s">
        <v>684</v>
      </c>
      <c r="G56" s="2"/>
      <c r="H56" s="2"/>
      <c r="I56" s="2"/>
      <c r="J56" s="49" t="s">
        <v>202</v>
      </c>
      <c r="K56" s="153">
        <v>1285672</v>
      </c>
      <c r="L56" s="2"/>
      <c r="M56" s="22"/>
    </row>
    <row r="57" spans="2:13" s="27" customFormat="1" ht="12.75">
      <c r="B57" s="478"/>
      <c r="C57" s="196"/>
      <c r="D57" s="196"/>
      <c r="E57" s="196"/>
      <c r="F57" s="196" t="s">
        <v>685</v>
      </c>
      <c r="G57" s="121"/>
      <c r="H57" s="121"/>
      <c r="I57" s="121"/>
      <c r="J57" s="49" t="s">
        <v>202</v>
      </c>
      <c r="K57" s="153">
        <f>K55-K56</f>
        <v>1084264</v>
      </c>
      <c r="L57" s="121"/>
      <c r="M57" s="122"/>
    </row>
    <row r="58" spans="2:13" s="27" customFormat="1" ht="12.75">
      <c r="B58" s="478"/>
      <c r="C58" s="196"/>
      <c r="D58" s="196"/>
      <c r="E58" s="196"/>
      <c r="F58" s="196" t="s">
        <v>686</v>
      </c>
      <c r="G58" s="121"/>
      <c r="H58" s="121"/>
      <c r="I58" s="121"/>
      <c r="J58" s="49" t="s">
        <v>202</v>
      </c>
      <c r="K58" s="153">
        <v>0</v>
      </c>
      <c r="L58" s="121"/>
      <c r="M58" s="122"/>
    </row>
    <row r="59" spans="2:13" s="27" customFormat="1" ht="15">
      <c r="B59" s="478"/>
      <c r="C59" s="196"/>
      <c r="D59" s="196"/>
      <c r="E59" s="196"/>
      <c r="F59" s="196" t="s">
        <v>687</v>
      </c>
      <c r="G59" s="139"/>
      <c r="H59" s="139"/>
      <c r="I59" s="139"/>
      <c r="J59" s="49" t="s">
        <v>202</v>
      </c>
      <c r="K59" s="153">
        <v>0</v>
      </c>
      <c r="L59" s="121"/>
      <c r="M59" s="122"/>
    </row>
    <row r="60" spans="2:13" s="27" customFormat="1" ht="15">
      <c r="B60" s="478">
        <v>10</v>
      </c>
      <c r="C60" s="196"/>
      <c r="D60" s="195" t="s">
        <v>681</v>
      </c>
      <c r="E60" s="200" t="s">
        <v>323</v>
      </c>
      <c r="F60" s="201"/>
      <c r="G60" s="139"/>
      <c r="H60" s="139"/>
      <c r="I60" s="139"/>
      <c r="J60" s="139"/>
      <c r="K60" s="154"/>
      <c r="L60" s="121"/>
      <c r="M60" s="122"/>
    </row>
    <row r="61" spans="2:13" s="27" customFormat="1" ht="12.75">
      <c r="B61" s="478"/>
      <c r="C61" s="196"/>
      <c r="D61" s="196"/>
      <c r="E61" s="196"/>
      <c r="F61" s="196" t="s">
        <v>688</v>
      </c>
      <c r="G61" s="121"/>
      <c r="H61" s="121"/>
      <c r="I61" s="121"/>
      <c r="J61" s="49" t="s">
        <v>202</v>
      </c>
      <c r="K61" s="72">
        <v>0</v>
      </c>
      <c r="L61" s="121"/>
      <c r="M61" s="122"/>
    </row>
    <row r="62" spans="2:13" s="27" customFormat="1" ht="12.75">
      <c r="B62" s="478"/>
      <c r="C62" s="196"/>
      <c r="D62" s="196"/>
      <c r="E62" s="196"/>
      <c r="F62" s="196" t="s">
        <v>689</v>
      </c>
      <c r="G62" s="121"/>
      <c r="H62" s="121"/>
      <c r="I62" s="121"/>
      <c r="J62" s="49" t="s">
        <v>202</v>
      </c>
      <c r="K62" s="61">
        <v>0</v>
      </c>
      <c r="L62" s="121"/>
      <c r="M62" s="122"/>
    </row>
    <row r="63" spans="2:13" s="27" customFormat="1" ht="12.75">
      <c r="B63" s="478"/>
      <c r="C63" s="196"/>
      <c r="D63" s="196"/>
      <c r="E63" s="196"/>
      <c r="F63" s="202" t="s">
        <v>690</v>
      </c>
      <c r="G63" s="121"/>
      <c r="H63" s="121"/>
      <c r="I63" s="121"/>
      <c r="J63" s="49" t="s">
        <v>202</v>
      </c>
      <c r="K63" s="61">
        <v>0</v>
      </c>
      <c r="L63" s="121"/>
      <c r="M63" s="122"/>
    </row>
    <row r="64" spans="2:13" s="27" customFormat="1" ht="12.75">
      <c r="B64" s="478"/>
      <c r="C64" s="196"/>
      <c r="D64" s="196"/>
      <c r="E64" s="196"/>
      <c r="F64" s="196" t="s">
        <v>691</v>
      </c>
      <c r="G64" s="121"/>
      <c r="H64" s="121"/>
      <c r="I64" s="121"/>
      <c r="J64" s="49" t="s">
        <v>202</v>
      </c>
      <c r="K64" s="61">
        <v>0</v>
      </c>
      <c r="L64" s="121"/>
      <c r="M64" s="122"/>
    </row>
    <row r="65" spans="2:13" s="27" customFormat="1" ht="12.75">
      <c r="B65" s="478"/>
      <c r="C65" s="196"/>
      <c r="D65" s="196"/>
      <c r="E65" s="203"/>
      <c r="F65" s="203"/>
      <c r="G65" s="101"/>
      <c r="H65" s="101"/>
      <c r="I65" s="101"/>
      <c r="J65" s="138"/>
      <c r="K65" s="39"/>
      <c r="L65" s="121"/>
      <c r="M65" s="122"/>
    </row>
    <row r="66" spans="2:13" ht="12.75">
      <c r="B66" s="481">
        <v>11</v>
      </c>
      <c r="C66" s="204"/>
      <c r="D66" s="195" t="s">
        <v>681</v>
      </c>
      <c r="E66" s="200" t="s">
        <v>692</v>
      </c>
      <c r="F66" s="205"/>
      <c r="G66" s="127"/>
      <c r="H66" s="2"/>
      <c r="I66" s="2"/>
      <c r="J66" s="138" t="s">
        <v>202</v>
      </c>
      <c r="K66" s="472">
        <v>0</v>
      </c>
      <c r="L66" s="121"/>
      <c r="M66" s="122"/>
    </row>
    <row r="67" spans="2:13" ht="12.75">
      <c r="B67" s="478"/>
      <c r="C67" s="196"/>
      <c r="D67" s="196"/>
      <c r="E67" s="208"/>
      <c r="F67" s="208"/>
      <c r="G67" s="124"/>
      <c r="H67" s="124"/>
      <c r="I67" s="2"/>
      <c r="J67" s="49"/>
      <c r="K67" s="124"/>
      <c r="L67" s="121"/>
      <c r="M67" s="122"/>
    </row>
    <row r="68" spans="2:13" ht="12.75">
      <c r="B68" s="478">
        <v>14</v>
      </c>
      <c r="C68" s="196"/>
      <c r="D68" s="209">
        <v>4</v>
      </c>
      <c r="E68" s="210" t="s">
        <v>458</v>
      </c>
      <c r="F68" s="208"/>
      <c r="G68" s="124"/>
      <c r="H68" s="124"/>
      <c r="I68" s="2"/>
      <c r="J68" s="49"/>
      <c r="K68" s="2"/>
      <c r="L68" s="121"/>
      <c r="M68" s="122"/>
    </row>
    <row r="69" spans="2:13" ht="5.25" customHeight="1">
      <c r="B69" s="478"/>
      <c r="C69" s="196"/>
      <c r="D69" s="196"/>
      <c r="E69" s="208"/>
      <c r="F69" s="208"/>
      <c r="G69" s="124"/>
      <c r="H69" s="124"/>
      <c r="I69" s="2"/>
      <c r="J69" s="49"/>
      <c r="K69" s="2"/>
      <c r="L69" s="121"/>
      <c r="M69" s="122"/>
    </row>
    <row r="70" spans="2:13" ht="12.75">
      <c r="B70" s="478">
        <v>15</v>
      </c>
      <c r="C70" s="196"/>
      <c r="D70" s="196" t="s">
        <v>681</v>
      </c>
      <c r="E70" s="211" t="s">
        <v>459</v>
      </c>
      <c r="F70" s="208"/>
      <c r="G70" s="124"/>
      <c r="H70" s="124"/>
      <c r="I70" s="2"/>
      <c r="J70" s="49" t="s">
        <v>693</v>
      </c>
      <c r="K70" s="72">
        <v>0</v>
      </c>
      <c r="L70" s="121"/>
      <c r="M70" s="122"/>
    </row>
    <row r="71" spans="2:13" ht="12.75">
      <c r="B71" s="478"/>
      <c r="C71" s="196"/>
      <c r="D71" s="196"/>
      <c r="E71" s="215"/>
      <c r="F71" s="208"/>
      <c r="G71" s="124"/>
      <c r="H71" s="124"/>
      <c r="I71" s="2"/>
      <c r="J71" s="49"/>
      <c r="K71" s="688"/>
      <c r="L71" s="121"/>
      <c r="M71" s="122"/>
    </row>
    <row r="72" spans="2:13" ht="12.75">
      <c r="B72" s="478">
        <v>16</v>
      </c>
      <c r="C72" s="206"/>
      <c r="D72" s="196" t="s">
        <v>681</v>
      </c>
      <c r="E72" s="211" t="s">
        <v>694</v>
      </c>
      <c r="F72" s="212"/>
      <c r="G72" s="142"/>
      <c r="H72" s="142"/>
      <c r="I72" s="2"/>
      <c r="J72" s="49" t="s">
        <v>693</v>
      </c>
      <c r="K72" s="689">
        <v>0</v>
      </c>
      <c r="L72" s="121"/>
      <c r="M72" s="122"/>
    </row>
    <row r="73" spans="2:13" ht="12.75">
      <c r="B73" s="478"/>
      <c r="C73" s="196"/>
      <c r="D73" s="196"/>
      <c r="E73" s="215"/>
      <c r="F73" s="213"/>
      <c r="G73" s="136"/>
      <c r="H73" s="136"/>
      <c r="I73" s="2"/>
      <c r="J73" s="49"/>
      <c r="K73" s="690"/>
      <c r="L73" s="121"/>
      <c r="M73" s="122"/>
    </row>
    <row r="74" spans="2:13" ht="12.75">
      <c r="B74" s="481">
        <v>17</v>
      </c>
      <c r="C74" s="196"/>
      <c r="D74" s="206" t="s">
        <v>681</v>
      </c>
      <c r="E74" s="214" t="s">
        <v>466</v>
      </c>
      <c r="F74" s="213"/>
      <c r="G74" s="136"/>
      <c r="H74" s="136"/>
      <c r="I74" s="2"/>
      <c r="J74" s="49" t="s">
        <v>693</v>
      </c>
      <c r="K74" s="690">
        <v>0</v>
      </c>
      <c r="L74" s="121"/>
      <c r="M74" s="122"/>
    </row>
    <row r="75" spans="2:13" ht="12.75">
      <c r="B75" s="478"/>
      <c r="C75" s="196"/>
      <c r="D75" s="196"/>
      <c r="E75" s="215"/>
      <c r="F75" s="206"/>
      <c r="G75" s="133"/>
      <c r="H75" s="133"/>
      <c r="I75" s="2"/>
      <c r="J75" s="49"/>
      <c r="K75" s="152"/>
      <c r="L75" s="121"/>
      <c r="M75" s="122"/>
    </row>
    <row r="76" spans="2:13" ht="12.75">
      <c r="B76" s="478">
        <v>18</v>
      </c>
      <c r="C76" s="196"/>
      <c r="D76" s="196" t="s">
        <v>681</v>
      </c>
      <c r="E76" s="215" t="s">
        <v>467</v>
      </c>
      <c r="F76" s="206"/>
      <c r="G76" s="133"/>
      <c r="H76" s="133"/>
      <c r="I76" s="2"/>
      <c r="J76" s="49" t="s">
        <v>693</v>
      </c>
      <c r="K76" s="152">
        <v>0</v>
      </c>
      <c r="L76" s="121"/>
      <c r="M76" s="122"/>
    </row>
    <row r="77" spans="2:13" ht="12.75">
      <c r="B77" s="478"/>
      <c r="C77" s="196"/>
      <c r="D77" s="196"/>
      <c r="E77" s="215"/>
      <c r="F77" s="208"/>
      <c r="G77" s="140"/>
      <c r="H77" s="140"/>
      <c r="I77" s="2"/>
      <c r="J77" s="49"/>
      <c r="K77" s="691"/>
      <c r="L77" s="121"/>
      <c r="M77" s="122"/>
    </row>
    <row r="78" spans="2:13" ht="12.75">
      <c r="B78" s="478">
        <v>19</v>
      </c>
      <c r="C78" s="196"/>
      <c r="D78" s="196" t="s">
        <v>681</v>
      </c>
      <c r="E78" s="473" t="s">
        <v>470</v>
      </c>
      <c r="F78" s="208"/>
      <c r="G78" s="140"/>
      <c r="H78" s="140"/>
      <c r="I78" s="2"/>
      <c r="J78" s="49" t="s">
        <v>693</v>
      </c>
      <c r="K78" s="72">
        <v>0</v>
      </c>
      <c r="L78" s="121"/>
      <c r="M78" s="122"/>
    </row>
    <row r="79" spans="2:13" ht="7.5" customHeight="1">
      <c r="B79" s="479"/>
      <c r="C79" s="2"/>
      <c r="D79" s="100"/>
      <c r="E79" s="143"/>
      <c r="F79" s="140"/>
      <c r="G79" s="140"/>
      <c r="H79" s="140"/>
      <c r="I79" s="2"/>
      <c r="J79" s="49"/>
      <c r="K79" s="72"/>
      <c r="L79" s="121"/>
      <c r="M79" s="122"/>
    </row>
    <row r="80" spans="2:13" ht="12.75">
      <c r="B80" s="478">
        <v>20</v>
      </c>
      <c r="C80" s="196"/>
      <c r="D80" s="206" t="s">
        <v>681</v>
      </c>
      <c r="E80" s="200" t="s">
        <v>695</v>
      </c>
      <c r="F80" s="140"/>
      <c r="G80" s="140"/>
      <c r="H80" s="140"/>
      <c r="I80" s="2"/>
      <c r="J80" s="49" t="s">
        <v>693</v>
      </c>
      <c r="K80" s="72">
        <v>0</v>
      </c>
      <c r="L80" s="121"/>
      <c r="M80" s="122"/>
    </row>
    <row r="81" spans="2:13" ht="12.75">
      <c r="B81" s="478"/>
      <c r="C81" s="196"/>
      <c r="D81" s="196"/>
      <c r="E81" s="215"/>
      <c r="F81" s="142"/>
      <c r="G81" s="142"/>
      <c r="H81" s="142"/>
      <c r="I81" s="2"/>
      <c r="J81" s="49"/>
      <c r="K81" s="689"/>
      <c r="L81" s="121"/>
      <c r="M81" s="122"/>
    </row>
    <row r="82" spans="2:13" ht="12.75">
      <c r="B82" s="478">
        <v>21</v>
      </c>
      <c r="C82" s="196"/>
      <c r="D82" s="206" t="s">
        <v>681</v>
      </c>
      <c r="E82" s="221" t="s">
        <v>996</v>
      </c>
      <c r="F82" s="2"/>
      <c r="G82" s="2"/>
      <c r="H82" s="2"/>
      <c r="I82" s="2"/>
      <c r="J82" s="49"/>
      <c r="K82" s="19">
        <v>350589</v>
      </c>
      <c r="L82" s="121"/>
      <c r="M82" s="122"/>
    </row>
    <row r="83" spans="2:13" ht="12.75">
      <c r="B83" s="478"/>
      <c r="C83" s="196"/>
      <c r="D83" s="195"/>
      <c r="E83" s="199"/>
      <c r="F83" s="137"/>
      <c r="G83" s="2"/>
      <c r="H83" s="2"/>
      <c r="I83" s="2"/>
      <c r="J83" s="49"/>
      <c r="K83" s="72"/>
      <c r="L83" s="121"/>
      <c r="M83" s="122"/>
    </row>
    <row r="84" spans="2:13" ht="12.75">
      <c r="B84" s="478">
        <v>22</v>
      </c>
      <c r="C84" s="196"/>
      <c r="D84" s="209">
        <v>5</v>
      </c>
      <c r="E84" s="210" t="s">
        <v>696</v>
      </c>
      <c r="F84" s="129"/>
      <c r="G84" s="2"/>
      <c r="H84" s="2"/>
      <c r="I84" s="2"/>
      <c r="J84" s="49" t="s">
        <v>693</v>
      </c>
      <c r="K84" s="72">
        <v>0</v>
      </c>
      <c r="L84" s="121"/>
      <c r="M84" s="122"/>
    </row>
    <row r="85" spans="2:13" ht="12.75">
      <c r="B85" s="478"/>
      <c r="C85" s="196"/>
      <c r="D85" s="196"/>
      <c r="E85" s="196"/>
      <c r="F85" s="2"/>
      <c r="G85" s="2"/>
      <c r="H85" s="2"/>
      <c r="I85" s="2"/>
      <c r="J85" s="49"/>
      <c r="K85" s="72"/>
      <c r="L85" s="121"/>
      <c r="M85" s="122"/>
    </row>
    <row r="86" spans="2:13" ht="12.75">
      <c r="B86" s="478">
        <v>23</v>
      </c>
      <c r="C86" s="196"/>
      <c r="D86" s="209">
        <v>6</v>
      </c>
      <c r="E86" s="210" t="s">
        <v>697</v>
      </c>
      <c r="F86" s="129"/>
      <c r="G86" s="2"/>
      <c r="H86" s="2"/>
      <c r="I86" s="2"/>
      <c r="J86" s="49" t="s">
        <v>693</v>
      </c>
      <c r="K86" s="72">
        <v>0</v>
      </c>
      <c r="L86" s="121"/>
      <c r="M86" s="122"/>
    </row>
    <row r="87" spans="2:13" ht="12.75">
      <c r="B87" s="478"/>
      <c r="C87" s="196"/>
      <c r="D87" s="196"/>
      <c r="E87" s="196"/>
      <c r="F87" s="2"/>
      <c r="G87" s="2"/>
      <c r="H87" s="2"/>
      <c r="I87" s="2"/>
      <c r="J87" s="49"/>
      <c r="K87" s="72"/>
      <c r="L87" s="121"/>
      <c r="M87" s="122"/>
    </row>
    <row r="88" spans="2:13" ht="12.75">
      <c r="B88" s="478">
        <v>24</v>
      </c>
      <c r="C88" s="196"/>
      <c r="D88" s="209">
        <v>7</v>
      </c>
      <c r="E88" s="210" t="s">
        <v>698</v>
      </c>
      <c r="F88" s="129"/>
      <c r="G88" s="2"/>
      <c r="H88" s="2"/>
      <c r="I88" s="2"/>
      <c r="J88" s="49" t="s">
        <v>693</v>
      </c>
      <c r="K88" s="72">
        <v>0</v>
      </c>
      <c r="L88" s="121"/>
      <c r="M88" s="122"/>
    </row>
    <row r="89" spans="2:13" ht="12.75">
      <c r="B89" s="478"/>
      <c r="C89" s="196"/>
      <c r="D89" s="196"/>
      <c r="E89" s="196"/>
      <c r="F89" s="2"/>
      <c r="G89" s="2"/>
      <c r="H89" s="49"/>
      <c r="I89" s="2"/>
      <c r="J89" s="49"/>
      <c r="K89" s="72"/>
      <c r="L89" s="121"/>
      <c r="M89" s="122"/>
    </row>
    <row r="90" spans="2:13" ht="12.75">
      <c r="B90" s="478">
        <v>25</v>
      </c>
      <c r="C90" s="196"/>
      <c r="D90" s="195" t="s">
        <v>681</v>
      </c>
      <c r="E90" s="206" t="s">
        <v>699</v>
      </c>
      <c r="F90" s="2"/>
      <c r="G90" s="2"/>
      <c r="H90" s="49"/>
      <c r="I90" s="2"/>
      <c r="J90" s="49" t="s">
        <v>693</v>
      </c>
      <c r="K90" s="72">
        <v>0</v>
      </c>
      <c r="L90" s="121"/>
      <c r="M90" s="122"/>
    </row>
    <row r="91" spans="2:13" ht="12.75">
      <c r="B91" s="478"/>
      <c r="C91" s="196"/>
      <c r="D91" s="196"/>
      <c r="E91" s="196"/>
      <c r="F91" s="2"/>
      <c r="G91" s="2"/>
      <c r="H91" s="49"/>
      <c r="I91" s="2"/>
      <c r="J91" s="49"/>
      <c r="K91" s="72"/>
      <c r="L91" s="121"/>
      <c r="M91" s="122"/>
    </row>
    <row r="92" spans="2:13" ht="12.75">
      <c r="B92" s="478">
        <v>26</v>
      </c>
      <c r="C92" s="196"/>
      <c r="D92" s="195" t="s">
        <v>681</v>
      </c>
      <c r="E92" s="196"/>
      <c r="F92" s="2"/>
      <c r="G92" s="2"/>
      <c r="H92" s="49"/>
      <c r="I92" s="2"/>
      <c r="J92" s="49" t="s">
        <v>693</v>
      </c>
      <c r="K92" s="72"/>
      <c r="L92" s="121"/>
      <c r="M92" s="122"/>
    </row>
    <row r="93" spans="2:13" ht="12.75">
      <c r="B93" s="478"/>
      <c r="C93" s="196"/>
      <c r="D93" s="196"/>
      <c r="E93" s="206"/>
      <c r="F93" s="2"/>
      <c r="G93" s="2"/>
      <c r="H93" s="49"/>
      <c r="I93" s="2"/>
      <c r="J93" s="49"/>
      <c r="K93" s="72"/>
      <c r="L93" s="121"/>
      <c r="M93" s="122"/>
    </row>
    <row r="94" spans="2:13" ht="12.75">
      <c r="B94" s="478">
        <v>27</v>
      </c>
      <c r="C94" s="196"/>
      <c r="D94" s="203" t="s">
        <v>278</v>
      </c>
      <c r="E94" s="203" t="s">
        <v>487</v>
      </c>
      <c r="F94" s="2"/>
      <c r="G94" s="2"/>
      <c r="H94" s="49"/>
      <c r="I94" s="2"/>
      <c r="J94" s="49" t="s">
        <v>693</v>
      </c>
      <c r="K94" s="72"/>
      <c r="L94" s="121"/>
      <c r="M94" s="122"/>
    </row>
    <row r="95" spans="2:13" ht="12.75">
      <c r="B95" s="478"/>
      <c r="C95" s="196"/>
      <c r="D95" s="196"/>
      <c r="E95" s="208"/>
      <c r="F95" s="140"/>
      <c r="G95" s="2"/>
      <c r="H95" s="49"/>
      <c r="I95" s="2"/>
      <c r="J95" s="49"/>
      <c r="K95" s="72"/>
      <c r="L95" s="121"/>
      <c r="M95" s="122"/>
    </row>
    <row r="96" spans="2:13" ht="12.75">
      <c r="B96" s="478">
        <v>28</v>
      </c>
      <c r="C96" s="196"/>
      <c r="D96" s="203">
        <v>1</v>
      </c>
      <c r="E96" s="216" t="s">
        <v>700</v>
      </c>
      <c r="F96" s="2"/>
      <c r="G96" s="2"/>
      <c r="H96" s="49"/>
      <c r="I96" s="2"/>
      <c r="J96" s="49" t="s">
        <v>693</v>
      </c>
      <c r="K96" s="72"/>
      <c r="L96" s="121"/>
      <c r="M96" s="122"/>
    </row>
    <row r="97" spans="2:13" ht="12.75">
      <c r="B97" s="478"/>
      <c r="C97" s="196"/>
      <c r="D97" s="203"/>
      <c r="E97" s="216"/>
      <c r="F97" s="2"/>
      <c r="G97" s="2"/>
      <c r="H97" s="49"/>
      <c r="I97" s="2"/>
      <c r="J97" s="49"/>
      <c r="K97" s="72"/>
      <c r="L97" s="121"/>
      <c r="M97" s="122"/>
    </row>
    <row r="98" spans="2:13" ht="12.75">
      <c r="B98" s="478">
        <v>29</v>
      </c>
      <c r="C98" s="196"/>
      <c r="D98" s="203">
        <v>2</v>
      </c>
      <c r="E98" s="203" t="s">
        <v>493</v>
      </c>
      <c r="F98" s="2"/>
      <c r="G98" s="2"/>
      <c r="H98" s="2"/>
      <c r="I98" s="2"/>
      <c r="J98" s="49"/>
      <c r="K98" s="72"/>
      <c r="L98" s="121"/>
      <c r="M98" s="122"/>
    </row>
    <row r="99" spans="2:13" ht="12.75">
      <c r="B99" s="479"/>
      <c r="C99" s="2"/>
      <c r="D99" s="2"/>
      <c r="E99" s="2"/>
      <c r="F99" s="2"/>
      <c r="G99" s="2"/>
      <c r="H99" s="2"/>
      <c r="I99" s="2"/>
      <c r="J99" s="2"/>
      <c r="K99" s="72"/>
      <c r="L99" s="121"/>
      <c r="M99" s="122"/>
    </row>
    <row r="100" spans="2:13" ht="12.75">
      <c r="B100" s="479"/>
      <c r="C100" s="2"/>
      <c r="D100" s="2"/>
      <c r="E100" s="2"/>
      <c r="F100" s="2" t="s">
        <v>701</v>
      </c>
      <c r="G100" s="2"/>
      <c r="H100" s="2"/>
      <c r="I100" s="2"/>
      <c r="J100" s="2"/>
      <c r="K100" s="2"/>
      <c r="L100" s="121"/>
      <c r="M100" s="122"/>
    </row>
    <row r="101" spans="2:13" ht="12.75">
      <c r="B101" s="479"/>
      <c r="C101" s="2"/>
      <c r="D101" s="757" t="s">
        <v>598</v>
      </c>
      <c r="E101" s="757" t="s">
        <v>320</v>
      </c>
      <c r="F101" s="762" t="s">
        <v>702</v>
      </c>
      <c r="G101" s="763"/>
      <c r="H101" s="764"/>
      <c r="I101" s="762" t="s">
        <v>142</v>
      </c>
      <c r="J101" s="763"/>
      <c r="K101" s="764"/>
      <c r="L101" s="121"/>
      <c r="M101" s="122"/>
    </row>
    <row r="102" spans="2:13" ht="22.5" customHeight="1">
      <c r="B102" s="479"/>
      <c r="C102" s="2"/>
      <c r="D102" s="757"/>
      <c r="E102" s="757"/>
      <c r="F102" s="594" t="s">
        <v>922</v>
      </c>
      <c r="G102" s="584" t="s">
        <v>703</v>
      </c>
      <c r="H102" s="584" t="s">
        <v>704</v>
      </c>
      <c r="I102" s="584" t="s">
        <v>321</v>
      </c>
      <c r="J102" s="584" t="s">
        <v>703</v>
      </c>
      <c r="K102" s="584" t="s">
        <v>704</v>
      </c>
      <c r="L102" s="121"/>
      <c r="M102" s="122"/>
    </row>
    <row r="103" spans="2:13" ht="12.75">
      <c r="B103" s="478">
        <v>30</v>
      </c>
      <c r="C103" s="2"/>
      <c r="D103" s="144">
        <v>1</v>
      </c>
      <c r="E103" s="2" t="s">
        <v>494</v>
      </c>
      <c r="F103" s="155">
        <v>2516436</v>
      </c>
      <c r="G103" s="155">
        <v>0</v>
      </c>
      <c r="H103" s="155">
        <f>F103-G103</f>
        <v>2516436</v>
      </c>
      <c r="I103" s="155">
        <v>2516436</v>
      </c>
      <c r="J103" s="155"/>
      <c r="K103" s="155">
        <f>I103-J103</f>
        <v>2516436</v>
      </c>
      <c r="L103" s="121"/>
      <c r="M103" s="122"/>
    </row>
    <row r="104" spans="2:13" ht="12.75">
      <c r="B104" s="478">
        <v>31</v>
      </c>
      <c r="C104" s="2"/>
      <c r="D104" s="144">
        <v>2</v>
      </c>
      <c r="E104" s="145" t="s">
        <v>705</v>
      </c>
      <c r="F104" s="155">
        <v>47337919</v>
      </c>
      <c r="G104" s="697">
        <v>2366896</v>
      </c>
      <c r="H104" s="155">
        <f aca="true" t="shared" si="0" ref="H104:H109">F104-G104</f>
        <v>44971023</v>
      </c>
      <c r="I104" s="155">
        <v>49829389</v>
      </c>
      <c r="J104" s="155">
        <v>2491470</v>
      </c>
      <c r="K104" s="155">
        <f aca="true" t="shared" si="1" ref="K104:K109">I104-J104</f>
        <v>47337919</v>
      </c>
      <c r="L104" s="121"/>
      <c r="M104" s="122"/>
    </row>
    <row r="105" spans="2:13" ht="12.75">
      <c r="B105" s="478">
        <v>32</v>
      </c>
      <c r="C105" s="2"/>
      <c r="D105" s="144">
        <v>3</v>
      </c>
      <c r="E105" s="67" t="s">
        <v>823</v>
      </c>
      <c r="F105" s="155">
        <v>1689862</v>
      </c>
      <c r="G105" s="697">
        <v>306898</v>
      </c>
      <c r="H105" s="155">
        <f t="shared" si="0"/>
        <v>1382964</v>
      </c>
      <c r="I105" s="155">
        <v>1710297</v>
      </c>
      <c r="J105" s="155">
        <v>331180</v>
      </c>
      <c r="K105" s="155">
        <f t="shared" si="1"/>
        <v>1379117</v>
      </c>
      <c r="L105" s="121"/>
      <c r="M105" s="122"/>
    </row>
    <row r="106" spans="2:13" ht="12.75">
      <c r="B106" s="478">
        <v>33</v>
      </c>
      <c r="C106" s="2"/>
      <c r="D106" s="144">
        <v>4</v>
      </c>
      <c r="E106" s="67" t="s">
        <v>824</v>
      </c>
      <c r="F106" s="155">
        <v>1891424</v>
      </c>
      <c r="G106" s="697">
        <v>378285</v>
      </c>
      <c r="H106" s="155">
        <f t="shared" si="0"/>
        <v>1513139</v>
      </c>
      <c r="I106" s="155">
        <v>2521899</v>
      </c>
      <c r="J106" s="155">
        <v>630475</v>
      </c>
      <c r="K106" s="155">
        <f t="shared" si="1"/>
        <v>1891424</v>
      </c>
      <c r="L106" s="121"/>
      <c r="M106" s="122"/>
    </row>
    <row r="107" spans="2:13" ht="12.75">
      <c r="B107" s="478">
        <v>34</v>
      </c>
      <c r="C107" s="2"/>
      <c r="D107" s="144">
        <v>5</v>
      </c>
      <c r="E107" s="67" t="s">
        <v>825</v>
      </c>
      <c r="F107" s="155">
        <v>9806888</v>
      </c>
      <c r="G107" s="697">
        <v>2298850</v>
      </c>
      <c r="H107" s="155">
        <f t="shared" si="0"/>
        <v>7508038</v>
      </c>
      <c r="I107" s="155">
        <v>11565597</v>
      </c>
      <c r="J107" s="155">
        <v>2766029</v>
      </c>
      <c r="K107" s="155">
        <f t="shared" si="1"/>
        <v>8799568</v>
      </c>
      <c r="L107" s="121"/>
      <c r="M107" s="122"/>
    </row>
    <row r="108" spans="2:13" ht="12.75">
      <c r="B108" s="478">
        <v>35</v>
      </c>
      <c r="C108" s="2"/>
      <c r="D108" s="144">
        <v>6</v>
      </c>
      <c r="E108" s="67" t="s">
        <v>706</v>
      </c>
      <c r="F108" s="155">
        <v>1939416</v>
      </c>
      <c r="G108" s="697">
        <v>345986</v>
      </c>
      <c r="H108" s="155">
        <f t="shared" si="0"/>
        <v>1593430</v>
      </c>
      <c r="I108" s="155">
        <v>1376828</v>
      </c>
      <c r="J108" s="155">
        <v>275365</v>
      </c>
      <c r="K108" s="155">
        <f t="shared" si="1"/>
        <v>1101463</v>
      </c>
      <c r="L108" s="121"/>
      <c r="M108" s="122"/>
    </row>
    <row r="109" spans="2:13" ht="12.75">
      <c r="B109" s="478">
        <v>36</v>
      </c>
      <c r="C109" s="2"/>
      <c r="D109" s="144">
        <v>7</v>
      </c>
      <c r="E109" s="67" t="s">
        <v>968</v>
      </c>
      <c r="F109" s="155">
        <v>616595</v>
      </c>
      <c r="G109" s="697">
        <v>123319</v>
      </c>
      <c r="H109" s="155">
        <f t="shared" si="0"/>
        <v>493276</v>
      </c>
      <c r="I109" s="155">
        <v>763743</v>
      </c>
      <c r="J109" s="155">
        <v>147148</v>
      </c>
      <c r="K109" s="155">
        <f t="shared" si="1"/>
        <v>616595</v>
      </c>
      <c r="L109" s="121"/>
      <c r="M109" s="122"/>
    </row>
    <row r="110" spans="2:13" ht="12.75">
      <c r="B110" s="479"/>
      <c r="C110" s="2"/>
      <c r="D110" s="9"/>
      <c r="E110" s="6" t="s">
        <v>826</v>
      </c>
      <c r="F110" s="692">
        <f aca="true" t="shared" si="2" ref="F110:K110">SUM(F103:F109)</f>
        <v>65798540</v>
      </c>
      <c r="G110" s="692">
        <f t="shared" si="2"/>
        <v>5820234</v>
      </c>
      <c r="H110" s="34">
        <f t="shared" si="2"/>
        <v>59978306</v>
      </c>
      <c r="I110" s="34">
        <f t="shared" si="2"/>
        <v>70284189</v>
      </c>
      <c r="J110" s="692">
        <f t="shared" si="2"/>
        <v>6641667</v>
      </c>
      <c r="K110" s="34">
        <f t="shared" si="2"/>
        <v>63642522</v>
      </c>
      <c r="L110" s="121"/>
      <c r="M110" s="122"/>
    </row>
    <row r="111" spans="2:13" ht="12.75">
      <c r="B111" s="479"/>
      <c r="C111" s="2"/>
      <c r="D111" s="2"/>
      <c r="E111" s="2"/>
      <c r="F111" s="72"/>
      <c r="G111" s="72"/>
      <c r="H111" s="72"/>
      <c r="I111" s="72"/>
      <c r="J111" s="72"/>
      <c r="K111" s="72"/>
      <c r="L111" s="121"/>
      <c r="M111" s="122"/>
    </row>
    <row r="112" spans="2:13" ht="12.75">
      <c r="B112" s="478">
        <v>37</v>
      </c>
      <c r="C112" s="196"/>
      <c r="D112" s="23">
        <v>3</v>
      </c>
      <c r="E112" s="23" t="s">
        <v>708</v>
      </c>
      <c r="F112" s="196"/>
      <c r="G112" s="2"/>
      <c r="H112" s="2"/>
      <c r="I112" s="2"/>
      <c r="J112" s="2"/>
      <c r="K112" s="101"/>
      <c r="L112" s="121"/>
      <c r="M112" s="122"/>
    </row>
    <row r="113" spans="2:13" ht="12.75">
      <c r="B113" s="478"/>
      <c r="C113" s="196"/>
      <c r="D113" s="138">
        <v>1</v>
      </c>
      <c r="E113" s="121" t="s">
        <v>995</v>
      </c>
      <c r="F113" s="693">
        <v>164582</v>
      </c>
      <c r="G113" s="693">
        <v>24687</v>
      </c>
      <c r="H113" s="155">
        <f>F113-G113</f>
        <v>139895</v>
      </c>
      <c r="I113" s="693">
        <v>193450</v>
      </c>
      <c r="J113" s="19">
        <v>28868</v>
      </c>
      <c r="K113" s="155">
        <f>I113-J113</f>
        <v>164582</v>
      </c>
      <c r="L113" s="121"/>
      <c r="M113" s="122"/>
    </row>
    <row r="114" spans="2:13" ht="12.75">
      <c r="B114" s="478"/>
      <c r="C114" s="196"/>
      <c r="D114" s="23"/>
      <c r="E114" s="23"/>
      <c r="F114" s="196"/>
      <c r="G114" s="2"/>
      <c r="H114" s="2"/>
      <c r="I114" s="2"/>
      <c r="J114" s="2"/>
      <c r="K114" s="101"/>
      <c r="L114" s="121"/>
      <c r="M114" s="122"/>
    </row>
    <row r="115" spans="2:13" ht="12.75">
      <c r="B115" s="478">
        <v>38</v>
      </c>
      <c r="C115" s="43"/>
      <c r="D115" s="23">
        <v>4</v>
      </c>
      <c r="E115" s="23" t="s">
        <v>707</v>
      </c>
      <c r="F115" s="43"/>
      <c r="H115" s="121"/>
      <c r="I115" s="2"/>
      <c r="J115" s="121" t="s">
        <v>693</v>
      </c>
      <c r="K115" s="101"/>
      <c r="L115" s="121"/>
      <c r="M115" s="122"/>
    </row>
    <row r="116" spans="2:13" ht="12.75">
      <c r="B116" s="478"/>
      <c r="C116" s="43"/>
      <c r="D116" s="23"/>
      <c r="E116" s="23"/>
      <c r="F116" s="43"/>
      <c r="G116" s="121"/>
      <c r="H116" s="121"/>
      <c r="I116" s="2"/>
      <c r="J116" s="121"/>
      <c r="K116" s="101"/>
      <c r="L116" s="121"/>
      <c r="M116" s="122"/>
    </row>
    <row r="117" spans="2:13" ht="15">
      <c r="B117" s="478">
        <v>39</v>
      </c>
      <c r="C117" s="43"/>
      <c r="D117" s="23">
        <v>5</v>
      </c>
      <c r="E117" s="23" t="s">
        <v>709</v>
      </c>
      <c r="F117" s="43"/>
      <c r="G117" s="139"/>
      <c r="H117" s="139"/>
      <c r="I117" s="2"/>
      <c r="J117" s="121" t="s">
        <v>693</v>
      </c>
      <c r="K117" s="101"/>
      <c r="L117" s="121"/>
      <c r="M117" s="122"/>
    </row>
    <row r="118" spans="2:13" ht="15">
      <c r="B118" s="478"/>
      <c r="C118" s="43"/>
      <c r="D118" s="23"/>
      <c r="E118" s="23"/>
      <c r="F118" s="43"/>
      <c r="G118" s="139"/>
      <c r="H118" s="139"/>
      <c r="I118" s="2"/>
      <c r="J118" s="121"/>
      <c r="K118" s="101"/>
      <c r="L118" s="121"/>
      <c r="M118" s="122"/>
    </row>
    <row r="119" spans="2:13" ht="15">
      <c r="B119" s="478">
        <v>40</v>
      </c>
      <c r="C119" s="43"/>
      <c r="D119" s="23">
        <v>6</v>
      </c>
      <c r="E119" s="23" t="s">
        <v>710</v>
      </c>
      <c r="F119" s="217"/>
      <c r="G119" s="139"/>
      <c r="H119" s="139"/>
      <c r="I119" s="2"/>
      <c r="J119" s="121" t="s">
        <v>693</v>
      </c>
      <c r="K119" s="101"/>
      <c r="L119" s="121"/>
      <c r="M119" s="122"/>
    </row>
    <row r="120" spans="2:13" ht="12" customHeight="1">
      <c r="B120" s="478"/>
      <c r="C120" s="43"/>
      <c r="D120" s="23"/>
      <c r="E120" s="23"/>
      <c r="F120" s="217"/>
      <c r="G120" s="139"/>
      <c r="H120" s="139"/>
      <c r="I120" s="121"/>
      <c r="J120" s="138"/>
      <c r="K120" s="101"/>
      <c r="L120" s="121"/>
      <c r="M120" s="122"/>
    </row>
    <row r="121" spans="2:13" ht="12.75">
      <c r="B121" s="482"/>
      <c r="C121" s="179"/>
      <c r="D121" s="218" t="s">
        <v>277</v>
      </c>
      <c r="E121" s="192" t="s">
        <v>711</v>
      </c>
      <c r="F121" s="192"/>
      <c r="G121" s="146"/>
      <c r="H121" s="146"/>
      <c r="I121" s="121"/>
      <c r="J121" s="138"/>
      <c r="K121" s="101"/>
      <c r="L121" s="121"/>
      <c r="M121" s="122"/>
    </row>
    <row r="122" spans="2:13" ht="12.75">
      <c r="B122" s="482"/>
      <c r="C122" s="179"/>
      <c r="D122" s="218"/>
      <c r="E122" s="192"/>
      <c r="F122" s="192"/>
      <c r="G122" s="146"/>
      <c r="H122" s="146"/>
      <c r="I122" s="121"/>
      <c r="J122" s="138"/>
      <c r="K122" s="101"/>
      <c r="L122" s="121"/>
      <c r="M122" s="122"/>
    </row>
    <row r="123" spans="2:13" ht="12.75">
      <c r="B123" s="482">
        <v>41</v>
      </c>
      <c r="C123" s="179"/>
      <c r="D123" s="191">
        <v>1</v>
      </c>
      <c r="E123" s="219" t="s">
        <v>434</v>
      </c>
      <c r="F123" s="185"/>
      <c r="G123" s="147"/>
      <c r="H123" s="147"/>
      <c r="I123" s="2"/>
      <c r="J123" s="121" t="s">
        <v>693</v>
      </c>
      <c r="K123" s="101"/>
      <c r="L123" s="121"/>
      <c r="M123" s="122"/>
    </row>
    <row r="124" spans="2:13" ht="12.75">
      <c r="B124" s="482"/>
      <c r="C124" s="179"/>
      <c r="D124" s="191"/>
      <c r="E124" s="219"/>
      <c r="F124" s="185"/>
      <c r="G124" s="147"/>
      <c r="H124" s="147"/>
      <c r="I124" s="2"/>
      <c r="J124" s="121"/>
      <c r="K124" s="101"/>
      <c r="L124" s="121"/>
      <c r="M124" s="122"/>
    </row>
    <row r="125" spans="2:13" ht="12.75">
      <c r="B125" s="482">
        <v>42</v>
      </c>
      <c r="C125" s="179"/>
      <c r="D125" s="191">
        <v>2</v>
      </c>
      <c r="E125" s="219" t="s">
        <v>712</v>
      </c>
      <c r="F125" s="185"/>
      <c r="G125" s="100"/>
      <c r="H125" s="100"/>
      <c r="I125" s="2"/>
      <c r="J125" s="121"/>
      <c r="K125" s="2"/>
      <c r="L125" s="2"/>
      <c r="M125" s="22"/>
    </row>
    <row r="126" spans="2:13" ht="12.75">
      <c r="B126" s="482"/>
      <c r="C126" s="179"/>
      <c r="D126" s="191"/>
      <c r="E126" s="219"/>
      <c r="F126" s="185"/>
      <c r="G126" s="100"/>
      <c r="H126" s="100"/>
      <c r="I126" s="2"/>
      <c r="J126" s="121"/>
      <c r="K126" s="2"/>
      <c r="L126" s="2"/>
      <c r="M126" s="22"/>
    </row>
    <row r="127" spans="2:13" ht="12.75">
      <c r="B127" s="482">
        <v>43</v>
      </c>
      <c r="C127" s="179"/>
      <c r="D127" s="220" t="s">
        <v>681</v>
      </c>
      <c r="E127" s="221" t="s">
        <v>713</v>
      </c>
      <c r="F127" s="179"/>
      <c r="G127" s="100"/>
      <c r="H127" s="100"/>
      <c r="I127" s="2"/>
      <c r="J127" s="121" t="s">
        <v>389</v>
      </c>
      <c r="K127" s="240">
        <v>0</v>
      </c>
      <c r="L127" s="2"/>
      <c r="M127" s="22"/>
    </row>
    <row r="128" spans="2:13" ht="12.75">
      <c r="B128" s="482">
        <v>44</v>
      </c>
      <c r="C128" s="179"/>
      <c r="D128" s="220" t="s">
        <v>681</v>
      </c>
      <c r="E128" s="221" t="s">
        <v>714</v>
      </c>
      <c r="F128" s="179"/>
      <c r="G128" s="100"/>
      <c r="H128" s="100"/>
      <c r="I128" s="2"/>
      <c r="J128" s="121" t="s">
        <v>389</v>
      </c>
      <c r="K128" s="19">
        <v>0</v>
      </c>
      <c r="L128" s="2"/>
      <c r="M128" s="22"/>
    </row>
    <row r="129" spans="2:13" ht="12.75">
      <c r="B129" s="482"/>
      <c r="C129" s="179"/>
      <c r="D129" s="220"/>
      <c r="E129" s="221"/>
      <c r="F129" s="179"/>
      <c r="G129" s="100"/>
      <c r="H129" s="100"/>
      <c r="I129" s="2"/>
      <c r="J129" s="121"/>
      <c r="K129" s="2"/>
      <c r="L129" s="2"/>
      <c r="M129" s="22"/>
    </row>
    <row r="130" spans="2:13" ht="12.75">
      <c r="B130" s="482">
        <v>45</v>
      </c>
      <c r="C130" s="179"/>
      <c r="D130" s="191">
        <v>3</v>
      </c>
      <c r="E130" s="219" t="s">
        <v>715</v>
      </c>
      <c r="F130" s="185"/>
      <c r="G130" s="100"/>
      <c r="H130" s="100"/>
      <c r="I130" s="2"/>
      <c r="J130" s="121"/>
      <c r="K130" s="2"/>
      <c r="L130" s="2"/>
      <c r="M130" s="22"/>
    </row>
    <row r="131" spans="2:13" ht="12.75">
      <c r="B131" s="482"/>
      <c r="C131" s="179"/>
      <c r="D131" s="191"/>
      <c r="E131" s="219"/>
      <c r="F131" s="185"/>
      <c r="G131" s="100"/>
      <c r="H131" s="100"/>
      <c r="I131" s="2"/>
      <c r="J131" s="121"/>
      <c r="K131" s="2"/>
      <c r="L131" s="2"/>
      <c r="M131" s="22"/>
    </row>
    <row r="132" spans="2:13" ht="12.75">
      <c r="B132" s="482">
        <v>46</v>
      </c>
      <c r="C132" s="179"/>
      <c r="D132" s="220" t="s">
        <v>681</v>
      </c>
      <c r="E132" s="221" t="s">
        <v>716</v>
      </c>
      <c r="F132" s="179"/>
      <c r="G132" s="100"/>
      <c r="H132" s="100"/>
      <c r="I132" s="2"/>
      <c r="J132" s="121"/>
      <c r="K132" s="599">
        <f>SUM(K133:K153)</f>
        <v>9709039</v>
      </c>
      <c r="L132" s="2"/>
      <c r="M132" s="22"/>
    </row>
    <row r="133" spans="2:13" ht="12.75">
      <c r="B133" s="482"/>
      <c r="C133" s="179"/>
      <c r="D133" s="695">
        <v>1</v>
      </c>
      <c r="E133" s="749" t="s">
        <v>997</v>
      </c>
      <c r="F133" s="749"/>
      <c r="G133" s="749"/>
      <c r="H133" s="49"/>
      <c r="I133" s="2">
        <v>25</v>
      </c>
      <c r="J133" s="49" t="s">
        <v>202</v>
      </c>
      <c r="K133" s="475">
        <v>9403104</v>
      </c>
      <c r="L133" s="2"/>
      <c r="M133" s="22"/>
    </row>
    <row r="134" spans="2:13" ht="12.75">
      <c r="B134" s="482"/>
      <c r="C134" s="179"/>
      <c r="D134" s="695">
        <v>2</v>
      </c>
      <c r="E134" s="749" t="s">
        <v>998</v>
      </c>
      <c r="F134" s="749"/>
      <c r="G134" s="749"/>
      <c r="H134" s="49"/>
      <c r="I134" s="71">
        <v>1</v>
      </c>
      <c r="J134" s="596" t="s">
        <v>202</v>
      </c>
      <c r="K134" s="476">
        <v>280000</v>
      </c>
      <c r="L134" s="2"/>
      <c r="M134" s="22"/>
    </row>
    <row r="135" spans="2:13" ht="12.75">
      <c r="B135" s="482"/>
      <c r="C135" s="179"/>
      <c r="D135" s="695">
        <v>3</v>
      </c>
      <c r="E135" s="749" t="s">
        <v>999</v>
      </c>
      <c r="F135" s="749"/>
      <c r="G135" s="749"/>
      <c r="H135" s="49"/>
      <c r="I135" s="71">
        <v>1</v>
      </c>
      <c r="J135" s="596" t="s">
        <v>202</v>
      </c>
      <c r="K135" s="476">
        <v>25935</v>
      </c>
      <c r="L135" s="2"/>
      <c r="M135" s="22"/>
    </row>
    <row r="136" spans="2:13" ht="12.75">
      <c r="B136" s="482"/>
      <c r="C136" s="179"/>
      <c r="D136" s="220"/>
      <c r="E136" s="749"/>
      <c r="F136" s="749"/>
      <c r="G136" s="749"/>
      <c r="H136" s="49"/>
      <c r="I136" s="71"/>
      <c r="J136" s="596" t="s">
        <v>202</v>
      </c>
      <c r="K136" s="476"/>
      <c r="L136" s="2"/>
      <c r="M136" s="22"/>
    </row>
    <row r="137" spans="2:13" ht="12.75" hidden="1">
      <c r="B137" s="482"/>
      <c r="C137" s="179"/>
      <c r="D137" s="220"/>
      <c r="E137" s="749"/>
      <c r="F137" s="749"/>
      <c r="G137" s="749"/>
      <c r="H137" s="49"/>
      <c r="I137" s="71"/>
      <c r="J137" s="596" t="s">
        <v>202</v>
      </c>
      <c r="K137" s="476"/>
      <c r="L137" s="2"/>
      <c r="M137" s="22"/>
    </row>
    <row r="138" spans="2:13" ht="12.75" hidden="1">
      <c r="B138" s="482"/>
      <c r="C138" s="179"/>
      <c r="D138" s="220"/>
      <c r="E138" s="749"/>
      <c r="F138" s="749"/>
      <c r="G138" s="749"/>
      <c r="H138" s="49"/>
      <c r="I138" s="71"/>
      <c r="J138" s="49" t="s">
        <v>202</v>
      </c>
      <c r="K138" s="476"/>
      <c r="L138" s="2"/>
      <c r="M138" s="22"/>
    </row>
    <row r="139" spans="2:13" ht="12.75" hidden="1">
      <c r="B139" s="482"/>
      <c r="C139" s="179"/>
      <c r="D139" s="220"/>
      <c r="E139" s="749"/>
      <c r="F139" s="749"/>
      <c r="G139" s="749"/>
      <c r="H139" s="49"/>
      <c r="I139" s="71"/>
      <c r="J139" s="596" t="s">
        <v>202</v>
      </c>
      <c r="K139" s="476"/>
      <c r="L139" s="2"/>
      <c r="M139" s="22"/>
    </row>
    <row r="140" spans="2:13" ht="12.75" hidden="1">
      <c r="B140" s="482"/>
      <c r="C140" s="179"/>
      <c r="D140" s="220"/>
      <c r="E140" s="749"/>
      <c r="F140" s="749"/>
      <c r="G140" s="749"/>
      <c r="H140" s="49"/>
      <c r="I140" s="71"/>
      <c r="J140" s="595" t="s">
        <v>202</v>
      </c>
      <c r="K140" s="476"/>
      <c r="L140" s="2"/>
      <c r="M140" s="22"/>
    </row>
    <row r="141" spans="2:13" ht="12.75" hidden="1">
      <c r="B141" s="482"/>
      <c r="C141" s="179"/>
      <c r="D141" s="220"/>
      <c r="E141" s="749"/>
      <c r="F141" s="749"/>
      <c r="G141" s="749"/>
      <c r="H141" s="49"/>
      <c r="I141" s="71"/>
      <c r="J141" s="596" t="s">
        <v>202</v>
      </c>
      <c r="K141" s="476"/>
      <c r="L141" s="2"/>
      <c r="M141" s="22"/>
    </row>
    <row r="142" spans="2:13" ht="12.75" hidden="1">
      <c r="B142" s="482"/>
      <c r="C142" s="179"/>
      <c r="D142" s="220"/>
      <c r="E142" s="749"/>
      <c r="F142" s="749"/>
      <c r="G142" s="749"/>
      <c r="H142" s="49"/>
      <c r="I142" s="71"/>
      <c r="J142" s="596" t="s">
        <v>202</v>
      </c>
      <c r="K142" s="476"/>
      <c r="L142" s="2"/>
      <c r="M142" s="22"/>
    </row>
    <row r="143" spans="2:13" ht="12.75" hidden="1">
      <c r="B143" s="482"/>
      <c r="C143" s="179"/>
      <c r="D143" s="220"/>
      <c r="E143" s="749"/>
      <c r="F143" s="749"/>
      <c r="G143" s="749"/>
      <c r="H143" s="49"/>
      <c r="I143" s="71"/>
      <c r="J143" s="596" t="s">
        <v>202</v>
      </c>
      <c r="K143" s="476"/>
      <c r="L143" s="2"/>
      <c r="M143" s="22"/>
    </row>
    <row r="144" spans="2:13" ht="12.75" hidden="1">
      <c r="B144" s="482"/>
      <c r="C144" s="179"/>
      <c r="D144" s="220"/>
      <c r="E144" s="749"/>
      <c r="F144" s="749"/>
      <c r="G144" s="749"/>
      <c r="H144" s="49"/>
      <c r="I144" s="71"/>
      <c r="J144" s="596" t="s">
        <v>202</v>
      </c>
      <c r="K144" s="476"/>
      <c r="L144" s="2"/>
      <c r="M144" s="22"/>
    </row>
    <row r="145" spans="2:13" ht="12.75" hidden="1">
      <c r="B145" s="482"/>
      <c r="C145" s="179"/>
      <c r="D145" s="220"/>
      <c r="E145" s="749"/>
      <c r="F145" s="749"/>
      <c r="G145" s="749"/>
      <c r="H145" s="49"/>
      <c r="I145" s="71"/>
      <c r="J145" s="596" t="s">
        <v>202</v>
      </c>
      <c r="K145" s="476"/>
      <c r="L145" s="2"/>
      <c r="M145" s="22"/>
    </row>
    <row r="146" spans="2:13" ht="12.75" hidden="1">
      <c r="B146" s="482"/>
      <c r="C146" s="179"/>
      <c r="D146" s="220"/>
      <c r="E146" s="749"/>
      <c r="F146" s="749"/>
      <c r="G146" s="749"/>
      <c r="H146" s="49"/>
      <c r="I146" s="71"/>
      <c r="J146" s="596" t="s">
        <v>202</v>
      </c>
      <c r="K146" s="476"/>
      <c r="L146" s="2"/>
      <c r="M146" s="22"/>
    </row>
    <row r="147" spans="2:13" ht="12.75" hidden="1">
      <c r="B147" s="482"/>
      <c r="C147" s="179"/>
      <c r="D147" s="220"/>
      <c r="E147" s="749"/>
      <c r="F147" s="749"/>
      <c r="G147" s="749"/>
      <c r="H147" s="49"/>
      <c r="I147" s="598"/>
      <c r="J147" s="596" t="s">
        <v>202</v>
      </c>
      <c r="K147" s="476"/>
      <c r="L147" s="2"/>
      <c r="M147" s="22"/>
    </row>
    <row r="148" spans="2:13" ht="12.75" hidden="1">
      <c r="B148" s="482"/>
      <c r="C148" s="179"/>
      <c r="D148" s="220"/>
      <c r="E148" s="749"/>
      <c r="F148" s="749"/>
      <c r="G148" s="749"/>
      <c r="H148" s="49"/>
      <c r="I148" s="598"/>
      <c r="J148" s="49" t="s">
        <v>202</v>
      </c>
      <c r="K148" s="476"/>
      <c r="L148" s="2"/>
      <c r="M148" s="22"/>
    </row>
    <row r="149" spans="2:13" ht="12.75" hidden="1">
      <c r="B149" s="482"/>
      <c r="C149" s="179"/>
      <c r="D149" s="220"/>
      <c r="E149" s="749"/>
      <c r="F149" s="749"/>
      <c r="G149" s="749"/>
      <c r="H149" s="49"/>
      <c r="I149" s="598"/>
      <c r="J149" s="49" t="s">
        <v>202</v>
      </c>
      <c r="K149" s="476"/>
      <c r="L149" s="2"/>
      <c r="M149" s="22"/>
    </row>
    <row r="150" spans="2:13" ht="12.75" hidden="1">
      <c r="B150" s="482"/>
      <c r="C150" s="179"/>
      <c r="D150" s="220"/>
      <c r="E150" s="749"/>
      <c r="F150" s="749"/>
      <c r="G150" s="749"/>
      <c r="H150" s="49"/>
      <c r="I150" s="598"/>
      <c r="J150" s="49" t="s">
        <v>202</v>
      </c>
      <c r="K150" s="476"/>
      <c r="L150" s="2"/>
      <c r="M150" s="22"/>
    </row>
    <row r="151" spans="2:13" ht="12.75" hidden="1">
      <c r="B151" s="482"/>
      <c r="C151" s="179"/>
      <c r="D151" s="220"/>
      <c r="E151" s="748"/>
      <c r="F151" s="748"/>
      <c r="G151" s="748"/>
      <c r="H151" s="49"/>
      <c r="I151" s="598"/>
      <c r="J151" s="49" t="s">
        <v>202</v>
      </c>
      <c r="K151" s="476"/>
      <c r="L151" s="2"/>
      <c r="M151" s="22"/>
    </row>
    <row r="152" spans="2:13" ht="12.75" hidden="1">
      <c r="B152" s="482"/>
      <c r="C152" s="179"/>
      <c r="D152" s="220"/>
      <c r="E152" s="748"/>
      <c r="F152" s="748"/>
      <c r="G152" s="748"/>
      <c r="H152" s="49"/>
      <c r="I152" s="598"/>
      <c r="J152" s="49" t="s">
        <v>202</v>
      </c>
      <c r="K152" s="476"/>
      <c r="L152" s="2"/>
      <c r="M152" s="22"/>
    </row>
    <row r="153" spans="2:13" ht="12.75" hidden="1">
      <c r="B153" s="482"/>
      <c r="C153" s="179"/>
      <c r="D153" s="220"/>
      <c r="E153" s="748"/>
      <c r="F153" s="748"/>
      <c r="G153" s="748"/>
      <c r="H153" s="49"/>
      <c r="I153" s="597"/>
      <c r="J153" s="49" t="s">
        <v>202</v>
      </c>
      <c r="K153" s="476"/>
      <c r="L153" s="2"/>
      <c r="M153" s="22"/>
    </row>
    <row r="154" spans="2:13" ht="12.75">
      <c r="B154" s="482"/>
      <c r="C154" s="179"/>
      <c r="D154" s="220"/>
      <c r="E154" s="221"/>
      <c r="F154" s="179"/>
      <c r="G154" s="100"/>
      <c r="H154" s="100"/>
      <c r="I154" s="2"/>
      <c r="J154" s="121"/>
      <c r="K154" s="2"/>
      <c r="L154" s="2"/>
      <c r="M154" s="22"/>
    </row>
    <row r="155" spans="2:13" ht="12.75">
      <c r="B155" s="482">
        <v>47</v>
      </c>
      <c r="C155" s="179"/>
      <c r="D155" s="220" t="s">
        <v>681</v>
      </c>
      <c r="E155" s="221" t="s">
        <v>717</v>
      </c>
      <c r="F155" s="179"/>
      <c r="G155" s="100"/>
      <c r="H155" s="100"/>
      <c r="I155" s="2"/>
      <c r="J155" s="121" t="s">
        <v>389</v>
      </c>
      <c r="K155" s="19">
        <v>0</v>
      </c>
      <c r="L155" s="2"/>
      <c r="M155" s="22"/>
    </row>
    <row r="156" spans="2:13" ht="12.75">
      <c r="B156" s="482"/>
      <c r="C156" s="179"/>
      <c r="D156" s="220"/>
      <c r="E156" s="221"/>
      <c r="F156" s="179"/>
      <c r="G156" s="100"/>
      <c r="H156" s="100"/>
      <c r="I156" s="2"/>
      <c r="J156" s="121"/>
      <c r="K156" s="72"/>
      <c r="L156" s="2"/>
      <c r="M156" s="22"/>
    </row>
    <row r="157" spans="2:13" ht="12.75">
      <c r="B157" s="482">
        <v>48</v>
      </c>
      <c r="C157" s="179"/>
      <c r="D157" s="220" t="s">
        <v>681</v>
      </c>
      <c r="E157" s="221" t="s">
        <v>718</v>
      </c>
      <c r="F157" s="179"/>
      <c r="G157" s="100"/>
      <c r="H157" s="100"/>
      <c r="I157" s="2"/>
      <c r="J157" s="121" t="s">
        <v>389</v>
      </c>
      <c r="K157" s="19">
        <v>649121</v>
      </c>
      <c r="L157" s="2"/>
      <c r="M157" s="22"/>
    </row>
    <row r="158" spans="2:13" ht="12.75">
      <c r="B158" s="482"/>
      <c r="C158" s="179"/>
      <c r="D158" s="220"/>
      <c r="E158" s="221"/>
      <c r="F158" s="179"/>
      <c r="G158" s="100"/>
      <c r="H158" s="100"/>
      <c r="I158" s="2"/>
      <c r="J158" s="121"/>
      <c r="K158" s="72"/>
      <c r="L158" s="2"/>
      <c r="M158" s="22"/>
    </row>
    <row r="159" spans="2:13" ht="12.75">
      <c r="B159" s="482">
        <v>49</v>
      </c>
      <c r="C159" s="179"/>
      <c r="D159" s="220" t="s">
        <v>681</v>
      </c>
      <c r="E159" s="221" t="s">
        <v>719</v>
      </c>
      <c r="F159" s="179"/>
      <c r="G159" s="100"/>
      <c r="H159" s="100"/>
      <c r="I159" s="2"/>
      <c r="J159" s="121" t="s">
        <v>389</v>
      </c>
      <c r="K159" s="19">
        <v>212100</v>
      </c>
      <c r="L159" s="2"/>
      <c r="M159" s="22"/>
    </row>
    <row r="160" spans="2:13" ht="12.75">
      <c r="B160" s="482"/>
      <c r="C160" s="179"/>
      <c r="D160" s="220"/>
      <c r="E160" s="221"/>
      <c r="F160" s="179"/>
      <c r="G160" s="100"/>
      <c r="H160" s="100"/>
      <c r="I160" s="2"/>
      <c r="J160" s="121"/>
      <c r="K160" s="72"/>
      <c r="L160" s="2"/>
      <c r="M160" s="22"/>
    </row>
    <row r="161" spans="2:13" ht="12.75">
      <c r="B161" s="482">
        <v>50</v>
      </c>
      <c r="C161" s="179"/>
      <c r="D161" s="220" t="s">
        <v>681</v>
      </c>
      <c r="E161" s="221" t="s">
        <v>720</v>
      </c>
      <c r="F161" s="179"/>
      <c r="G161" s="100"/>
      <c r="H161" s="100"/>
      <c r="I161" s="2"/>
      <c r="J161" s="121"/>
      <c r="K161" s="19">
        <v>0</v>
      </c>
      <c r="L161" s="2"/>
      <c r="M161" s="22"/>
    </row>
    <row r="162" spans="2:13" ht="12.75">
      <c r="B162" s="482"/>
      <c r="C162" s="179"/>
      <c r="D162" s="220"/>
      <c r="E162" s="221"/>
      <c r="F162" s="179"/>
      <c r="G162" s="100"/>
      <c r="H162" s="100"/>
      <c r="I162" s="2"/>
      <c r="J162" s="121"/>
      <c r="K162" s="72"/>
      <c r="L162" s="2"/>
      <c r="M162" s="22"/>
    </row>
    <row r="163" spans="2:13" ht="12.75">
      <c r="B163" s="482">
        <v>51</v>
      </c>
      <c r="C163" s="179"/>
      <c r="D163" s="220" t="s">
        <v>681</v>
      </c>
      <c r="E163" s="221" t="s">
        <v>721</v>
      </c>
      <c r="F163" s="179"/>
      <c r="G163" s="100"/>
      <c r="H163" s="100"/>
      <c r="I163" s="2"/>
      <c r="J163" s="121" t="s">
        <v>389</v>
      </c>
      <c r="K163" s="19">
        <v>0</v>
      </c>
      <c r="L163" s="2"/>
      <c r="M163" s="22"/>
    </row>
    <row r="164" spans="2:13" ht="12.75">
      <c r="B164" s="482"/>
      <c r="C164" s="179"/>
      <c r="D164" s="220"/>
      <c r="E164" s="221"/>
      <c r="F164" s="179"/>
      <c r="G164" s="100"/>
      <c r="H164" s="100"/>
      <c r="I164" s="2"/>
      <c r="J164" s="121"/>
      <c r="K164" s="72"/>
      <c r="L164" s="2"/>
      <c r="M164" s="22"/>
    </row>
    <row r="165" spans="2:13" ht="12.75">
      <c r="B165" s="482">
        <v>52</v>
      </c>
      <c r="C165" s="179"/>
      <c r="D165" s="220" t="s">
        <v>681</v>
      </c>
      <c r="E165" s="221" t="s">
        <v>722</v>
      </c>
      <c r="F165" s="179"/>
      <c r="G165" s="100"/>
      <c r="H165" s="100"/>
      <c r="I165" s="2"/>
      <c r="J165" s="121" t="s">
        <v>693</v>
      </c>
      <c r="K165" s="19">
        <v>0</v>
      </c>
      <c r="L165" s="2"/>
      <c r="M165" s="22"/>
    </row>
    <row r="166" spans="2:13" ht="12.75">
      <c r="B166" s="482"/>
      <c r="C166" s="179"/>
      <c r="D166" s="220"/>
      <c r="E166" s="221"/>
      <c r="F166" s="179"/>
      <c r="G166" s="100"/>
      <c r="H166" s="100"/>
      <c r="I166" s="2"/>
      <c r="J166" s="121"/>
      <c r="K166" s="72"/>
      <c r="L166" s="2"/>
      <c r="M166" s="22"/>
    </row>
    <row r="167" spans="2:13" ht="12.75">
      <c r="B167" s="482"/>
      <c r="C167" s="179"/>
      <c r="D167" s="220"/>
      <c r="E167" s="221"/>
      <c r="F167" s="179"/>
      <c r="G167" s="100"/>
      <c r="H167" s="100"/>
      <c r="I167" s="2"/>
      <c r="J167" s="121"/>
      <c r="K167" s="72"/>
      <c r="L167" s="2"/>
      <c r="M167" s="22"/>
    </row>
    <row r="168" spans="2:13" ht="12.75">
      <c r="B168" s="482">
        <v>53</v>
      </c>
      <c r="C168" s="179"/>
      <c r="D168" s="220" t="s">
        <v>681</v>
      </c>
      <c r="E168" s="221" t="s">
        <v>723</v>
      </c>
      <c r="F168" s="179"/>
      <c r="G168" s="100"/>
      <c r="H168" s="100"/>
      <c r="I168" s="2"/>
      <c r="J168" s="121" t="s">
        <v>693</v>
      </c>
      <c r="K168" s="19">
        <v>0</v>
      </c>
      <c r="L168" s="2"/>
      <c r="M168" s="22"/>
    </row>
    <row r="169" spans="2:13" ht="12.75">
      <c r="B169" s="482"/>
      <c r="C169" s="179"/>
      <c r="D169" s="220"/>
      <c r="E169" s="221"/>
      <c r="F169" s="179"/>
      <c r="G169" s="100"/>
      <c r="H169" s="100"/>
      <c r="I169" s="2"/>
      <c r="J169" s="121"/>
      <c r="K169" s="72"/>
      <c r="L169" s="2"/>
      <c r="M169" s="22"/>
    </row>
    <row r="170" spans="2:13" ht="12.75">
      <c r="B170" s="482">
        <v>54</v>
      </c>
      <c r="C170" s="179"/>
      <c r="D170" s="220" t="s">
        <v>681</v>
      </c>
      <c r="E170" s="221" t="s">
        <v>724</v>
      </c>
      <c r="F170" s="179"/>
      <c r="G170" s="100"/>
      <c r="H170" s="100"/>
      <c r="I170" s="2"/>
      <c r="J170" s="121" t="s">
        <v>693</v>
      </c>
      <c r="K170" s="34">
        <f>SUM(K171:K171)</f>
        <v>0</v>
      </c>
      <c r="L170" s="577"/>
      <c r="M170" s="22"/>
    </row>
    <row r="171" spans="2:13" ht="12.75">
      <c r="B171" s="482"/>
      <c r="C171" s="179"/>
      <c r="D171" s="534"/>
      <c r="E171" s="535"/>
      <c r="F171" s="179"/>
      <c r="G171" s="100"/>
      <c r="H171" s="100"/>
      <c r="I171" s="2"/>
      <c r="J171" s="121"/>
      <c r="K171" s="72"/>
      <c r="L171" s="578"/>
      <c r="M171" s="22"/>
    </row>
    <row r="172" spans="2:13" ht="12.75">
      <c r="B172" s="482">
        <v>55</v>
      </c>
      <c r="C172" s="179"/>
      <c r="D172" s="220" t="s">
        <v>681</v>
      </c>
      <c r="E172" s="221" t="s">
        <v>1021</v>
      </c>
      <c r="F172" s="179"/>
      <c r="G172" s="100"/>
      <c r="H172" s="100"/>
      <c r="I172" s="2"/>
      <c r="J172" s="121" t="s">
        <v>389</v>
      </c>
      <c r="K172" s="19">
        <v>17000000</v>
      </c>
      <c r="L172" s="578"/>
      <c r="M172" s="22"/>
    </row>
    <row r="173" spans="2:13" ht="12.75">
      <c r="B173" s="482"/>
      <c r="C173" s="179"/>
      <c r="D173" s="220"/>
      <c r="E173" s="535"/>
      <c r="F173" s="179"/>
      <c r="G173" s="100"/>
      <c r="H173" s="100"/>
      <c r="I173" s="2"/>
      <c r="J173" s="121"/>
      <c r="K173" s="72"/>
      <c r="L173" s="578"/>
      <c r="M173" s="22"/>
    </row>
    <row r="174" spans="2:13" ht="12.75">
      <c r="B174" s="482">
        <v>56</v>
      </c>
      <c r="C174" s="179"/>
      <c r="D174" s="191">
        <v>4</v>
      </c>
      <c r="E174" s="219" t="s">
        <v>725</v>
      </c>
      <c r="F174" s="185"/>
      <c r="G174" s="100"/>
      <c r="H174" s="100"/>
      <c r="I174" s="2"/>
      <c r="J174" s="121" t="s">
        <v>693</v>
      </c>
      <c r="K174" s="19">
        <v>0</v>
      </c>
      <c r="L174" s="2"/>
      <c r="M174" s="22"/>
    </row>
    <row r="175" spans="2:13" ht="12.75">
      <c r="B175" s="482"/>
      <c r="C175" s="179"/>
      <c r="D175" s="191"/>
      <c r="E175" s="219"/>
      <c r="F175" s="185"/>
      <c r="G175" s="100"/>
      <c r="H175" s="100"/>
      <c r="I175" s="2"/>
      <c r="J175" s="121"/>
      <c r="K175" s="72"/>
      <c r="L175" s="2"/>
      <c r="M175" s="22"/>
    </row>
    <row r="176" spans="2:13" ht="12.75">
      <c r="B176" s="482">
        <v>57</v>
      </c>
      <c r="C176" s="179"/>
      <c r="D176" s="191">
        <v>5</v>
      </c>
      <c r="E176" s="219" t="s">
        <v>100</v>
      </c>
      <c r="F176" s="185"/>
      <c r="G176" s="100"/>
      <c r="H176" s="100"/>
      <c r="I176" s="2"/>
      <c r="J176" s="121" t="s">
        <v>693</v>
      </c>
      <c r="K176" s="19">
        <v>0</v>
      </c>
      <c r="L176" s="2"/>
      <c r="M176" s="22"/>
    </row>
    <row r="177" spans="2:13" ht="12.75">
      <c r="B177" s="482"/>
      <c r="C177" s="179"/>
      <c r="D177" s="191"/>
      <c r="E177" s="219"/>
      <c r="F177" s="185"/>
      <c r="G177" s="100"/>
      <c r="H177" s="100"/>
      <c r="I177" s="2"/>
      <c r="J177" s="121"/>
      <c r="K177" s="72"/>
      <c r="L177" s="2"/>
      <c r="M177" s="22"/>
    </row>
    <row r="178" spans="2:13" ht="12.75">
      <c r="B178" s="482"/>
      <c r="C178" s="179"/>
      <c r="D178" s="223" t="s">
        <v>278</v>
      </c>
      <c r="E178" s="192" t="s">
        <v>726</v>
      </c>
      <c r="F178" s="192"/>
      <c r="G178" s="100"/>
      <c r="H178" s="100"/>
      <c r="I178" s="2"/>
      <c r="J178" s="121" t="s">
        <v>693</v>
      </c>
      <c r="K178" s="19">
        <v>0</v>
      </c>
      <c r="L178" s="2"/>
      <c r="M178" s="22"/>
    </row>
    <row r="179" spans="2:13" ht="12.75">
      <c r="B179" s="482"/>
      <c r="C179" s="179"/>
      <c r="D179" s="223"/>
      <c r="E179" s="192"/>
      <c r="F179" s="192"/>
      <c r="G179" s="100"/>
      <c r="H179" s="100"/>
      <c r="I179" s="2"/>
      <c r="J179" s="121"/>
      <c r="K179" s="72"/>
      <c r="L179" s="2"/>
      <c r="M179" s="22"/>
    </row>
    <row r="180" spans="2:13" ht="12.75">
      <c r="B180" s="482">
        <v>58</v>
      </c>
      <c r="C180" s="179"/>
      <c r="D180" s="191">
        <v>1</v>
      </c>
      <c r="E180" s="219" t="s">
        <v>727</v>
      </c>
      <c r="F180" s="192"/>
      <c r="G180" s="100"/>
      <c r="H180" s="100"/>
      <c r="I180" s="2"/>
      <c r="J180" s="121"/>
      <c r="K180" s="72"/>
      <c r="L180" s="2"/>
      <c r="M180" s="22"/>
    </row>
    <row r="181" spans="2:13" ht="12.75" hidden="1">
      <c r="B181" s="482"/>
      <c r="C181" s="179"/>
      <c r="D181" s="533" t="s">
        <v>153</v>
      </c>
      <c r="E181" s="536"/>
      <c r="F181" s="192"/>
      <c r="G181" s="100"/>
      <c r="H181" s="100"/>
      <c r="I181" s="2"/>
      <c r="J181" s="121"/>
      <c r="K181" s="72"/>
      <c r="L181" s="2"/>
      <c r="M181" s="22"/>
    </row>
    <row r="182" spans="2:13" ht="12.75" hidden="1">
      <c r="B182" s="482"/>
      <c r="C182" s="179"/>
      <c r="D182" s="533" t="s">
        <v>153</v>
      </c>
      <c r="E182" s="536"/>
      <c r="F182" s="192"/>
      <c r="G182" s="100"/>
      <c r="H182" s="100"/>
      <c r="I182" s="2"/>
      <c r="J182" s="121"/>
      <c r="K182" s="72"/>
      <c r="L182" s="2"/>
      <c r="M182" s="22"/>
    </row>
    <row r="183" spans="2:13" ht="12.75">
      <c r="B183" s="482"/>
      <c r="C183" s="179"/>
      <c r="D183" s="191"/>
      <c r="E183" s="219"/>
      <c r="F183" s="192"/>
      <c r="G183" s="100"/>
      <c r="H183" s="100"/>
      <c r="I183" s="2"/>
      <c r="J183" s="121"/>
      <c r="K183" s="72"/>
      <c r="L183" s="2"/>
      <c r="M183" s="22"/>
    </row>
    <row r="184" spans="2:13" ht="12.75">
      <c r="B184" s="482">
        <v>59</v>
      </c>
      <c r="C184" s="179"/>
      <c r="D184" s="220" t="s">
        <v>681</v>
      </c>
      <c r="E184" s="221" t="s">
        <v>728</v>
      </c>
      <c r="F184" s="179"/>
      <c r="G184" s="100"/>
      <c r="H184" s="100"/>
      <c r="I184" s="2"/>
      <c r="J184" s="121" t="s">
        <v>693</v>
      </c>
      <c r="K184" s="72"/>
      <c r="L184" s="2"/>
      <c r="M184" s="22"/>
    </row>
    <row r="185" spans="2:13" ht="12.75">
      <c r="B185" s="482"/>
      <c r="C185" s="179"/>
      <c r="D185" s="220"/>
      <c r="E185" s="221"/>
      <c r="F185" s="179"/>
      <c r="G185" s="100"/>
      <c r="H185" s="100"/>
      <c r="I185" s="2"/>
      <c r="J185" s="121"/>
      <c r="K185" s="72"/>
      <c r="L185" s="2"/>
      <c r="M185" s="22"/>
    </row>
    <row r="186" spans="2:13" ht="12.75">
      <c r="B186" s="482">
        <v>60</v>
      </c>
      <c r="C186" s="179"/>
      <c r="D186" s="220" t="s">
        <v>681</v>
      </c>
      <c r="E186" s="221" t="s">
        <v>729</v>
      </c>
      <c r="F186" s="179"/>
      <c r="G186" s="100"/>
      <c r="H186" s="100"/>
      <c r="I186" s="2"/>
      <c r="J186" s="121" t="s">
        <v>693</v>
      </c>
      <c r="K186" s="72"/>
      <c r="L186" s="2"/>
      <c r="M186" s="22"/>
    </row>
    <row r="187" spans="2:13" ht="12.75">
      <c r="B187" s="482"/>
      <c r="C187" s="179"/>
      <c r="D187" s="220"/>
      <c r="E187" s="221"/>
      <c r="F187" s="179"/>
      <c r="G187" s="100"/>
      <c r="H187" s="100"/>
      <c r="I187" s="2"/>
      <c r="J187" s="121"/>
      <c r="K187" s="72"/>
      <c r="L187" s="2"/>
      <c r="M187" s="22"/>
    </row>
    <row r="188" spans="2:13" ht="12.75">
      <c r="B188" s="482">
        <v>61</v>
      </c>
      <c r="C188" s="179"/>
      <c r="D188" s="191">
        <v>2</v>
      </c>
      <c r="E188" s="219" t="s">
        <v>730</v>
      </c>
      <c r="F188" s="185"/>
      <c r="G188" s="100"/>
      <c r="H188" s="100"/>
      <c r="I188" s="2"/>
      <c r="J188" s="121" t="s">
        <v>693</v>
      </c>
      <c r="K188" s="72"/>
      <c r="L188" s="2"/>
      <c r="M188" s="22"/>
    </row>
    <row r="189" spans="2:13" ht="12.75">
      <c r="B189" s="482"/>
      <c r="C189" s="179"/>
      <c r="D189" s="191"/>
      <c r="E189" s="219"/>
      <c r="F189" s="185"/>
      <c r="G189" s="100"/>
      <c r="H189" s="100"/>
      <c r="I189" s="2"/>
      <c r="J189" s="121"/>
      <c r="K189" s="72"/>
      <c r="L189" s="2"/>
      <c r="M189" s="22"/>
    </row>
    <row r="190" spans="2:13" ht="12.75">
      <c r="B190" s="482">
        <v>62</v>
      </c>
      <c r="C190" s="179"/>
      <c r="D190" s="191">
        <v>3</v>
      </c>
      <c r="E190" s="219" t="s">
        <v>725</v>
      </c>
      <c r="F190" s="185"/>
      <c r="G190" s="100"/>
      <c r="H190" s="100"/>
      <c r="I190" s="2"/>
      <c r="J190" s="121" t="s">
        <v>693</v>
      </c>
      <c r="K190" s="72"/>
      <c r="L190" s="2"/>
      <c r="M190" s="22"/>
    </row>
    <row r="191" spans="2:13" ht="12.75">
      <c r="B191" s="482"/>
      <c r="C191" s="179"/>
      <c r="D191" s="191"/>
      <c r="E191" s="219"/>
      <c r="F191" s="185"/>
      <c r="G191" s="100"/>
      <c r="H191" s="100"/>
      <c r="I191" s="2"/>
      <c r="J191" s="121"/>
      <c r="K191" s="72"/>
      <c r="L191" s="2"/>
      <c r="M191" s="22"/>
    </row>
    <row r="192" spans="2:13" ht="12.75">
      <c r="B192" s="482">
        <v>63</v>
      </c>
      <c r="C192" s="179"/>
      <c r="D192" s="191">
        <v>4</v>
      </c>
      <c r="E192" s="219" t="s">
        <v>112</v>
      </c>
      <c r="F192" s="185"/>
      <c r="G192" s="100"/>
      <c r="H192" s="100"/>
      <c r="I192" s="2"/>
      <c r="J192" s="121" t="s">
        <v>693</v>
      </c>
      <c r="K192" s="72"/>
      <c r="L192" s="2"/>
      <c r="M192" s="22"/>
    </row>
    <row r="193" spans="2:13" ht="12.75">
      <c r="B193" s="482"/>
      <c r="C193" s="179"/>
      <c r="D193" s="191"/>
      <c r="E193" s="219"/>
      <c r="F193" s="185"/>
      <c r="G193" s="100"/>
      <c r="H193" s="100"/>
      <c r="I193" s="2"/>
      <c r="J193" s="121"/>
      <c r="K193" s="72"/>
      <c r="L193" s="2"/>
      <c r="M193" s="22"/>
    </row>
    <row r="194" spans="2:13" ht="12.75">
      <c r="B194" s="482"/>
      <c r="C194" s="179"/>
      <c r="D194" s="223" t="s">
        <v>279</v>
      </c>
      <c r="E194" s="192" t="s">
        <v>731</v>
      </c>
      <c r="F194" s="192"/>
      <c r="G194" s="100"/>
      <c r="H194" s="100"/>
      <c r="I194" s="2"/>
      <c r="J194" s="121" t="s">
        <v>693</v>
      </c>
      <c r="K194" s="72"/>
      <c r="L194" s="2"/>
      <c r="M194" s="22"/>
    </row>
    <row r="195" spans="2:13" ht="12.75">
      <c r="B195" s="482"/>
      <c r="C195" s="179"/>
      <c r="D195" s="223"/>
      <c r="E195" s="192"/>
      <c r="F195" s="192"/>
      <c r="G195" s="100"/>
      <c r="H195" s="100"/>
      <c r="I195" s="2"/>
      <c r="J195" s="121"/>
      <c r="K195" s="72"/>
      <c r="L195" s="2"/>
      <c r="M195" s="22"/>
    </row>
    <row r="196" spans="2:13" ht="12.75">
      <c r="B196" s="482">
        <v>66</v>
      </c>
      <c r="C196" s="179"/>
      <c r="D196" s="191">
        <v>1</v>
      </c>
      <c r="E196" s="219" t="s">
        <v>732</v>
      </c>
      <c r="F196" s="185"/>
      <c r="G196" s="100"/>
      <c r="H196" s="100"/>
      <c r="I196" s="2"/>
      <c r="J196" s="121" t="s">
        <v>693</v>
      </c>
      <c r="K196" s="72"/>
      <c r="L196" s="2"/>
      <c r="M196" s="22"/>
    </row>
    <row r="197" spans="2:13" ht="12.75">
      <c r="B197" s="482"/>
      <c r="C197" s="179"/>
      <c r="D197" s="191"/>
      <c r="E197" s="219"/>
      <c r="F197" s="185"/>
      <c r="G197" s="100"/>
      <c r="H197" s="100"/>
      <c r="I197" s="2"/>
      <c r="J197" s="121"/>
      <c r="K197" s="72"/>
      <c r="L197" s="2"/>
      <c r="M197" s="22"/>
    </row>
    <row r="198" spans="2:13" ht="12.75">
      <c r="B198" s="482">
        <v>67</v>
      </c>
      <c r="C198" s="179"/>
      <c r="D198" s="191">
        <v>2</v>
      </c>
      <c r="E198" s="219" t="s">
        <v>733</v>
      </c>
      <c r="F198" s="185"/>
      <c r="G198" s="100"/>
      <c r="H198" s="100"/>
      <c r="I198" s="2"/>
      <c r="J198" s="121" t="s">
        <v>693</v>
      </c>
      <c r="K198" s="72"/>
      <c r="L198" s="2"/>
      <c r="M198" s="22"/>
    </row>
    <row r="199" spans="2:13" ht="12.75">
      <c r="B199" s="482"/>
      <c r="C199" s="179"/>
      <c r="D199" s="191"/>
      <c r="E199" s="219"/>
      <c r="F199" s="185"/>
      <c r="G199" s="100"/>
      <c r="H199" s="100"/>
      <c r="I199" s="2"/>
      <c r="J199" s="121"/>
      <c r="K199" s="72"/>
      <c r="L199" s="2"/>
      <c r="M199" s="22"/>
    </row>
    <row r="200" spans="2:13" ht="12.75">
      <c r="B200" s="482">
        <v>68</v>
      </c>
      <c r="C200" s="179"/>
      <c r="D200" s="191">
        <v>3</v>
      </c>
      <c r="E200" s="219" t="s">
        <v>118</v>
      </c>
      <c r="F200" s="185"/>
      <c r="G200" s="100"/>
      <c r="H200" s="100"/>
      <c r="I200" s="2"/>
      <c r="J200" s="121" t="s">
        <v>389</v>
      </c>
      <c r="K200" s="19">
        <v>27000000</v>
      </c>
      <c r="L200" s="2"/>
      <c r="M200" s="22"/>
    </row>
    <row r="201" spans="2:13" ht="12.75">
      <c r="B201" s="482"/>
      <c r="C201" s="179"/>
      <c r="D201" s="191"/>
      <c r="E201" s="219"/>
      <c r="F201" s="185"/>
      <c r="G201" s="100"/>
      <c r="H201" s="100"/>
      <c r="I201" s="2"/>
      <c r="J201" s="121"/>
      <c r="K201" s="72"/>
      <c r="L201" s="2"/>
      <c r="M201" s="22"/>
    </row>
    <row r="202" spans="2:13" ht="12.75">
      <c r="B202" s="482">
        <v>69</v>
      </c>
      <c r="C202" s="179"/>
      <c r="D202" s="191">
        <v>4</v>
      </c>
      <c r="E202" s="219" t="s">
        <v>734</v>
      </c>
      <c r="F202" s="185"/>
      <c r="G202" s="100"/>
      <c r="H202" s="100"/>
      <c r="I202" s="2"/>
      <c r="J202" s="121" t="s">
        <v>693</v>
      </c>
      <c r="K202" s="72"/>
      <c r="L202" s="2"/>
      <c r="M202" s="22"/>
    </row>
    <row r="203" spans="2:13" ht="12.75">
      <c r="B203" s="482"/>
      <c r="C203" s="179"/>
      <c r="D203" s="191"/>
      <c r="E203" s="219"/>
      <c r="F203" s="185"/>
      <c r="G203" s="100"/>
      <c r="H203" s="100"/>
      <c r="I203" s="2"/>
      <c r="J203" s="121"/>
      <c r="K203" s="72"/>
      <c r="L203" s="2"/>
      <c r="M203" s="22"/>
    </row>
    <row r="204" spans="2:13" ht="12.75">
      <c r="B204" s="482">
        <v>70</v>
      </c>
      <c r="C204" s="179"/>
      <c r="D204" s="191">
        <v>5</v>
      </c>
      <c r="E204" s="219" t="s">
        <v>735</v>
      </c>
      <c r="F204" s="185"/>
      <c r="G204" s="100"/>
      <c r="H204" s="100"/>
      <c r="I204" s="2"/>
      <c r="J204" s="121" t="s">
        <v>693</v>
      </c>
      <c r="K204" s="72"/>
      <c r="L204" s="2"/>
      <c r="M204" s="22"/>
    </row>
    <row r="205" spans="2:13" ht="12.75">
      <c r="B205" s="482"/>
      <c r="C205" s="179"/>
      <c r="D205" s="191"/>
      <c r="E205" s="219"/>
      <c r="F205" s="185"/>
      <c r="G205" s="100"/>
      <c r="H205" s="100"/>
      <c r="I205" s="2"/>
      <c r="J205" s="121"/>
      <c r="K205" s="72"/>
      <c r="L205" s="2"/>
      <c r="M205" s="22"/>
    </row>
    <row r="206" spans="2:13" ht="12.75">
      <c r="B206" s="482">
        <v>71</v>
      </c>
      <c r="C206" s="179"/>
      <c r="D206" s="191">
        <v>6</v>
      </c>
      <c r="E206" s="219" t="s">
        <v>736</v>
      </c>
      <c r="F206" s="185"/>
      <c r="G206" s="100"/>
      <c r="H206" s="100"/>
      <c r="I206" s="2"/>
      <c r="J206" s="121" t="s">
        <v>389</v>
      </c>
      <c r="K206" s="474">
        <v>0</v>
      </c>
      <c r="L206" s="2"/>
      <c r="M206" s="22"/>
    </row>
    <row r="207" spans="2:13" ht="12.75">
      <c r="B207" s="482"/>
      <c r="C207" s="179"/>
      <c r="D207" s="191"/>
      <c r="E207" s="219"/>
      <c r="F207" s="185"/>
      <c r="G207" s="100"/>
      <c r="H207" s="100"/>
      <c r="I207" s="2"/>
      <c r="J207" s="121"/>
      <c r="K207" s="475">
        <v>0</v>
      </c>
      <c r="L207" s="2"/>
      <c r="M207" s="22"/>
    </row>
    <row r="208" spans="2:13" ht="12.75">
      <c r="B208" s="482">
        <v>72</v>
      </c>
      <c r="C208" s="179"/>
      <c r="D208" s="191">
        <v>7</v>
      </c>
      <c r="E208" s="219" t="s">
        <v>737</v>
      </c>
      <c r="F208" s="185"/>
      <c r="G208" s="100"/>
      <c r="H208" s="100"/>
      <c r="I208" s="2"/>
      <c r="J208" s="121" t="s">
        <v>389</v>
      </c>
      <c r="K208" s="474">
        <v>0</v>
      </c>
      <c r="L208" s="2"/>
      <c r="M208" s="22"/>
    </row>
    <row r="209" spans="2:13" ht="12.75">
      <c r="B209" s="482"/>
      <c r="C209" s="179"/>
      <c r="D209" s="191"/>
      <c r="E209" s="219"/>
      <c r="F209" s="185"/>
      <c r="G209" s="100"/>
      <c r="H209" s="100"/>
      <c r="I209" s="2"/>
      <c r="J209" s="121"/>
      <c r="K209" s="475"/>
      <c r="L209" s="2"/>
      <c r="M209" s="22"/>
    </row>
    <row r="210" spans="2:13" ht="12.75">
      <c r="B210" s="482">
        <v>73</v>
      </c>
      <c r="C210" s="179"/>
      <c r="D210" s="191">
        <v>8</v>
      </c>
      <c r="E210" s="219" t="s">
        <v>79</v>
      </c>
      <c r="F210" s="185"/>
      <c r="G210" s="100"/>
      <c r="H210" s="100"/>
      <c r="I210" s="2"/>
      <c r="J210" s="121" t="s">
        <v>389</v>
      </c>
      <c r="K210" s="474">
        <v>0</v>
      </c>
      <c r="L210" s="2"/>
      <c r="M210" s="22"/>
    </row>
    <row r="211" spans="2:13" ht="12.75">
      <c r="B211" s="482"/>
      <c r="C211" s="179"/>
      <c r="D211" s="191"/>
      <c r="E211" s="219"/>
      <c r="F211" s="185"/>
      <c r="G211" s="100"/>
      <c r="H211" s="100"/>
      <c r="I211" s="2"/>
      <c r="J211" s="121"/>
      <c r="K211" s="475"/>
      <c r="L211" s="2"/>
      <c r="M211" s="22"/>
    </row>
    <row r="212" spans="2:13" ht="12.75">
      <c r="B212" s="482">
        <v>74</v>
      </c>
      <c r="C212" s="179"/>
      <c r="D212" s="191">
        <v>9</v>
      </c>
      <c r="E212" s="219" t="s">
        <v>80</v>
      </c>
      <c r="F212" s="185"/>
      <c r="G212" s="100"/>
      <c r="H212" s="100"/>
      <c r="I212" s="2"/>
      <c r="J212" s="121" t="s">
        <v>202</v>
      </c>
      <c r="K212" s="467">
        <v>778506</v>
      </c>
      <c r="L212" s="2"/>
      <c r="M212" s="22"/>
    </row>
    <row r="213" spans="2:13" ht="12.75">
      <c r="B213" s="482"/>
      <c r="C213" s="179"/>
      <c r="D213" s="191"/>
      <c r="E213" s="219"/>
      <c r="F213" s="185"/>
      <c r="G213" s="100"/>
      <c r="H213" s="100"/>
      <c r="I213" s="2"/>
      <c r="J213" s="121"/>
      <c r="K213" s="475"/>
      <c r="L213" s="2"/>
      <c r="M213" s="22"/>
    </row>
    <row r="214" spans="2:13" ht="12.75">
      <c r="B214" s="482">
        <v>75</v>
      </c>
      <c r="C214" s="179"/>
      <c r="D214" s="191">
        <v>10</v>
      </c>
      <c r="E214" s="219" t="s">
        <v>81</v>
      </c>
      <c r="F214" s="185"/>
      <c r="G214" s="100"/>
      <c r="H214" s="100"/>
      <c r="I214" s="2"/>
      <c r="J214" s="121"/>
      <c r="K214" s="475"/>
      <c r="L214" s="2"/>
      <c r="M214" s="22"/>
    </row>
    <row r="215" spans="2:13" ht="12.75">
      <c r="B215" s="478"/>
      <c r="C215" s="196"/>
      <c r="D215" s="196"/>
      <c r="E215" s="196"/>
      <c r="F215" s="196"/>
      <c r="G215" s="2"/>
      <c r="H215" s="2"/>
      <c r="I215" s="2"/>
      <c r="J215" s="2"/>
      <c r="K215" s="475"/>
      <c r="L215" s="2"/>
      <c r="M215" s="22"/>
    </row>
    <row r="216" spans="2:13" ht="12.75">
      <c r="B216" s="478"/>
      <c r="C216" s="196"/>
      <c r="D216" s="196"/>
      <c r="E216" s="224" t="s">
        <v>82</v>
      </c>
      <c r="F216" s="207" t="s">
        <v>83</v>
      </c>
      <c r="G216" s="2"/>
      <c r="H216" s="2"/>
      <c r="I216" s="2"/>
      <c r="J216" s="49" t="s">
        <v>202</v>
      </c>
      <c r="K216" s="467">
        <v>12854025</v>
      </c>
      <c r="L216" s="2"/>
      <c r="M216" s="22"/>
    </row>
    <row r="217" spans="2:13" ht="12.75">
      <c r="B217" s="478"/>
      <c r="C217" s="196"/>
      <c r="D217" s="196"/>
      <c r="E217" s="224" t="s">
        <v>82</v>
      </c>
      <c r="F217" s="196" t="s">
        <v>280</v>
      </c>
      <c r="G217" s="2"/>
      <c r="H217" s="2"/>
      <c r="I217" s="2"/>
      <c r="J217" s="49" t="s">
        <v>202</v>
      </c>
      <c r="K217" s="476">
        <v>2696</v>
      </c>
      <c r="L217" s="2"/>
      <c r="M217" s="22"/>
    </row>
    <row r="218" spans="2:13" ht="12.75">
      <c r="B218" s="478"/>
      <c r="C218" s="196"/>
      <c r="D218" s="196"/>
      <c r="E218" s="224" t="s">
        <v>82</v>
      </c>
      <c r="F218" s="196" t="s">
        <v>387</v>
      </c>
      <c r="G218" s="2"/>
      <c r="H218" s="2"/>
      <c r="I218" s="2"/>
      <c r="J218" s="49" t="s">
        <v>202</v>
      </c>
      <c r="K218" s="476">
        <f>K216+K217</f>
        <v>12856721</v>
      </c>
      <c r="L218" s="2"/>
      <c r="M218" s="22"/>
    </row>
    <row r="219" spans="2:13" ht="12.75">
      <c r="B219" s="478"/>
      <c r="C219" s="196"/>
      <c r="D219" s="196"/>
      <c r="E219" s="224" t="s">
        <v>82</v>
      </c>
      <c r="F219" s="222" t="s">
        <v>282</v>
      </c>
      <c r="G219" s="2"/>
      <c r="H219" s="2"/>
      <c r="I219" s="156">
        <v>0.1</v>
      </c>
      <c r="J219" s="49" t="s">
        <v>202</v>
      </c>
      <c r="K219" s="694">
        <f>K218*10%</f>
        <v>1285672</v>
      </c>
      <c r="L219" s="2"/>
      <c r="M219" s="22"/>
    </row>
    <row r="220" spans="2:13" ht="12.75">
      <c r="B220" s="478"/>
      <c r="C220" s="196"/>
      <c r="D220" s="196"/>
      <c r="E220" s="196"/>
      <c r="F220" s="43" t="s">
        <v>1025</v>
      </c>
      <c r="G220" s="2"/>
      <c r="H220" s="2"/>
      <c r="I220" s="2"/>
      <c r="J220" s="2"/>
      <c r="K220" s="694">
        <f>K216-K219</f>
        <v>11568353</v>
      </c>
      <c r="L220" s="2"/>
      <c r="M220" s="22"/>
    </row>
    <row r="221" spans="2:13" ht="12.75">
      <c r="B221" s="478"/>
      <c r="C221" s="196"/>
      <c r="D221" s="196"/>
      <c r="E221" s="196"/>
      <c r="F221" s="196"/>
      <c r="G221" s="2"/>
      <c r="H221" s="2"/>
      <c r="I221" s="2"/>
      <c r="J221" s="2"/>
      <c r="K221" s="475"/>
      <c r="L221" s="2"/>
      <c r="M221" s="22"/>
    </row>
    <row r="222" spans="2:13" ht="15.75">
      <c r="B222" s="478"/>
      <c r="C222" s="754" t="s">
        <v>353</v>
      </c>
      <c r="D222" s="754"/>
      <c r="E222" s="189" t="s">
        <v>283</v>
      </c>
      <c r="F222" s="196"/>
      <c r="G222" s="2"/>
      <c r="H222" s="2"/>
      <c r="I222" s="2"/>
      <c r="J222" s="2"/>
      <c r="K222" s="475"/>
      <c r="L222" s="2"/>
      <c r="M222" s="22"/>
    </row>
    <row r="223" spans="2:13" ht="12.75">
      <c r="B223" s="479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2"/>
    </row>
    <row r="224" spans="2:13" ht="12.75">
      <c r="B224" s="479"/>
      <c r="C224" s="2"/>
      <c r="D224" s="119"/>
      <c r="E224" s="100" t="s">
        <v>284</v>
      </c>
      <c r="F224" s="2"/>
      <c r="G224" s="2"/>
      <c r="H224" s="2"/>
      <c r="I224" s="2"/>
      <c r="J224" s="2"/>
      <c r="K224" s="2"/>
      <c r="L224" s="2"/>
      <c r="M224" s="22"/>
    </row>
    <row r="225" spans="2:13" ht="12.75">
      <c r="B225" s="479"/>
      <c r="C225" s="2"/>
      <c r="D225" s="100" t="s">
        <v>285</v>
      </c>
      <c r="E225" s="100"/>
      <c r="F225" s="2"/>
      <c r="G225" s="2"/>
      <c r="H225" s="2"/>
      <c r="I225" s="2"/>
      <c r="J225" s="2"/>
      <c r="K225" s="2"/>
      <c r="L225" s="2"/>
      <c r="M225" s="22"/>
    </row>
    <row r="226" spans="2:13" ht="12.75">
      <c r="B226" s="479"/>
      <c r="C226" s="2"/>
      <c r="D226" s="100"/>
      <c r="E226" s="100" t="s">
        <v>286</v>
      </c>
      <c r="F226" s="2"/>
      <c r="G226" s="2"/>
      <c r="H226" s="2"/>
      <c r="I226" s="2"/>
      <c r="J226" s="2"/>
      <c r="K226" s="2"/>
      <c r="L226" s="2"/>
      <c r="M226" s="22"/>
    </row>
    <row r="227" spans="2:13" ht="12.75">
      <c r="B227" s="479"/>
      <c r="C227" s="2"/>
      <c r="D227" s="100" t="s">
        <v>287</v>
      </c>
      <c r="E227" s="100"/>
      <c r="F227" s="2"/>
      <c r="G227" s="2"/>
      <c r="H227" s="2"/>
      <c r="I227" s="2"/>
      <c r="J227" s="2"/>
      <c r="K227" s="2"/>
      <c r="L227" s="2"/>
      <c r="M227" s="22"/>
    </row>
    <row r="228" spans="2:13" ht="12.75">
      <c r="B228" s="479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2"/>
    </row>
    <row r="229" spans="2:13" ht="12.75">
      <c r="B229" s="47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2"/>
    </row>
    <row r="230" spans="2:13" ht="12.75">
      <c r="B230" s="47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2"/>
    </row>
    <row r="231" spans="2:13" ht="15">
      <c r="B231" s="479"/>
      <c r="C231" s="2"/>
      <c r="D231" s="2"/>
      <c r="E231" s="2"/>
      <c r="F231" s="2"/>
      <c r="G231" s="2"/>
      <c r="H231" s="755" t="s">
        <v>288</v>
      </c>
      <c r="I231" s="755"/>
      <c r="J231" s="755"/>
      <c r="K231" s="755"/>
      <c r="L231" s="755"/>
      <c r="M231" s="22"/>
    </row>
    <row r="232" spans="2:13" ht="15">
      <c r="B232" s="479"/>
      <c r="C232" s="2"/>
      <c r="D232" s="2"/>
      <c r="E232" s="538" t="s">
        <v>899</v>
      </c>
      <c r="F232" s="2"/>
      <c r="G232" s="2"/>
      <c r="H232" s="755" t="s">
        <v>891</v>
      </c>
      <c r="I232" s="755"/>
      <c r="J232" s="755"/>
      <c r="K232" s="755"/>
      <c r="L232" s="755"/>
      <c r="M232" s="22"/>
    </row>
    <row r="233" spans="2:13" ht="15">
      <c r="B233" s="479"/>
      <c r="C233" s="2"/>
      <c r="D233" s="2"/>
      <c r="E233" s="538" t="s">
        <v>900</v>
      </c>
      <c r="F233" s="2"/>
      <c r="G233" s="2"/>
      <c r="H233" s="761" t="s">
        <v>828</v>
      </c>
      <c r="I233" s="761"/>
      <c r="J233" s="761"/>
      <c r="K233" s="761"/>
      <c r="L233" s="761"/>
      <c r="M233" s="22"/>
    </row>
    <row r="234" spans="2:13" ht="12.75">
      <c r="B234" s="479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2"/>
    </row>
    <row r="235" spans="2:13" ht="12.75">
      <c r="B235" s="479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2"/>
    </row>
    <row r="236" spans="2:13" ht="12.75">
      <c r="B236" s="483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6"/>
    </row>
  </sheetData>
  <sheetProtection/>
  <mergeCells count="61">
    <mergeCell ref="B4:M4"/>
    <mergeCell ref="C6:D6"/>
    <mergeCell ref="D12:D13"/>
    <mergeCell ref="E12:F13"/>
    <mergeCell ref="G12:G13"/>
    <mergeCell ref="H12:I13"/>
    <mergeCell ref="D29:D30"/>
    <mergeCell ref="E29:I30"/>
    <mergeCell ref="E14:F14"/>
    <mergeCell ref="H14:I14"/>
    <mergeCell ref="E15:F15"/>
    <mergeCell ref="H15:I15"/>
    <mergeCell ref="E16:F16"/>
    <mergeCell ref="H16:I16"/>
    <mergeCell ref="E17:F17"/>
    <mergeCell ref="E18:F18"/>
    <mergeCell ref="E33:I33"/>
    <mergeCell ref="E34:K34"/>
    <mergeCell ref="I35:J35"/>
    <mergeCell ref="H36:K36"/>
    <mergeCell ref="E20:F20"/>
    <mergeCell ref="H20:I20"/>
    <mergeCell ref="E21:F21"/>
    <mergeCell ref="H21:I21"/>
    <mergeCell ref="E22:K22"/>
    <mergeCell ref="H233:L233"/>
    <mergeCell ref="I101:K101"/>
    <mergeCell ref="H232:L232"/>
    <mergeCell ref="E101:E102"/>
    <mergeCell ref="F101:H101"/>
    <mergeCell ref="E133:G133"/>
    <mergeCell ref="E134:G134"/>
    <mergeCell ref="E135:G135"/>
    <mergeCell ref="E148:G148"/>
    <mergeCell ref="E149:G149"/>
    <mergeCell ref="E19:F19"/>
    <mergeCell ref="H17:I17"/>
    <mergeCell ref="H18:I18"/>
    <mergeCell ref="H19:I19"/>
    <mergeCell ref="C222:D222"/>
    <mergeCell ref="H231:L231"/>
    <mergeCell ref="G54:H54"/>
    <mergeCell ref="D101:D102"/>
    <mergeCell ref="E31:I31"/>
    <mergeCell ref="E32:I32"/>
    <mergeCell ref="E150:G150"/>
    <mergeCell ref="E151:G151"/>
    <mergeCell ref="E144:G144"/>
    <mergeCell ref="E145:G145"/>
    <mergeCell ref="E146:G146"/>
    <mergeCell ref="E147:G147"/>
    <mergeCell ref="E152:G152"/>
    <mergeCell ref="E153:G153"/>
    <mergeCell ref="E136:G136"/>
    <mergeCell ref="E137:G137"/>
    <mergeCell ref="E138:G138"/>
    <mergeCell ref="E139:G139"/>
    <mergeCell ref="E140:G140"/>
    <mergeCell ref="E141:G141"/>
    <mergeCell ref="E142:G142"/>
    <mergeCell ref="E143:G143"/>
  </mergeCells>
  <printOptions/>
  <pageMargins left="0" right="0" top="0.25" bottom="0.5" header="0" footer="0.25"/>
  <pageSetup horizontalDpi="600" verticalDpi="600" orientation="portrait" paperSize="9" r:id="rId1"/>
  <headerFooter alignWithMargins="0">
    <oddFooter>&amp;C&amp;P</oddFooter>
  </headerFooter>
  <ignoredErrors>
    <ignoredError sqref="H17:I1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P32" sqref="P32"/>
    </sheetView>
  </sheetViews>
  <sheetFormatPr defaultColWidth="4.7109375" defaultRowHeight="12.75"/>
  <cols>
    <col min="1" max="1" width="2.71093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40"/>
      <c r="C2" s="41"/>
      <c r="D2" s="41"/>
      <c r="E2" s="41"/>
      <c r="F2" s="41"/>
      <c r="G2" s="41"/>
      <c r="H2" s="41"/>
      <c r="I2" s="41"/>
      <c r="J2" s="42"/>
    </row>
    <row r="3" spans="2:10" ht="12.75">
      <c r="B3" s="21"/>
      <c r="C3" s="2"/>
      <c r="D3" s="2"/>
      <c r="E3" s="2"/>
      <c r="F3" s="2"/>
      <c r="G3" s="2"/>
      <c r="H3" s="2"/>
      <c r="I3" s="2"/>
      <c r="J3" s="22"/>
    </row>
    <row r="4" spans="2:10" s="108" customFormat="1" ht="33" customHeight="1">
      <c r="B4" s="784" t="s">
        <v>55</v>
      </c>
      <c r="C4" s="785"/>
      <c r="D4" s="785"/>
      <c r="E4" s="785"/>
      <c r="F4" s="785"/>
      <c r="G4" s="785"/>
      <c r="H4" s="785"/>
      <c r="I4" s="785"/>
      <c r="J4" s="786"/>
    </row>
    <row r="5" spans="2:10" s="112" customFormat="1" ht="12.75">
      <c r="B5" s="109"/>
      <c r="C5" s="229" t="s">
        <v>56</v>
      </c>
      <c r="D5" s="230"/>
      <c r="E5" s="230"/>
      <c r="F5" s="230"/>
      <c r="G5" s="231"/>
      <c r="H5" s="231"/>
      <c r="I5" s="110"/>
      <c r="J5" s="111"/>
    </row>
    <row r="6" spans="2:10" s="112" customFormat="1" ht="11.25">
      <c r="B6" s="109"/>
      <c r="C6" s="113"/>
      <c r="D6" s="136" t="s">
        <v>214</v>
      </c>
      <c r="E6" s="136"/>
      <c r="F6" s="136"/>
      <c r="G6" s="136"/>
      <c r="H6" s="136"/>
      <c r="I6" s="114"/>
      <c r="J6" s="111"/>
    </row>
    <row r="7" spans="2:10" s="112" customFormat="1" ht="11.25">
      <c r="B7" s="109"/>
      <c r="C7" s="113"/>
      <c r="D7" s="136" t="s">
        <v>215</v>
      </c>
      <c r="E7" s="136"/>
      <c r="F7" s="136"/>
      <c r="G7" s="136"/>
      <c r="H7" s="136"/>
      <c r="I7" s="114"/>
      <c r="J7" s="111"/>
    </row>
    <row r="8" spans="2:10" s="112" customFormat="1" ht="11.25">
      <c r="B8" s="109"/>
      <c r="C8" s="113" t="s">
        <v>59</v>
      </c>
      <c r="D8" s="141"/>
      <c r="E8" s="141"/>
      <c r="F8" s="141"/>
      <c r="G8" s="141"/>
      <c r="H8" s="141"/>
      <c r="I8" s="114"/>
      <c r="J8" s="111"/>
    </row>
    <row r="9" spans="2:10" s="112" customFormat="1" ht="11.25">
      <c r="B9" s="109"/>
      <c r="C9" s="113"/>
      <c r="D9" s="136"/>
      <c r="E9" s="136" t="s">
        <v>216</v>
      </c>
      <c r="F9" s="136"/>
      <c r="G9" s="141"/>
      <c r="H9" s="141"/>
      <c r="I9" s="114"/>
      <c r="J9" s="111"/>
    </row>
    <row r="10" spans="2:10" s="112" customFormat="1" ht="11.25">
      <c r="B10" s="109"/>
      <c r="C10" s="116"/>
      <c r="D10" s="232"/>
      <c r="E10" s="136" t="s">
        <v>217</v>
      </c>
      <c r="F10" s="136"/>
      <c r="G10" s="141"/>
      <c r="H10" s="141"/>
      <c r="I10" s="114"/>
      <c r="J10" s="111"/>
    </row>
    <row r="11" spans="2:10" s="112" customFormat="1" ht="11.25">
      <c r="B11" s="109"/>
      <c r="C11" s="117"/>
      <c r="D11" s="233"/>
      <c r="E11" s="233" t="s">
        <v>218</v>
      </c>
      <c r="F11" s="233"/>
      <c r="G11" s="233"/>
      <c r="H11" s="233"/>
      <c r="I11" s="118"/>
      <c r="J11" s="111"/>
    </row>
    <row r="12" spans="2:10" ht="12.75">
      <c r="B12" s="234"/>
      <c r="C12" s="235"/>
      <c r="D12" s="235"/>
      <c r="E12" s="235" t="s">
        <v>219</v>
      </c>
      <c r="F12" s="235"/>
      <c r="G12" s="235"/>
      <c r="H12" s="235"/>
      <c r="I12" s="235"/>
      <c r="J12" s="236"/>
    </row>
    <row r="13" spans="2:10" ht="12.75">
      <c r="B13" s="234"/>
      <c r="C13" s="235"/>
      <c r="D13" s="235"/>
      <c r="E13" s="235" t="s">
        <v>220</v>
      </c>
      <c r="F13" s="235"/>
      <c r="G13" s="235"/>
      <c r="H13" s="235"/>
      <c r="I13" s="235"/>
      <c r="J13" s="236"/>
    </row>
    <row r="14" spans="2:10" ht="12.75">
      <c r="B14" s="234"/>
      <c r="C14" s="235"/>
      <c r="D14" s="235"/>
      <c r="E14" s="241" t="s">
        <v>1003</v>
      </c>
      <c r="F14" s="235"/>
      <c r="G14" s="235"/>
      <c r="H14" s="235"/>
      <c r="I14" s="235"/>
      <c r="J14" s="236"/>
    </row>
    <row r="15" spans="2:10" ht="12.75">
      <c r="B15" s="234"/>
      <c r="C15" s="235"/>
      <c r="D15" s="235"/>
      <c r="E15" s="241" t="s">
        <v>1002</v>
      </c>
      <c r="F15" s="235"/>
      <c r="G15" s="235"/>
      <c r="H15" s="235"/>
      <c r="I15" s="235"/>
      <c r="J15" s="236"/>
    </row>
    <row r="16" spans="2:10" ht="12.75">
      <c r="B16" s="234"/>
      <c r="C16" s="235"/>
      <c r="D16" s="235"/>
      <c r="E16" s="241" t="s">
        <v>1001</v>
      </c>
      <c r="F16" s="235"/>
      <c r="G16" s="235"/>
      <c r="H16" s="235"/>
      <c r="I16" s="235"/>
      <c r="J16" s="236"/>
    </row>
    <row r="17" spans="2:10" ht="12.75">
      <c r="B17" s="234"/>
      <c r="C17" s="235"/>
      <c r="D17" s="235"/>
      <c r="E17" s="241" t="s">
        <v>915</v>
      </c>
      <c r="F17" s="235"/>
      <c r="G17" s="235"/>
      <c r="H17" s="235"/>
      <c r="I17" s="235"/>
      <c r="J17" s="236"/>
    </row>
    <row r="18" spans="2:10" ht="12.75">
      <c r="B18" s="234"/>
      <c r="C18" s="235"/>
      <c r="D18" s="235"/>
      <c r="F18" s="235"/>
      <c r="G18" s="235"/>
      <c r="H18" s="235"/>
      <c r="I18" s="235"/>
      <c r="J18" s="236"/>
    </row>
    <row r="19" spans="2:10" ht="12.75">
      <c r="B19" s="234"/>
      <c r="C19" s="235"/>
      <c r="D19" s="235"/>
      <c r="E19" s="237"/>
      <c r="F19" s="235"/>
      <c r="G19" s="235"/>
      <c r="H19" s="235"/>
      <c r="I19" s="235"/>
      <c r="J19" s="236"/>
    </row>
    <row r="20" spans="2:10" ht="12.75">
      <c r="B20" s="234"/>
      <c r="C20" s="235"/>
      <c r="D20" s="235"/>
      <c r="E20" s="241"/>
      <c r="F20" s="235"/>
      <c r="G20" s="235"/>
      <c r="H20" s="235"/>
      <c r="I20" s="235"/>
      <c r="J20" s="236"/>
    </row>
    <row r="21" spans="2:10" ht="12.75">
      <c r="B21" s="234"/>
      <c r="C21" s="235"/>
      <c r="D21" s="235"/>
      <c r="E21" s="241"/>
      <c r="F21" s="235"/>
      <c r="G21" s="235"/>
      <c r="H21" s="235"/>
      <c r="I21" s="235"/>
      <c r="J21" s="236"/>
    </row>
    <row r="22" spans="2:10" ht="12.75">
      <c r="B22" s="234"/>
      <c r="C22" s="235"/>
      <c r="D22" s="235"/>
      <c r="E22" s="237"/>
      <c r="F22" s="235"/>
      <c r="G22" s="235"/>
      <c r="H22" s="235"/>
      <c r="I22" s="235"/>
      <c r="J22" s="236"/>
    </row>
    <row r="23" spans="2:10" ht="12.75">
      <c r="B23" s="234"/>
      <c r="C23" s="235"/>
      <c r="D23" s="235"/>
      <c r="E23" s="237"/>
      <c r="F23" s="235"/>
      <c r="G23" s="235"/>
      <c r="H23" s="235"/>
      <c r="I23" s="235"/>
      <c r="J23" s="236"/>
    </row>
    <row r="24" spans="2:10" ht="12.75">
      <c r="B24" s="234"/>
      <c r="C24" s="235"/>
      <c r="D24" s="235"/>
      <c r="E24" s="237"/>
      <c r="F24" s="235"/>
      <c r="G24" s="235"/>
      <c r="H24" s="235"/>
      <c r="I24" s="235"/>
      <c r="J24" s="236"/>
    </row>
    <row r="25" spans="2:10" ht="12.75">
      <c r="B25" s="234"/>
      <c r="C25" s="235"/>
      <c r="D25" s="235"/>
      <c r="E25" s="237"/>
      <c r="F25" s="235"/>
      <c r="G25" s="235"/>
      <c r="H25" s="235"/>
      <c r="I25" s="235"/>
      <c r="J25" s="236"/>
    </row>
    <row r="26" spans="2:10" ht="12.75">
      <c r="B26" s="234"/>
      <c r="C26" s="235"/>
      <c r="D26" s="235"/>
      <c r="E26" s="237"/>
      <c r="F26" s="235"/>
      <c r="G26" s="235"/>
      <c r="H26" s="235"/>
      <c r="I26" s="235"/>
      <c r="J26" s="236"/>
    </row>
    <row r="27" spans="2:10" ht="12.75">
      <c r="B27" s="234"/>
      <c r="C27" s="235"/>
      <c r="D27" s="235"/>
      <c r="E27" s="237"/>
      <c r="F27" s="235"/>
      <c r="G27" s="235"/>
      <c r="H27" s="235"/>
      <c r="I27" s="235"/>
      <c r="J27" s="236"/>
    </row>
    <row r="28" spans="2:10" ht="12.75">
      <c r="B28" s="234"/>
      <c r="C28" s="235"/>
      <c r="D28" s="235"/>
      <c r="E28" s="237"/>
      <c r="F28" s="235"/>
      <c r="G28" s="235"/>
      <c r="H28" s="235"/>
      <c r="I28" s="235"/>
      <c r="J28" s="236"/>
    </row>
    <row r="29" spans="2:10" s="27" customFormat="1" ht="12.75">
      <c r="B29" s="234"/>
      <c r="C29" s="235"/>
      <c r="D29" s="235"/>
      <c r="E29" s="237"/>
      <c r="F29" s="235"/>
      <c r="G29" s="235"/>
      <c r="H29" s="235"/>
      <c r="I29" s="235"/>
      <c r="J29" s="236"/>
    </row>
    <row r="30" spans="2:10" s="27" customFormat="1" ht="12.75">
      <c r="B30" s="234"/>
      <c r="C30" s="235"/>
      <c r="D30" s="235"/>
      <c r="E30" s="237"/>
      <c r="F30" s="235"/>
      <c r="G30" s="235"/>
      <c r="H30" s="235"/>
      <c r="I30" s="235"/>
      <c r="J30" s="236"/>
    </row>
    <row r="31" spans="2:10" s="27" customFormat="1" ht="12.75">
      <c r="B31" s="234"/>
      <c r="C31" s="235"/>
      <c r="D31" s="235"/>
      <c r="E31" s="235"/>
      <c r="F31" s="235"/>
      <c r="G31" s="235"/>
      <c r="H31" s="235"/>
      <c r="I31" s="235"/>
      <c r="J31" s="236"/>
    </row>
    <row r="32" spans="2:10" s="27" customFormat="1" ht="12.75">
      <c r="B32" s="234"/>
      <c r="C32" s="235"/>
      <c r="D32" s="235"/>
      <c r="E32" s="235"/>
      <c r="F32" s="235"/>
      <c r="G32" s="235"/>
      <c r="H32" s="235"/>
      <c r="I32" s="235"/>
      <c r="J32" s="236"/>
    </row>
    <row r="33" spans="2:10" s="27" customFormat="1" ht="12.75">
      <c r="B33" s="234"/>
      <c r="C33" s="235"/>
      <c r="D33" s="235"/>
      <c r="E33" s="235"/>
      <c r="F33" s="235"/>
      <c r="G33" s="235"/>
      <c r="H33" s="235"/>
      <c r="I33" s="235"/>
      <c r="J33" s="236"/>
    </row>
    <row r="34" spans="2:10" s="27" customFormat="1" ht="12.75">
      <c r="B34" s="234"/>
      <c r="C34" s="235"/>
      <c r="D34" s="235"/>
      <c r="E34" s="235"/>
      <c r="F34" s="787" t="s">
        <v>288</v>
      </c>
      <c r="G34" s="787"/>
      <c r="H34" s="787"/>
      <c r="I34" s="787"/>
      <c r="J34" s="236"/>
    </row>
    <row r="35" spans="2:10" s="27" customFormat="1" ht="12.75">
      <c r="B35" s="234"/>
      <c r="C35" s="235"/>
      <c r="D35" s="235"/>
      <c r="E35" s="235"/>
      <c r="F35" s="787" t="s">
        <v>318</v>
      </c>
      <c r="G35" s="787"/>
      <c r="H35" s="787"/>
      <c r="I35" s="787"/>
      <c r="J35" s="236"/>
    </row>
    <row r="36" spans="2:10" ht="15.75" customHeight="1">
      <c r="B36" s="21"/>
      <c r="C36" s="2"/>
      <c r="D36" s="2"/>
      <c r="E36" s="238"/>
      <c r="F36" s="761" t="s">
        <v>827</v>
      </c>
      <c r="G36" s="761"/>
      <c r="H36" s="761"/>
      <c r="I36" s="761"/>
      <c r="J36" s="22"/>
    </row>
    <row r="37" spans="2:10" ht="12.75">
      <c r="B37" s="21"/>
      <c r="C37" s="2"/>
      <c r="D37" s="2"/>
      <c r="E37" s="235"/>
      <c r="F37" s="2"/>
      <c r="G37" s="2"/>
      <c r="H37" s="2"/>
      <c r="I37" s="2"/>
      <c r="J37" s="22"/>
    </row>
    <row r="38" spans="2:10" ht="12.75">
      <c r="B38" s="21"/>
      <c r="C38" s="2"/>
      <c r="D38" s="2"/>
      <c r="E38" s="235"/>
      <c r="F38" s="2"/>
      <c r="G38" s="2"/>
      <c r="H38" s="2"/>
      <c r="I38" s="2"/>
      <c r="J38" s="22"/>
    </row>
    <row r="39" spans="2:10" ht="12.75">
      <c r="B39" s="24"/>
      <c r="C39" s="25"/>
      <c r="D39" s="25"/>
      <c r="E39" s="239"/>
      <c r="F39" s="25"/>
      <c r="G39" s="25"/>
      <c r="H39" s="25"/>
      <c r="I39" s="25"/>
      <c r="J39" s="26"/>
    </row>
  </sheetData>
  <sheetProtection/>
  <mergeCells count="4">
    <mergeCell ref="B4:J4"/>
    <mergeCell ref="F34:I34"/>
    <mergeCell ref="F35:I35"/>
    <mergeCell ref="F36:I36"/>
  </mergeCells>
  <printOptions horizontalCentered="1"/>
  <pageMargins left="0" right="0" top="0.5" bottom="0.5" header="0.25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FAIZI</dc:creator>
  <cp:keywords/>
  <dc:description/>
  <cp:lastModifiedBy>sstefani</cp:lastModifiedBy>
  <cp:lastPrinted>2014-02-18T08:58:44Z</cp:lastPrinted>
  <dcterms:created xsi:type="dcterms:W3CDTF">2004-02-04T09:45:34Z</dcterms:created>
  <dcterms:modified xsi:type="dcterms:W3CDTF">2014-07-02T12:42:52Z</dcterms:modified>
  <cp:category/>
  <cp:version/>
  <cp:contentType/>
  <cp:contentStatus/>
</cp:coreProperties>
</file>