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tabRatio="900" firstSheet="3" activeTab="6"/>
  </bookViews>
  <sheets>
    <sheet name="faqja e pare" sheetId="1" r:id="rId1"/>
    <sheet name="AKTIVET" sheetId="2" r:id="rId2"/>
    <sheet name="DETYRMET DHE KAPITALI" sheetId="3" r:id="rId3"/>
    <sheet name="Pasq. te ardhura shpenzime" sheetId="4" r:id="rId4"/>
    <sheet name="Tabela per shenimet financiare" sheetId="5" r:id="rId5"/>
    <sheet name="cashflow" sheetId="6" r:id="rId6"/>
    <sheet name="Pasqyra e Ndrysh.te Kapitalit" sheetId="7" r:id="rId7"/>
    <sheet name="Sheet1" sheetId="8" r:id="rId8"/>
  </sheets>
  <definedNames>
    <definedName name="_xlnm.Print_Area" localSheetId="1">'AKTIVET'!$A$1:$E$56</definedName>
    <definedName name="_xlnm.Print_Area" localSheetId="2">'DETYRMET DHE KAPITALI'!$A$1:$E$51</definedName>
    <definedName name="_xlnm.Print_Area" localSheetId="3">'Pasq. te ardhura shpenzime'!$A$1:$E$38</definedName>
    <definedName name="_xlnm.Print_Area" localSheetId="4">'Tabela per shenimet financiare'!$A$1:$G$212</definedName>
  </definedNames>
  <calcPr fullCalcOnLoad="1"/>
</workbook>
</file>

<file path=xl/sharedStrings.xml><?xml version="1.0" encoding="utf-8"?>
<sst xmlns="http://schemas.openxmlformats.org/spreadsheetml/2006/main" count="617" uniqueCount="374">
  <si>
    <t>Shumat shprehen ne leke, perndryshe shkruhet</t>
  </si>
  <si>
    <t>TIRANE - ALBANIA</t>
  </si>
  <si>
    <t>Pasqyrat Financiare te Audituara</t>
  </si>
  <si>
    <t>AKTIVET</t>
  </si>
  <si>
    <t>Shenime</t>
  </si>
  <si>
    <t>I</t>
  </si>
  <si>
    <t>Aktivet Afatshkurtera</t>
  </si>
  <si>
    <t>Aktivet Monetare</t>
  </si>
  <si>
    <t>Derivative dhe aktive te mbajtura per tregtim</t>
  </si>
  <si>
    <t>i</t>
  </si>
  <si>
    <t>ii</t>
  </si>
  <si>
    <t>Totali  2</t>
  </si>
  <si>
    <t>Aktive te tjera financiare afat-shkurtera</t>
  </si>
  <si>
    <t>Llogari/Kerkesa te arketueshme</t>
  </si>
  <si>
    <t>Llogari/Kerkesa te tjera te arketueshme</t>
  </si>
  <si>
    <t>iii</t>
  </si>
  <si>
    <t>Instrumente te tjera borxhi</t>
  </si>
  <si>
    <t>iv</t>
  </si>
  <si>
    <t>Investime te tjera financiare</t>
  </si>
  <si>
    <t>Totali  3</t>
  </si>
  <si>
    <t>Inventari</t>
  </si>
  <si>
    <t>Lendet e para</t>
  </si>
  <si>
    <t>Mallra per rishitje</t>
  </si>
  <si>
    <t>v</t>
  </si>
  <si>
    <t>Parapagesat per furnizime</t>
  </si>
  <si>
    <t>Totali 4</t>
  </si>
  <si>
    <t>Aktivet biologjike afat-shkurtera</t>
  </si>
  <si>
    <t>Aktivet afatshkurtera te mbajtura per shitje</t>
  </si>
  <si>
    <t>Parapagimet dhe shpenzimet e shtyra</t>
  </si>
  <si>
    <t>II</t>
  </si>
  <si>
    <t>Aktivet afatgjata</t>
  </si>
  <si>
    <t>Investimet financiare afatgjata</t>
  </si>
  <si>
    <t>Pjesemarrje te tjera ne njesi te kontrolluara</t>
  </si>
  <si>
    <t>Aksione dhe investime te tjera ne pjesemarrje</t>
  </si>
  <si>
    <t>Aksione dhe letra te tjera me vlere</t>
  </si>
  <si>
    <t>Llogari/Kerkesa te arketueshme afatgjata</t>
  </si>
  <si>
    <t>Totali  1</t>
  </si>
  <si>
    <t>Aktivet afatgjata materiale</t>
  </si>
  <si>
    <t>Toka</t>
  </si>
  <si>
    <t>Ndertesa</t>
  </si>
  <si>
    <t>Makineri dhe paisje</t>
  </si>
  <si>
    <t>Aktive te tjera afatgjata materiale (me vlere kontabile)</t>
  </si>
  <si>
    <t>Aktivet biologjike afat-gjata</t>
  </si>
  <si>
    <t>Aktivet afatgjata jomateriale</t>
  </si>
  <si>
    <t>Emri i mire</t>
  </si>
  <si>
    <t>Shpenzimet e zhvillimit</t>
  </si>
  <si>
    <t>Aktive te tjera afatgjata jomateriale</t>
  </si>
  <si>
    <t>Totali  4</t>
  </si>
  <si>
    <t>Kapital aksionar i papaguar</t>
  </si>
  <si>
    <t>Aktive te tjera afatgjata</t>
  </si>
  <si>
    <t>Totali i Aktiveve Afatshkurtera  (I)  (1-7)</t>
  </si>
  <si>
    <t>Totali i Aktiveve Afatgjata  (II)  (1-6)</t>
  </si>
  <si>
    <t>Derivativet</t>
  </si>
  <si>
    <t>Aktivet e mbajtura per tregtim</t>
  </si>
  <si>
    <t>TOTALI I AKTIVEVE ( I + II )</t>
  </si>
  <si>
    <t>DETYRIMET DHE KAPITALI</t>
  </si>
  <si>
    <t>Detyrimet Afatshkurtera</t>
  </si>
  <si>
    <t>Derivative</t>
  </si>
  <si>
    <t>Huamarrjet</t>
  </si>
  <si>
    <t>Huat dhe obligacionet afatshkurtera</t>
  </si>
  <si>
    <t>Kthimet/Ripagesat e huave afatgjata</t>
  </si>
  <si>
    <t>Bono te konvertueshme</t>
  </si>
  <si>
    <t>Huat dhe parapagimet</t>
  </si>
  <si>
    <t>Te pagueshme ndaj furnitoreve</t>
  </si>
  <si>
    <t>Te pagueshme ndaj punonjesve</t>
  </si>
  <si>
    <t>Detyrime tatimore</t>
  </si>
  <si>
    <t>Hua te tjera</t>
  </si>
  <si>
    <t>Parapagimet e arketuara</t>
  </si>
  <si>
    <t>Grantet dhe te ardhurat e shtyra</t>
  </si>
  <si>
    <t>Provizionet afatshkurtera</t>
  </si>
  <si>
    <t>Totali i detyrimeve afatshkurtera  (I) (1-5)</t>
  </si>
  <si>
    <t>Detyrimet afatgjata</t>
  </si>
  <si>
    <t>Huat afatgjata</t>
  </si>
  <si>
    <t>Hua, bono dhe detyrime nga qiraja financiare</t>
  </si>
  <si>
    <t>Bonot e konvertueshme</t>
  </si>
  <si>
    <t>Huamarrje te tjera afatgjata</t>
  </si>
  <si>
    <t>Provizione afatgjata</t>
  </si>
  <si>
    <t>Totali i detyrimeve Afatgjata  (II)  (1-4)</t>
  </si>
  <si>
    <t>III</t>
  </si>
  <si>
    <t>Kapitali</t>
  </si>
  <si>
    <t>Aksionet e pakices (perdoret vetem per pasqyrat financiare te konsoliduara)</t>
  </si>
  <si>
    <t>Kapitali qe i perket aksionereve te shoqerise meme (perdoret vetem ne PF te konsiliduara)</t>
  </si>
  <si>
    <t>Kapitali aksionar</t>
  </si>
  <si>
    <t>Primi i aksionit</t>
  </si>
  <si>
    <t>Njesite ose aksionet e thesarit (negative)</t>
  </si>
  <si>
    <t>Rezerva statusore</t>
  </si>
  <si>
    <t>Rezerva ligjore</t>
  </si>
  <si>
    <t>Rezerva te tjera</t>
  </si>
  <si>
    <t>Fitimet e pashperndara</t>
  </si>
  <si>
    <t>Fitimi (humbja) e vitit financiar</t>
  </si>
  <si>
    <t>Totali i kapitalit (III)</t>
  </si>
  <si>
    <t>TOTALI I DETYRIMEVE KAPITALIT (I+II+III)</t>
  </si>
  <si>
    <t>TOTALI I DETYRIMEVE</t>
  </si>
  <si>
    <t>Pasqyrat Financiare lexohen sebashku me shenimet shpjeguese 1-XX</t>
  </si>
  <si>
    <t>nr</t>
  </si>
  <si>
    <t>Pershkrimi i elementeve</t>
  </si>
  <si>
    <t>Viti ushtrimor</t>
  </si>
  <si>
    <t>Viti paraardhes</t>
  </si>
  <si>
    <t>Shitjet neto</t>
  </si>
  <si>
    <t>Te ardhurat e tjera nga veprimtarite e shfrytezimit</t>
  </si>
  <si>
    <t>Ndryshimet ne inventarin e produkteve te gatshme dhe prodhimit ne proces.</t>
  </si>
  <si>
    <t>Materialet e konsumuara</t>
  </si>
  <si>
    <t>Pagat e personelit</t>
  </si>
  <si>
    <t>Tjera personeli</t>
  </si>
  <si>
    <t>Shpenzimet per sigurimet shoqerore dhe shendetsore</t>
  </si>
  <si>
    <t>Amortizimi dhe zhvleresimet</t>
  </si>
  <si>
    <t>Shpenzime te tjera</t>
  </si>
  <si>
    <t>Totali i Shpenzimeve (4-7)</t>
  </si>
  <si>
    <t>Fitimi apo humbja nga veprimtaria kryesore (1+2+3-8)</t>
  </si>
  <si>
    <t>Te ardhurat dhe shpenzimet nga pjesemarrjet</t>
  </si>
  <si>
    <t>Te ardhurat dhe shpenzimet financiare:</t>
  </si>
  <si>
    <t>Te ardhura dhe shpenzime financiare nga investime te tjera financiare afatgjata</t>
  </si>
  <si>
    <t>Te ardhura dhe shpenzime nga interesi</t>
  </si>
  <si>
    <t>Fitimet (humbjet) nga kursi i kembimit</t>
  </si>
  <si>
    <t>Te ardhura dhe shpenzime te tjera financiare</t>
  </si>
  <si>
    <t>Totali i te ardhurave dhe shpenzimeve (12.1+12.2+12.3+12.4)</t>
  </si>
  <si>
    <t>Shpenzimet e tatimit mbi fitimin</t>
  </si>
  <si>
    <t>Fitimi (humbja) neto i vitit financiar  (14+15)</t>
  </si>
  <si>
    <t>Elementet e pasqyrave te konsoliduara</t>
  </si>
  <si>
    <t>Fitimi (humbja) para tatimit  (9+11+13)</t>
  </si>
  <si>
    <t>Kosto e punes (i+ii+iii)</t>
  </si>
  <si>
    <t>Emetimi i kapitalit aksionar</t>
  </si>
  <si>
    <t>Kapitali aksionar qe i perket aksionareve te shoqerise meme</t>
  </si>
  <si>
    <t>Rezerva statutore dhe ligjore</t>
  </si>
  <si>
    <t>Rezerva te konvertimit te monedhave te huaja</t>
  </si>
  <si>
    <t>fitimi i pashperndare</t>
  </si>
  <si>
    <t>shuma te parashikuara per rreziqe</t>
  </si>
  <si>
    <t>Totali</t>
  </si>
  <si>
    <t>Efekti i ndryshimeve ne politikat kontabel</t>
  </si>
  <si>
    <t>Pozicioni i rregulluar</t>
  </si>
  <si>
    <t>Fitimi neto i periudhes kontabel</t>
  </si>
  <si>
    <t>Dividentet e paguar/deklaruar</t>
  </si>
  <si>
    <t>Transferime ne rezerven e detyrueshme ligjore</t>
  </si>
  <si>
    <t>Transferime ne rezerven e detyrueshme statutore</t>
  </si>
  <si>
    <t>Transferime ne rezerva te tjera</t>
  </si>
  <si>
    <t>Rezerva rivleresimi i AAGJ</t>
  </si>
  <si>
    <t>Transferim ne detyrimet</t>
  </si>
  <si>
    <t>Blerje aksionesh thesari</t>
  </si>
  <si>
    <t>Terheqje kapitali per zvogelim</t>
  </si>
  <si>
    <t>Aksionet e thesarit</t>
  </si>
  <si>
    <t>"Media 66" shpk</t>
  </si>
  <si>
    <t>Punime ne proces</t>
  </si>
  <si>
    <t>Inventar I imet</t>
  </si>
  <si>
    <t>Media 66 shpk</t>
  </si>
  <si>
    <t>Hartoi</t>
  </si>
  <si>
    <t>Drejtues</t>
  </si>
  <si>
    <t>Fintaks Consulting</t>
  </si>
  <si>
    <t>Aleksander Frangaj</t>
  </si>
  <si>
    <t>K51929001N</t>
  </si>
  <si>
    <t xml:space="preserve">Hartoi </t>
  </si>
  <si>
    <t>MEDIA 66 SH.P.K</t>
  </si>
  <si>
    <t xml:space="preserve">        Pasqyrat per Shenimet Financiare</t>
  </si>
  <si>
    <t>Nr llog</t>
  </si>
  <si>
    <t>Ref</t>
  </si>
  <si>
    <t>Euro</t>
  </si>
  <si>
    <t>USD</t>
  </si>
  <si>
    <t>Leke</t>
  </si>
  <si>
    <t>Banka ne leke</t>
  </si>
  <si>
    <t>Banka ne Euro</t>
  </si>
  <si>
    <t>Banka ne dollare</t>
  </si>
  <si>
    <t>Banka ne paund</t>
  </si>
  <si>
    <t>Shuma</t>
  </si>
  <si>
    <t>Arka ne euro</t>
  </si>
  <si>
    <t>Arka ne leke</t>
  </si>
  <si>
    <t>TOTALI</t>
  </si>
  <si>
    <t>Vlera historike</t>
  </si>
  <si>
    <t>Amortizim I Akum</t>
  </si>
  <si>
    <t>Vlera neto Kontabel</t>
  </si>
  <si>
    <t>Instalime teknike</t>
  </si>
  <si>
    <t>Mjete transporti</t>
  </si>
  <si>
    <t>viii</t>
  </si>
  <si>
    <t>Te tjera</t>
  </si>
  <si>
    <t xml:space="preserve">Shuma </t>
  </si>
  <si>
    <t>Sigurime Shoqerore</t>
  </si>
  <si>
    <t>Tatim I ndalur mbi pagen</t>
  </si>
  <si>
    <t>Totali I detyrime afat shkurtra</t>
  </si>
  <si>
    <t>lek</t>
  </si>
  <si>
    <t>Hua, bono dhe detyrime nga qiraja financiare-kredi</t>
  </si>
  <si>
    <t>Te ardhurat e tjera nga veprimtarite e shfrytezimit-vlera neto e shitjeve te aktiveve</t>
  </si>
  <si>
    <t>Shitjet e kompanise nuk perputhen me sistemin informatik pasi jane vendosur ne vlere neto:1.shitja e aktiveve</t>
  </si>
  <si>
    <t xml:space="preserve">te qendrueshme 2. vetfaturimet qe ka prere kompania per ndertimin nuk jane paraqitur tek zeri te ardhura </t>
  </si>
  <si>
    <t xml:space="preserve">pasi kane balancuar materialet dhe situacionet e ndertimit,me poshte paraqitet situata e qarte </t>
  </si>
  <si>
    <t>Shpenzime</t>
  </si>
  <si>
    <t>Debi</t>
  </si>
  <si>
    <t>Kredi</t>
  </si>
  <si>
    <t>Situacione ndertimi</t>
  </si>
  <si>
    <t>Situacione ndertimi nga furnitoret(me fatura blerje)</t>
  </si>
  <si>
    <t>Fature shitje vetfaturim per ndertim per vete</t>
  </si>
  <si>
    <t>Efekti I paraqitur ne  pasqyren PASH</t>
  </si>
  <si>
    <t>Shpenzimet per sigurimet shoqer dhe shendet</t>
  </si>
  <si>
    <t>604</t>
  </si>
  <si>
    <t>608</t>
  </si>
  <si>
    <t>Kancelari</t>
  </si>
  <si>
    <t>613</t>
  </si>
  <si>
    <t>615</t>
  </si>
  <si>
    <t>616</t>
  </si>
  <si>
    <t>618</t>
  </si>
  <si>
    <t>61801</t>
  </si>
  <si>
    <t>626</t>
  </si>
  <si>
    <t>627</t>
  </si>
  <si>
    <t>628</t>
  </si>
  <si>
    <t>638</t>
  </si>
  <si>
    <t>654</t>
  </si>
  <si>
    <t>657</t>
  </si>
  <si>
    <t>658</t>
  </si>
  <si>
    <t>totali</t>
  </si>
  <si>
    <t>Shpenzime për pritje dhe përfaqësime</t>
  </si>
  <si>
    <t>Gjoba dhe dëmshpërblime</t>
  </si>
  <si>
    <t>6115</t>
  </si>
  <si>
    <t>Shpenzime të tjera korente</t>
  </si>
  <si>
    <t>46813</t>
  </si>
  <si>
    <t>6021</t>
  </si>
  <si>
    <t>Blerje,energji,avull,uje</t>
  </si>
  <si>
    <t>Blerje /Shpenzime të tjera</t>
  </si>
  <si>
    <t>6081</t>
  </si>
  <si>
    <t>6084</t>
  </si>
  <si>
    <t>Shpenzime per skenen, spektakel</t>
  </si>
  <si>
    <t>6111</t>
  </si>
  <si>
    <t>Sherbime nga te tretet per programacionin</t>
  </si>
  <si>
    <t>6113</t>
  </si>
  <si>
    <t>Sherbim roje</t>
  </si>
  <si>
    <t>6114</t>
  </si>
  <si>
    <t>Blerje e licenses per transmetim filmash</t>
  </si>
  <si>
    <t>Sherbime te Ndryshme nga te trete</t>
  </si>
  <si>
    <t>6116</t>
  </si>
  <si>
    <t>Blerje te drejtash per transmetime televizive</t>
  </si>
  <si>
    <t>6117</t>
  </si>
  <si>
    <t>Blerje te drejtash transmetimi</t>
  </si>
  <si>
    <t>Qira</t>
  </si>
  <si>
    <t>Mirëmbajtje dhe riparime</t>
  </si>
  <si>
    <t>Sigurime</t>
  </si>
  <si>
    <t>Të tjera</t>
  </si>
  <si>
    <t>Sherbim agjensie</t>
  </si>
  <si>
    <t>6181</t>
  </si>
  <si>
    <t>Sherbime Doganore</t>
  </si>
  <si>
    <t>6182</t>
  </si>
  <si>
    <t>Sherbim Kontabiliteti</t>
  </si>
  <si>
    <t>Shpenzime postare dhe telekomunikimi</t>
  </si>
  <si>
    <t>Shpenzime transpoti</t>
  </si>
  <si>
    <t>Shpenzime për shërbimet bankare</t>
  </si>
  <si>
    <t>632</t>
  </si>
  <si>
    <t>Taksa, tarifa doganore</t>
  </si>
  <si>
    <t>634</t>
  </si>
  <si>
    <t>Taksa dhe tarifa vendore</t>
  </si>
  <si>
    <t>Tatime të tjera</t>
  </si>
  <si>
    <t>667</t>
  </si>
  <si>
    <t>Shpenzime për interesa</t>
  </si>
  <si>
    <t>66700</t>
  </si>
  <si>
    <t>Shpenzime per interesa ne Credins</t>
  </si>
  <si>
    <t>66702</t>
  </si>
  <si>
    <t>Shpenzime Interesi ne Tirana Leasing 1366</t>
  </si>
  <si>
    <t>66710</t>
  </si>
  <si>
    <t>Shpenzime Interesi Kredi ne BKT</t>
  </si>
  <si>
    <t>672</t>
  </si>
  <si>
    <t>Vlera kontabel e aktive afatgjata te shitura</t>
  </si>
  <si>
    <t>722</t>
  </si>
  <si>
    <t>Prodhimi i AA materialë</t>
  </si>
  <si>
    <t>772</t>
  </si>
  <si>
    <t>Të ardhura nga shitja e aktiveve afatgjatë</t>
  </si>
  <si>
    <t>Inventar I imet-te ndryshme</t>
  </si>
  <si>
    <t>Blerje materiale per godinen-vete ndertimin e saj per te cilen shoqeria pret autofaturim per punimet e kryera nga nenkontraktore te ndryshem</t>
  </si>
  <si>
    <t xml:space="preserve">Humbje nga konvertimi </t>
  </si>
  <si>
    <t xml:space="preserve">Te Ardhura nga Konvertimi </t>
  </si>
  <si>
    <t>Tatim Fitimi</t>
  </si>
  <si>
    <t>Lendet e para- Materiale per ndertimin e nderteses</t>
  </si>
  <si>
    <t>Arka ne usd</t>
  </si>
  <si>
    <t>TVSh per tu arketuar</t>
  </si>
  <si>
    <t>46814</t>
  </si>
  <si>
    <t>46815</t>
  </si>
  <si>
    <t>6112</t>
  </si>
  <si>
    <t>6221</t>
  </si>
  <si>
    <t>6253</t>
  </si>
  <si>
    <t>Sherbim marketingu</t>
  </si>
  <si>
    <t>Shpenzime departamenti filmit</t>
  </si>
  <si>
    <t>Transferime, udhëtime, dieta për administratën</t>
  </si>
  <si>
    <t>66703</t>
  </si>
  <si>
    <t>66704</t>
  </si>
  <si>
    <t>66705</t>
  </si>
  <si>
    <t>66706</t>
  </si>
  <si>
    <t>66707</t>
  </si>
  <si>
    <t>66711</t>
  </si>
  <si>
    <t>66712</t>
  </si>
  <si>
    <t>66713</t>
  </si>
  <si>
    <t>Shpenzime interesi ne Tirana Leasing 521</t>
  </si>
  <si>
    <t>Shpenzime interesi ne Raiffeisen LEasing 153</t>
  </si>
  <si>
    <t>shpenzime Interesi Riaffeisen Leasing 300</t>
  </si>
  <si>
    <t>Shpenzime Interesi Riaffeisen Leasing 301</t>
  </si>
  <si>
    <t>Shpenzime interesi Raiffeisen Leasing 313</t>
  </si>
  <si>
    <t>Shpenzime interesi Raiffeisen Leasing 1850</t>
  </si>
  <si>
    <t>Shpenzime interesi Vento Bank</t>
  </si>
  <si>
    <t>Shpenzime interesi overtdrafti Veneto</t>
  </si>
  <si>
    <t>31.12.2011</t>
  </si>
  <si>
    <t>Pozicioni me 31 Dhjetor 2011</t>
  </si>
  <si>
    <t>PASQYRA E FLUKSIT MONETAR - METODA INDIREKTE</t>
  </si>
  <si>
    <t>Periudha Raportuese</t>
  </si>
  <si>
    <t>Fluksi monetar nga veprimtarite e shfrytezimit</t>
  </si>
  <si>
    <t>Fitimi pas tatimit</t>
  </si>
  <si>
    <t>Rregullime per:</t>
  </si>
  <si>
    <t xml:space="preserve">                              -     Amortizimin</t>
  </si>
  <si>
    <t xml:space="preserve">                              -      Humbje nga kembimet valutore</t>
  </si>
  <si>
    <t xml:space="preserve">                              -    Te ardhura nga invenstimet</t>
  </si>
  <si>
    <t xml:space="preserve">                              -      Shpenzime per interesa</t>
  </si>
  <si>
    <t xml:space="preserve">                              - Fitimi nga shitja e aktiveve te qendrueshme</t>
  </si>
  <si>
    <t>Rritje/rënie në tepricën e kërkesave të arkëtueshme nga aktiviteti, si dhe kërkesave të arkëtueshme të tjera</t>
  </si>
  <si>
    <t>Rritje/rënie në tepricën inventarit</t>
  </si>
  <si>
    <t>Rritje/rënie në tepricën e detyrimeve, për t’u paguar nga aktiviteti</t>
  </si>
  <si>
    <t>Shpenzime te parapaguara</t>
  </si>
  <si>
    <t>MM të përftuara nga aktivitetet</t>
  </si>
  <si>
    <t>Interesi i paguar</t>
  </si>
  <si>
    <t>Tatim mbi fitimin i paguar</t>
  </si>
  <si>
    <t>MM  neto nga aktivitetet e shfrytëzimit</t>
  </si>
  <si>
    <t>Fluksi monetar nga veprimtaritë investuese</t>
  </si>
  <si>
    <t>Blerja e shoqërisë së kontrolluar X minus paratë e arkëtuara</t>
  </si>
  <si>
    <t>Blerja e aktiveve afatgjata materiale</t>
  </si>
  <si>
    <t>Të ardhura nga shitja e pajisjeve</t>
  </si>
  <si>
    <t>Interesi i arkëtuar</t>
  </si>
  <si>
    <t>Dividendët e arkëtuar</t>
  </si>
  <si>
    <t>MM  neto, e përdorur në aktivitetet investuese</t>
  </si>
  <si>
    <t>Fluksi monetar nga veprimtaritë financiare</t>
  </si>
  <si>
    <t>Të ardhura nga emetimi i kapitalit aksionar</t>
  </si>
  <si>
    <t>Të ardhura nga huamarrje afatgjata</t>
  </si>
  <si>
    <t xml:space="preserve">Pagesat </t>
  </si>
  <si>
    <t>Dividendët e paguar</t>
  </si>
  <si>
    <t>MM neto e përdorur në aktivitetet financiare</t>
  </si>
  <si>
    <t>Rritja/rënia neto e mjeteve monetare</t>
  </si>
  <si>
    <t>Mjetet monetare në fillim të periudhës kontabël</t>
  </si>
  <si>
    <t>Mjetet monetare në fund të periudhës kontabël</t>
  </si>
  <si>
    <t>S1</t>
  </si>
  <si>
    <t>S2</t>
  </si>
  <si>
    <t>S3</t>
  </si>
  <si>
    <t>S4</t>
  </si>
  <si>
    <t>S6</t>
  </si>
  <si>
    <t>S7</t>
  </si>
  <si>
    <t>S8</t>
  </si>
  <si>
    <t>S9</t>
  </si>
  <si>
    <t>S10</t>
  </si>
  <si>
    <t>S11</t>
  </si>
  <si>
    <t>S12</t>
  </si>
  <si>
    <t>S13</t>
  </si>
  <si>
    <t>S14</t>
  </si>
  <si>
    <t>S15</t>
  </si>
  <si>
    <t>S16</t>
  </si>
  <si>
    <t>S17</t>
  </si>
  <si>
    <t xml:space="preserve">Parapagime </t>
  </si>
  <si>
    <t>S5</t>
  </si>
  <si>
    <t>Aleksander FRANGAJ</t>
  </si>
  <si>
    <t>Ndertime ne proces</t>
  </si>
  <si>
    <t>S5/1</t>
  </si>
  <si>
    <t>Interesa pasive te llogaritur</t>
  </si>
  <si>
    <t>Parapagime dhe shpenzime te shtyra</t>
  </si>
  <si>
    <t>Pasqyrat financiare per periudhen ushtrimore qe mbyllet me 31.12.2012dhe shenimet shpjeguese</t>
  </si>
  <si>
    <t>25 Mars 2013</t>
  </si>
  <si>
    <t>Pasqyrat financiare per periudhen ushtrimore qe mbyllet me 31.12.2012 dhe shenimet shpjeguese</t>
  </si>
  <si>
    <t xml:space="preserve">     Pasqyrat financiare per periudhen ushtrimore qe mbyllet me 31.12.2012 dhe shenimet shpjeguese</t>
  </si>
  <si>
    <t>2. Pasqyra e te Ardhurave dhe Shpenzimeve te Periudhes 1 Janar deri me 31 Dhjetor 2012</t>
  </si>
  <si>
    <t>31.12.2012</t>
  </si>
  <si>
    <t>Pasqyra e Fluksit Monetar Deri me 31.12.2012</t>
  </si>
  <si>
    <t>Pasqyra e ndryshimit te Kapitalit gjate periudhes 1 Janar 2012 deri me 31 Dhjetor 2012</t>
  </si>
  <si>
    <t>Per periudhen kontabel te mbyllur me 31 Dhjetor 2012</t>
  </si>
  <si>
    <t>TVSH blerje</t>
  </si>
  <si>
    <t>Tatim ne burim</t>
  </si>
  <si>
    <t>TVSh e mbipaguar ne dogane</t>
  </si>
  <si>
    <t>Autofatura</t>
  </si>
  <si>
    <t>Zhvleresim inventar I imet</t>
  </si>
  <si>
    <t>Trajtime te pergjitheshme</t>
  </si>
  <si>
    <t>Sherbime noteri- perkthime</t>
  </si>
  <si>
    <t>Taksa makine</t>
  </si>
  <si>
    <t>Shpenzime interesi kredi raiffaisen</t>
  </si>
  <si>
    <t>Shpenzime interesi BKT kredi</t>
  </si>
  <si>
    <t>Debitore kreditore te tjere Media 6</t>
  </si>
  <si>
    <t>Debitore kreditore te tjereTNSH</t>
  </si>
  <si>
    <t>Llogari/Kerkesa te arketueshme afatgjata Mane TCI</t>
  </si>
  <si>
    <t>Pozicioni me 31 Dhjetor 2012</t>
  </si>
  <si>
    <t>1. Pasqyra e Bilancit Kontabel me 31 Dhjetor 2012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</si>
</sst>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0.000"/>
    <numFmt numFmtId="174" formatCode="0.0000"/>
    <numFmt numFmtId="175" formatCode="_-* #,##0.0_-;\-* #,##0.0_-;_-* &quot;-&quot;??_-;_-@_-"/>
    <numFmt numFmtId="176" formatCode="_-* #,##0_-;\-* #,##0_-;_-* &quot;-&quot;??_-;_-@_-"/>
    <numFmt numFmtId="177" formatCode="#,##0.000"/>
    <numFmt numFmtId="178" formatCode="#,##0.0000000000"/>
    <numFmt numFmtId="179" formatCode="dd/m/yyyy"/>
    <numFmt numFmtId="180" formatCode="_(* #,##0_);_(* \(#,##0\);_(* &quot;-&quot;??_);_(@_)"/>
    <numFmt numFmtId="181" formatCode="\+#,##0;\-#,##0;0"/>
    <numFmt numFmtId="182" formatCode="#,##0.00000000"/>
    <numFmt numFmtId="183" formatCode="#,##0.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dd&quot;/&quot;mm&quot;/&quot;yyyy"/>
    <numFmt numFmtId="189" formatCode="#,##0.00_);\-#,##0.00"/>
    <numFmt numFmtId="190" formatCode="dd/mm/yyyy"/>
    <numFmt numFmtId="191" formatCode="#,##0.0000000"/>
    <numFmt numFmtId="192" formatCode="#,##0.000000000"/>
    <numFmt numFmtId="193" formatCode="_-* #,##0.000_-;\-* #,##0.000_-;_-* &quot;-&quot;??_-;_-@_-"/>
    <numFmt numFmtId="194" formatCode="_-* #,##0.0000_-;\-* #,##0.0000_-;_-* &quot;-&quot;??_-;_-@_-"/>
    <numFmt numFmtId="195" formatCode="_-* #,##0.00000_-;\-* #,##0.00000_-;_-* &quot;-&quot;??_-;_-@_-"/>
    <numFmt numFmtId="196" formatCode="_-* #,##0.000000_-;\-* #,##0.000000_-;_-* &quot;-&quot;??_-;_-@_-"/>
    <numFmt numFmtId="197" formatCode="#,##0.000000"/>
    <numFmt numFmtId="198" formatCode="0.0%"/>
    <numFmt numFmtId="199" formatCode="0.000%"/>
    <numFmt numFmtId="200" formatCode="#,##0.0000000000000000"/>
    <numFmt numFmtId="201" formatCode="_(* #,##0.0_);_(* \(#,##0.0\);_(* &quot;-&quot;??_);_(@_)"/>
    <numFmt numFmtId="202" formatCode="#,##0.000000000000000"/>
    <numFmt numFmtId="203" formatCode="#,##0.00000000000000"/>
    <numFmt numFmtId="204" formatCode="#,##0.0000000000000"/>
    <numFmt numFmtId="205" formatCode="#,##0.000000000000"/>
    <numFmt numFmtId="206" formatCode="#,##0.00000000000"/>
    <numFmt numFmtId="207" formatCode="#,##0.00000"/>
    <numFmt numFmtId="208" formatCode="#,##0.0000"/>
  </numFmts>
  <fonts count="93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8"/>
      <name val="Arial"/>
      <family val="2"/>
    </font>
    <font>
      <b/>
      <u val="single"/>
      <sz val="10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i/>
      <u val="single"/>
      <sz val="10"/>
      <name val="Arial"/>
      <family val="2"/>
    </font>
    <font>
      <b/>
      <sz val="9"/>
      <name val="Arial"/>
      <family val="2"/>
    </font>
    <font>
      <b/>
      <u val="single"/>
      <sz val="14"/>
      <name val="Arial"/>
      <family val="2"/>
    </font>
    <font>
      <b/>
      <i/>
      <sz val="11"/>
      <name val="Arial"/>
      <family val="2"/>
    </font>
    <font>
      <sz val="9"/>
      <color indexed="8"/>
      <name val="Arial"/>
      <family val="2"/>
    </font>
    <font>
      <b/>
      <i/>
      <sz val="14"/>
      <name val="Arial"/>
      <family val="2"/>
    </font>
    <font>
      <i/>
      <sz val="14"/>
      <name val="Arial"/>
      <family val="2"/>
    </font>
    <font>
      <b/>
      <i/>
      <sz val="12"/>
      <name val="Arial"/>
      <family val="2"/>
    </font>
    <font>
      <b/>
      <u val="single"/>
      <sz val="12"/>
      <name val="Arial"/>
      <family val="2"/>
    </font>
    <font>
      <i/>
      <sz val="11"/>
      <name val="Arial"/>
      <family val="2"/>
    </font>
    <font>
      <b/>
      <i/>
      <sz val="10"/>
      <name val="Arial"/>
      <family val="2"/>
    </font>
    <font>
      <b/>
      <i/>
      <u val="single"/>
      <sz val="12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.5"/>
      <color indexed="8"/>
      <name val="Microsoft Sans Serif"/>
      <family val="2"/>
    </font>
    <font>
      <sz val="10.5"/>
      <color indexed="8"/>
      <name val="Microsoft Sans Serif"/>
      <family val="2"/>
    </font>
    <font>
      <sz val="9"/>
      <color indexed="8"/>
      <name val="Microsoft Sans Serif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11"/>
      <name val="Calibri"/>
      <family val="2"/>
    </font>
    <font>
      <b/>
      <u val="single"/>
      <sz val="11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b/>
      <i/>
      <sz val="11"/>
      <color indexed="8"/>
      <name val="Calibri"/>
      <family val="2"/>
    </font>
    <font>
      <b/>
      <sz val="11"/>
      <color indexed="10"/>
      <name val="Calibri"/>
      <family val="2"/>
    </font>
    <font>
      <i/>
      <sz val="11"/>
      <color indexed="8"/>
      <name val="Calibri"/>
      <family val="2"/>
    </font>
    <font>
      <b/>
      <sz val="12"/>
      <color indexed="8"/>
      <name val="Calibri"/>
      <family val="2"/>
    </font>
    <font>
      <i/>
      <sz val="11"/>
      <name val="Calibri"/>
      <family val="2"/>
    </font>
    <font>
      <b/>
      <sz val="10"/>
      <color indexed="8"/>
      <name val="Calibri"/>
      <family val="2"/>
    </font>
    <font>
      <b/>
      <sz val="10.5"/>
      <color indexed="8"/>
      <name val="Arial"/>
      <family val="2"/>
    </font>
    <font>
      <sz val="10.5"/>
      <color indexed="8"/>
      <name val="Arial"/>
      <family val="2"/>
    </font>
    <font>
      <b/>
      <sz val="10.5"/>
      <color indexed="56"/>
      <name val="Arial"/>
      <family val="2"/>
    </font>
    <font>
      <b/>
      <sz val="10"/>
      <color indexed="56"/>
      <name val="Arial"/>
      <family val="2"/>
    </font>
    <font>
      <i/>
      <sz val="9"/>
      <color indexed="8"/>
      <name val="Arial"/>
      <family val="2"/>
    </font>
    <font>
      <i/>
      <sz val="9"/>
      <color indexed="8"/>
      <name val="Microsoft Sans Serif"/>
      <family val="2"/>
    </font>
    <font>
      <i/>
      <sz val="10"/>
      <color indexed="8"/>
      <name val="Arial"/>
      <family val="2"/>
    </font>
    <font>
      <b/>
      <i/>
      <sz val="9"/>
      <color indexed="8"/>
      <name val="Arial"/>
      <family val="2"/>
    </font>
    <font>
      <i/>
      <sz val="10.5"/>
      <color indexed="8"/>
      <name val="Microsoft Sans Serif"/>
      <family val="2"/>
    </font>
    <font>
      <i/>
      <sz val="8"/>
      <color indexed="8"/>
      <name val="Arial"/>
      <family val="2"/>
    </font>
    <font>
      <i/>
      <u val="single"/>
      <sz val="9.85"/>
      <color indexed="12"/>
      <name val="Times New Roman"/>
      <family val="1"/>
    </font>
    <font>
      <i/>
      <sz val="9"/>
      <name val="Arial"/>
      <family val="2"/>
    </font>
    <font>
      <b/>
      <i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0.5"/>
      <color indexed="21"/>
      <name val="Microsoft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.5"/>
      <color rgb="FF004040"/>
      <name val="Microsoft Sans Serif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double"/>
    </border>
    <border>
      <left style="medium"/>
      <right style="thin"/>
      <top style="medium"/>
      <bottom style="double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 style="thin">
        <color indexed="23"/>
      </bottom>
    </border>
    <border>
      <left style="thin"/>
      <right style="thin"/>
      <top/>
      <bottom style="thin">
        <color indexed="23"/>
      </bottom>
    </border>
    <border>
      <left style="double"/>
      <right style="thin"/>
      <top style="thin">
        <color indexed="23"/>
      </top>
      <bottom style="thin">
        <color indexed="23"/>
      </bottom>
    </border>
    <border>
      <left style="thin"/>
      <right style="thin"/>
      <top style="thin">
        <color indexed="23"/>
      </top>
      <bottom style="thin">
        <color indexed="23"/>
      </bottom>
    </border>
    <border>
      <left style="double"/>
      <right style="thin"/>
      <top style="thin">
        <color indexed="23"/>
      </top>
      <bottom style="double"/>
    </border>
    <border>
      <left style="thin"/>
      <right style="thin"/>
      <top style="thin">
        <color indexed="23"/>
      </top>
      <bottom style="double"/>
    </border>
    <border>
      <left style="double"/>
      <right>
        <color indexed="63"/>
      </right>
      <top style="thin">
        <color indexed="23"/>
      </top>
      <bottom style="thin">
        <color indexed="23"/>
      </bottom>
    </border>
    <border>
      <left style="double"/>
      <right>
        <color indexed="63"/>
      </right>
      <top style="thin">
        <color indexed="23"/>
      </top>
      <bottom style="double"/>
    </border>
    <border>
      <left style="thin"/>
      <right style="thin"/>
      <top style="thin">
        <color indexed="2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double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/>
      <bottom style="thin">
        <color indexed="23"/>
      </bottom>
    </border>
    <border>
      <left style="thin"/>
      <right>
        <color indexed="63"/>
      </right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 style="double"/>
    </border>
    <border>
      <left style="medium"/>
      <right style="hair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medium"/>
      <top style="hair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5" fillId="2" borderId="0" applyNumberFormat="0" applyBorder="0" applyAlignment="0" applyProtection="0"/>
    <xf numFmtId="0" fontId="75" fillId="3" borderId="0" applyNumberFormat="0" applyBorder="0" applyAlignment="0" applyProtection="0"/>
    <xf numFmtId="0" fontId="75" fillId="4" borderId="0" applyNumberFormat="0" applyBorder="0" applyAlignment="0" applyProtection="0"/>
    <xf numFmtId="0" fontId="75" fillId="5" borderId="0" applyNumberFormat="0" applyBorder="0" applyAlignment="0" applyProtection="0"/>
    <xf numFmtId="0" fontId="75" fillId="6" borderId="0" applyNumberFormat="0" applyBorder="0" applyAlignment="0" applyProtection="0"/>
    <xf numFmtId="0" fontId="75" fillId="7" borderId="0" applyNumberFormat="0" applyBorder="0" applyAlignment="0" applyProtection="0"/>
    <xf numFmtId="0" fontId="75" fillId="8" borderId="0" applyNumberFormat="0" applyBorder="0" applyAlignment="0" applyProtection="0"/>
    <xf numFmtId="0" fontId="75" fillId="9" borderId="0" applyNumberFormat="0" applyBorder="0" applyAlignment="0" applyProtection="0"/>
    <xf numFmtId="0" fontId="75" fillId="10" borderId="0" applyNumberFormat="0" applyBorder="0" applyAlignment="0" applyProtection="0"/>
    <xf numFmtId="0" fontId="75" fillId="11" borderId="0" applyNumberFormat="0" applyBorder="0" applyAlignment="0" applyProtection="0"/>
    <xf numFmtId="0" fontId="75" fillId="12" borderId="0" applyNumberFormat="0" applyBorder="0" applyAlignment="0" applyProtection="0"/>
    <xf numFmtId="0" fontId="75" fillId="13" borderId="0" applyNumberFormat="0" applyBorder="0" applyAlignment="0" applyProtection="0"/>
    <xf numFmtId="0" fontId="76" fillId="14" borderId="0" applyNumberFormat="0" applyBorder="0" applyAlignment="0" applyProtection="0"/>
    <xf numFmtId="0" fontId="76" fillId="15" borderId="0" applyNumberFormat="0" applyBorder="0" applyAlignment="0" applyProtection="0"/>
    <xf numFmtId="0" fontId="76" fillId="16" borderId="0" applyNumberFormat="0" applyBorder="0" applyAlignment="0" applyProtection="0"/>
    <xf numFmtId="0" fontId="76" fillId="17" borderId="0" applyNumberFormat="0" applyBorder="0" applyAlignment="0" applyProtection="0"/>
    <xf numFmtId="0" fontId="76" fillId="18" borderId="0" applyNumberFormat="0" applyBorder="0" applyAlignment="0" applyProtection="0"/>
    <xf numFmtId="0" fontId="76" fillId="19" borderId="0" applyNumberFormat="0" applyBorder="0" applyAlignment="0" applyProtection="0"/>
    <xf numFmtId="0" fontId="76" fillId="20" borderId="0" applyNumberFormat="0" applyBorder="0" applyAlignment="0" applyProtection="0"/>
    <xf numFmtId="0" fontId="76" fillId="21" borderId="0" applyNumberFormat="0" applyBorder="0" applyAlignment="0" applyProtection="0"/>
    <xf numFmtId="0" fontId="76" fillId="22" borderId="0" applyNumberFormat="0" applyBorder="0" applyAlignment="0" applyProtection="0"/>
    <xf numFmtId="0" fontId="76" fillId="23" borderId="0" applyNumberFormat="0" applyBorder="0" applyAlignment="0" applyProtection="0"/>
    <xf numFmtId="0" fontId="76" fillId="24" borderId="0" applyNumberFormat="0" applyBorder="0" applyAlignment="0" applyProtection="0"/>
    <xf numFmtId="0" fontId="76" fillId="25" borderId="0" applyNumberFormat="0" applyBorder="0" applyAlignment="0" applyProtection="0"/>
    <xf numFmtId="0" fontId="77" fillId="26" borderId="0" applyNumberFormat="0" applyBorder="0" applyAlignment="0" applyProtection="0"/>
    <xf numFmtId="0" fontId="78" fillId="27" borderId="1" applyNumberFormat="0" applyAlignment="0" applyProtection="0"/>
    <xf numFmtId="0" fontId="7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33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0" fillId="0" borderId="0" applyNumberFormat="0" applyFill="0" applyBorder="0" applyAlignment="0" applyProtection="0"/>
    <xf numFmtId="0" fontId="81" fillId="29" borderId="0" applyNumberFormat="0" applyBorder="0" applyAlignment="0" applyProtection="0"/>
    <xf numFmtId="0" fontId="82" fillId="0" borderId="3" applyNumberFormat="0" applyFill="0" applyAlignment="0" applyProtection="0"/>
    <xf numFmtId="0" fontId="83" fillId="0" borderId="4" applyNumberFormat="0" applyFill="0" applyAlignment="0" applyProtection="0"/>
    <xf numFmtId="0" fontId="84" fillId="0" borderId="5" applyNumberFormat="0" applyFill="0" applyAlignment="0" applyProtection="0"/>
    <xf numFmtId="0" fontId="84" fillId="0" borderId="0" applyNumberFormat="0" applyFill="0" applyBorder="0" applyAlignment="0" applyProtection="0"/>
    <xf numFmtId="0" fontId="85" fillId="30" borderId="1" applyNumberFormat="0" applyAlignment="0" applyProtection="0"/>
    <xf numFmtId="0" fontId="86" fillId="0" borderId="6" applyNumberFormat="0" applyFill="0" applyAlignment="0" applyProtection="0"/>
    <xf numFmtId="0" fontId="87" fillId="31" borderId="0" applyNumberFormat="0" applyBorder="0" applyAlignment="0" applyProtection="0"/>
    <xf numFmtId="0" fontId="33" fillId="0" borderId="0">
      <alignment/>
      <protection/>
    </xf>
    <xf numFmtId="0" fontId="0" fillId="32" borderId="7" applyNumberFormat="0" applyFont="0" applyAlignment="0" applyProtection="0"/>
    <xf numFmtId="0" fontId="88" fillId="27" borderId="8" applyNumberFormat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89" fillId="0" borderId="0" applyNumberFormat="0" applyFill="0" applyBorder="0" applyAlignment="0" applyProtection="0"/>
    <xf numFmtId="0" fontId="90" fillId="0" borderId="9" applyNumberFormat="0" applyFill="0" applyAlignment="0" applyProtection="0"/>
    <xf numFmtId="0" fontId="91" fillId="0" borderId="0" applyNumberFormat="0" applyFill="0" applyBorder="0" applyAlignment="0" applyProtection="0"/>
  </cellStyleXfs>
  <cellXfs count="507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vertic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0" fillId="0" borderId="0" xfId="0" applyFont="1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1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0" xfId="0" applyFont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1" fillId="0" borderId="20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23" xfId="0" applyFont="1" applyBorder="1" applyAlignment="1">
      <alignment vertical="center" wrapText="1"/>
    </xf>
    <xf numFmtId="0" fontId="4" fillId="34" borderId="24" xfId="0" applyFont="1" applyFill="1" applyBorder="1" applyAlignment="1">
      <alignment/>
    </xf>
    <xf numFmtId="0" fontId="4" fillId="34" borderId="25" xfId="0" applyFont="1" applyFill="1" applyBorder="1" applyAlignment="1">
      <alignment/>
    </xf>
    <xf numFmtId="0" fontId="4" fillId="34" borderId="17" xfId="0" applyFont="1" applyFill="1" applyBorder="1" applyAlignment="1">
      <alignment/>
    </xf>
    <xf numFmtId="0" fontId="4" fillId="34" borderId="18" xfId="0" applyFont="1" applyFill="1" applyBorder="1" applyAlignment="1">
      <alignment/>
    </xf>
    <xf numFmtId="0" fontId="4" fillId="0" borderId="21" xfId="0" applyFont="1" applyBorder="1" applyAlignment="1">
      <alignment vertical="center" wrapText="1"/>
    </xf>
    <xf numFmtId="0" fontId="4" fillId="0" borderId="22" xfId="0" applyFont="1" applyBorder="1" applyAlignment="1">
      <alignment vertical="center" wrapText="1"/>
    </xf>
    <xf numFmtId="0" fontId="4" fillId="34" borderId="19" xfId="0" applyFont="1" applyFill="1" applyBorder="1" applyAlignment="1">
      <alignment/>
    </xf>
    <xf numFmtId="0" fontId="4" fillId="34" borderId="16" xfId="0" applyFont="1" applyFill="1" applyBorder="1" applyAlignment="1">
      <alignment/>
    </xf>
    <xf numFmtId="0" fontId="1" fillId="0" borderId="15" xfId="0" applyFont="1" applyBorder="1" applyAlignment="1">
      <alignment vertical="center"/>
    </xf>
    <xf numFmtId="0" fontId="2" fillId="0" borderId="2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11" fillId="0" borderId="0" xfId="0" applyFont="1" applyAlignment="1">
      <alignment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/>
    </xf>
    <xf numFmtId="174" fontId="0" fillId="0" borderId="0" xfId="0" applyNumberFormat="1" applyFont="1" applyAlignment="1">
      <alignment/>
    </xf>
    <xf numFmtId="0" fontId="0" fillId="0" borderId="0" xfId="0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4" fillId="0" borderId="0" xfId="0" applyFont="1" applyAlignment="1">
      <alignment/>
    </xf>
    <xf numFmtId="0" fontId="0" fillId="0" borderId="26" xfId="0" applyBorder="1" applyAlignment="1">
      <alignment/>
    </xf>
    <xf numFmtId="0" fontId="1" fillId="0" borderId="27" xfId="0" applyFon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15" fillId="0" borderId="10" xfId="0" applyFont="1" applyBorder="1" applyAlignment="1">
      <alignment/>
    </xf>
    <xf numFmtId="0" fontId="15" fillId="0" borderId="11" xfId="0" applyFont="1" applyBorder="1" applyAlignment="1">
      <alignment horizontal="center" vertical="center" wrapText="1"/>
    </xf>
    <xf numFmtId="0" fontId="15" fillId="0" borderId="29" xfId="0" applyFont="1" applyBorder="1" applyAlignment="1">
      <alignment horizontal="center" vertical="center" wrapText="1"/>
    </xf>
    <xf numFmtId="0" fontId="15" fillId="0" borderId="0" xfId="0" applyFont="1" applyAlignment="1">
      <alignment/>
    </xf>
    <xf numFmtId="0" fontId="0" fillId="0" borderId="15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3" fontId="0" fillId="0" borderId="20" xfId="0" applyNumberFormat="1" applyBorder="1" applyAlignment="1">
      <alignment vertical="center"/>
    </xf>
    <xf numFmtId="3" fontId="0" fillId="0" borderId="30" xfId="0" applyNumberFormat="1" applyBorder="1" applyAlignment="1">
      <alignment vertical="center"/>
    </xf>
    <xf numFmtId="3" fontId="1" fillId="0" borderId="0" xfId="0" applyNumberFormat="1" applyFont="1" applyAlignment="1">
      <alignment/>
    </xf>
    <xf numFmtId="0" fontId="1" fillId="0" borderId="31" xfId="0" applyFont="1" applyBorder="1" applyAlignment="1">
      <alignment vertical="center" wrapText="1"/>
    </xf>
    <xf numFmtId="3" fontId="1" fillId="0" borderId="32" xfId="0" applyNumberFormat="1" applyFont="1" applyBorder="1" applyAlignment="1">
      <alignment vertical="center"/>
    </xf>
    <xf numFmtId="3" fontId="13" fillId="0" borderId="32" xfId="0" applyNumberFormat="1" applyFont="1" applyBorder="1" applyAlignment="1">
      <alignment vertical="center"/>
    </xf>
    <xf numFmtId="3" fontId="13" fillId="0" borderId="33" xfId="0" applyNumberFormat="1" applyFont="1" applyBorder="1" applyAlignment="1">
      <alignment vertical="center"/>
    </xf>
    <xf numFmtId="3" fontId="0" fillId="0" borderId="12" xfId="0" applyNumberFormat="1" applyBorder="1" applyAlignment="1">
      <alignment vertical="center"/>
    </xf>
    <xf numFmtId="0" fontId="1" fillId="0" borderId="19" xfId="0" applyFont="1" applyBorder="1" applyAlignment="1">
      <alignment vertical="center" wrapText="1"/>
    </xf>
    <xf numFmtId="3" fontId="1" fillId="0" borderId="16" xfId="0" applyNumberFormat="1" applyFont="1" applyBorder="1" applyAlignment="1">
      <alignment vertical="center"/>
    </xf>
    <xf numFmtId="0" fontId="1" fillId="0" borderId="21" xfId="0" applyFont="1" applyBorder="1" applyAlignment="1">
      <alignment vertical="center" wrapText="1"/>
    </xf>
    <xf numFmtId="0" fontId="0" fillId="0" borderId="19" xfId="0" applyBorder="1" applyAlignment="1">
      <alignment vertical="center" wrapText="1"/>
    </xf>
    <xf numFmtId="3" fontId="0" fillId="0" borderId="16" xfId="0" applyNumberFormat="1" applyBorder="1" applyAlignment="1">
      <alignment vertical="center"/>
    </xf>
    <xf numFmtId="0" fontId="0" fillId="0" borderId="20" xfId="0" applyFont="1" applyBorder="1" applyAlignment="1">
      <alignment horizontal="center" vertical="center"/>
    </xf>
    <xf numFmtId="3" fontId="0" fillId="0" borderId="20" xfId="0" applyNumberFormat="1" applyFill="1" applyBorder="1" applyAlignment="1">
      <alignment vertical="center"/>
    </xf>
    <xf numFmtId="3" fontId="0" fillId="0" borderId="16" xfId="0" applyNumberFormat="1" applyFont="1" applyFill="1" applyBorder="1" applyAlignment="1">
      <alignment vertical="center"/>
    </xf>
    <xf numFmtId="3" fontId="0" fillId="0" borderId="16" xfId="0" applyNumberFormat="1" applyFill="1" applyBorder="1" applyAlignment="1">
      <alignment vertical="center"/>
    </xf>
    <xf numFmtId="3" fontId="13" fillId="0" borderId="32" xfId="0" applyNumberFormat="1" applyFont="1" applyFill="1" applyBorder="1" applyAlignment="1">
      <alignment vertical="center"/>
    </xf>
    <xf numFmtId="3" fontId="0" fillId="0" borderId="20" xfId="0" applyNumberFormat="1" applyFont="1" applyBorder="1" applyAlignment="1">
      <alignment vertical="center"/>
    </xf>
    <xf numFmtId="3" fontId="0" fillId="0" borderId="20" xfId="0" applyNumberFormat="1" applyFont="1" applyFill="1" applyBorder="1" applyAlignment="1">
      <alignment vertical="center"/>
    </xf>
    <xf numFmtId="176" fontId="10" fillId="0" borderId="20" xfId="42" applyNumberFormat="1" applyFont="1" applyBorder="1" applyAlignment="1">
      <alignment/>
    </xf>
    <xf numFmtId="176" fontId="1" fillId="0" borderId="20" xfId="42" applyNumberFormat="1" applyFont="1" applyBorder="1" applyAlignment="1">
      <alignment/>
    </xf>
    <xf numFmtId="176" fontId="4" fillId="0" borderId="20" xfId="42" applyNumberFormat="1" applyFont="1" applyBorder="1" applyAlignment="1">
      <alignment/>
    </xf>
    <xf numFmtId="176" fontId="1" fillId="0" borderId="20" xfId="42" applyNumberFormat="1" applyFont="1" applyFill="1" applyBorder="1" applyAlignment="1">
      <alignment/>
    </xf>
    <xf numFmtId="3" fontId="0" fillId="0" borderId="0" xfId="0" applyNumberFormat="1" applyAlignment="1">
      <alignment/>
    </xf>
    <xf numFmtId="0" fontId="1" fillId="0" borderId="12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2" fillId="0" borderId="13" xfId="0" applyFont="1" applyBorder="1" applyAlignment="1">
      <alignment horizontal="center"/>
    </xf>
    <xf numFmtId="0" fontId="4" fillId="0" borderId="22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4" fillId="0" borderId="0" xfId="0" applyFont="1" applyAlignment="1">
      <alignment vertical="center" wrapText="1"/>
    </xf>
    <xf numFmtId="3" fontId="12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9" fillId="0" borderId="0" xfId="0" applyFont="1" applyAlignment="1">
      <alignment horizontal="center"/>
    </xf>
    <xf numFmtId="0" fontId="20" fillId="0" borderId="0" xfId="0" applyFont="1" applyAlignment="1">
      <alignment/>
    </xf>
    <xf numFmtId="0" fontId="21" fillId="0" borderId="0" xfId="0" applyFont="1" applyAlignment="1">
      <alignment horizontal="center"/>
    </xf>
    <xf numFmtId="0" fontId="16" fillId="0" borderId="0" xfId="0" applyFont="1" applyAlignment="1">
      <alignment/>
    </xf>
    <xf numFmtId="0" fontId="0" fillId="0" borderId="0" xfId="0" applyBorder="1" applyAlignment="1">
      <alignment/>
    </xf>
    <xf numFmtId="0" fontId="22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2" fillId="0" borderId="34" xfId="0" applyFont="1" applyBorder="1" applyAlignment="1">
      <alignment/>
    </xf>
    <xf numFmtId="0" fontId="2" fillId="0" borderId="34" xfId="0" applyFont="1" applyBorder="1" applyAlignment="1">
      <alignment horizontal="center"/>
    </xf>
    <xf numFmtId="176" fontId="2" fillId="0" borderId="34" xfId="45" applyNumberFormat="1" applyFont="1" applyFill="1" applyBorder="1" applyAlignment="1">
      <alignment/>
    </xf>
    <xf numFmtId="176" fontId="0" fillId="0" borderId="0" xfId="0" applyNumberFormat="1" applyBorder="1" applyAlignment="1">
      <alignment/>
    </xf>
    <xf numFmtId="176" fontId="2" fillId="0" borderId="0" xfId="45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24" fillId="0" borderId="0" xfId="0" applyFont="1" applyBorder="1" applyAlignment="1">
      <alignment/>
    </xf>
    <xf numFmtId="0" fontId="24" fillId="0" borderId="0" xfId="0" applyFont="1" applyBorder="1" applyAlignment="1">
      <alignment horizontal="center"/>
    </xf>
    <xf numFmtId="176" fontId="24" fillId="0" borderId="0" xfId="45" applyNumberFormat="1" applyFont="1" applyFill="1" applyBorder="1" applyAlignment="1">
      <alignment/>
    </xf>
    <xf numFmtId="176" fontId="1" fillId="0" borderId="0" xfId="45" applyNumberFormat="1" applyFont="1" applyBorder="1" applyAlignment="1">
      <alignment/>
    </xf>
    <xf numFmtId="0" fontId="4" fillId="0" borderId="20" xfId="0" applyFont="1" applyBorder="1" applyAlignment="1">
      <alignment/>
    </xf>
    <xf numFmtId="176" fontId="2" fillId="0" borderId="20" xfId="45" applyNumberFormat="1" applyFont="1" applyFill="1" applyBorder="1" applyAlignment="1">
      <alignment/>
    </xf>
    <xf numFmtId="176" fontId="0" fillId="0" borderId="20" xfId="45" applyNumberForma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176" fontId="1" fillId="0" borderId="0" xfId="45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82" fontId="25" fillId="0" borderId="0" xfId="0" applyNumberFormat="1" applyFont="1" applyAlignment="1">
      <alignment/>
    </xf>
    <xf numFmtId="0" fontId="1" fillId="0" borderId="20" xfId="0" applyFont="1" applyBorder="1" applyAlignment="1">
      <alignment/>
    </xf>
    <xf numFmtId="0" fontId="0" fillId="0" borderId="20" xfId="0" applyFont="1" applyBorder="1" applyAlignment="1">
      <alignment horizontal="center"/>
    </xf>
    <xf numFmtId="0" fontId="0" fillId="0" borderId="35" xfId="0" applyBorder="1" applyAlignment="1">
      <alignment/>
    </xf>
    <xf numFmtId="0" fontId="23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176" fontId="1" fillId="0" borderId="0" xfId="45" applyNumberFormat="1" applyFont="1" applyFill="1" applyBorder="1" applyAlignment="1">
      <alignment vertical="center"/>
    </xf>
    <xf numFmtId="0" fontId="1" fillId="0" borderId="36" xfId="0" applyFont="1" applyBorder="1" applyAlignment="1">
      <alignment/>
    </xf>
    <xf numFmtId="0" fontId="2" fillId="0" borderId="0" xfId="0" applyFont="1" applyBorder="1" applyAlignment="1">
      <alignment vertical="center" wrapText="1"/>
    </xf>
    <xf numFmtId="183" fontId="1" fillId="0" borderId="0" xfId="0" applyNumberFormat="1" applyFont="1" applyBorder="1" applyAlignment="1">
      <alignment/>
    </xf>
    <xf numFmtId="0" fontId="4" fillId="0" borderId="20" xfId="0" applyFont="1" applyBorder="1" applyAlignment="1">
      <alignment vertical="center" wrapText="1"/>
    </xf>
    <xf numFmtId="3" fontId="0" fillId="0" borderId="0" xfId="0" applyNumberFormat="1" applyBorder="1" applyAlignment="1">
      <alignment/>
    </xf>
    <xf numFmtId="182" fontId="0" fillId="0" borderId="0" xfId="0" applyNumberFormat="1" applyBorder="1" applyAlignment="1">
      <alignment/>
    </xf>
    <xf numFmtId="172" fontId="11" fillId="0" borderId="2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3" fontId="0" fillId="0" borderId="0" xfId="0" applyNumberFormat="1" applyFont="1" applyFill="1" applyBorder="1" applyAlignment="1">
      <alignment/>
    </xf>
    <xf numFmtId="0" fontId="4" fillId="0" borderId="0" xfId="0" applyFont="1" applyBorder="1" applyAlignment="1">
      <alignment/>
    </xf>
    <xf numFmtId="43" fontId="4" fillId="0" borderId="0" xfId="0" applyNumberFormat="1" applyFont="1" applyBorder="1" applyAlignment="1">
      <alignment vertical="center" wrapText="1"/>
    </xf>
    <xf numFmtId="3" fontId="4" fillId="0" borderId="0" xfId="0" applyNumberFormat="1" applyFont="1" applyFill="1" applyBorder="1" applyAlignment="1">
      <alignment/>
    </xf>
    <xf numFmtId="3" fontId="27" fillId="0" borderId="0" xfId="0" applyNumberFormat="1" applyFont="1" applyAlignment="1">
      <alignment/>
    </xf>
    <xf numFmtId="3" fontId="18" fillId="0" borderId="0" xfId="0" applyNumberFormat="1" applyFont="1" applyAlignment="1">
      <alignment/>
    </xf>
    <xf numFmtId="0" fontId="1" fillId="0" borderId="20" xfId="0" applyFont="1" applyBorder="1" applyAlignment="1">
      <alignment horizontal="center"/>
    </xf>
    <xf numFmtId="171" fontId="18" fillId="0" borderId="20" xfId="42" applyNumberFormat="1" applyFont="1" applyBorder="1" applyAlignment="1">
      <alignment horizontal="right" vertical="center"/>
    </xf>
    <xf numFmtId="0" fontId="0" fillId="0" borderId="20" xfId="0" applyFont="1" applyBorder="1" applyAlignment="1">
      <alignment/>
    </xf>
    <xf numFmtId="0" fontId="2" fillId="0" borderId="20" xfId="0" applyFont="1" applyFill="1" applyBorder="1" applyAlignment="1">
      <alignment/>
    </xf>
    <xf numFmtId="43" fontId="0" fillId="0" borderId="0" xfId="0" applyNumberFormat="1" applyBorder="1" applyAlignment="1">
      <alignment/>
    </xf>
    <xf numFmtId="176" fontId="2" fillId="0" borderId="20" xfId="45" applyNumberFormat="1" applyFont="1" applyBorder="1" applyAlignment="1">
      <alignment/>
    </xf>
    <xf numFmtId="176" fontId="0" fillId="0" borderId="0" xfId="0" applyNumberFormat="1" applyFill="1" applyBorder="1" applyAlignment="1">
      <alignment/>
    </xf>
    <xf numFmtId="0" fontId="11" fillId="0" borderId="20" xfId="0" applyFont="1" applyBorder="1" applyAlignment="1">
      <alignment vertical="center" wrapText="1"/>
    </xf>
    <xf numFmtId="43" fontId="1" fillId="0" borderId="0" xfId="0" applyNumberFormat="1" applyFont="1" applyBorder="1" applyAlignment="1">
      <alignment/>
    </xf>
    <xf numFmtId="176" fontId="0" fillId="0" borderId="0" xfId="42" applyNumberFormat="1" applyFont="1" applyAlignment="1">
      <alignment/>
    </xf>
    <xf numFmtId="176" fontId="1" fillId="0" borderId="12" xfId="42" applyNumberFormat="1" applyFont="1" applyBorder="1" applyAlignment="1">
      <alignment horizontal="center"/>
    </xf>
    <xf numFmtId="176" fontId="1" fillId="0" borderId="37" xfId="42" applyNumberFormat="1" applyFont="1" applyBorder="1" applyAlignment="1">
      <alignment horizontal="center"/>
    </xf>
    <xf numFmtId="176" fontId="1" fillId="0" borderId="20" xfId="42" applyNumberFormat="1" applyFont="1" applyBorder="1" applyAlignment="1">
      <alignment horizontal="center"/>
    </xf>
    <xf numFmtId="176" fontId="4" fillId="0" borderId="0" xfId="42" applyNumberFormat="1" applyFont="1" applyAlignment="1">
      <alignment/>
    </xf>
    <xf numFmtId="176" fontId="4" fillId="0" borderId="13" xfId="42" applyNumberFormat="1" applyFont="1" applyBorder="1" applyAlignment="1">
      <alignment horizontal="center"/>
    </xf>
    <xf numFmtId="176" fontId="4" fillId="0" borderId="13" xfId="42" applyNumberFormat="1" applyFont="1" applyBorder="1" applyAlignment="1">
      <alignment/>
    </xf>
    <xf numFmtId="176" fontId="0" fillId="0" borderId="12" xfId="42" applyNumberFormat="1" applyFont="1" applyBorder="1" applyAlignment="1">
      <alignment horizontal="center"/>
    </xf>
    <xf numFmtId="176" fontId="1" fillId="0" borderId="12" xfId="42" applyNumberFormat="1" applyFont="1" applyBorder="1" applyAlignment="1">
      <alignment/>
    </xf>
    <xf numFmtId="176" fontId="0" fillId="0" borderId="20" xfId="42" applyNumberFormat="1" applyFont="1" applyFill="1" applyBorder="1" applyAlignment="1">
      <alignment/>
    </xf>
    <xf numFmtId="176" fontId="28" fillId="0" borderId="0" xfId="42" applyNumberFormat="1" applyFont="1" applyFill="1" applyAlignment="1">
      <alignment/>
    </xf>
    <xf numFmtId="176" fontId="1" fillId="0" borderId="18" xfId="42" applyNumberFormat="1" applyFont="1" applyBorder="1" applyAlignment="1">
      <alignment horizontal="center"/>
    </xf>
    <xf numFmtId="176" fontId="1" fillId="0" borderId="18" xfId="42" applyNumberFormat="1" applyFont="1" applyBorder="1" applyAlignment="1">
      <alignment/>
    </xf>
    <xf numFmtId="176" fontId="12" fillId="0" borderId="13" xfId="42" applyNumberFormat="1" applyFont="1" applyBorder="1" applyAlignment="1">
      <alignment horizontal="center"/>
    </xf>
    <xf numFmtId="176" fontId="0" fillId="0" borderId="18" xfId="42" applyNumberFormat="1" applyFont="1" applyBorder="1" applyAlignment="1">
      <alignment horizontal="center"/>
    </xf>
    <xf numFmtId="176" fontId="0" fillId="0" borderId="20" xfId="42" applyNumberFormat="1" applyFont="1" applyBorder="1" applyAlignment="1">
      <alignment horizontal="center" vertical="center" wrapText="1"/>
    </xf>
    <xf numFmtId="176" fontId="12" fillId="0" borderId="0" xfId="42" applyNumberFormat="1" applyFont="1" applyAlignment="1">
      <alignment/>
    </xf>
    <xf numFmtId="176" fontId="11" fillId="0" borderId="20" xfId="42" applyNumberFormat="1" applyFont="1" applyBorder="1" applyAlignment="1">
      <alignment vertical="center"/>
    </xf>
    <xf numFmtId="3" fontId="30" fillId="0" borderId="0" xfId="0" applyNumberFormat="1" applyFont="1" applyAlignment="1">
      <alignment/>
    </xf>
    <xf numFmtId="176" fontId="1" fillId="0" borderId="20" xfId="42" applyNumberFormat="1" applyFont="1" applyBorder="1" applyAlignment="1">
      <alignment horizontal="center" vertical="center" wrapText="1"/>
    </xf>
    <xf numFmtId="176" fontId="27" fillId="0" borderId="20" xfId="42" applyNumberFormat="1" applyFont="1" applyBorder="1" applyAlignment="1">
      <alignment horizontal="right" vertical="center"/>
    </xf>
    <xf numFmtId="0" fontId="4" fillId="34" borderId="25" xfId="0" applyFont="1" applyFill="1" applyBorder="1" applyAlignment="1">
      <alignment horizontal="center"/>
    </xf>
    <xf numFmtId="0" fontId="4" fillId="34" borderId="18" xfId="0" applyFont="1" applyFill="1" applyBorder="1" applyAlignment="1">
      <alignment horizontal="center"/>
    </xf>
    <xf numFmtId="0" fontId="1" fillId="0" borderId="20" xfId="0" applyFont="1" applyBorder="1" applyAlignment="1">
      <alignment horizontal="center" vertical="center" wrapText="1"/>
    </xf>
    <xf numFmtId="0" fontId="4" fillId="34" borderId="16" xfId="0" applyFont="1" applyFill="1" applyBorder="1" applyAlignment="1">
      <alignment horizontal="center"/>
    </xf>
    <xf numFmtId="0" fontId="1" fillId="0" borderId="38" xfId="0" applyFont="1" applyBorder="1" applyAlignment="1">
      <alignment/>
    </xf>
    <xf numFmtId="3" fontId="31" fillId="0" borderId="0" xfId="0" applyNumberFormat="1" applyFont="1" applyAlignment="1">
      <alignment/>
    </xf>
    <xf numFmtId="3" fontId="32" fillId="0" borderId="0" xfId="0" applyNumberFormat="1" applyFont="1" applyAlignment="1">
      <alignment/>
    </xf>
    <xf numFmtId="43" fontId="4" fillId="0" borderId="0" xfId="0" applyNumberFormat="1" applyFont="1" applyAlignment="1">
      <alignment/>
    </xf>
    <xf numFmtId="176" fontId="1" fillId="0" borderId="0" xfId="0" applyNumberFormat="1" applyFont="1" applyAlignment="1">
      <alignment/>
    </xf>
    <xf numFmtId="200" fontId="1" fillId="0" borderId="0" xfId="0" applyNumberFormat="1" applyFont="1" applyAlignment="1">
      <alignment/>
    </xf>
    <xf numFmtId="176" fontId="11" fillId="0" borderId="0" xfId="0" applyNumberFormat="1" applyFont="1" applyAlignment="1">
      <alignment/>
    </xf>
    <xf numFmtId="180" fontId="0" fillId="0" borderId="0" xfId="0" applyNumberFormat="1" applyBorder="1" applyAlignment="1">
      <alignment/>
    </xf>
    <xf numFmtId="176" fontId="0" fillId="0" borderId="20" xfId="45" applyNumberFormat="1" applyFont="1" applyFill="1" applyBorder="1" applyAlignment="1">
      <alignment/>
    </xf>
    <xf numFmtId="0" fontId="3" fillId="33" borderId="29" xfId="42" applyNumberFormat="1" applyFont="1" applyFill="1" applyBorder="1" applyAlignment="1">
      <alignment horizontal="center"/>
    </xf>
    <xf numFmtId="3" fontId="18" fillId="0" borderId="0" xfId="0" applyNumberFormat="1" applyFont="1" applyAlignment="1">
      <alignment horizontal="right" vertical="center"/>
    </xf>
    <xf numFmtId="0" fontId="24" fillId="0" borderId="20" xfId="0" applyFont="1" applyFill="1" applyBorder="1" applyAlignment="1">
      <alignment horizontal="center"/>
    </xf>
    <xf numFmtId="176" fontId="24" fillId="0" borderId="20" xfId="45" applyNumberFormat="1" applyFont="1" applyFill="1" applyBorder="1" applyAlignment="1">
      <alignment/>
    </xf>
    <xf numFmtId="176" fontId="4" fillId="0" borderId="0" xfId="0" applyNumberFormat="1" applyFont="1" applyAlignment="1">
      <alignment/>
    </xf>
    <xf numFmtId="176" fontId="13" fillId="0" borderId="0" xfId="42" applyNumberFormat="1" applyFont="1" applyAlignment="1">
      <alignment/>
    </xf>
    <xf numFmtId="3" fontId="0" fillId="0" borderId="0" xfId="0" applyNumberFormat="1" applyFont="1" applyAlignment="1">
      <alignment/>
    </xf>
    <xf numFmtId="43" fontId="1" fillId="0" borderId="0" xfId="0" applyNumberFormat="1" applyFont="1" applyAlignment="1">
      <alignment/>
    </xf>
    <xf numFmtId="3" fontId="35" fillId="0" borderId="0" xfId="0" applyNumberFormat="1" applyFont="1" applyAlignment="1">
      <alignment/>
    </xf>
    <xf numFmtId="3" fontId="0" fillId="0" borderId="0" xfId="0" applyNumberFormat="1" applyFill="1" applyBorder="1" applyAlignment="1">
      <alignment/>
    </xf>
    <xf numFmtId="3" fontId="0" fillId="0" borderId="12" xfId="0" applyNumberFormat="1" applyFill="1" applyBorder="1" applyAlignment="1">
      <alignment vertical="center"/>
    </xf>
    <xf numFmtId="0" fontId="36" fillId="0" borderId="0" xfId="57" applyFont="1" applyAlignment="1">
      <alignment vertical="center" wrapText="1"/>
      <protection/>
    </xf>
    <xf numFmtId="0" fontId="37" fillId="0" borderId="0" xfId="57" applyFont="1" applyAlignment="1">
      <alignment vertical="center" wrapText="1"/>
      <protection/>
    </xf>
    <xf numFmtId="0" fontId="38" fillId="0" borderId="39" xfId="57" applyFont="1" applyBorder="1" applyAlignment="1">
      <alignment vertical="center" wrapText="1"/>
      <protection/>
    </xf>
    <xf numFmtId="0" fontId="38" fillId="0" borderId="40" xfId="57" applyFont="1" applyBorder="1" applyAlignment="1">
      <alignment horizontal="center" vertical="center" wrapText="1"/>
      <protection/>
    </xf>
    <xf numFmtId="0" fontId="33" fillId="0" borderId="0" xfId="57" applyFont="1" applyAlignment="1">
      <alignment vertical="center" wrapText="1"/>
      <protection/>
    </xf>
    <xf numFmtId="0" fontId="33" fillId="0" borderId="41" xfId="57" applyFont="1" applyBorder="1" applyAlignment="1">
      <alignment vertical="center" wrapText="1"/>
      <protection/>
    </xf>
    <xf numFmtId="180" fontId="33" fillId="0" borderId="42" xfId="44" applyNumberFormat="1" applyFont="1" applyBorder="1" applyAlignment="1">
      <alignment vertical="center" wrapText="1"/>
    </xf>
    <xf numFmtId="0" fontId="33" fillId="0" borderId="43" xfId="57" applyFont="1" applyBorder="1" applyAlignment="1">
      <alignment vertical="center" wrapText="1"/>
      <protection/>
    </xf>
    <xf numFmtId="0" fontId="33" fillId="0" borderId="44" xfId="57" applyFont="1" applyBorder="1" applyAlignment="1">
      <alignment vertical="center" wrapText="1"/>
      <protection/>
    </xf>
    <xf numFmtId="0" fontId="33" fillId="0" borderId="43" xfId="57" applyFont="1" applyBorder="1" applyAlignment="1">
      <alignment horizontal="left" vertical="center" wrapText="1"/>
      <protection/>
    </xf>
    <xf numFmtId="180" fontId="33" fillId="0" borderId="44" xfId="44" applyNumberFormat="1" applyFont="1" applyBorder="1" applyAlignment="1">
      <alignment vertical="center" wrapText="1"/>
    </xf>
    <xf numFmtId="3" fontId="33" fillId="0" borderId="44" xfId="57" applyNumberFormat="1" applyFont="1" applyBorder="1" applyAlignment="1">
      <alignment vertical="center" wrapText="1"/>
      <protection/>
    </xf>
    <xf numFmtId="0" fontId="33" fillId="0" borderId="43" xfId="57" applyBorder="1" applyAlignment="1">
      <alignment horizontal="left" vertical="center" wrapText="1"/>
      <protection/>
    </xf>
    <xf numFmtId="3" fontId="33" fillId="0" borderId="42" xfId="57" applyNumberFormat="1" applyFont="1" applyBorder="1" applyAlignment="1">
      <alignment vertical="center"/>
      <protection/>
    </xf>
    <xf numFmtId="3" fontId="33" fillId="0" borderId="0" xfId="57" applyNumberFormat="1" applyFont="1" applyAlignment="1">
      <alignment vertical="center" wrapText="1"/>
      <protection/>
    </xf>
    <xf numFmtId="4" fontId="33" fillId="0" borderId="0" xfId="57" applyNumberFormat="1" applyFont="1" applyAlignment="1">
      <alignment vertical="center" wrapText="1"/>
      <protection/>
    </xf>
    <xf numFmtId="0" fontId="33" fillId="0" borderId="43" xfId="57" applyBorder="1" applyAlignment="1">
      <alignment vertical="center" wrapText="1"/>
      <protection/>
    </xf>
    <xf numFmtId="180" fontId="33" fillId="0" borderId="44" xfId="57" applyNumberFormat="1" applyFont="1" applyBorder="1" applyAlignment="1">
      <alignment vertical="center" wrapText="1"/>
      <protection/>
    </xf>
    <xf numFmtId="0" fontId="40" fillId="0" borderId="45" xfId="57" applyFont="1" applyBorder="1" applyAlignment="1">
      <alignment vertical="center" wrapText="1"/>
      <protection/>
    </xf>
    <xf numFmtId="180" fontId="34" fillId="0" borderId="46" xfId="57" applyNumberFormat="1" applyFont="1" applyBorder="1" applyAlignment="1">
      <alignment vertical="center" wrapText="1"/>
      <protection/>
    </xf>
    <xf numFmtId="180" fontId="33" fillId="0" borderId="0" xfId="57" applyNumberFormat="1" applyFont="1" applyAlignment="1">
      <alignment vertical="center" wrapText="1"/>
      <protection/>
    </xf>
    <xf numFmtId="0" fontId="34" fillId="0" borderId="0" xfId="57" applyFont="1" applyAlignment="1">
      <alignment vertical="center" wrapText="1"/>
      <protection/>
    </xf>
    <xf numFmtId="0" fontId="33" fillId="0" borderId="41" xfId="57" applyFont="1" applyBorder="1" applyAlignment="1">
      <alignment horizontal="justify" vertical="center" wrapText="1"/>
      <protection/>
    </xf>
    <xf numFmtId="171" fontId="33" fillId="0" borderId="42" xfId="42" applyFont="1" applyBorder="1" applyAlignment="1">
      <alignment vertical="center" wrapText="1"/>
    </xf>
    <xf numFmtId="0" fontId="33" fillId="0" borderId="43" xfId="57" applyFont="1" applyBorder="1" applyAlignment="1">
      <alignment horizontal="justify" vertical="center" wrapText="1"/>
      <protection/>
    </xf>
    <xf numFmtId="0" fontId="40" fillId="0" borderId="43" xfId="57" applyFont="1" applyBorder="1" applyAlignment="1">
      <alignment horizontal="justify" vertical="center" wrapText="1"/>
      <protection/>
    </xf>
    <xf numFmtId="0" fontId="42" fillId="0" borderId="43" xfId="57" applyFont="1" applyBorder="1" applyAlignment="1">
      <alignment horizontal="justify" vertical="center" wrapText="1"/>
      <protection/>
    </xf>
    <xf numFmtId="0" fontId="34" fillId="0" borderId="43" xfId="57" applyFont="1" applyBorder="1" applyAlignment="1">
      <alignment horizontal="justify" vertical="center" wrapText="1"/>
      <protection/>
    </xf>
    <xf numFmtId="0" fontId="39" fillId="0" borderId="0" xfId="57" applyFont="1" applyFill="1" applyBorder="1" applyAlignment="1">
      <alignment vertical="center" wrapText="1"/>
      <protection/>
    </xf>
    <xf numFmtId="180" fontId="39" fillId="0" borderId="0" xfId="57" applyNumberFormat="1" applyFont="1" applyFill="1" applyBorder="1" applyAlignment="1">
      <alignment vertical="center"/>
      <protection/>
    </xf>
    <xf numFmtId="0" fontId="36" fillId="0" borderId="0" xfId="57" applyNumberFormat="1" applyFont="1" applyFill="1" applyBorder="1" applyAlignment="1" applyProtection="1">
      <alignment vertical="center" wrapText="1"/>
      <protection/>
    </xf>
    <xf numFmtId="0" fontId="34" fillId="0" borderId="0" xfId="57" applyFont="1">
      <alignment/>
      <protection/>
    </xf>
    <xf numFmtId="0" fontId="43" fillId="0" borderId="0" xfId="57" applyFont="1">
      <alignment/>
      <protection/>
    </xf>
    <xf numFmtId="0" fontId="39" fillId="0" borderId="0" xfId="57" applyFont="1" applyFill="1" applyBorder="1" applyAlignment="1">
      <alignment vertical="center"/>
      <protection/>
    </xf>
    <xf numFmtId="180" fontId="36" fillId="0" borderId="0" xfId="57" applyNumberFormat="1" applyFont="1" applyFill="1" applyBorder="1" applyAlignment="1" applyProtection="1">
      <alignment vertical="center" wrapText="1"/>
      <protection/>
    </xf>
    <xf numFmtId="0" fontId="44" fillId="0" borderId="0" xfId="57" applyFont="1" applyFill="1" applyAlignment="1">
      <alignment vertical="center" wrapText="1"/>
      <protection/>
    </xf>
    <xf numFmtId="0" fontId="36" fillId="0" borderId="0" xfId="57" applyFont="1" applyFill="1" applyAlignment="1">
      <alignment vertical="center"/>
      <protection/>
    </xf>
    <xf numFmtId="176" fontId="34" fillId="0" borderId="0" xfId="42" applyNumberFormat="1" applyFont="1" applyAlignment="1">
      <alignment/>
    </xf>
    <xf numFmtId="0" fontId="33" fillId="0" borderId="0" xfId="57" applyFont="1" applyBorder="1" applyAlignment="1">
      <alignment vertical="center" wrapText="1"/>
      <protection/>
    </xf>
    <xf numFmtId="180" fontId="33" fillId="0" borderId="0" xfId="44" applyNumberFormat="1" applyFont="1" applyBorder="1" applyAlignment="1">
      <alignment vertical="center" wrapText="1"/>
    </xf>
    <xf numFmtId="0" fontId="34" fillId="0" borderId="47" xfId="57" applyFont="1" applyBorder="1" applyAlignment="1">
      <alignment horizontal="justify" vertical="center" wrapText="1"/>
      <protection/>
    </xf>
    <xf numFmtId="0" fontId="41" fillId="33" borderId="48" xfId="57" applyFont="1" applyFill="1" applyBorder="1" applyAlignment="1">
      <alignment horizontal="justify" vertical="center" wrapText="1"/>
      <protection/>
    </xf>
    <xf numFmtId="180" fontId="41" fillId="0" borderId="49" xfId="57" applyNumberFormat="1" applyFont="1" applyBorder="1" applyAlignment="1">
      <alignment vertical="center" wrapText="1"/>
      <protection/>
    </xf>
    <xf numFmtId="180" fontId="33" fillId="0" borderId="20" xfId="44" applyNumberFormat="1" applyFont="1" applyBorder="1" applyAlignment="1">
      <alignment vertical="center" wrapText="1"/>
    </xf>
    <xf numFmtId="180" fontId="41" fillId="33" borderId="20" xfId="44" applyNumberFormat="1" applyFont="1" applyFill="1" applyBorder="1" applyAlignment="1">
      <alignment vertical="center" wrapText="1"/>
    </xf>
    <xf numFmtId="0" fontId="45" fillId="0" borderId="0" xfId="57" applyFont="1" applyAlignment="1">
      <alignment horizontal="center"/>
      <protection/>
    </xf>
    <xf numFmtId="3" fontId="34" fillId="0" borderId="44" xfId="57" applyNumberFormat="1" applyFont="1" applyBorder="1" applyAlignment="1">
      <alignment vertical="center" wrapText="1"/>
      <protection/>
    </xf>
    <xf numFmtId="176" fontId="1" fillId="34" borderId="20" xfId="42" applyNumberFormat="1" applyFont="1" applyFill="1" applyBorder="1" applyAlignment="1">
      <alignment/>
    </xf>
    <xf numFmtId="176" fontId="1" fillId="34" borderId="16" xfId="42" applyNumberFormat="1" applyFont="1" applyFill="1" applyBorder="1" applyAlignment="1">
      <alignment/>
    </xf>
    <xf numFmtId="176" fontId="4" fillId="34" borderId="22" xfId="42" applyNumberFormat="1" applyFont="1" applyFill="1" applyBorder="1" applyAlignment="1">
      <alignment/>
    </xf>
    <xf numFmtId="176" fontId="1" fillId="34" borderId="18" xfId="42" applyNumberFormat="1" applyFont="1" applyFill="1" applyBorder="1" applyAlignment="1">
      <alignment/>
    </xf>
    <xf numFmtId="176" fontId="4" fillId="34" borderId="25" xfId="42" applyNumberFormat="1" applyFont="1" applyFill="1" applyBorder="1" applyAlignment="1">
      <alignment/>
    </xf>
    <xf numFmtId="176" fontId="4" fillId="34" borderId="18" xfId="42" applyNumberFormat="1" applyFont="1" applyFill="1" applyBorder="1" applyAlignment="1">
      <alignment/>
    </xf>
    <xf numFmtId="176" fontId="4" fillId="34" borderId="16" xfId="42" applyNumberFormat="1" applyFont="1" applyFill="1" applyBorder="1" applyAlignment="1">
      <alignment/>
    </xf>
    <xf numFmtId="176" fontId="3" fillId="34" borderId="22" xfId="42" applyNumberFormat="1" applyFont="1" applyFill="1" applyBorder="1" applyAlignment="1">
      <alignment/>
    </xf>
    <xf numFmtId="176" fontId="1" fillId="34" borderId="20" xfId="42" applyNumberFormat="1" applyFont="1" applyFill="1" applyBorder="1" applyAlignment="1">
      <alignment vertical="center"/>
    </xf>
    <xf numFmtId="172" fontId="15" fillId="34" borderId="20" xfId="0" applyNumberFormat="1" applyFont="1" applyFill="1" applyBorder="1" applyAlignment="1">
      <alignment vertical="center"/>
    </xf>
    <xf numFmtId="0" fontId="15" fillId="34" borderId="20" xfId="0" applyFont="1" applyFill="1" applyBorder="1" applyAlignment="1">
      <alignment vertical="center" wrapText="1"/>
    </xf>
    <xf numFmtId="0" fontId="1" fillId="34" borderId="20" xfId="0" applyFont="1" applyFill="1" applyBorder="1" applyAlignment="1">
      <alignment horizontal="center"/>
    </xf>
    <xf numFmtId="180" fontId="15" fillId="34" borderId="20" xfId="42" applyNumberFormat="1" applyFont="1" applyFill="1" applyBorder="1" applyAlignment="1">
      <alignment/>
    </xf>
    <xf numFmtId="180" fontId="1" fillId="34" borderId="20" xfId="42" applyNumberFormat="1" applyFont="1" applyFill="1" applyBorder="1" applyAlignment="1">
      <alignment/>
    </xf>
    <xf numFmtId="0" fontId="1" fillId="34" borderId="20" xfId="0" applyFont="1" applyFill="1" applyBorder="1" applyAlignment="1">
      <alignment vertical="center" wrapText="1"/>
    </xf>
    <xf numFmtId="0" fontId="23" fillId="34" borderId="20" xfId="0" applyFont="1" applyFill="1" applyBorder="1" applyAlignment="1">
      <alignment/>
    </xf>
    <xf numFmtId="0" fontId="4" fillId="34" borderId="20" xfId="0" applyFont="1" applyFill="1" applyBorder="1" applyAlignment="1">
      <alignment vertical="center" wrapText="1"/>
    </xf>
    <xf numFmtId="0" fontId="12" fillId="34" borderId="20" xfId="0" applyFont="1" applyFill="1" applyBorder="1" applyAlignment="1">
      <alignment horizontal="center"/>
    </xf>
    <xf numFmtId="3" fontId="12" fillId="34" borderId="20" xfId="0" applyNumberFormat="1" applyFont="1" applyFill="1" applyBorder="1" applyAlignment="1">
      <alignment/>
    </xf>
    <xf numFmtId="0" fontId="1" fillId="34" borderId="20" xfId="0" applyFont="1" applyFill="1" applyBorder="1" applyAlignment="1">
      <alignment/>
    </xf>
    <xf numFmtId="176" fontId="1" fillId="34" borderId="20" xfId="45" applyNumberFormat="1" applyFont="1" applyFill="1" applyBorder="1" applyAlignment="1">
      <alignment/>
    </xf>
    <xf numFmtId="176" fontId="0" fillId="34" borderId="20" xfId="45" applyNumberFormat="1" applyFill="1" applyBorder="1" applyAlignment="1">
      <alignment/>
    </xf>
    <xf numFmtId="0" fontId="0" fillId="34" borderId="20" xfId="0" applyFont="1" applyFill="1" applyBorder="1" applyAlignment="1">
      <alignment horizontal="center"/>
    </xf>
    <xf numFmtId="0" fontId="24" fillId="34" borderId="20" xfId="0" applyFont="1" applyFill="1" applyBorder="1" applyAlignment="1">
      <alignment/>
    </xf>
    <xf numFmtId="0" fontId="24" fillId="34" borderId="20" xfId="0" applyFont="1" applyFill="1" applyBorder="1" applyAlignment="1">
      <alignment vertical="center" wrapText="1"/>
    </xf>
    <xf numFmtId="0" fontId="24" fillId="34" borderId="20" xfId="0" applyFont="1" applyFill="1" applyBorder="1" applyAlignment="1">
      <alignment horizontal="center"/>
    </xf>
    <xf numFmtId="176" fontId="24" fillId="34" borderId="20" xfId="45" applyNumberFormat="1" applyFont="1" applyFill="1" applyBorder="1" applyAlignment="1">
      <alignment/>
    </xf>
    <xf numFmtId="176" fontId="13" fillId="34" borderId="20" xfId="45" applyNumberFormat="1" applyFont="1" applyFill="1" applyBorder="1" applyAlignment="1">
      <alignment/>
    </xf>
    <xf numFmtId="0" fontId="4" fillId="34" borderId="20" xfId="0" applyFont="1" applyFill="1" applyBorder="1" applyAlignment="1">
      <alignment/>
    </xf>
    <xf numFmtId="176" fontId="4" fillId="34" borderId="20" xfId="45" applyNumberFormat="1" applyFont="1" applyFill="1" applyBorder="1" applyAlignment="1">
      <alignment/>
    </xf>
    <xf numFmtId="0" fontId="10" fillId="34" borderId="20" xfId="0" applyFont="1" applyFill="1" applyBorder="1" applyAlignment="1">
      <alignment horizontal="center"/>
    </xf>
    <xf numFmtId="0" fontId="2" fillId="34" borderId="20" xfId="0" applyFont="1" applyFill="1" applyBorder="1" applyAlignment="1">
      <alignment/>
    </xf>
    <xf numFmtId="3" fontId="29" fillId="34" borderId="20" xfId="0" applyNumberFormat="1" applyFont="1" applyFill="1" applyBorder="1" applyAlignment="1">
      <alignment/>
    </xf>
    <xf numFmtId="0" fontId="12" fillId="34" borderId="20" xfId="0" applyFont="1" applyFill="1" applyBorder="1" applyAlignment="1">
      <alignment/>
    </xf>
    <xf numFmtId="176" fontId="17" fillId="34" borderId="20" xfId="45" applyNumberFormat="1" applyFont="1" applyFill="1" applyBorder="1" applyAlignment="1">
      <alignment/>
    </xf>
    <xf numFmtId="3" fontId="1" fillId="34" borderId="22" xfId="0" applyNumberFormat="1" applyFont="1" applyFill="1" applyBorder="1" applyAlignment="1">
      <alignment vertical="center"/>
    </xf>
    <xf numFmtId="3" fontId="1" fillId="34" borderId="50" xfId="0" applyNumberFormat="1" applyFont="1" applyFill="1" applyBorder="1" applyAlignment="1">
      <alignment vertical="center"/>
    </xf>
    <xf numFmtId="3" fontId="1" fillId="34" borderId="16" xfId="0" applyNumberFormat="1" applyFont="1" applyFill="1" applyBorder="1" applyAlignment="1">
      <alignment vertical="center"/>
    </xf>
    <xf numFmtId="3" fontId="1" fillId="34" borderId="51" xfId="0" applyNumberFormat="1" applyFont="1" applyFill="1" applyBorder="1" applyAlignment="1">
      <alignment vertical="center"/>
    </xf>
    <xf numFmtId="3" fontId="1" fillId="34" borderId="52" xfId="0" applyNumberFormat="1" applyFont="1" applyFill="1" applyBorder="1" applyAlignment="1">
      <alignment vertical="center"/>
    </xf>
    <xf numFmtId="3" fontId="0" fillId="34" borderId="20" xfId="0" applyNumberFormat="1" applyFont="1" applyFill="1" applyBorder="1" applyAlignment="1">
      <alignment vertical="center"/>
    </xf>
    <xf numFmtId="3" fontId="13" fillId="34" borderId="32" xfId="0" applyNumberFormat="1" applyFont="1" applyFill="1" applyBorder="1" applyAlignment="1">
      <alignment vertical="center"/>
    </xf>
    <xf numFmtId="0" fontId="23" fillId="35" borderId="0" xfId="0" applyFont="1" applyFill="1" applyBorder="1" applyAlignment="1">
      <alignment/>
    </xf>
    <xf numFmtId="0" fontId="4" fillId="35" borderId="0" xfId="0" applyFont="1" applyFill="1" applyBorder="1" applyAlignment="1">
      <alignment vertical="center" wrapText="1"/>
    </xf>
    <xf numFmtId="0" fontId="12" fillId="35" borderId="0" xfId="0" applyFont="1" applyFill="1" applyBorder="1" applyAlignment="1">
      <alignment horizontal="center"/>
    </xf>
    <xf numFmtId="176" fontId="1" fillId="35" borderId="0" xfId="45" applyNumberFormat="1" applyFont="1" applyFill="1" applyBorder="1" applyAlignment="1">
      <alignment vertical="center"/>
    </xf>
    <xf numFmtId="176" fontId="1" fillId="35" borderId="0" xfId="45" applyNumberFormat="1" applyFont="1" applyFill="1" applyBorder="1" applyAlignment="1">
      <alignment/>
    </xf>
    <xf numFmtId="0" fontId="17" fillId="35" borderId="0" xfId="0" applyFont="1" applyFill="1" applyBorder="1" applyAlignment="1">
      <alignment/>
    </xf>
    <xf numFmtId="0" fontId="24" fillId="35" borderId="0" xfId="0" applyFont="1" applyFill="1" applyBorder="1" applyAlignment="1">
      <alignment vertical="center" wrapText="1"/>
    </xf>
    <xf numFmtId="0" fontId="1" fillId="35" borderId="0" xfId="0" applyFont="1" applyFill="1" applyBorder="1" applyAlignment="1">
      <alignment horizontal="center"/>
    </xf>
    <xf numFmtId="0" fontId="1" fillId="0" borderId="36" xfId="0" applyFont="1" applyBorder="1" applyAlignment="1">
      <alignment vertical="center" wrapText="1"/>
    </xf>
    <xf numFmtId="0" fontId="1" fillId="35" borderId="36" xfId="0" applyFont="1" applyFill="1" applyBorder="1" applyAlignment="1">
      <alignment vertical="center" wrapText="1"/>
    </xf>
    <xf numFmtId="0" fontId="1" fillId="35" borderId="36" xfId="0" applyFont="1" applyFill="1" applyBorder="1" applyAlignment="1">
      <alignment/>
    </xf>
    <xf numFmtId="0" fontId="26" fillId="36" borderId="20" xfId="0" applyFont="1" applyFill="1" applyBorder="1" applyAlignment="1">
      <alignment vertical="center"/>
    </xf>
    <xf numFmtId="3" fontId="26" fillId="36" borderId="20" xfId="0" applyNumberFormat="1" applyFont="1" applyFill="1" applyBorder="1" applyAlignment="1">
      <alignment vertical="center"/>
    </xf>
    <xf numFmtId="0" fontId="0" fillId="0" borderId="23" xfId="0" applyFont="1" applyBorder="1" applyAlignment="1">
      <alignment/>
    </xf>
    <xf numFmtId="176" fontId="0" fillId="0" borderId="20" xfId="42" applyNumberFormat="1" applyFont="1" applyBorder="1" applyAlignment="1">
      <alignment horizontal="center"/>
    </xf>
    <xf numFmtId="176" fontId="0" fillId="0" borderId="20" xfId="42" applyNumberFormat="1" applyFont="1" applyBorder="1" applyAlignment="1">
      <alignment/>
    </xf>
    <xf numFmtId="176" fontId="0" fillId="0" borderId="0" xfId="0" applyNumberFormat="1" applyFont="1" applyAlignment="1">
      <alignment/>
    </xf>
    <xf numFmtId="43" fontId="0" fillId="0" borderId="0" xfId="0" applyNumberFormat="1" applyFont="1" applyAlignment="1">
      <alignment/>
    </xf>
    <xf numFmtId="176" fontId="0" fillId="0" borderId="0" xfId="42" applyNumberFormat="1" applyFont="1" applyAlignment="1">
      <alignment/>
    </xf>
    <xf numFmtId="0" fontId="0" fillId="0" borderId="0" xfId="0" applyFont="1" applyAlignment="1">
      <alignment horizontal="left"/>
    </xf>
    <xf numFmtId="3" fontId="46" fillId="0" borderId="0" xfId="0" applyNumberFormat="1" applyFont="1" applyAlignment="1">
      <alignment/>
    </xf>
    <xf numFmtId="3" fontId="47" fillId="0" borderId="0" xfId="0" applyNumberFormat="1" applyFont="1" applyAlignment="1">
      <alignment/>
    </xf>
    <xf numFmtId="176" fontId="18" fillId="0" borderId="20" xfId="42" applyNumberFormat="1" applyFont="1" applyBorder="1" applyAlignment="1">
      <alignment horizontal="right" vertical="center"/>
    </xf>
    <xf numFmtId="3" fontId="29" fillId="0" borderId="0" xfId="0" applyNumberFormat="1" applyFont="1" applyAlignment="1">
      <alignment/>
    </xf>
    <xf numFmtId="3" fontId="48" fillId="0" borderId="0" xfId="0" applyNumberFormat="1" applyFont="1" applyAlignment="1">
      <alignment/>
    </xf>
    <xf numFmtId="3" fontId="18" fillId="0" borderId="0" xfId="0" applyNumberFormat="1" applyFont="1" applyAlignment="1">
      <alignment horizontal="right" vertical="center"/>
    </xf>
    <xf numFmtId="3" fontId="49" fillId="0" borderId="0" xfId="0" applyNumberFormat="1" applyFont="1" applyAlignment="1">
      <alignment/>
    </xf>
    <xf numFmtId="0" fontId="0" fillId="0" borderId="38" xfId="0" applyFont="1" applyBorder="1" applyAlignment="1">
      <alignment/>
    </xf>
    <xf numFmtId="176" fontId="0" fillId="0" borderId="38" xfId="42" applyNumberFormat="1" applyFont="1" applyBorder="1" applyAlignment="1">
      <alignment/>
    </xf>
    <xf numFmtId="0" fontId="0" fillId="0" borderId="53" xfId="0" applyFont="1" applyBorder="1" applyAlignment="1">
      <alignment/>
    </xf>
    <xf numFmtId="0" fontId="0" fillId="0" borderId="54" xfId="0" applyFont="1" applyBorder="1" applyAlignment="1">
      <alignment/>
    </xf>
    <xf numFmtId="0" fontId="1" fillId="0" borderId="54" xfId="0" applyFont="1" applyBorder="1" applyAlignment="1">
      <alignment horizontal="center"/>
    </xf>
    <xf numFmtId="176" fontId="0" fillId="0" borderId="54" xfId="42" applyNumberFormat="1" applyFont="1" applyBorder="1" applyAlignment="1">
      <alignment horizontal="center"/>
    </xf>
    <xf numFmtId="176" fontId="0" fillId="0" borderId="54" xfId="42" applyNumberFormat="1" applyFont="1" applyBorder="1" applyAlignment="1">
      <alignment/>
    </xf>
    <xf numFmtId="0" fontId="0" fillId="0" borderId="0" xfId="0" applyFont="1" applyAlignment="1">
      <alignment vertical="center" wrapText="1"/>
    </xf>
    <xf numFmtId="176" fontId="18" fillId="0" borderId="20" xfId="42" applyNumberFormat="1" applyFont="1" applyBorder="1" applyAlignment="1">
      <alignment vertical="center"/>
    </xf>
    <xf numFmtId="0" fontId="0" fillId="0" borderId="38" xfId="0" applyFont="1" applyBorder="1" applyAlignment="1">
      <alignment vertical="center" wrapText="1"/>
    </xf>
    <xf numFmtId="9" fontId="0" fillId="0" borderId="0" xfId="60" applyFont="1" applyAlignment="1">
      <alignment/>
    </xf>
    <xf numFmtId="199" fontId="46" fillId="0" borderId="0" xfId="60" applyNumberFormat="1" applyFont="1" applyAlignment="1">
      <alignment/>
    </xf>
    <xf numFmtId="0" fontId="0" fillId="0" borderId="20" xfId="0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176" fontId="4" fillId="33" borderId="20" xfId="42" applyNumberFormat="1" applyFont="1" applyFill="1" applyBorder="1" applyAlignment="1">
      <alignment horizontal="center" vertical="center"/>
    </xf>
    <xf numFmtId="176" fontId="4" fillId="0" borderId="20" xfId="42" applyNumberFormat="1" applyFont="1" applyBorder="1" applyAlignment="1">
      <alignment horizontal="right" vertical="center"/>
    </xf>
    <xf numFmtId="176" fontId="1" fillId="0" borderId="20" xfId="42" applyNumberFormat="1" applyFont="1" applyBorder="1" applyAlignment="1">
      <alignment vertical="center"/>
    </xf>
    <xf numFmtId="176" fontId="4" fillId="34" borderId="20" xfId="42" applyNumberFormat="1" applyFont="1" applyFill="1" applyBorder="1" applyAlignment="1">
      <alignment/>
    </xf>
    <xf numFmtId="176" fontId="11" fillId="0" borderId="20" xfId="42" applyNumberFormat="1" applyFont="1" applyBorder="1" applyAlignment="1">
      <alignment/>
    </xf>
    <xf numFmtId="0" fontId="1" fillId="0" borderId="20" xfId="0" applyFont="1" applyBorder="1" applyAlignment="1">
      <alignment vertical="center"/>
    </xf>
    <xf numFmtId="176" fontId="0" fillId="34" borderId="20" xfId="42" applyNumberFormat="1" applyFont="1" applyFill="1" applyBorder="1" applyAlignment="1">
      <alignment/>
    </xf>
    <xf numFmtId="0" fontId="3" fillId="33" borderId="20" xfId="0" applyFont="1" applyFill="1" applyBorder="1" applyAlignment="1">
      <alignment horizontal="center"/>
    </xf>
    <xf numFmtId="0" fontId="3" fillId="33" borderId="20" xfId="42" applyNumberFormat="1" applyFont="1" applyFill="1" applyBorder="1" applyAlignment="1">
      <alignment horizontal="center"/>
    </xf>
    <xf numFmtId="0" fontId="4" fillId="0" borderId="20" xfId="0" applyFont="1" applyBorder="1" applyAlignment="1">
      <alignment horizontal="center"/>
    </xf>
    <xf numFmtId="176" fontId="10" fillId="0" borderId="20" xfId="42" applyNumberFormat="1" applyFont="1" applyBorder="1" applyAlignment="1">
      <alignment horizontal="center"/>
    </xf>
    <xf numFmtId="0" fontId="3" fillId="0" borderId="20" xfId="0" applyFont="1" applyBorder="1" applyAlignment="1">
      <alignment/>
    </xf>
    <xf numFmtId="0" fontId="3" fillId="0" borderId="20" xfId="0" applyFont="1" applyBorder="1" applyAlignment="1">
      <alignment horizontal="center"/>
    </xf>
    <xf numFmtId="176" fontId="3" fillId="34" borderId="20" xfId="42" applyNumberFormat="1" applyFont="1" applyFill="1" applyBorder="1" applyAlignment="1">
      <alignment/>
    </xf>
    <xf numFmtId="0" fontId="4" fillId="33" borderId="11" xfId="0" applyFont="1" applyFill="1" applyBorder="1" applyAlignment="1">
      <alignment horizontal="center"/>
    </xf>
    <xf numFmtId="0" fontId="4" fillId="33" borderId="20" xfId="0" applyFont="1" applyFill="1" applyBorder="1" applyAlignment="1">
      <alignment horizontal="center"/>
    </xf>
    <xf numFmtId="176" fontId="0" fillId="0" borderId="0" xfId="42" applyNumberFormat="1" applyFont="1" applyAlignment="1">
      <alignment horizontal="left"/>
    </xf>
    <xf numFmtId="176" fontId="4" fillId="0" borderId="0" xfId="42" applyNumberFormat="1" applyFont="1" applyAlignment="1">
      <alignment horizontal="left"/>
    </xf>
    <xf numFmtId="4" fontId="33" fillId="0" borderId="55" xfId="57" applyNumberFormat="1" applyFont="1" applyBorder="1" applyAlignment="1">
      <alignment vertical="center" wrapText="1"/>
      <protection/>
    </xf>
    <xf numFmtId="180" fontId="33" fillId="0" borderId="56" xfId="44" applyNumberFormat="1" applyFont="1" applyFill="1" applyBorder="1" applyAlignment="1">
      <alignment vertical="center" wrapText="1"/>
    </xf>
    <xf numFmtId="180" fontId="33" fillId="0" borderId="56" xfId="44" applyNumberFormat="1" applyFont="1" applyBorder="1" applyAlignment="1">
      <alignment vertical="center" wrapText="1"/>
    </xf>
    <xf numFmtId="0" fontId="33" fillId="0" borderId="56" xfId="57" applyFont="1" applyBorder="1" applyAlignment="1">
      <alignment vertical="center" wrapText="1"/>
      <protection/>
    </xf>
    <xf numFmtId="180" fontId="34" fillId="0" borderId="57" xfId="57" applyNumberFormat="1" applyFont="1" applyBorder="1" applyAlignment="1">
      <alignment vertical="center" wrapText="1"/>
      <protection/>
    </xf>
    <xf numFmtId="0" fontId="33" fillId="0" borderId="36" xfId="57" applyFont="1" applyBorder="1" applyAlignment="1">
      <alignment vertical="center" wrapText="1"/>
      <protection/>
    </xf>
    <xf numFmtId="180" fontId="33" fillId="0" borderId="36" xfId="44" applyNumberFormat="1" applyFont="1" applyFill="1" applyBorder="1" applyAlignment="1">
      <alignment vertical="center" wrapText="1"/>
    </xf>
    <xf numFmtId="180" fontId="33" fillId="0" borderId="36" xfId="57" applyNumberFormat="1" applyFont="1" applyBorder="1" applyAlignment="1">
      <alignment vertical="center" wrapText="1"/>
      <protection/>
    </xf>
    <xf numFmtId="180" fontId="34" fillId="0" borderId="36" xfId="57" applyNumberFormat="1" applyFont="1" applyBorder="1" applyAlignment="1">
      <alignment vertical="center" wrapText="1"/>
      <protection/>
    </xf>
    <xf numFmtId="43" fontId="43" fillId="0" borderId="0" xfId="57" applyNumberFormat="1" applyFont="1">
      <alignment/>
      <protection/>
    </xf>
    <xf numFmtId="0" fontId="24" fillId="0" borderId="0" xfId="0" applyFont="1" applyFill="1" applyBorder="1" applyAlignment="1">
      <alignment/>
    </xf>
    <xf numFmtId="0" fontId="24" fillId="0" borderId="0" xfId="0" applyFont="1" applyFill="1" applyBorder="1" applyAlignment="1">
      <alignment horizontal="center"/>
    </xf>
    <xf numFmtId="176" fontId="10" fillId="0" borderId="0" xfId="0" applyNumberFormat="1" applyFont="1" applyAlignment="1">
      <alignment/>
    </xf>
    <xf numFmtId="0" fontId="17" fillId="0" borderId="0" xfId="0" applyFont="1" applyFill="1" applyBorder="1" applyAlignment="1">
      <alignment/>
    </xf>
    <xf numFmtId="0" fontId="1" fillId="0" borderId="0" xfId="0" applyFont="1" applyFill="1" applyBorder="1" applyAlignment="1">
      <alignment vertical="center" wrapText="1"/>
    </xf>
    <xf numFmtId="3" fontId="32" fillId="0" borderId="0" xfId="0" applyNumberFormat="1" applyFont="1" applyBorder="1" applyAlignment="1">
      <alignment/>
    </xf>
    <xf numFmtId="3" fontId="92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176" fontId="0" fillId="0" borderId="0" xfId="45" applyNumberFormat="1" applyBorder="1" applyAlignment="1">
      <alignment/>
    </xf>
    <xf numFmtId="176" fontId="0" fillId="0" borderId="0" xfId="0" applyNumberFormat="1" applyAlignment="1">
      <alignment/>
    </xf>
    <xf numFmtId="0" fontId="24" fillId="0" borderId="20" xfId="0" applyFont="1" applyBorder="1" applyAlignment="1">
      <alignment/>
    </xf>
    <xf numFmtId="0" fontId="24" fillId="0" borderId="20" xfId="0" applyFont="1" applyBorder="1" applyAlignment="1">
      <alignment horizontal="center"/>
    </xf>
    <xf numFmtId="0" fontId="2" fillId="0" borderId="0" xfId="0" applyFont="1" applyBorder="1" applyAlignment="1">
      <alignment/>
    </xf>
    <xf numFmtId="171" fontId="2" fillId="0" borderId="0" xfId="42" applyFont="1" applyFill="1" applyBorder="1" applyAlignment="1" applyProtection="1">
      <alignment/>
      <protection/>
    </xf>
    <xf numFmtId="43" fontId="2" fillId="0" borderId="0" xfId="0" applyNumberFormat="1" applyFont="1" applyBorder="1" applyAlignment="1">
      <alignment/>
    </xf>
    <xf numFmtId="171" fontId="50" fillId="0" borderId="20" xfId="42" applyNumberFormat="1" applyFont="1" applyBorder="1" applyAlignment="1">
      <alignment horizontal="right" vertical="center"/>
    </xf>
    <xf numFmtId="176" fontId="50" fillId="0" borderId="20" xfId="42" applyNumberFormat="1" applyFont="1" applyBorder="1" applyAlignment="1">
      <alignment horizontal="right" vertical="center"/>
    </xf>
    <xf numFmtId="3" fontId="51" fillId="0" borderId="0" xfId="0" applyNumberFormat="1" applyFont="1" applyAlignment="1">
      <alignment/>
    </xf>
    <xf numFmtId="176" fontId="2" fillId="0" borderId="20" xfId="42" applyNumberFormat="1" applyFont="1" applyFill="1" applyBorder="1" applyAlignment="1">
      <alignment/>
    </xf>
    <xf numFmtId="171" fontId="2" fillId="0" borderId="0" xfId="42" applyFont="1" applyBorder="1" applyAlignment="1">
      <alignment/>
    </xf>
    <xf numFmtId="3" fontId="2" fillId="0" borderId="0" xfId="0" applyNumberFormat="1" applyFont="1" applyBorder="1" applyAlignment="1">
      <alignment/>
    </xf>
    <xf numFmtId="3" fontId="53" fillId="0" borderId="0" xfId="0" applyNumberFormat="1" applyFont="1" applyAlignment="1">
      <alignment/>
    </xf>
    <xf numFmtId="3" fontId="50" fillId="0" borderId="0" xfId="0" applyNumberFormat="1" applyFont="1" applyAlignment="1">
      <alignment/>
    </xf>
    <xf numFmtId="3" fontId="50" fillId="0" borderId="0" xfId="0" applyNumberFormat="1" applyFont="1" applyAlignment="1">
      <alignment horizontal="right" vertical="center"/>
    </xf>
    <xf numFmtId="3" fontId="24" fillId="0" borderId="20" xfId="0" applyNumberFormat="1" applyFont="1" applyFill="1" applyBorder="1" applyAlignment="1">
      <alignment/>
    </xf>
    <xf numFmtId="176" fontId="2" fillId="0" borderId="20" xfId="42" applyNumberFormat="1" applyFont="1" applyBorder="1" applyAlignment="1">
      <alignment/>
    </xf>
    <xf numFmtId="0" fontId="2" fillId="0" borderId="2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3" fontId="54" fillId="0" borderId="0" xfId="0" applyNumberFormat="1" applyFont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3" fontId="52" fillId="0" borderId="20" xfId="0" applyNumberFormat="1" applyFont="1" applyFill="1" applyBorder="1" applyAlignment="1">
      <alignment/>
    </xf>
    <xf numFmtId="0" fontId="2" fillId="0" borderId="20" xfId="0" applyFont="1" applyBorder="1" applyAlignment="1">
      <alignment horizontal="left"/>
    </xf>
    <xf numFmtId="176" fontId="2" fillId="0" borderId="20" xfId="45" applyNumberFormat="1" applyFont="1" applyFill="1" applyBorder="1" applyAlignment="1">
      <alignment horizontal="left"/>
    </xf>
    <xf numFmtId="176" fontId="2" fillId="0" borderId="20" xfId="45" applyNumberFormat="1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20" xfId="0" applyNumberFormat="1" applyFont="1" applyFill="1" applyBorder="1" applyAlignment="1" applyProtection="1">
      <alignment horizontal="left"/>
      <protection/>
    </xf>
    <xf numFmtId="0" fontId="50" fillId="0" borderId="20" xfId="0" applyFont="1" applyBorder="1" applyAlignment="1">
      <alignment horizontal="left" vertical="center"/>
    </xf>
    <xf numFmtId="171" fontId="2" fillId="0" borderId="20" xfId="42" applyNumberFormat="1" applyFont="1" applyFill="1" applyBorder="1" applyAlignment="1" applyProtection="1">
      <alignment horizontal="left"/>
      <protection/>
    </xf>
    <xf numFmtId="171" fontId="50" fillId="0" borderId="20" xfId="42" applyNumberFormat="1" applyFont="1" applyBorder="1" applyAlignment="1">
      <alignment horizontal="left" vertical="center"/>
    </xf>
    <xf numFmtId="176" fontId="50" fillId="0" borderId="20" xfId="42" applyNumberFormat="1" applyFont="1" applyBorder="1" applyAlignment="1">
      <alignment horizontal="left" vertical="center"/>
    </xf>
    <xf numFmtId="3" fontId="55" fillId="0" borderId="0" xfId="0" applyNumberFormat="1" applyFont="1" applyAlignment="1">
      <alignment horizontal="left"/>
    </xf>
    <xf numFmtId="0" fontId="2" fillId="0" borderId="0" xfId="0" applyNumberFormat="1" applyFont="1" applyFill="1" applyBorder="1" applyAlignment="1" applyProtection="1">
      <alignment horizontal="left"/>
      <protection/>
    </xf>
    <xf numFmtId="0" fontId="50" fillId="0" borderId="20" xfId="0" applyFont="1" applyBorder="1" applyAlignment="1">
      <alignment vertical="center"/>
    </xf>
    <xf numFmtId="0" fontId="50" fillId="0" borderId="20" xfId="0" applyFont="1" applyBorder="1" applyAlignment="1">
      <alignment horizontal="center" vertical="center"/>
    </xf>
    <xf numFmtId="171" fontId="2" fillId="0" borderId="20" xfId="42" applyNumberFormat="1" applyFont="1" applyFill="1" applyBorder="1" applyAlignment="1" applyProtection="1">
      <alignment/>
      <protection/>
    </xf>
    <xf numFmtId="0" fontId="50" fillId="0" borderId="20" xfId="0" applyFont="1" applyBorder="1" applyAlignment="1">
      <alignment horizontal="center" vertical="center" wrapText="1"/>
    </xf>
    <xf numFmtId="0" fontId="23" fillId="0" borderId="20" xfId="0" applyFont="1" applyFill="1" applyBorder="1" applyAlignment="1">
      <alignment/>
    </xf>
    <xf numFmtId="0" fontId="2" fillId="0" borderId="20" xfId="0" applyFont="1" applyFill="1" applyBorder="1" applyAlignment="1">
      <alignment vertical="center" wrapText="1"/>
    </xf>
    <xf numFmtId="0" fontId="2" fillId="0" borderId="20" xfId="0" applyNumberFormat="1" applyFont="1" applyFill="1" applyBorder="1" applyAlignment="1" applyProtection="1">
      <alignment/>
      <protection/>
    </xf>
    <xf numFmtId="3" fontId="50" fillId="0" borderId="20" xfId="0" applyNumberFormat="1" applyFont="1" applyBorder="1" applyAlignment="1">
      <alignment horizontal="right" vertical="center"/>
    </xf>
    <xf numFmtId="0" fontId="56" fillId="0" borderId="0" xfId="0" applyFont="1" applyAlignment="1">
      <alignment horizontal="left" vertical="center"/>
    </xf>
    <xf numFmtId="0" fontId="2" fillId="0" borderId="0" xfId="0" applyNumberFormat="1" applyFont="1" applyFill="1" applyBorder="1" applyAlignment="1" applyProtection="1">
      <alignment/>
      <protection/>
    </xf>
    <xf numFmtId="3" fontId="50" fillId="0" borderId="20" xfId="0" applyNumberFormat="1" applyFont="1" applyFill="1" applyBorder="1" applyAlignment="1">
      <alignment horizontal="right" vertical="center"/>
    </xf>
    <xf numFmtId="172" fontId="57" fillId="0" borderId="20" xfId="0" applyNumberFormat="1" applyFont="1" applyBorder="1" applyAlignment="1">
      <alignment vertical="center"/>
    </xf>
    <xf numFmtId="1" fontId="57" fillId="0" borderId="20" xfId="0" applyNumberFormat="1" applyFont="1" applyBorder="1" applyAlignment="1">
      <alignment horizontal="left" vertical="center"/>
    </xf>
    <xf numFmtId="0" fontId="57" fillId="0" borderId="20" xfId="0" applyFont="1" applyBorder="1" applyAlignment="1">
      <alignment vertical="center" wrapText="1"/>
    </xf>
    <xf numFmtId="180" fontId="57" fillId="0" borderId="20" xfId="42" applyNumberFormat="1" applyFont="1" applyFill="1" applyBorder="1" applyAlignment="1">
      <alignment/>
    </xf>
    <xf numFmtId="180" fontId="2" fillId="0" borderId="20" xfId="42" applyNumberFormat="1" applyFont="1" applyBorder="1" applyAlignment="1">
      <alignment/>
    </xf>
    <xf numFmtId="172" fontId="58" fillId="0" borderId="20" xfId="0" applyNumberFormat="1" applyFont="1" applyFill="1" applyBorder="1" applyAlignment="1">
      <alignment vertical="center"/>
    </xf>
    <xf numFmtId="180" fontId="58" fillId="0" borderId="20" xfId="42" applyNumberFormat="1" applyFont="1" applyFill="1" applyBorder="1" applyAlignment="1">
      <alignment/>
    </xf>
    <xf numFmtId="0" fontId="58" fillId="0" borderId="20" xfId="0" applyFont="1" applyBorder="1" applyAlignment="1">
      <alignment vertical="center" wrapText="1"/>
    </xf>
    <xf numFmtId="1" fontId="57" fillId="0" borderId="20" xfId="0" applyNumberFormat="1" applyFont="1" applyBorder="1" applyAlignment="1">
      <alignment vertical="center"/>
    </xf>
    <xf numFmtId="176" fontId="0" fillId="0" borderId="0" xfId="42" applyNumberFormat="1" applyFont="1" applyBorder="1" applyAlignment="1">
      <alignment/>
    </xf>
    <xf numFmtId="3" fontId="18" fillId="0" borderId="0" xfId="0" applyNumberFormat="1" applyFont="1" applyBorder="1" applyAlignment="1">
      <alignment horizontal="right" vertical="center"/>
    </xf>
    <xf numFmtId="0" fontId="2" fillId="0" borderId="0" xfId="0" applyFont="1" applyFill="1" applyBorder="1" applyAlignment="1">
      <alignment horizontal="center"/>
    </xf>
    <xf numFmtId="176" fontId="0" fillId="0" borderId="0" xfId="45" applyNumberFormat="1" applyFill="1" applyBorder="1" applyAlignment="1">
      <alignment/>
    </xf>
    <xf numFmtId="176" fontId="50" fillId="0" borderId="34" xfId="42" applyNumberFormat="1" applyFont="1" applyBorder="1" applyAlignment="1">
      <alignment horizontal="right" vertical="center"/>
    </xf>
    <xf numFmtId="3" fontId="29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176" fontId="4" fillId="0" borderId="0" xfId="45" applyNumberFormat="1" applyFont="1" applyFill="1" applyBorder="1" applyAlignment="1">
      <alignment/>
    </xf>
    <xf numFmtId="0" fontId="2" fillId="0" borderId="58" xfId="0" applyFont="1" applyBorder="1" applyAlignment="1">
      <alignment/>
    </xf>
    <xf numFmtId="0" fontId="4" fillId="0" borderId="36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/>
    </xf>
    <xf numFmtId="176" fontId="1" fillId="0" borderId="59" xfId="45" applyNumberFormat="1" applyFont="1" applyFill="1" applyBorder="1" applyAlignment="1">
      <alignment/>
    </xf>
    <xf numFmtId="0" fontId="1" fillId="0" borderId="36" xfId="0" applyFont="1" applyFill="1" applyBorder="1" applyAlignment="1">
      <alignment/>
    </xf>
    <xf numFmtId="0" fontId="24" fillId="0" borderId="0" xfId="0" applyFont="1" applyFill="1" applyBorder="1" applyAlignment="1">
      <alignment vertical="center" wrapText="1"/>
    </xf>
    <xf numFmtId="176" fontId="2" fillId="0" borderId="0" xfId="45" applyNumberFormat="1" applyFont="1" applyBorder="1" applyAlignment="1">
      <alignment/>
    </xf>
    <xf numFmtId="176" fontId="24" fillId="35" borderId="0" xfId="45" applyNumberFormat="1" applyFont="1" applyFill="1" applyBorder="1" applyAlignment="1">
      <alignment/>
    </xf>
    <xf numFmtId="176" fontId="2" fillId="0" borderId="0" xfId="42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76" fontId="2" fillId="0" borderId="60" xfId="45" applyNumberFormat="1" applyFont="1" applyBorder="1" applyAlignment="1">
      <alignment/>
    </xf>
    <xf numFmtId="0" fontId="1" fillId="37" borderId="20" xfId="0" applyFont="1" applyFill="1" applyBorder="1" applyAlignment="1">
      <alignment/>
    </xf>
    <xf numFmtId="0" fontId="17" fillId="37" borderId="20" xfId="0" applyFont="1" applyFill="1" applyBorder="1" applyAlignment="1">
      <alignment/>
    </xf>
    <xf numFmtId="0" fontId="1" fillId="37" borderId="20" xfId="0" applyFont="1" applyFill="1" applyBorder="1" applyAlignment="1">
      <alignment vertical="center" wrapText="1"/>
    </xf>
    <xf numFmtId="0" fontId="1" fillId="37" borderId="20" xfId="0" applyFont="1" applyFill="1" applyBorder="1" applyAlignment="1">
      <alignment horizontal="center"/>
    </xf>
    <xf numFmtId="176" fontId="1" fillId="37" borderId="20" xfId="45" applyNumberFormat="1" applyFont="1" applyFill="1" applyBorder="1" applyAlignment="1">
      <alignment/>
    </xf>
    <xf numFmtId="0" fontId="12" fillId="0" borderId="36" xfId="0" applyFont="1" applyFill="1" applyBorder="1" applyAlignment="1">
      <alignment/>
    </xf>
    <xf numFmtId="0" fontId="26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center"/>
    </xf>
    <xf numFmtId="3" fontId="12" fillId="0" borderId="0" xfId="0" applyNumberFormat="1" applyFont="1" applyFill="1" applyBorder="1" applyAlignment="1">
      <alignment/>
    </xf>
    <xf numFmtId="3" fontId="26" fillId="0" borderId="0" xfId="0" applyNumberFormat="1" applyFont="1" applyFill="1" applyBorder="1" applyAlignment="1">
      <alignment vertical="center"/>
    </xf>
    <xf numFmtId="180" fontId="1" fillId="0" borderId="0" xfId="42" applyNumberFormat="1" applyFont="1" applyFill="1" applyBorder="1" applyAlignment="1">
      <alignment/>
    </xf>
    <xf numFmtId="172" fontId="15" fillId="0" borderId="36" xfId="0" applyNumberFormat="1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 wrapText="1"/>
    </xf>
    <xf numFmtId="180" fontId="15" fillId="0" borderId="0" xfId="42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182" fontId="4" fillId="0" borderId="0" xfId="0" applyNumberFormat="1" applyFont="1" applyAlignment="1">
      <alignment/>
    </xf>
    <xf numFmtId="0" fontId="12" fillId="0" borderId="0" xfId="0" applyFont="1" applyFill="1" applyBorder="1" applyAlignment="1">
      <alignment/>
    </xf>
    <xf numFmtId="0" fontId="2" fillId="0" borderId="36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4" fillId="34" borderId="61" xfId="0" applyFont="1" applyFill="1" applyBorder="1" applyAlignment="1">
      <alignment/>
    </xf>
    <xf numFmtId="0" fontId="23" fillId="34" borderId="62" xfId="0" applyFont="1" applyFill="1" applyBorder="1" applyAlignment="1">
      <alignment/>
    </xf>
    <xf numFmtId="176" fontId="17" fillId="34" borderId="62" xfId="45" applyNumberFormat="1" applyFont="1" applyFill="1" applyBorder="1" applyAlignment="1">
      <alignment/>
    </xf>
    <xf numFmtId="176" fontId="17" fillId="34" borderId="63" xfId="45" applyNumberFormat="1" applyFont="1" applyFill="1" applyBorder="1" applyAlignment="1">
      <alignment/>
    </xf>
    <xf numFmtId="176" fontId="12" fillId="0" borderId="0" xfId="45" applyNumberFormat="1" applyFont="1" applyFill="1" applyBorder="1" applyAlignment="1">
      <alignment/>
    </xf>
    <xf numFmtId="176" fontId="12" fillId="0" borderId="59" xfId="45" applyNumberFormat="1" applyFont="1" applyFill="1" applyBorder="1" applyAlignment="1">
      <alignment/>
    </xf>
    <xf numFmtId="0" fontId="24" fillId="0" borderId="36" xfId="0" applyFont="1" applyFill="1" applyBorder="1" applyAlignment="1">
      <alignment/>
    </xf>
    <xf numFmtId="0" fontId="1" fillId="34" borderId="62" xfId="0" applyFont="1" applyFill="1" applyBorder="1" applyAlignment="1">
      <alignment/>
    </xf>
    <xf numFmtId="0" fontId="24" fillId="34" borderId="62" xfId="0" applyFont="1" applyFill="1" applyBorder="1" applyAlignment="1">
      <alignment horizontal="center"/>
    </xf>
    <xf numFmtId="0" fontId="2" fillId="0" borderId="34" xfId="0" applyFont="1" applyFill="1" applyBorder="1" applyAlignment="1">
      <alignment/>
    </xf>
    <xf numFmtId="0" fontId="24" fillId="34" borderId="64" xfId="0" applyFont="1" applyFill="1" applyBorder="1" applyAlignment="1">
      <alignment/>
    </xf>
    <xf numFmtId="0" fontId="24" fillId="34" borderId="65" xfId="0" applyFont="1" applyFill="1" applyBorder="1" applyAlignment="1">
      <alignment/>
    </xf>
    <xf numFmtId="0" fontId="24" fillId="34" borderId="65" xfId="0" applyFont="1" applyFill="1" applyBorder="1" applyAlignment="1">
      <alignment horizontal="center"/>
    </xf>
    <xf numFmtId="176" fontId="24" fillId="34" borderId="65" xfId="45" applyNumberFormat="1" applyFont="1" applyFill="1" applyBorder="1" applyAlignment="1">
      <alignment/>
    </xf>
    <xf numFmtId="176" fontId="24" fillId="34" borderId="66" xfId="45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171" fontId="2" fillId="0" borderId="20" xfId="42" applyFont="1" applyFill="1" applyBorder="1" applyAlignment="1">
      <alignment/>
    </xf>
    <xf numFmtId="3" fontId="52" fillId="0" borderId="20" xfId="0" applyNumberFormat="1" applyFont="1" applyBorder="1" applyAlignment="1">
      <alignment/>
    </xf>
    <xf numFmtId="176" fontId="0" fillId="34" borderId="20" xfId="45" applyNumberFormat="1" applyFont="1" applyFill="1" applyBorder="1" applyAlignment="1">
      <alignment/>
    </xf>
    <xf numFmtId="0" fontId="2" fillId="34" borderId="20" xfId="0" applyFont="1" applyFill="1" applyBorder="1" applyAlignment="1">
      <alignment horizontal="center"/>
    </xf>
    <xf numFmtId="176" fontId="2" fillId="34" borderId="20" xfId="45" applyNumberFormat="1" applyFont="1" applyFill="1" applyBorder="1" applyAlignment="1">
      <alignment/>
    </xf>
    <xf numFmtId="176" fontId="12" fillId="34" borderId="20" xfId="45" applyNumberFormat="1" applyFont="1" applyFill="1" applyBorder="1" applyAlignment="1">
      <alignment/>
    </xf>
    <xf numFmtId="176" fontId="1" fillId="34" borderId="20" xfId="45" applyNumberFormat="1" applyFont="1" applyFill="1" applyBorder="1" applyAlignment="1">
      <alignment wrapText="1"/>
    </xf>
    <xf numFmtId="172" fontId="11" fillId="34" borderId="20" xfId="0" applyNumberFormat="1" applyFont="1" applyFill="1" applyBorder="1" applyAlignment="1">
      <alignment vertical="center"/>
    </xf>
    <xf numFmtId="0" fontId="18" fillId="34" borderId="20" xfId="0" applyFont="1" applyFill="1" applyBorder="1" applyAlignment="1">
      <alignment vertical="center"/>
    </xf>
    <xf numFmtId="0" fontId="4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0" fillId="0" borderId="35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4" fillId="33" borderId="20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/>
    </xf>
    <xf numFmtId="0" fontId="41" fillId="0" borderId="67" xfId="57" applyFont="1" applyBorder="1" applyAlignment="1">
      <alignment horizontal="center" vertical="center"/>
      <protection/>
    </xf>
    <xf numFmtId="0" fontId="33" fillId="0" borderId="68" xfId="57" applyBorder="1" applyAlignment="1">
      <alignment horizontal="center" vertical="center"/>
      <protection/>
    </xf>
    <xf numFmtId="0" fontId="33" fillId="0" borderId="69" xfId="57" applyBorder="1" applyAlignment="1">
      <alignment horizontal="center" vertical="center"/>
      <protection/>
    </xf>
    <xf numFmtId="0" fontId="33" fillId="0" borderId="38" xfId="57" applyBorder="1" applyAlignment="1">
      <alignment horizontal="center" vertical="center"/>
      <protection/>
    </xf>
    <xf numFmtId="0" fontId="39" fillId="0" borderId="70" xfId="57" applyFont="1" applyBorder="1" applyAlignment="1">
      <alignment horizontal="left" vertical="center" wrapText="1"/>
      <protection/>
    </xf>
    <xf numFmtId="0" fontId="36" fillId="0" borderId="71" xfId="57" applyFont="1" applyBorder="1" applyAlignment="1">
      <alignment horizontal="left" vertical="center" wrapText="1"/>
      <protection/>
    </xf>
    <xf numFmtId="0" fontId="36" fillId="0" borderId="69" xfId="57" applyFont="1" applyBorder="1" applyAlignment="1">
      <alignment horizontal="left" vertical="center" wrapText="1"/>
      <protection/>
    </xf>
    <xf numFmtId="0" fontId="36" fillId="0" borderId="72" xfId="57" applyFont="1" applyBorder="1" applyAlignment="1">
      <alignment horizontal="left" vertical="center" wrapText="1"/>
      <protection/>
    </xf>
    <xf numFmtId="0" fontId="5" fillId="0" borderId="0" xfId="0" applyFont="1" applyAlignment="1">
      <alignment horizontal="center" vertical="center"/>
    </xf>
    <xf numFmtId="0" fontId="0" fillId="0" borderId="73" xfId="0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left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_Sheet1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Standard_Abfragepersonalaufwand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3"/>
  <sheetViews>
    <sheetView zoomScalePageLayoutView="0" workbookViewId="0" topLeftCell="A4">
      <selection activeCell="A21" sqref="A21"/>
    </sheetView>
  </sheetViews>
  <sheetFormatPr defaultColWidth="9.140625" defaultRowHeight="12.75"/>
  <cols>
    <col min="1" max="1" width="110.8515625" style="0" customWidth="1"/>
  </cols>
  <sheetData>
    <row r="1" s="101" customFormat="1" ht="18.75">
      <c r="A1" s="100" t="s">
        <v>140</v>
      </c>
    </row>
    <row r="2" s="5" customFormat="1" ht="12.75">
      <c r="A2" s="98"/>
    </row>
    <row r="3" s="21" customFormat="1" ht="15">
      <c r="A3" s="102" t="s">
        <v>350</v>
      </c>
    </row>
    <row r="4" s="5" customFormat="1" ht="29.25" customHeight="1">
      <c r="A4" s="99" t="s">
        <v>0</v>
      </c>
    </row>
    <row r="5" s="5" customFormat="1" ht="12.75">
      <c r="A5" s="98"/>
    </row>
    <row r="6" s="5" customFormat="1" ht="12.75">
      <c r="A6" s="98"/>
    </row>
    <row r="7" s="21" customFormat="1" ht="18.75">
      <c r="A7" s="100" t="s">
        <v>140</v>
      </c>
    </row>
    <row r="8" s="5" customFormat="1" ht="12.75">
      <c r="A8" s="98"/>
    </row>
    <row r="9" s="5" customFormat="1" ht="12.75">
      <c r="A9" s="98"/>
    </row>
    <row r="10" s="5" customFormat="1" ht="12.75">
      <c r="A10" s="98" t="s">
        <v>1</v>
      </c>
    </row>
    <row r="11" s="5" customFormat="1" ht="12.75">
      <c r="A11" s="98"/>
    </row>
    <row r="12" s="5" customFormat="1" ht="12.75">
      <c r="A12" s="98"/>
    </row>
    <row r="13" s="5" customFormat="1" ht="12.75">
      <c r="A13" s="91" t="s">
        <v>2</v>
      </c>
    </row>
    <row r="14" s="5" customFormat="1" ht="12.75">
      <c r="A14" s="91"/>
    </row>
    <row r="15" s="5" customFormat="1" ht="12.75">
      <c r="A15" s="91" t="s">
        <v>358</v>
      </c>
    </row>
    <row r="16" s="5" customFormat="1" ht="12.75">
      <c r="A16" s="98"/>
    </row>
    <row r="17" s="5" customFormat="1" ht="12.75">
      <c r="A17" s="98"/>
    </row>
    <row r="18" s="5" customFormat="1" ht="12.75">
      <c r="A18" s="98"/>
    </row>
    <row r="19" s="5" customFormat="1" ht="12.75">
      <c r="A19" s="98"/>
    </row>
    <row r="20" s="5" customFormat="1" ht="12.75">
      <c r="A20" s="91" t="s">
        <v>351</v>
      </c>
    </row>
    <row r="21" s="5" customFormat="1" ht="12.75">
      <c r="A21" s="98"/>
    </row>
    <row r="22" s="5" customFormat="1" ht="12.75">
      <c r="A22" s="98"/>
    </row>
    <row r="23" s="5" customFormat="1" ht="12.75">
      <c r="A23" s="98"/>
    </row>
    <row r="24" s="5" customFormat="1" ht="12.75"/>
    <row r="25" s="5" customFormat="1" ht="12.75"/>
    <row r="26" s="5" customFormat="1" ht="12.75"/>
    <row r="27" s="5" customFormat="1" ht="12.75"/>
    <row r="28" s="5" customFormat="1" ht="12.75"/>
    <row r="29" s="5" customFormat="1" ht="12.75"/>
    <row r="30" s="5" customFormat="1" ht="12.75"/>
  </sheetData>
  <sheetProtection/>
  <printOptions/>
  <pageMargins left="0.26" right="0.14" top="1" bottom="1" header="0.5" footer="0.5"/>
  <pageSetup horizontalDpi="600" verticalDpi="600" orientation="portrait" paperSize="9" r:id="rId1"/>
  <headerFooter alignWithMargins="0">
    <oddFooter>&amp;C1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0"/>
  <sheetViews>
    <sheetView zoomScalePageLayoutView="0" workbookViewId="0" topLeftCell="A16">
      <selection activeCell="H29" sqref="H29"/>
    </sheetView>
  </sheetViews>
  <sheetFormatPr defaultColWidth="9.140625" defaultRowHeight="12.75"/>
  <cols>
    <col min="1" max="1" width="4.28125" style="5" customWidth="1"/>
    <col min="2" max="2" width="46.8515625" style="5" customWidth="1"/>
    <col min="3" max="3" width="11.140625" style="4" customWidth="1"/>
    <col min="4" max="4" width="23.140625" style="306" customWidth="1"/>
    <col min="5" max="5" width="20.140625" style="306" customWidth="1"/>
    <col min="6" max="6" width="11.28125" style="5" bestFit="1" customWidth="1"/>
    <col min="7" max="7" width="9.140625" style="5" customWidth="1"/>
    <col min="8" max="8" width="14.140625" style="5" customWidth="1"/>
    <col min="9" max="16384" width="9.140625" style="5" customWidth="1"/>
  </cols>
  <sheetData>
    <row r="1" spans="1:5" ht="15.75">
      <c r="A1" s="488" t="s">
        <v>140</v>
      </c>
      <c r="B1" s="488"/>
      <c r="C1" s="488"/>
      <c r="D1" s="488"/>
      <c r="E1" s="488"/>
    </row>
    <row r="2" ht="12.75">
      <c r="A2" s="98"/>
    </row>
    <row r="3" spans="1:5" ht="15.75">
      <c r="A3" s="488" t="s">
        <v>352</v>
      </c>
      <c r="B3" s="488"/>
      <c r="C3" s="488"/>
      <c r="D3" s="488"/>
      <c r="E3" s="488"/>
    </row>
    <row r="4" ht="19.5" customHeight="1">
      <c r="A4" s="307" t="s">
        <v>0</v>
      </c>
    </row>
    <row r="5" ht="36" customHeight="1">
      <c r="B5" s="6" t="s">
        <v>373</v>
      </c>
    </row>
    <row r="6" spans="1:5" s="1" customFormat="1" ht="18">
      <c r="A6" s="336"/>
      <c r="B6" s="336" t="s">
        <v>3</v>
      </c>
      <c r="C6" s="344" t="s">
        <v>4</v>
      </c>
      <c r="D6" s="337">
        <v>2012</v>
      </c>
      <c r="E6" s="337">
        <v>2011</v>
      </c>
    </row>
    <row r="7" spans="1:5" s="9" customFormat="1" ht="15.75">
      <c r="A7" s="117" t="s">
        <v>5</v>
      </c>
      <c r="B7" s="117" t="s">
        <v>6</v>
      </c>
      <c r="C7" s="338"/>
      <c r="D7" s="339"/>
      <c r="E7" s="80"/>
    </row>
    <row r="8" spans="1:9" ht="13.5">
      <c r="A8" s="125">
        <v>1</v>
      </c>
      <c r="B8" s="125" t="s">
        <v>7</v>
      </c>
      <c r="C8" s="145" t="s">
        <v>327</v>
      </c>
      <c r="D8" s="246">
        <f>+'Tabela per shenimet financiare'!G15</f>
        <v>11300980</v>
      </c>
      <c r="E8" s="246">
        <v>25120111</v>
      </c>
      <c r="H8" s="308"/>
      <c r="I8" s="305"/>
    </row>
    <row r="9" spans="1:5" ht="12.75">
      <c r="A9" s="125">
        <v>2</v>
      </c>
      <c r="B9" s="125" t="s">
        <v>8</v>
      </c>
      <c r="C9" s="145"/>
      <c r="D9" s="157"/>
      <c r="E9" s="303"/>
    </row>
    <row r="10" spans="1:5" ht="12.75">
      <c r="A10" s="147" t="s">
        <v>9</v>
      </c>
      <c r="B10" s="147" t="s">
        <v>52</v>
      </c>
      <c r="C10" s="145"/>
      <c r="D10" s="302"/>
      <c r="E10" s="303"/>
    </row>
    <row r="11" spans="1:5" ht="12.75">
      <c r="A11" s="147" t="s">
        <v>10</v>
      </c>
      <c r="B11" s="147" t="s">
        <v>53</v>
      </c>
      <c r="C11" s="145"/>
      <c r="D11" s="302"/>
      <c r="E11" s="303"/>
    </row>
    <row r="12" spans="1:5" s="4" customFormat="1" ht="12.75">
      <c r="A12" s="125"/>
      <c r="B12" s="125" t="s">
        <v>11</v>
      </c>
      <c r="C12" s="145"/>
      <c r="D12" s="246">
        <v>0</v>
      </c>
      <c r="E12" s="246">
        <v>0</v>
      </c>
    </row>
    <row r="13" spans="1:5" s="4" customFormat="1" ht="12.75">
      <c r="A13" s="125">
        <v>3</v>
      </c>
      <c r="B13" s="125" t="s">
        <v>12</v>
      </c>
      <c r="C13" s="145" t="str">
        <f>+'Tabela per shenimet financiare'!D19</f>
        <v>S2</v>
      </c>
      <c r="D13" s="157"/>
      <c r="E13" s="81"/>
    </row>
    <row r="14" spans="1:9" ht="13.5">
      <c r="A14" s="147" t="s">
        <v>9</v>
      </c>
      <c r="B14" s="147" t="s">
        <v>13</v>
      </c>
      <c r="C14" s="145"/>
      <c r="D14" s="302">
        <f>+'Tabela per shenimet financiare'!G20</f>
        <v>119181880</v>
      </c>
      <c r="E14" s="303">
        <v>107940528</v>
      </c>
      <c r="H14" s="309"/>
      <c r="I14" s="194"/>
    </row>
    <row r="15" spans="1:5" ht="12.75">
      <c r="A15" s="147" t="s">
        <v>10</v>
      </c>
      <c r="B15" s="147" t="s">
        <v>14</v>
      </c>
      <c r="C15" s="145"/>
      <c r="D15" s="302">
        <f>+'Tabela per shenimet financiare'!G25+'Tabela per shenimet financiare'!G24+'Tabela per shenimet financiare'!G23+'Tabela per shenimet financiare'!G22+'Tabela per shenimet financiare'!G21</f>
        <v>5322944</v>
      </c>
      <c r="E15" s="303">
        <v>7479483</v>
      </c>
    </row>
    <row r="16" spans="1:5" ht="12.75">
      <c r="A16" s="147" t="s">
        <v>15</v>
      </c>
      <c r="B16" s="147" t="s">
        <v>16</v>
      </c>
      <c r="C16" s="145"/>
      <c r="D16" s="302"/>
      <c r="E16" s="303"/>
    </row>
    <row r="17" spans="1:5" ht="12.75">
      <c r="A17" s="147" t="s">
        <v>17</v>
      </c>
      <c r="B17" s="147" t="s">
        <v>18</v>
      </c>
      <c r="C17" s="145"/>
      <c r="D17" s="302"/>
      <c r="E17" s="303"/>
    </row>
    <row r="18" spans="1:5" s="4" customFormat="1" ht="12.75">
      <c r="A18" s="125"/>
      <c r="B18" s="125" t="s">
        <v>19</v>
      </c>
      <c r="C18" s="145"/>
      <c r="D18" s="246">
        <f>SUM(D14:D17)</f>
        <v>124504824</v>
      </c>
      <c r="E18" s="246">
        <v>115420011</v>
      </c>
    </row>
    <row r="19" spans="1:5" s="4" customFormat="1" ht="12.75">
      <c r="A19" s="125">
        <v>4</v>
      </c>
      <c r="B19" s="125" t="s">
        <v>20</v>
      </c>
      <c r="C19" s="145"/>
      <c r="D19" s="157"/>
      <c r="E19" s="81"/>
    </row>
    <row r="20" spans="1:5" ht="12.75">
      <c r="A20" s="147" t="s">
        <v>9</v>
      </c>
      <c r="B20" s="147" t="s">
        <v>21</v>
      </c>
      <c r="C20" s="145"/>
      <c r="D20" s="310"/>
      <c r="E20" s="303"/>
    </row>
    <row r="21" spans="1:9" ht="13.5">
      <c r="A21" s="147" t="s">
        <v>10</v>
      </c>
      <c r="B21" s="147" t="s">
        <v>141</v>
      </c>
      <c r="C21" s="145"/>
      <c r="D21" s="147">
        <f>+'Tabela per shenimet financiare'!G32</f>
        <v>3225113</v>
      </c>
      <c r="E21" s="303"/>
      <c r="H21" s="309"/>
      <c r="I21" s="304"/>
    </row>
    <row r="22" spans="1:9" ht="13.5">
      <c r="A22" s="147" t="s">
        <v>15</v>
      </c>
      <c r="B22" s="147" t="s">
        <v>142</v>
      </c>
      <c r="C22" s="145"/>
      <c r="D22" s="303">
        <f>+'Tabela per shenimet financiare'!G33</f>
        <v>16413067</v>
      </c>
      <c r="E22" s="303"/>
      <c r="H22" s="309"/>
      <c r="I22" s="304"/>
    </row>
    <row r="23" spans="1:5" ht="12.75">
      <c r="A23" s="147" t="s">
        <v>17</v>
      </c>
      <c r="B23" s="147" t="s">
        <v>22</v>
      </c>
      <c r="C23" s="145"/>
      <c r="D23" s="302"/>
      <c r="E23" s="303"/>
    </row>
    <row r="24" spans="1:5" ht="12.75">
      <c r="A24" s="147" t="s">
        <v>23</v>
      </c>
      <c r="B24" s="147" t="s">
        <v>24</v>
      </c>
      <c r="C24" s="145"/>
      <c r="D24" s="302">
        <f>+'Tabela per shenimet financiare'!G34</f>
        <v>48103240</v>
      </c>
      <c r="E24" s="303"/>
    </row>
    <row r="25" spans="1:6" s="4" customFormat="1" ht="12.75">
      <c r="A25" s="125"/>
      <c r="B25" s="125" t="s">
        <v>25</v>
      </c>
      <c r="C25" s="145"/>
      <c r="D25" s="246">
        <f>SUM(D20:D24)</f>
        <v>67741420</v>
      </c>
      <c r="E25" s="246">
        <v>0</v>
      </c>
      <c r="F25" s="311"/>
    </row>
    <row r="26" spans="1:5" s="4" customFormat="1" ht="12.75">
      <c r="A26" s="125">
        <v>5</v>
      </c>
      <c r="B26" s="125" t="s">
        <v>26</v>
      </c>
      <c r="C26" s="145"/>
      <c r="D26" s="157"/>
      <c r="E26" s="81"/>
    </row>
    <row r="27" spans="1:5" s="4" customFormat="1" ht="12.75">
      <c r="A27" s="125">
        <v>6</v>
      </c>
      <c r="B27" s="125" t="s">
        <v>27</v>
      </c>
      <c r="C27" s="145"/>
      <c r="D27" s="157"/>
      <c r="E27" s="81"/>
    </row>
    <row r="28" spans="1:6" s="4" customFormat="1" ht="12.75">
      <c r="A28" s="125">
        <v>7</v>
      </c>
      <c r="B28" s="125" t="s">
        <v>28</v>
      </c>
      <c r="C28" s="145" t="str">
        <f>+'Tabela per shenimet financiare'!D31</f>
        <v>S3</v>
      </c>
      <c r="D28" s="157"/>
      <c r="E28" s="81">
        <v>52537280</v>
      </c>
      <c r="F28" s="143"/>
    </row>
    <row r="29" spans="1:8" s="8" customFormat="1" ht="15.75">
      <c r="A29" s="117"/>
      <c r="B29" s="117" t="s">
        <v>50</v>
      </c>
      <c r="C29" s="338"/>
      <c r="D29" s="332">
        <f>+D28+D25+D18+D8</f>
        <v>203547224</v>
      </c>
      <c r="E29" s="332">
        <v>193077402</v>
      </c>
      <c r="H29" s="192"/>
    </row>
    <row r="30" spans="1:5" s="8" customFormat="1" ht="15.75">
      <c r="A30" s="117" t="s">
        <v>29</v>
      </c>
      <c r="B30" s="117" t="s">
        <v>30</v>
      </c>
      <c r="C30" s="145" t="str">
        <f>+'Tabela per shenimet financiare'!D37</f>
        <v>S4</v>
      </c>
      <c r="D30" s="157"/>
      <c r="E30" s="82"/>
    </row>
    <row r="31" spans="1:5" s="4" customFormat="1" ht="12.75">
      <c r="A31" s="125">
        <v>1</v>
      </c>
      <c r="B31" s="125" t="s">
        <v>31</v>
      </c>
      <c r="C31" s="145"/>
      <c r="D31" s="157"/>
      <c r="E31" s="81"/>
    </row>
    <row r="32" spans="1:5" ht="12.75">
      <c r="A32" s="147" t="s">
        <v>9</v>
      </c>
      <c r="B32" s="147" t="s">
        <v>32</v>
      </c>
      <c r="C32" s="145"/>
      <c r="D32" s="302"/>
      <c r="E32" s="303"/>
    </row>
    <row r="33" spans="1:5" ht="12.75">
      <c r="A33" s="147" t="s">
        <v>10</v>
      </c>
      <c r="B33" s="147" t="s">
        <v>33</v>
      </c>
      <c r="C33" s="145"/>
      <c r="D33" s="302"/>
      <c r="E33" s="303"/>
    </row>
    <row r="34" spans="1:5" ht="12.75">
      <c r="A34" s="147" t="s">
        <v>15</v>
      </c>
      <c r="B34" s="147" t="s">
        <v>34</v>
      </c>
      <c r="C34" s="145"/>
      <c r="D34" s="302"/>
      <c r="E34" s="303"/>
    </row>
    <row r="35" spans="1:6" ht="12.75">
      <c r="A35" s="147" t="s">
        <v>17</v>
      </c>
      <c r="B35" s="147" t="s">
        <v>35</v>
      </c>
      <c r="C35" s="145"/>
      <c r="D35" s="302">
        <f>+'Tabela per shenimet financiare'!G39</f>
        <v>70870140</v>
      </c>
      <c r="E35" s="303">
        <v>70854300</v>
      </c>
      <c r="F35" s="144"/>
    </row>
    <row r="36" spans="1:6" s="4" customFormat="1" ht="12.75">
      <c r="A36" s="125"/>
      <c r="B36" s="125" t="s">
        <v>36</v>
      </c>
      <c r="C36" s="145"/>
      <c r="D36" s="246">
        <f>SUM(D31:D35)</f>
        <v>70870140</v>
      </c>
      <c r="E36" s="246">
        <v>70854300</v>
      </c>
      <c r="F36" s="183"/>
    </row>
    <row r="37" spans="1:5" s="4" customFormat="1" ht="12.75">
      <c r="A37" s="125">
        <v>2</v>
      </c>
      <c r="B37" s="125" t="s">
        <v>37</v>
      </c>
      <c r="C37" s="145" t="str">
        <f>+'Tabela per shenimet financiare'!D42</f>
        <v>S5</v>
      </c>
      <c r="D37" s="157"/>
      <c r="E37" s="81"/>
    </row>
    <row r="38" spans="1:5" ht="12.75">
      <c r="A38" s="147" t="s">
        <v>9</v>
      </c>
      <c r="B38" s="147" t="s">
        <v>38</v>
      </c>
      <c r="C38" s="145"/>
      <c r="D38" s="302"/>
      <c r="E38" s="303"/>
    </row>
    <row r="39" spans="1:9" ht="13.5">
      <c r="A39" s="147" t="s">
        <v>10</v>
      </c>
      <c r="B39" s="147" t="s">
        <v>39</v>
      </c>
      <c r="C39" s="145"/>
      <c r="D39" s="302">
        <f>+'Tabela per shenimet financiare'!G44</f>
        <v>293075695</v>
      </c>
      <c r="E39" s="303">
        <v>293075695</v>
      </c>
      <c r="F39" s="194"/>
      <c r="H39" s="308"/>
      <c r="I39" s="305"/>
    </row>
    <row r="40" spans="1:9" ht="13.5">
      <c r="A40" s="147" t="s">
        <v>15</v>
      </c>
      <c r="B40" s="147" t="s">
        <v>40</v>
      </c>
      <c r="C40" s="145"/>
      <c r="D40" s="302">
        <f>+'Tabela per shenimet financiare'!G45+'Tabela per shenimet financiare'!G46</f>
        <v>330817550</v>
      </c>
      <c r="E40" s="303">
        <v>221369515</v>
      </c>
      <c r="H40" s="309"/>
      <c r="I40" s="305"/>
    </row>
    <row r="41" spans="1:9" ht="13.5">
      <c r="A41" s="147" t="s">
        <v>17</v>
      </c>
      <c r="B41" s="147" t="s">
        <v>41</v>
      </c>
      <c r="C41" s="145"/>
      <c r="D41" s="302">
        <f>+'Tabela per shenimet financiare'!G47</f>
        <v>62963635</v>
      </c>
      <c r="E41" s="303">
        <v>58967407</v>
      </c>
      <c r="H41" s="309"/>
      <c r="I41" s="305"/>
    </row>
    <row r="42" spans="1:5" s="4" customFormat="1" ht="12.75">
      <c r="A42" s="125"/>
      <c r="B42" s="125" t="s">
        <v>11</v>
      </c>
      <c r="C42" s="145"/>
      <c r="D42" s="246">
        <f>SUM(D38:D41)</f>
        <v>686856880</v>
      </c>
      <c r="E42" s="246">
        <v>573412617</v>
      </c>
    </row>
    <row r="43" spans="1:5" s="4" customFormat="1" ht="12.75">
      <c r="A43" s="125">
        <v>3</v>
      </c>
      <c r="B43" s="125" t="s">
        <v>42</v>
      </c>
      <c r="C43" s="145"/>
      <c r="D43" s="157"/>
      <c r="E43" s="83"/>
    </row>
    <row r="44" spans="1:5" s="4" customFormat="1" ht="12.75">
      <c r="A44" s="125">
        <v>4</v>
      </c>
      <c r="B44" s="125" t="s">
        <v>43</v>
      </c>
      <c r="C44" s="145"/>
      <c r="D44" s="157"/>
      <c r="E44" s="81"/>
    </row>
    <row r="45" spans="1:5" ht="12.75">
      <c r="A45" s="147" t="s">
        <v>9</v>
      </c>
      <c r="B45" s="147" t="s">
        <v>44</v>
      </c>
      <c r="C45" s="145"/>
      <c r="D45" s="302"/>
      <c r="E45" s="303"/>
    </row>
    <row r="46" spans="1:5" ht="12.75">
      <c r="A46" s="147" t="s">
        <v>10</v>
      </c>
      <c r="B46" s="147" t="s">
        <v>45</v>
      </c>
      <c r="C46" s="145"/>
      <c r="D46" s="302"/>
      <c r="E46" s="303"/>
    </row>
    <row r="47" spans="1:5" ht="12.75">
      <c r="A47" s="147" t="s">
        <v>15</v>
      </c>
      <c r="B47" s="147" t="s">
        <v>46</v>
      </c>
      <c r="C47" s="145"/>
      <c r="D47" s="302"/>
      <c r="E47" s="303"/>
    </row>
    <row r="48" spans="1:5" s="4" customFormat="1" ht="12.75">
      <c r="A48" s="125"/>
      <c r="B48" s="125" t="s">
        <v>47</v>
      </c>
      <c r="C48" s="145"/>
      <c r="D48" s="246"/>
      <c r="E48" s="246"/>
    </row>
    <row r="49" spans="1:5" s="4" customFormat="1" ht="12.75">
      <c r="A49" s="125">
        <v>5</v>
      </c>
      <c r="B49" s="125" t="s">
        <v>48</v>
      </c>
      <c r="C49" s="145"/>
      <c r="D49" s="157"/>
      <c r="E49" s="81"/>
    </row>
    <row r="50" spans="1:6" s="4" customFormat="1" ht="12.75">
      <c r="A50" s="125">
        <v>6</v>
      </c>
      <c r="B50" s="125" t="s">
        <v>49</v>
      </c>
      <c r="C50" s="145" t="s">
        <v>347</v>
      </c>
      <c r="D50" s="81">
        <f>+'Tabela per shenimet financiare'!G53</f>
        <v>126613214</v>
      </c>
      <c r="E50" s="81">
        <v>32588908</v>
      </c>
      <c r="F50" s="62"/>
    </row>
    <row r="51" spans="1:5" s="8" customFormat="1" ht="15.75">
      <c r="A51" s="117"/>
      <c r="B51" s="117" t="s">
        <v>51</v>
      </c>
      <c r="C51" s="338"/>
      <c r="D51" s="332">
        <f>+D36+D42+D48+D49+D50</f>
        <v>884340234</v>
      </c>
      <c r="E51" s="332">
        <v>676855825</v>
      </c>
    </row>
    <row r="52" spans="1:5" s="7" customFormat="1" ht="18">
      <c r="A52" s="340"/>
      <c r="B52" s="340" t="s">
        <v>54</v>
      </c>
      <c r="C52" s="341"/>
      <c r="D52" s="342">
        <f>+D29+D51</f>
        <v>1087887458</v>
      </c>
      <c r="E52" s="342">
        <v>869933227</v>
      </c>
    </row>
    <row r="55" spans="2:4" ht="12.75">
      <c r="B55" s="5" t="s">
        <v>144</v>
      </c>
      <c r="D55" s="345" t="s">
        <v>145</v>
      </c>
    </row>
    <row r="56" spans="2:5" s="8" customFormat="1" ht="15.75">
      <c r="B56" s="8" t="s">
        <v>146</v>
      </c>
      <c r="D56" s="346" t="s">
        <v>345</v>
      </c>
      <c r="E56" s="158"/>
    </row>
    <row r="58" ht="13.5">
      <c r="D58" s="312"/>
    </row>
    <row r="60" ht="13.5">
      <c r="D60" s="312"/>
    </row>
  </sheetData>
  <sheetProtection/>
  <mergeCells count="2">
    <mergeCell ref="A3:E3"/>
    <mergeCell ref="A1:E1"/>
  </mergeCells>
  <printOptions/>
  <pageMargins left="0.5" right="0.75" top="1" bottom="1" header="0.5" footer="0.5"/>
  <pageSetup fitToHeight="1" fitToWidth="1" horizontalDpi="600" verticalDpi="600" orientation="portrait" paperSize="9" scale="86" r:id="rId1"/>
  <headerFooter alignWithMargins="0">
    <oddFooter>&amp;C2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7"/>
  <sheetViews>
    <sheetView zoomScalePageLayoutView="0" workbookViewId="0" topLeftCell="A1">
      <selection activeCell="A1" sqref="A1:E54"/>
    </sheetView>
  </sheetViews>
  <sheetFormatPr defaultColWidth="9.140625" defaultRowHeight="12.75"/>
  <cols>
    <col min="1" max="1" width="4.28125" style="5" customWidth="1"/>
    <col min="2" max="2" width="47.00390625" style="5" customWidth="1"/>
    <col min="3" max="3" width="11.8515625" style="4" customWidth="1"/>
    <col min="4" max="4" width="20.57421875" style="306" customWidth="1"/>
    <col min="5" max="5" width="20.140625" style="306" customWidth="1"/>
    <col min="6" max="6" width="17.140625" style="5" customWidth="1"/>
    <col min="7" max="7" width="15.57421875" style="5" bestFit="1" customWidth="1"/>
    <col min="8" max="8" width="9.7109375" style="5" bestFit="1" customWidth="1"/>
    <col min="9" max="9" width="14.8515625" style="5" customWidth="1"/>
    <col min="10" max="10" width="11.8515625" style="5" customWidth="1"/>
    <col min="11" max="11" width="12.8515625" style="5" bestFit="1" customWidth="1"/>
    <col min="12" max="12" width="18.8515625" style="5" bestFit="1" customWidth="1"/>
    <col min="13" max="16384" width="9.140625" style="5" customWidth="1"/>
  </cols>
  <sheetData>
    <row r="1" spans="1:5" ht="15.75">
      <c r="A1" s="488" t="s">
        <v>143</v>
      </c>
      <c r="B1" s="488"/>
      <c r="C1" s="488"/>
      <c r="D1" s="488"/>
      <c r="E1" s="488"/>
    </row>
    <row r="2" ht="12.75">
      <c r="A2" s="98"/>
    </row>
    <row r="3" spans="1:5" ht="15">
      <c r="A3" s="489" t="s">
        <v>352</v>
      </c>
      <c r="B3" s="489"/>
      <c r="C3" s="489"/>
      <c r="D3" s="489"/>
      <c r="E3" s="489"/>
    </row>
    <row r="4" ht="19.5" customHeight="1" thickBot="1">
      <c r="A4" s="307" t="s">
        <v>0</v>
      </c>
    </row>
    <row r="5" spans="1:5" s="1" customFormat="1" ht="18.75" thickBot="1">
      <c r="A5" s="10"/>
      <c r="B5" s="11" t="s">
        <v>55</v>
      </c>
      <c r="C5" s="343" t="s">
        <v>4</v>
      </c>
      <c r="D5" s="188">
        <v>2012</v>
      </c>
      <c r="E5" s="188">
        <v>2011</v>
      </c>
    </row>
    <row r="6" spans="1:5" s="9" customFormat="1" ht="16.5" thickBot="1">
      <c r="A6" s="14" t="s">
        <v>5</v>
      </c>
      <c r="B6" s="13" t="s">
        <v>56</v>
      </c>
      <c r="C6" s="89"/>
      <c r="D6" s="159"/>
      <c r="E6" s="160"/>
    </row>
    <row r="7" spans="1:5" ht="14.25" thickBot="1" thickTop="1">
      <c r="A7" s="17">
        <v>1</v>
      </c>
      <c r="B7" s="18" t="s">
        <v>57</v>
      </c>
      <c r="C7" s="87"/>
      <c r="D7" s="249"/>
      <c r="E7" s="249"/>
    </row>
    <row r="8" spans="1:5" ht="13.5" thickTop="1">
      <c r="A8" s="15">
        <v>2</v>
      </c>
      <c r="B8" s="12" t="s">
        <v>58</v>
      </c>
      <c r="C8" s="85" t="str">
        <f>+'Tabela per shenimet financiare'!D56</f>
        <v>S6</v>
      </c>
      <c r="D8" s="161"/>
      <c r="E8" s="162"/>
    </row>
    <row r="9" spans="1:6" ht="12.75">
      <c r="A9" s="301" t="s">
        <v>9</v>
      </c>
      <c r="B9" s="147" t="s">
        <v>59</v>
      </c>
      <c r="C9" s="145"/>
      <c r="D9" s="302">
        <f>+'Tabela per shenimet financiare'!G59</f>
        <v>8353235</v>
      </c>
      <c r="E9" s="303">
        <v>7826635</v>
      </c>
      <c r="F9" s="144"/>
    </row>
    <row r="10" spans="1:6" ht="12.75">
      <c r="A10" s="301" t="s">
        <v>10</v>
      </c>
      <c r="B10" s="147" t="s">
        <v>60</v>
      </c>
      <c r="C10" s="145"/>
      <c r="D10" s="302"/>
      <c r="E10" s="303"/>
      <c r="F10" s="143"/>
    </row>
    <row r="11" spans="1:6" ht="12.75">
      <c r="A11" s="317" t="s">
        <v>15</v>
      </c>
      <c r="B11" s="318" t="s">
        <v>61</v>
      </c>
      <c r="C11" s="319"/>
      <c r="D11" s="320"/>
      <c r="E11" s="321"/>
      <c r="F11" s="194"/>
    </row>
    <row r="12" spans="1:6" s="4" customFormat="1" ht="13.5" thickBot="1">
      <c r="A12" s="19"/>
      <c r="B12" s="16" t="s">
        <v>11</v>
      </c>
      <c r="C12" s="90"/>
      <c r="D12" s="247">
        <f>SUM(D9:D11)</f>
        <v>8353235</v>
      </c>
      <c r="E12" s="247">
        <v>7826635</v>
      </c>
      <c r="F12" s="62"/>
    </row>
    <row r="13" spans="1:6" s="4" customFormat="1" ht="13.5" thickTop="1">
      <c r="A13" s="15">
        <v>3</v>
      </c>
      <c r="B13" s="12" t="s">
        <v>62</v>
      </c>
      <c r="C13" s="85">
        <f>+'Tabela per shenimet financiare'!D71</f>
        <v>0</v>
      </c>
      <c r="D13" s="155"/>
      <c r="E13" s="162"/>
      <c r="F13" s="62"/>
    </row>
    <row r="14" spans="1:10" ht="13.5">
      <c r="A14" s="301" t="s">
        <v>9</v>
      </c>
      <c r="B14" s="147" t="s">
        <v>63</v>
      </c>
      <c r="C14" s="145"/>
      <c r="D14" s="163">
        <f>+'Tabela per shenimet financiare'!G63</f>
        <v>238695175</v>
      </c>
      <c r="E14" s="303">
        <v>206257760</v>
      </c>
      <c r="F14" s="143"/>
      <c r="G14" s="194"/>
      <c r="H14" s="144"/>
      <c r="I14" s="309"/>
      <c r="J14" s="194"/>
    </row>
    <row r="15" spans="1:10" ht="13.5">
      <c r="A15" s="301" t="s">
        <v>10</v>
      </c>
      <c r="B15" s="147" t="s">
        <v>64</v>
      </c>
      <c r="C15" s="145"/>
      <c r="D15" s="164">
        <f>+'Tabela per shenimet financiare'!G73</f>
        <v>28149</v>
      </c>
      <c r="E15" s="303">
        <v>3267728</v>
      </c>
      <c r="F15" s="143"/>
      <c r="I15" s="309"/>
      <c r="J15" s="194"/>
    </row>
    <row r="16" spans="1:10" ht="13.5">
      <c r="A16" s="301" t="s">
        <v>15</v>
      </c>
      <c r="B16" s="147" t="s">
        <v>65</v>
      </c>
      <c r="C16" s="145"/>
      <c r="D16" s="302">
        <f>+'Tabela per shenimet financiare'!G79</f>
        <v>1655725</v>
      </c>
      <c r="E16" s="303">
        <v>1641320</v>
      </c>
      <c r="F16" s="194"/>
      <c r="I16" s="309"/>
      <c r="J16" s="194"/>
    </row>
    <row r="17" spans="1:10" ht="13.5">
      <c r="A17" s="301" t="s">
        <v>17</v>
      </c>
      <c r="B17" s="147" t="s">
        <v>66</v>
      </c>
      <c r="C17" s="145"/>
      <c r="D17" s="302"/>
      <c r="E17" s="303"/>
      <c r="F17" s="313"/>
      <c r="I17" s="309"/>
      <c r="J17" s="194"/>
    </row>
    <row r="18" spans="1:10" ht="12.75">
      <c r="A18" s="317" t="s">
        <v>23</v>
      </c>
      <c r="B18" s="318" t="s">
        <v>67</v>
      </c>
      <c r="C18" s="319"/>
      <c r="D18" s="320">
        <f>+'Tabela per shenimet financiare'!G68</f>
        <v>406413</v>
      </c>
      <c r="E18" s="321"/>
      <c r="F18" s="194"/>
      <c r="J18" s="194"/>
    </row>
    <row r="19" spans="1:10" s="4" customFormat="1" ht="13.5" thickBot="1">
      <c r="A19" s="19"/>
      <c r="B19" s="16" t="s">
        <v>19</v>
      </c>
      <c r="C19" s="90"/>
      <c r="D19" s="247">
        <f>SUM(D14:D18)</f>
        <v>240785462</v>
      </c>
      <c r="E19" s="247">
        <v>211166808</v>
      </c>
      <c r="F19" s="311"/>
      <c r="G19" s="183"/>
      <c r="J19" s="194"/>
    </row>
    <row r="20" spans="1:10" s="4" customFormat="1" ht="14.25" thickBot="1" thickTop="1">
      <c r="A20" s="15">
        <v>4</v>
      </c>
      <c r="B20" s="12" t="s">
        <v>68</v>
      </c>
      <c r="C20" s="85"/>
      <c r="D20" s="155"/>
      <c r="E20" s="162"/>
      <c r="J20" s="194"/>
    </row>
    <row r="21" spans="1:10" s="4" customFormat="1" ht="14.25" thickBot="1" thickTop="1">
      <c r="A21" s="17">
        <v>5</v>
      </c>
      <c r="B21" s="18" t="s">
        <v>69</v>
      </c>
      <c r="C21" s="87"/>
      <c r="D21" s="165"/>
      <c r="E21" s="166"/>
      <c r="J21" s="194"/>
    </row>
    <row r="22" spans="1:10" s="8" customFormat="1" ht="17.25" thickBot="1" thickTop="1">
      <c r="A22" s="27"/>
      <c r="B22" s="28" t="s">
        <v>70</v>
      </c>
      <c r="C22" s="175"/>
      <c r="D22" s="250">
        <f>+D12+D19</f>
        <v>249138697</v>
      </c>
      <c r="E22" s="250">
        <v>218993443</v>
      </c>
      <c r="F22" s="314"/>
      <c r="G22" s="192"/>
      <c r="I22" s="312"/>
      <c r="J22" s="194"/>
    </row>
    <row r="23" spans="1:10" s="8" customFormat="1" ht="16.5" thickBot="1">
      <c r="A23" s="14" t="s">
        <v>29</v>
      </c>
      <c r="B23" s="13" t="s">
        <v>71</v>
      </c>
      <c r="C23" s="92"/>
      <c r="D23" s="167"/>
      <c r="E23" s="160"/>
      <c r="J23" s="194"/>
    </row>
    <row r="24" spans="1:11" s="4" customFormat="1" ht="13.5" thickTop="1">
      <c r="A24" s="15">
        <v>1</v>
      </c>
      <c r="B24" s="12" t="s">
        <v>72</v>
      </c>
      <c r="C24" s="85"/>
      <c r="D24" s="161"/>
      <c r="E24" s="162"/>
      <c r="F24" s="143"/>
      <c r="J24" s="194"/>
      <c r="K24" s="62"/>
    </row>
    <row r="25" spans="1:10" ht="13.5">
      <c r="A25" s="301" t="s">
        <v>9</v>
      </c>
      <c r="B25" s="147" t="s">
        <v>73</v>
      </c>
      <c r="C25" s="145" t="s">
        <v>333</v>
      </c>
      <c r="D25" s="302">
        <f>+'Tabela per shenimet financiare'!G90</f>
        <v>216938317</v>
      </c>
      <c r="E25" s="303">
        <v>190493230.15</v>
      </c>
      <c r="F25" s="194"/>
      <c r="I25" s="309"/>
      <c r="J25" s="194"/>
    </row>
    <row r="26" spans="1:10" ht="12.75">
      <c r="A26" s="301" t="s">
        <v>10</v>
      </c>
      <c r="B26" s="147" t="s">
        <v>74</v>
      </c>
      <c r="C26" s="145"/>
      <c r="D26" s="302"/>
      <c r="E26" s="303"/>
      <c r="F26" s="194"/>
      <c r="J26" s="194"/>
    </row>
    <row r="27" spans="1:10" s="4" customFormat="1" ht="13.5" thickBot="1">
      <c r="A27" s="19"/>
      <c r="B27" s="16" t="s">
        <v>36</v>
      </c>
      <c r="C27" s="90"/>
      <c r="D27" s="247">
        <f>+D25</f>
        <v>216938317</v>
      </c>
      <c r="E27" s="247">
        <v>190493230.15</v>
      </c>
      <c r="F27" s="62"/>
      <c r="J27" s="194"/>
    </row>
    <row r="28" spans="1:12" s="4" customFormat="1" ht="15" thickBot="1" thickTop="1">
      <c r="A28" s="15">
        <v>2</v>
      </c>
      <c r="B28" s="12" t="s">
        <v>75</v>
      </c>
      <c r="C28" s="85" t="str">
        <f>+'Tabela per shenimet financiare'!D93</f>
        <v>S9</v>
      </c>
      <c r="D28" s="156">
        <f>+'Tabela per shenimet financiare'!G97</f>
        <v>151794445</v>
      </c>
      <c r="E28" s="166">
        <v>25401835</v>
      </c>
      <c r="F28" s="143"/>
      <c r="I28" s="312"/>
      <c r="J28" s="194"/>
      <c r="K28" s="183"/>
      <c r="L28" s="184"/>
    </row>
    <row r="29" spans="1:6" s="4" customFormat="1" ht="14.25" thickBot="1" thickTop="1">
      <c r="A29" s="17">
        <v>3</v>
      </c>
      <c r="B29" s="18" t="s">
        <v>76</v>
      </c>
      <c r="C29" s="87"/>
      <c r="D29" s="168"/>
      <c r="E29" s="166"/>
      <c r="F29" s="183"/>
    </row>
    <row r="30" spans="1:5" s="4" customFormat="1" ht="14.25" thickBot="1" thickTop="1">
      <c r="A30" s="17">
        <v>4</v>
      </c>
      <c r="B30" s="18" t="s">
        <v>68</v>
      </c>
      <c r="C30" s="87"/>
      <c r="D30" s="168"/>
      <c r="E30" s="166"/>
    </row>
    <row r="31" spans="1:6" s="8" customFormat="1" ht="17.25" thickBot="1" thickTop="1">
      <c r="A31" s="29"/>
      <c r="B31" s="30" t="s">
        <v>77</v>
      </c>
      <c r="C31" s="176"/>
      <c r="D31" s="251">
        <f>+D27+D28</f>
        <v>368732762</v>
      </c>
      <c r="E31" s="251">
        <v>215895065.15</v>
      </c>
      <c r="F31" s="314"/>
    </row>
    <row r="32" spans="1:6" s="8" customFormat="1" ht="17.25" thickBot="1" thickTop="1">
      <c r="A32" s="22"/>
      <c r="B32" s="23" t="s">
        <v>92</v>
      </c>
      <c r="C32" s="88"/>
      <c r="D32" s="248">
        <f>+D31+D22</f>
        <v>617871459</v>
      </c>
      <c r="E32" s="248">
        <v>434888508.15</v>
      </c>
      <c r="F32" s="192"/>
    </row>
    <row r="33" spans="1:5" s="8" customFormat="1" ht="16.5" thickBot="1">
      <c r="A33" s="14" t="s">
        <v>78</v>
      </c>
      <c r="B33" s="13" t="s">
        <v>79</v>
      </c>
      <c r="C33" s="92"/>
      <c r="D33" s="167"/>
      <c r="E33" s="160"/>
    </row>
    <row r="34" spans="1:6" s="8" customFormat="1" ht="26.25" thickTop="1">
      <c r="A34" s="35">
        <v>1</v>
      </c>
      <c r="B34" s="25" t="s">
        <v>80</v>
      </c>
      <c r="C34" s="85"/>
      <c r="D34" s="161"/>
      <c r="E34" s="162"/>
      <c r="F34" s="313"/>
    </row>
    <row r="35" spans="1:5" s="8" customFormat="1" ht="25.5">
      <c r="A35" s="26">
        <v>2</v>
      </c>
      <c r="B35" s="24" t="s">
        <v>81</v>
      </c>
      <c r="C35" s="177"/>
      <c r="D35" s="169"/>
      <c r="E35" s="81"/>
    </row>
    <row r="36" spans="1:6" s="8" customFormat="1" ht="15.75">
      <c r="A36" s="26">
        <v>3</v>
      </c>
      <c r="B36" s="24" t="s">
        <v>82</v>
      </c>
      <c r="C36" s="177"/>
      <c r="D36" s="173">
        <v>455573253</v>
      </c>
      <c r="E36" s="81">
        <v>455573253</v>
      </c>
      <c r="F36" s="143"/>
    </row>
    <row r="37" spans="1:6" s="8" customFormat="1" ht="15.75">
      <c r="A37" s="26">
        <v>4</v>
      </c>
      <c r="B37" s="24" t="s">
        <v>83</v>
      </c>
      <c r="C37" s="177"/>
      <c r="D37" s="173"/>
      <c r="E37" s="81"/>
      <c r="F37" s="192"/>
    </row>
    <row r="38" spans="1:5" s="8" customFormat="1" ht="15.75">
      <c r="A38" s="26">
        <v>5</v>
      </c>
      <c r="B38" s="24" t="s">
        <v>84</v>
      </c>
      <c r="C38" s="177"/>
      <c r="D38" s="173"/>
      <c r="E38" s="81"/>
    </row>
    <row r="39" spans="1:5" s="8" customFormat="1" ht="15.75">
      <c r="A39" s="26">
        <v>6</v>
      </c>
      <c r="B39" s="24" t="s">
        <v>85</v>
      </c>
      <c r="C39" s="177"/>
      <c r="D39" s="173"/>
      <c r="E39" s="81"/>
    </row>
    <row r="40" spans="1:6" s="8" customFormat="1" ht="15.75">
      <c r="A40" s="26">
        <v>7</v>
      </c>
      <c r="B40" s="24" t="s">
        <v>86</v>
      </c>
      <c r="C40" s="177"/>
      <c r="D40" s="174">
        <v>2267670</v>
      </c>
      <c r="E40" s="81">
        <v>2267670</v>
      </c>
      <c r="F40" s="144"/>
    </row>
    <row r="41" spans="1:5" s="8" customFormat="1" ht="15.75">
      <c r="A41" s="26">
        <v>8</v>
      </c>
      <c r="B41" s="24" t="s">
        <v>87</v>
      </c>
      <c r="C41" s="177"/>
      <c r="D41" s="173"/>
      <c r="E41" s="81"/>
    </row>
    <row r="42" spans="1:7" s="8" customFormat="1" ht="15.75">
      <c r="A42" s="26">
        <v>9</v>
      </c>
      <c r="B42" s="24" t="s">
        <v>88</v>
      </c>
      <c r="C42" s="177"/>
      <c r="D42" s="173">
        <v>-22796203</v>
      </c>
      <c r="E42" s="81"/>
      <c r="F42" s="364"/>
      <c r="G42" s="192"/>
    </row>
    <row r="43" spans="1:10" s="8" customFormat="1" ht="15.75">
      <c r="A43" s="26">
        <v>10</v>
      </c>
      <c r="B43" s="24" t="s">
        <v>89</v>
      </c>
      <c r="C43" s="177"/>
      <c r="D43" s="173">
        <v>34971279</v>
      </c>
      <c r="E43" s="81">
        <v>-22796204.598899983</v>
      </c>
      <c r="F43" s="308"/>
      <c r="I43" s="308"/>
      <c r="J43" s="182"/>
    </row>
    <row r="44" spans="1:10" s="8" customFormat="1" ht="16.5" thickBot="1">
      <c r="A44" s="33"/>
      <c r="B44" s="34" t="s">
        <v>90</v>
      </c>
      <c r="C44" s="178"/>
      <c r="D44" s="252">
        <f>+D36+D40+D42+D43</f>
        <v>470015999</v>
      </c>
      <c r="E44" s="252">
        <v>435044718.40110004</v>
      </c>
      <c r="F44" s="363"/>
      <c r="I44" s="312"/>
      <c r="J44" s="182"/>
    </row>
    <row r="45" spans="1:5" s="8" customFormat="1" ht="33" thickBot="1" thickTop="1">
      <c r="A45" s="31"/>
      <c r="B45" s="32" t="s">
        <v>91</v>
      </c>
      <c r="C45" s="93"/>
      <c r="D45" s="253">
        <f>+D44+D32</f>
        <v>1087887458</v>
      </c>
      <c r="E45" s="253">
        <v>869933226.5511</v>
      </c>
    </row>
    <row r="47" spans="1:5" ht="12.75">
      <c r="A47" s="315"/>
      <c r="B47" s="315"/>
      <c r="C47" s="179"/>
      <c r="D47" s="316"/>
      <c r="E47" s="316"/>
    </row>
    <row r="48" ht="12.75">
      <c r="B48" s="5" t="s">
        <v>93</v>
      </c>
    </row>
    <row r="50" spans="2:4" ht="12.75">
      <c r="B50" s="5" t="s">
        <v>144</v>
      </c>
      <c r="D50" s="306" t="s">
        <v>145</v>
      </c>
    </row>
    <row r="51" spans="2:5" s="97" customFormat="1" ht="15.75">
      <c r="B51" s="96" t="s">
        <v>146</v>
      </c>
      <c r="D51" s="158" t="s">
        <v>345</v>
      </c>
      <c r="E51" s="170"/>
    </row>
    <row r="54" ht="12.75">
      <c r="D54" s="193">
        <f>+D45-D57</f>
        <v>0</v>
      </c>
    </row>
    <row r="57" spans="4:6" ht="12.75">
      <c r="D57" s="306">
        <v>1087887458</v>
      </c>
      <c r="F57" s="304"/>
    </row>
  </sheetData>
  <sheetProtection/>
  <mergeCells count="2">
    <mergeCell ref="A3:E3"/>
    <mergeCell ref="A1:E1"/>
  </mergeCells>
  <printOptions/>
  <pageMargins left="0.13" right="0.3" top="1" bottom="1" header="0.5" footer="0.5"/>
  <pageSetup fitToHeight="1" fitToWidth="1" horizontalDpi="600" verticalDpi="600" orientation="portrait" paperSize="9" scale="91" r:id="rId1"/>
  <headerFooter alignWithMargins="0">
    <oddFooter>&amp;C3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2"/>
  <sheetViews>
    <sheetView zoomScalePageLayoutView="0" workbookViewId="0" topLeftCell="A1">
      <selection activeCell="F30" sqref="F30"/>
    </sheetView>
  </sheetViews>
  <sheetFormatPr defaultColWidth="9.140625" defaultRowHeight="12.75"/>
  <cols>
    <col min="1" max="1" width="4.28125" style="5" customWidth="1"/>
    <col min="2" max="2" width="43.421875" style="322" customWidth="1"/>
    <col min="3" max="3" width="9.8515625" style="5" customWidth="1"/>
    <col min="4" max="4" width="17.140625" style="306" customWidth="1"/>
    <col min="5" max="5" width="17.57421875" style="306" customWidth="1"/>
    <col min="6" max="6" width="14.28125" style="5" bestFit="1" customWidth="1"/>
    <col min="7" max="7" width="17.421875" style="5" bestFit="1" customWidth="1"/>
    <col min="8" max="8" width="9.140625" style="5" customWidth="1"/>
    <col min="9" max="9" width="12.28125" style="5" bestFit="1" customWidth="1"/>
    <col min="10" max="16384" width="9.140625" style="5" customWidth="1"/>
  </cols>
  <sheetData>
    <row r="1" spans="1:5" ht="15.75">
      <c r="A1" s="488" t="s">
        <v>143</v>
      </c>
      <c r="B1" s="488"/>
      <c r="C1" s="488"/>
      <c r="D1" s="488"/>
      <c r="E1" s="488"/>
    </row>
    <row r="2" ht="12.75">
      <c r="A2" s="98"/>
    </row>
    <row r="3" spans="1:5" ht="12.75">
      <c r="A3" s="492" t="s">
        <v>353</v>
      </c>
      <c r="B3" s="492"/>
      <c r="C3" s="492"/>
      <c r="D3" s="492"/>
      <c r="E3" s="492"/>
    </row>
    <row r="4" ht="24" customHeight="1">
      <c r="A4" s="307" t="s">
        <v>0</v>
      </c>
    </row>
    <row r="5" spans="2:5" ht="41.25" customHeight="1">
      <c r="B5" s="491" t="s">
        <v>354</v>
      </c>
      <c r="C5" s="491"/>
      <c r="D5" s="491"/>
      <c r="E5" s="491"/>
    </row>
    <row r="6" spans="1:5" s="2" customFormat="1" ht="15.75">
      <c r="A6" s="494" t="s">
        <v>94</v>
      </c>
      <c r="B6" s="493" t="s">
        <v>95</v>
      </c>
      <c r="C6" s="494" t="s">
        <v>4</v>
      </c>
      <c r="D6" s="329" t="s">
        <v>96</v>
      </c>
      <c r="E6" s="329" t="s">
        <v>97</v>
      </c>
    </row>
    <row r="7" spans="1:5" s="2" customFormat="1" ht="15.75">
      <c r="A7" s="494"/>
      <c r="B7" s="493"/>
      <c r="C7" s="494"/>
      <c r="D7" s="329" t="s">
        <v>355</v>
      </c>
      <c r="E7" s="329" t="s">
        <v>291</v>
      </c>
    </row>
    <row r="8" spans="1:7" s="9" customFormat="1" ht="15.75">
      <c r="A8" s="117">
        <v>1</v>
      </c>
      <c r="B8" s="134" t="s">
        <v>98</v>
      </c>
      <c r="C8" s="126" t="str">
        <f>+'Tabela per shenimet financiare'!D105</f>
        <v>S10</v>
      </c>
      <c r="D8" s="330">
        <f>+'Tabela per shenimet financiare'!G105</f>
        <v>325205664</v>
      </c>
      <c r="E8" s="82">
        <v>267154236</v>
      </c>
      <c r="F8" s="359"/>
      <c r="G8" s="309"/>
    </row>
    <row r="9" spans="1:7" ht="25.5">
      <c r="A9" s="125">
        <v>2</v>
      </c>
      <c r="B9" s="24" t="s">
        <v>99</v>
      </c>
      <c r="C9" s="126" t="str">
        <f>+'Tabela per shenimet financiare'!D108</f>
        <v>S11</v>
      </c>
      <c r="D9" s="157">
        <f>+'Tabela per shenimet financiare'!G112</f>
        <v>113101274</v>
      </c>
      <c r="E9" s="81">
        <v>64532427</v>
      </c>
      <c r="F9" s="304"/>
      <c r="G9" s="309"/>
    </row>
    <row r="10" spans="1:7" s="4" customFormat="1" ht="25.5">
      <c r="A10" s="24">
        <v>3</v>
      </c>
      <c r="B10" s="24" t="s">
        <v>100</v>
      </c>
      <c r="C10" s="126"/>
      <c r="D10" s="302">
        <v>0</v>
      </c>
      <c r="E10" s="331">
        <v>0</v>
      </c>
      <c r="G10" s="62"/>
    </row>
    <row r="11" spans="1:7" s="4" customFormat="1" ht="12.75">
      <c r="A11" s="125">
        <v>4</v>
      </c>
      <c r="B11" s="24" t="s">
        <v>101</v>
      </c>
      <c r="C11" s="126" t="str">
        <f>+'Tabela per shenimet financiare'!D125</f>
        <v>S12</v>
      </c>
      <c r="D11" s="157">
        <f>-+'Tabela per shenimet financiare'!G128</f>
        <v>-94024309</v>
      </c>
      <c r="E11" s="323">
        <v>-45083511</v>
      </c>
      <c r="G11" s="183"/>
    </row>
    <row r="12" spans="1:7" s="4" customFormat="1" ht="13.5">
      <c r="A12" s="125">
        <v>5</v>
      </c>
      <c r="B12" s="24" t="s">
        <v>120</v>
      </c>
      <c r="C12" s="126" t="str">
        <f>+'Tabela per shenimet financiare'!D131</f>
        <v>S13</v>
      </c>
      <c r="D12" s="246">
        <f>SUM(D13:D15)</f>
        <v>-51916167</v>
      </c>
      <c r="E12" s="246">
        <v>-49423540</v>
      </c>
      <c r="G12" s="309"/>
    </row>
    <row r="13" spans="1:7" ht="12.75">
      <c r="A13" s="147" t="s">
        <v>9</v>
      </c>
      <c r="B13" s="327" t="s">
        <v>102</v>
      </c>
      <c r="C13" s="126"/>
      <c r="D13" s="302">
        <f>-+'Tabela per shenimet financiare'!G133</f>
        <v>-44956144</v>
      </c>
      <c r="E13" s="303">
        <v>-42750883</v>
      </c>
      <c r="G13" s="313"/>
    </row>
    <row r="14" spans="1:5" ht="12.75">
      <c r="A14" s="147" t="s">
        <v>10</v>
      </c>
      <c r="B14" s="327" t="s">
        <v>103</v>
      </c>
      <c r="C14" s="126"/>
      <c r="D14" s="302"/>
      <c r="E14" s="303"/>
    </row>
    <row r="15" spans="1:5" ht="25.5">
      <c r="A15" s="147" t="s">
        <v>15</v>
      </c>
      <c r="B15" s="327" t="s">
        <v>104</v>
      </c>
      <c r="C15" s="126"/>
      <c r="D15" s="302">
        <f>-+'Tabela per shenimet financiare'!G135</f>
        <v>-6960023</v>
      </c>
      <c r="E15" s="303">
        <v>-6672657</v>
      </c>
    </row>
    <row r="16" spans="1:7" s="4" customFormat="1" ht="12.75">
      <c r="A16" s="125">
        <v>6</v>
      </c>
      <c r="B16" s="24" t="s">
        <v>105</v>
      </c>
      <c r="C16" s="126" t="str">
        <f>+'Tabela per shenimet financiare'!D139</f>
        <v>S14</v>
      </c>
      <c r="D16" s="157">
        <f>-+'Tabela per shenimet financiare'!G142</f>
        <v>-82756078</v>
      </c>
      <c r="E16" s="81">
        <v>-62290693</v>
      </c>
      <c r="F16" s="183"/>
      <c r="G16" s="313"/>
    </row>
    <row r="17" spans="1:5" s="4" customFormat="1" ht="12.75">
      <c r="A17" s="125">
        <v>7</v>
      </c>
      <c r="B17" s="24" t="s">
        <v>106</v>
      </c>
      <c r="C17" s="126" t="str">
        <f>+'Tabela per shenimet financiare'!D146</f>
        <v>S15</v>
      </c>
      <c r="D17" s="157">
        <f>-+'Tabela per shenimet financiare'!G182</f>
        <v>-150851984</v>
      </c>
      <c r="E17" s="81">
        <v>-174895492.6414</v>
      </c>
    </row>
    <row r="18" spans="1:7" s="8" customFormat="1" ht="15.75">
      <c r="A18" s="117">
        <v>8</v>
      </c>
      <c r="B18" s="134" t="s">
        <v>107</v>
      </c>
      <c r="C18" s="126"/>
      <c r="D18" s="332">
        <f>+D11+D12+D16+D17</f>
        <v>-379548538</v>
      </c>
      <c r="E18" s="332">
        <v>-331693236.6414</v>
      </c>
      <c r="G18" s="309"/>
    </row>
    <row r="19" spans="1:7" s="8" customFormat="1" ht="31.5">
      <c r="A19" s="117">
        <v>9</v>
      </c>
      <c r="B19" s="134" t="s">
        <v>108</v>
      </c>
      <c r="C19" s="126"/>
      <c r="D19" s="332">
        <f>+D8+D9+D18</f>
        <v>58758400</v>
      </c>
      <c r="E19" s="332">
        <v>-6573.641399979591</v>
      </c>
      <c r="G19" s="182"/>
    </row>
    <row r="20" spans="1:5" s="4" customFormat="1" ht="12.75">
      <c r="A20" s="125">
        <v>10</v>
      </c>
      <c r="B20" s="24" t="s">
        <v>31</v>
      </c>
      <c r="C20" s="126"/>
      <c r="D20" s="302"/>
      <c r="E20" s="81"/>
    </row>
    <row r="21" spans="1:5" s="4" customFormat="1" ht="25.5">
      <c r="A21" s="125">
        <v>11</v>
      </c>
      <c r="B21" s="24" t="s">
        <v>109</v>
      </c>
      <c r="C21" s="126"/>
      <c r="D21" s="302"/>
      <c r="E21" s="81"/>
    </row>
    <row r="22" spans="1:5" s="4" customFormat="1" ht="12.75">
      <c r="A22" s="125">
        <v>12</v>
      </c>
      <c r="B22" s="24" t="s">
        <v>110</v>
      </c>
      <c r="C22" s="126"/>
      <c r="D22" s="302"/>
      <c r="E22" s="81"/>
    </row>
    <row r="23" spans="1:5" s="38" customFormat="1" ht="24">
      <c r="A23" s="137">
        <v>12.1</v>
      </c>
      <c r="B23" s="152" t="s">
        <v>111</v>
      </c>
      <c r="C23" s="126"/>
      <c r="D23" s="302"/>
      <c r="E23" s="171"/>
    </row>
    <row r="24" spans="1:7" s="38" customFormat="1" ht="13.5">
      <c r="A24" s="137">
        <v>12.2</v>
      </c>
      <c r="B24" s="152" t="s">
        <v>112</v>
      </c>
      <c r="C24" s="126" t="str">
        <f>+'Tabela per shenimet financiare'!D185</f>
        <v>S16</v>
      </c>
      <c r="D24" s="302">
        <f>-+'Tabela per shenimet financiare'!G201</f>
        <v>-19546666</v>
      </c>
      <c r="E24" s="333">
        <v>-21141526.957500003</v>
      </c>
      <c r="F24" s="185"/>
      <c r="G24" s="309"/>
    </row>
    <row r="25" spans="1:7" s="38" customFormat="1" ht="13.5">
      <c r="A25" s="137">
        <v>12.3</v>
      </c>
      <c r="B25" s="152" t="s">
        <v>113</v>
      </c>
      <c r="C25" s="126" t="str">
        <f>+'Tabela per shenimet financiare'!D204</f>
        <v>S17</v>
      </c>
      <c r="D25" s="302">
        <f>+'Tabela per shenimet financiare'!G208</f>
        <v>-1058500</v>
      </c>
      <c r="E25" s="333">
        <v>-1648104</v>
      </c>
      <c r="G25" s="309"/>
    </row>
    <row r="26" spans="1:7" s="38" customFormat="1" ht="12.75">
      <c r="A26" s="137">
        <v>12.4</v>
      </c>
      <c r="B26" s="152" t="s">
        <v>114</v>
      </c>
      <c r="C26" s="126"/>
      <c r="D26" s="302"/>
      <c r="E26" s="333"/>
      <c r="G26" s="185"/>
    </row>
    <row r="27" spans="1:253" s="328" customFormat="1" ht="25.5">
      <c r="A27" s="334">
        <v>13</v>
      </c>
      <c r="B27" s="24" t="s">
        <v>115</v>
      </c>
      <c r="C27" s="73"/>
      <c r="D27" s="254">
        <f>+D24+D25+D26</f>
        <v>-20605166</v>
      </c>
      <c r="E27" s="254">
        <v>-22789630.957500003</v>
      </c>
      <c r="F27" s="40"/>
      <c r="G27" s="309"/>
      <c r="H27" s="40"/>
      <c r="I27" s="39"/>
      <c r="J27" s="40"/>
      <c r="K27" s="40"/>
      <c r="L27" s="40"/>
      <c r="M27" s="40"/>
      <c r="N27" s="39"/>
      <c r="O27" s="40"/>
      <c r="P27" s="40"/>
      <c r="Q27" s="40"/>
      <c r="R27" s="40"/>
      <c r="S27" s="39"/>
      <c r="T27" s="40"/>
      <c r="U27" s="40"/>
      <c r="V27" s="40"/>
      <c r="W27" s="40"/>
      <c r="X27" s="39"/>
      <c r="Y27" s="40"/>
      <c r="Z27" s="40"/>
      <c r="AA27" s="40"/>
      <c r="AB27" s="40"/>
      <c r="AC27" s="39"/>
      <c r="AD27" s="40"/>
      <c r="AE27" s="40"/>
      <c r="AF27" s="40"/>
      <c r="AG27" s="40"/>
      <c r="AH27" s="39"/>
      <c r="AI27" s="40"/>
      <c r="AJ27" s="40"/>
      <c r="AK27" s="40"/>
      <c r="AL27" s="40"/>
      <c r="AM27" s="39"/>
      <c r="AN27" s="40"/>
      <c r="AO27" s="40"/>
      <c r="AP27" s="40"/>
      <c r="AQ27" s="40"/>
      <c r="AR27" s="39"/>
      <c r="AS27" s="40"/>
      <c r="AT27" s="40"/>
      <c r="AU27" s="40"/>
      <c r="AV27" s="40"/>
      <c r="AW27" s="39"/>
      <c r="AX27" s="40"/>
      <c r="AY27" s="40"/>
      <c r="AZ27" s="40"/>
      <c r="BA27" s="40"/>
      <c r="BB27" s="39"/>
      <c r="BC27" s="40"/>
      <c r="BD27" s="40"/>
      <c r="BE27" s="40"/>
      <c r="BF27" s="40"/>
      <c r="BG27" s="39"/>
      <c r="BH27" s="40"/>
      <c r="BI27" s="40"/>
      <c r="BJ27" s="40"/>
      <c r="BK27" s="40"/>
      <c r="BL27" s="39"/>
      <c r="BM27" s="40"/>
      <c r="BN27" s="40"/>
      <c r="BO27" s="40"/>
      <c r="BP27" s="40"/>
      <c r="BQ27" s="39"/>
      <c r="BR27" s="40"/>
      <c r="BS27" s="40"/>
      <c r="BT27" s="40"/>
      <c r="BU27" s="40"/>
      <c r="BV27" s="39"/>
      <c r="BW27" s="40"/>
      <c r="BX27" s="40"/>
      <c r="BY27" s="40"/>
      <c r="BZ27" s="40"/>
      <c r="CA27" s="39"/>
      <c r="CB27" s="40"/>
      <c r="CC27" s="40"/>
      <c r="CD27" s="40"/>
      <c r="CE27" s="40"/>
      <c r="CF27" s="39"/>
      <c r="CG27" s="40"/>
      <c r="CH27" s="40"/>
      <c r="CI27" s="40"/>
      <c r="CJ27" s="40"/>
      <c r="CK27" s="39"/>
      <c r="CL27" s="40"/>
      <c r="CM27" s="40"/>
      <c r="CN27" s="40"/>
      <c r="CO27" s="40"/>
      <c r="CP27" s="39"/>
      <c r="CQ27" s="40"/>
      <c r="CR27" s="40"/>
      <c r="CS27" s="40"/>
      <c r="CT27" s="40"/>
      <c r="CU27" s="39"/>
      <c r="CV27" s="40"/>
      <c r="CW27" s="40"/>
      <c r="CX27" s="40"/>
      <c r="CY27" s="40"/>
      <c r="CZ27" s="39"/>
      <c r="DA27" s="40"/>
      <c r="DB27" s="40"/>
      <c r="DC27" s="40"/>
      <c r="DD27" s="40"/>
      <c r="DE27" s="39"/>
      <c r="DF27" s="40"/>
      <c r="DG27" s="40"/>
      <c r="DH27" s="40"/>
      <c r="DI27" s="40"/>
      <c r="DJ27" s="39"/>
      <c r="DK27" s="40"/>
      <c r="DL27" s="40"/>
      <c r="DM27" s="40"/>
      <c r="DN27" s="40"/>
      <c r="DO27" s="39"/>
      <c r="DP27" s="40"/>
      <c r="DQ27" s="40"/>
      <c r="DR27" s="40"/>
      <c r="DS27" s="40"/>
      <c r="DT27" s="39"/>
      <c r="DU27" s="40"/>
      <c r="DV27" s="40"/>
      <c r="DW27" s="40"/>
      <c r="DX27" s="40"/>
      <c r="DY27" s="39"/>
      <c r="DZ27" s="40"/>
      <c r="EA27" s="40"/>
      <c r="EB27" s="40"/>
      <c r="EC27" s="40"/>
      <c r="ED27" s="39"/>
      <c r="EE27" s="40"/>
      <c r="EF27" s="40"/>
      <c r="EG27" s="40"/>
      <c r="EH27" s="40"/>
      <c r="EI27" s="39"/>
      <c r="EJ27" s="40"/>
      <c r="EK27" s="40"/>
      <c r="EL27" s="40"/>
      <c r="EM27" s="40"/>
      <c r="EN27" s="39"/>
      <c r="EO27" s="40"/>
      <c r="EP27" s="40"/>
      <c r="EQ27" s="40"/>
      <c r="ER27" s="40"/>
      <c r="ES27" s="39"/>
      <c r="ET27" s="40"/>
      <c r="EU27" s="40"/>
      <c r="EV27" s="40"/>
      <c r="EW27" s="40"/>
      <c r="EX27" s="39"/>
      <c r="EY27" s="40"/>
      <c r="EZ27" s="40"/>
      <c r="FA27" s="40"/>
      <c r="FB27" s="40"/>
      <c r="FC27" s="39"/>
      <c r="FD27" s="40"/>
      <c r="FE27" s="40"/>
      <c r="FF27" s="40"/>
      <c r="FG27" s="40"/>
      <c r="FH27" s="39"/>
      <c r="FI27" s="40"/>
      <c r="FJ27" s="40"/>
      <c r="FK27" s="40"/>
      <c r="FL27" s="40"/>
      <c r="FM27" s="39"/>
      <c r="FN27" s="40"/>
      <c r="FO27" s="40"/>
      <c r="FP27" s="40"/>
      <c r="FQ27" s="40"/>
      <c r="FR27" s="39"/>
      <c r="FS27" s="40"/>
      <c r="FT27" s="40"/>
      <c r="FU27" s="40"/>
      <c r="FV27" s="40"/>
      <c r="FW27" s="39"/>
      <c r="FX27" s="40"/>
      <c r="FY27" s="40"/>
      <c r="FZ27" s="40"/>
      <c r="GA27" s="40"/>
      <c r="GB27" s="39"/>
      <c r="GC27" s="40"/>
      <c r="GD27" s="40"/>
      <c r="GE27" s="40"/>
      <c r="GF27" s="40"/>
      <c r="GG27" s="39"/>
      <c r="GH27" s="40"/>
      <c r="GI27" s="40"/>
      <c r="GJ27" s="40"/>
      <c r="GK27" s="40"/>
      <c r="GL27" s="39"/>
      <c r="GM27" s="40"/>
      <c r="GN27" s="40"/>
      <c r="GO27" s="40"/>
      <c r="GP27" s="40"/>
      <c r="GQ27" s="39"/>
      <c r="GR27" s="40"/>
      <c r="GS27" s="40"/>
      <c r="GT27" s="40"/>
      <c r="GU27" s="40"/>
      <c r="GV27" s="39"/>
      <c r="GW27" s="40"/>
      <c r="GX27" s="40"/>
      <c r="GY27" s="40"/>
      <c r="GZ27" s="40"/>
      <c r="HA27" s="39"/>
      <c r="HB27" s="40"/>
      <c r="HC27" s="40"/>
      <c r="HD27" s="40"/>
      <c r="HE27" s="40"/>
      <c r="HF27" s="39"/>
      <c r="HG27" s="40"/>
      <c r="HH27" s="40"/>
      <c r="HI27" s="40"/>
      <c r="HJ27" s="40"/>
      <c r="HK27" s="39"/>
      <c r="HL27" s="40"/>
      <c r="HM27" s="40"/>
      <c r="HN27" s="40"/>
      <c r="HO27" s="40"/>
      <c r="HP27" s="39"/>
      <c r="HQ27" s="40"/>
      <c r="HR27" s="40"/>
      <c r="HS27" s="40"/>
      <c r="HT27" s="40"/>
      <c r="HU27" s="39"/>
      <c r="HV27" s="40"/>
      <c r="HW27" s="40"/>
      <c r="HX27" s="40"/>
      <c r="HY27" s="40"/>
      <c r="HZ27" s="39"/>
      <c r="IA27" s="40"/>
      <c r="IB27" s="40"/>
      <c r="IC27" s="40"/>
      <c r="ID27" s="40"/>
      <c r="IE27" s="39"/>
      <c r="IF27" s="40"/>
      <c r="IG27" s="40"/>
      <c r="IH27" s="40"/>
      <c r="II27" s="40"/>
      <c r="IJ27" s="39"/>
      <c r="IK27" s="40"/>
      <c r="IL27" s="40"/>
      <c r="IM27" s="40"/>
      <c r="IN27" s="40"/>
      <c r="IO27" s="39"/>
      <c r="IP27" s="40"/>
      <c r="IQ27" s="40"/>
      <c r="IR27" s="40"/>
      <c r="IS27" s="40"/>
    </row>
    <row r="28" spans="1:7" s="4" customFormat="1" ht="12.75">
      <c r="A28" s="125">
        <v>14</v>
      </c>
      <c r="B28" s="24" t="s">
        <v>119</v>
      </c>
      <c r="C28" s="126"/>
      <c r="D28" s="246">
        <f>+D27+D19</f>
        <v>38153234</v>
      </c>
      <c r="E28" s="246">
        <v>-22796204.598899983</v>
      </c>
      <c r="G28" s="195"/>
    </row>
    <row r="29" spans="1:8" ht="12.75">
      <c r="A29" s="147">
        <v>15</v>
      </c>
      <c r="B29" s="327" t="s">
        <v>116</v>
      </c>
      <c r="C29" s="126"/>
      <c r="D29" s="335">
        <v>-3181955</v>
      </c>
      <c r="E29" s="335"/>
      <c r="G29" s="41"/>
      <c r="H29" s="41"/>
    </row>
    <row r="30" spans="1:7" s="8" customFormat="1" ht="31.5">
      <c r="A30" s="117">
        <v>16</v>
      </c>
      <c r="B30" s="134" t="s">
        <v>117</v>
      </c>
      <c r="C30" s="126"/>
      <c r="D30" s="332">
        <f>+D28+D29</f>
        <v>34971279</v>
      </c>
      <c r="E30" s="332">
        <v>-22796204.598899983</v>
      </c>
      <c r="G30" s="308"/>
    </row>
    <row r="31" spans="1:7" ht="12.75">
      <c r="A31" s="147">
        <v>17</v>
      </c>
      <c r="B31" s="327" t="s">
        <v>118</v>
      </c>
      <c r="C31" s="126"/>
      <c r="D31" s="302"/>
      <c r="E31" s="303"/>
      <c r="G31" s="194"/>
    </row>
    <row r="32" ht="12.75">
      <c r="G32" s="305"/>
    </row>
    <row r="34" spans="1:5" ht="12.75">
      <c r="A34" s="315"/>
      <c r="B34" s="324"/>
      <c r="C34" s="315"/>
      <c r="D34" s="316"/>
      <c r="E34" s="316"/>
    </row>
    <row r="35" spans="2:5" ht="25.5" customHeight="1">
      <c r="B35" s="490" t="s">
        <v>93</v>
      </c>
      <c r="C35" s="490"/>
      <c r="D35" s="490"/>
      <c r="E35" s="490"/>
    </row>
    <row r="37" spans="2:4" ht="12.75">
      <c r="B37" s="322" t="s">
        <v>144</v>
      </c>
      <c r="D37" s="306" t="s">
        <v>145</v>
      </c>
    </row>
    <row r="38" spans="2:5" s="8" customFormat="1" ht="15.75">
      <c r="B38" s="95" t="s">
        <v>146</v>
      </c>
      <c r="D38" s="158" t="s">
        <v>345</v>
      </c>
      <c r="E38" s="158"/>
    </row>
    <row r="40" spans="4:5" ht="13.5">
      <c r="D40" s="308"/>
      <c r="E40" s="325"/>
    </row>
    <row r="41" spans="4:5" ht="13.5">
      <c r="D41" s="326"/>
      <c r="E41" s="326"/>
    </row>
    <row r="42" ht="13.5">
      <c r="D42" s="308"/>
    </row>
  </sheetData>
  <sheetProtection/>
  <mergeCells count="7">
    <mergeCell ref="B35:E35"/>
    <mergeCell ref="B5:E5"/>
    <mergeCell ref="A1:E1"/>
    <mergeCell ref="A3:E3"/>
    <mergeCell ref="B6:B7"/>
    <mergeCell ref="C6:C7"/>
    <mergeCell ref="A6:A7"/>
  </mergeCells>
  <printOptions/>
  <pageMargins left="0.49" right="0.63" top="1" bottom="1" header="0.5" footer="0.5"/>
  <pageSetup fitToHeight="1" fitToWidth="1" horizontalDpi="600" verticalDpi="600" orientation="portrait" paperSize="9" r:id="rId1"/>
  <headerFooter alignWithMargins="0">
    <oddFooter>&amp;C4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L219"/>
  <sheetViews>
    <sheetView zoomScalePageLayoutView="0" workbookViewId="0" topLeftCell="A1">
      <selection activeCell="H197" sqref="H197"/>
    </sheetView>
  </sheetViews>
  <sheetFormatPr defaultColWidth="9.140625" defaultRowHeight="12.75"/>
  <cols>
    <col min="1" max="1" width="4.28125" style="0" customWidth="1"/>
    <col min="2" max="2" width="8.28125" style="0" customWidth="1"/>
    <col min="3" max="3" width="43.140625" style="0" customWidth="1"/>
    <col min="4" max="4" width="6.421875" style="0" customWidth="1"/>
    <col min="5" max="5" width="13.8515625" style="0" customWidth="1"/>
    <col min="6" max="6" width="13.57421875" style="0" customWidth="1"/>
    <col min="7" max="7" width="14.421875" style="0" customWidth="1"/>
    <col min="8" max="8" width="20.00390625" style="104" bestFit="1" customWidth="1"/>
    <col min="9" max="9" width="10.140625" style="104" bestFit="1" customWidth="1"/>
    <col min="10" max="38" width="9.140625" style="104" customWidth="1"/>
  </cols>
  <sheetData>
    <row r="1" ht="18">
      <c r="B1" s="103" t="s">
        <v>150</v>
      </c>
    </row>
    <row r="2" ht="15.75">
      <c r="B2" s="105" t="s">
        <v>148</v>
      </c>
    </row>
    <row r="3" spans="1:3" ht="18">
      <c r="A3" s="3"/>
      <c r="B3" s="3"/>
      <c r="C3" s="7"/>
    </row>
    <row r="4" spans="1:7" ht="18">
      <c r="A4" s="106"/>
      <c r="B4" s="106"/>
      <c r="C4" s="7" t="s">
        <v>151</v>
      </c>
      <c r="D4" s="104"/>
      <c r="E4" s="106"/>
      <c r="F4" s="106"/>
      <c r="G4" s="104"/>
    </row>
    <row r="5" spans="1:7" ht="15.75">
      <c r="A5" s="274" t="s">
        <v>5</v>
      </c>
      <c r="B5" s="261" t="s">
        <v>152</v>
      </c>
      <c r="C5" s="274" t="s">
        <v>6</v>
      </c>
      <c r="D5" s="263"/>
      <c r="E5" s="280" t="s">
        <v>154</v>
      </c>
      <c r="F5" s="280" t="s">
        <v>155</v>
      </c>
      <c r="G5" s="280" t="s">
        <v>156</v>
      </c>
    </row>
    <row r="6" spans="1:7" ht="12.75">
      <c r="A6" s="265">
        <v>1</v>
      </c>
      <c r="B6" s="265"/>
      <c r="C6" s="265" t="s">
        <v>7</v>
      </c>
      <c r="D6" s="257" t="str">
        <f>+AKTIVET!C8</f>
        <v>S1</v>
      </c>
      <c r="E6" s="266"/>
      <c r="F6" s="266"/>
      <c r="G6" s="267"/>
    </row>
    <row r="7" spans="1:38" s="21" customFormat="1" ht="12.75">
      <c r="A7" s="367"/>
      <c r="B7" s="20">
        <v>5121</v>
      </c>
      <c r="C7" s="20" t="s">
        <v>157</v>
      </c>
      <c r="D7" s="368"/>
      <c r="E7" s="118"/>
      <c r="F7" s="191"/>
      <c r="G7" s="150">
        <f>16777+44178+11181+13243+327+36100-335</f>
        <v>121471</v>
      </c>
      <c r="H7" s="369"/>
      <c r="I7" s="369"/>
      <c r="J7" s="369"/>
      <c r="K7" s="369"/>
      <c r="L7" s="369"/>
      <c r="M7" s="369"/>
      <c r="N7" s="369"/>
      <c r="O7" s="369"/>
      <c r="P7" s="369"/>
      <c r="Q7" s="369"/>
      <c r="R7" s="369"/>
      <c r="S7" s="369"/>
      <c r="T7" s="369"/>
      <c r="U7" s="369"/>
      <c r="V7" s="369"/>
      <c r="W7" s="369"/>
      <c r="X7" s="369"/>
      <c r="Y7" s="369"/>
      <c r="Z7" s="369"/>
      <c r="AA7" s="369"/>
      <c r="AB7" s="369"/>
      <c r="AC7" s="369"/>
      <c r="AD7" s="369"/>
      <c r="AE7" s="369"/>
      <c r="AF7" s="369"/>
      <c r="AG7" s="369"/>
      <c r="AH7" s="369"/>
      <c r="AI7" s="369"/>
      <c r="AJ7" s="369"/>
      <c r="AK7" s="369"/>
      <c r="AL7" s="369"/>
    </row>
    <row r="8" spans="1:38" s="21" customFormat="1" ht="12.75">
      <c r="A8" s="20"/>
      <c r="B8" s="20">
        <v>51241</v>
      </c>
      <c r="C8" s="20" t="s">
        <v>158</v>
      </c>
      <c r="D8" s="86"/>
      <c r="E8" s="479">
        <f>129+26+60-16+9</f>
        <v>208</v>
      </c>
      <c r="F8" s="118"/>
      <c r="G8" s="150">
        <f>17984+3575+8402-2281+1305</f>
        <v>28985</v>
      </c>
      <c r="H8" s="370"/>
      <c r="I8" s="369"/>
      <c r="J8" s="369"/>
      <c r="K8" s="369"/>
      <c r="L8" s="369"/>
      <c r="M8" s="369"/>
      <c r="N8" s="369"/>
      <c r="O8" s="369"/>
      <c r="P8" s="369"/>
      <c r="Q8" s="369"/>
      <c r="R8" s="369"/>
      <c r="S8" s="369"/>
      <c r="T8" s="369"/>
      <c r="U8" s="369"/>
      <c r="V8" s="369"/>
      <c r="W8" s="369"/>
      <c r="X8" s="369"/>
      <c r="Y8" s="369"/>
      <c r="Z8" s="369"/>
      <c r="AA8" s="369"/>
      <c r="AB8" s="369"/>
      <c r="AC8" s="369"/>
      <c r="AD8" s="369"/>
      <c r="AE8" s="369"/>
      <c r="AF8" s="369"/>
      <c r="AG8" s="369"/>
      <c r="AH8" s="369"/>
      <c r="AI8" s="369"/>
      <c r="AJ8" s="369"/>
      <c r="AK8" s="369"/>
      <c r="AL8" s="369"/>
    </row>
    <row r="9" spans="1:38" s="21" customFormat="1" ht="12.75">
      <c r="A9" s="20"/>
      <c r="B9" s="20"/>
      <c r="C9" s="20" t="s">
        <v>159</v>
      </c>
      <c r="D9" s="86"/>
      <c r="E9" s="118">
        <f>66-48+72+305+168</f>
        <v>563</v>
      </c>
      <c r="F9" s="479"/>
      <c r="G9" s="150">
        <f>6956+7661-5061+32313+17826</f>
        <v>59695</v>
      </c>
      <c r="H9" s="371"/>
      <c r="I9" s="369"/>
      <c r="J9" s="369"/>
      <c r="K9" s="369"/>
      <c r="L9" s="369"/>
      <c r="M9" s="369"/>
      <c r="N9" s="369"/>
      <c r="O9" s="369"/>
      <c r="P9" s="369"/>
      <c r="Q9" s="369"/>
      <c r="R9" s="369"/>
      <c r="S9" s="369"/>
      <c r="T9" s="369"/>
      <c r="U9" s="369"/>
      <c r="V9" s="369"/>
      <c r="W9" s="369"/>
      <c r="X9" s="369"/>
      <c r="Y9" s="369"/>
      <c r="Z9" s="369"/>
      <c r="AA9" s="369"/>
      <c r="AB9" s="369"/>
      <c r="AC9" s="369"/>
      <c r="AD9" s="369"/>
      <c r="AE9" s="369"/>
      <c r="AF9" s="369"/>
      <c r="AG9" s="369"/>
      <c r="AH9" s="369"/>
      <c r="AI9" s="369"/>
      <c r="AJ9" s="369"/>
      <c r="AK9" s="369"/>
      <c r="AL9" s="369"/>
    </row>
    <row r="10" spans="1:38" s="21" customFormat="1" ht="12.75">
      <c r="A10" s="20"/>
      <c r="B10" s="20"/>
      <c r="C10" s="20" t="s">
        <v>160</v>
      </c>
      <c r="D10" s="86"/>
      <c r="E10" s="118">
        <f>9+110</f>
        <v>119</v>
      </c>
      <c r="F10" s="372"/>
      <c r="G10" s="373">
        <f>1618+18893</f>
        <v>20511</v>
      </c>
      <c r="H10" s="371"/>
      <c r="I10" s="369"/>
      <c r="J10" s="369"/>
      <c r="K10" s="369"/>
      <c r="L10" s="369"/>
      <c r="M10" s="369"/>
      <c r="N10" s="369"/>
      <c r="O10" s="369"/>
      <c r="P10" s="369"/>
      <c r="Q10" s="369"/>
      <c r="R10" s="369"/>
      <c r="S10" s="369"/>
      <c r="T10" s="369"/>
      <c r="U10" s="369"/>
      <c r="V10" s="369"/>
      <c r="W10" s="369"/>
      <c r="X10" s="369"/>
      <c r="Y10" s="369"/>
      <c r="Z10" s="369"/>
      <c r="AA10" s="369"/>
      <c r="AB10" s="369"/>
      <c r="AC10" s="369"/>
      <c r="AD10" s="369"/>
      <c r="AE10" s="369"/>
      <c r="AF10" s="369"/>
      <c r="AG10" s="369"/>
      <c r="AH10" s="369"/>
      <c r="AI10" s="369"/>
      <c r="AJ10" s="369"/>
      <c r="AK10" s="369"/>
      <c r="AL10" s="369"/>
    </row>
    <row r="11" spans="1:38" s="21" customFormat="1" ht="12.75">
      <c r="A11" s="269"/>
      <c r="B11" s="277"/>
      <c r="C11" s="269" t="s">
        <v>161</v>
      </c>
      <c r="D11" s="271"/>
      <c r="E11" s="272"/>
      <c r="F11" s="272"/>
      <c r="G11" s="272">
        <f>SUM(G7:G10)</f>
        <v>230662</v>
      </c>
      <c r="H11" s="374"/>
      <c r="I11" s="369"/>
      <c r="J11" s="369"/>
      <c r="K11" s="369"/>
      <c r="L11" s="369"/>
      <c r="M11" s="369"/>
      <c r="N11" s="369"/>
      <c r="O11" s="369"/>
      <c r="P11" s="369"/>
      <c r="Q11" s="369"/>
      <c r="R11" s="369"/>
      <c r="S11" s="369"/>
      <c r="T11" s="369"/>
      <c r="U11" s="369"/>
      <c r="V11" s="369"/>
      <c r="W11" s="369"/>
      <c r="X11" s="369"/>
      <c r="Y11" s="369"/>
      <c r="Z11" s="369"/>
      <c r="AA11" s="369"/>
      <c r="AB11" s="369"/>
      <c r="AC11" s="369"/>
      <c r="AD11" s="369"/>
      <c r="AE11" s="369"/>
      <c r="AF11" s="369"/>
      <c r="AG11" s="369"/>
      <c r="AH11" s="369"/>
      <c r="AI11" s="369"/>
      <c r="AJ11" s="369"/>
      <c r="AK11" s="369"/>
      <c r="AL11" s="369"/>
    </row>
    <row r="12" spans="1:38" s="21" customFormat="1" ht="12.75">
      <c r="A12" s="367"/>
      <c r="B12" s="20">
        <v>531401</v>
      </c>
      <c r="C12" s="20" t="s">
        <v>162</v>
      </c>
      <c r="D12" s="368"/>
      <c r="E12" s="375"/>
      <c r="F12" s="191"/>
      <c r="G12" s="150">
        <v>9049675</v>
      </c>
      <c r="H12" s="376"/>
      <c r="I12" s="369"/>
      <c r="J12" s="369"/>
      <c r="K12" s="369"/>
      <c r="L12" s="369"/>
      <c r="M12" s="369"/>
      <c r="N12" s="369"/>
      <c r="O12" s="369"/>
      <c r="P12" s="369"/>
      <c r="Q12" s="369"/>
      <c r="R12" s="369"/>
      <c r="S12" s="369"/>
      <c r="T12" s="369"/>
      <c r="U12" s="369"/>
      <c r="V12" s="369"/>
      <c r="W12" s="369"/>
      <c r="X12" s="369"/>
      <c r="Y12" s="369"/>
      <c r="Z12" s="369"/>
      <c r="AA12" s="369"/>
      <c r="AB12" s="369"/>
      <c r="AC12" s="369"/>
      <c r="AD12" s="369"/>
      <c r="AE12" s="369"/>
      <c r="AF12" s="369"/>
      <c r="AG12" s="369"/>
      <c r="AH12" s="369"/>
      <c r="AI12" s="369"/>
      <c r="AJ12" s="369"/>
      <c r="AK12" s="369"/>
      <c r="AL12" s="369"/>
    </row>
    <row r="13" spans="1:38" s="21" customFormat="1" ht="12.75">
      <c r="A13" s="367"/>
      <c r="B13" s="20">
        <v>5311</v>
      </c>
      <c r="C13" s="20" t="s">
        <v>163</v>
      </c>
      <c r="D13" s="368"/>
      <c r="E13" s="118">
        <v>14421</v>
      </c>
      <c r="F13" s="191"/>
      <c r="G13" s="480">
        <v>2013058</v>
      </c>
      <c r="H13" s="377"/>
      <c r="I13" s="369"/>
      <c r="J13" s="369"/>
      <c r="K13" s="369"/>
      <c r="L13" s="369"/>
      <c r="M13" s="369"/>
      <c r="N13" s="369"/>
      <c r="O13" s="369"/>
      <c r="P13" s="369"/>
      <c r="Q13" s="369"/>
      <c r="R13" s="369"/>
      <c r="S13" s="369"/>
      <c r="T13" s="369"/>
      <c r="U13" s="369"/>
      <c r="V13" s="369"/>
      <c r="W13" s="369"/>
      <c r="X13" s="369"/>
      <c r="Y13" s="369"/>
      <c r="Z13" s="369"/>
      <c r="AA13" s="369"/>
      <c r="AB13" s="369"/>
      <c r="AC13" s="369"/>
      <c r="AD13" s="369"/>
      <c r="AE13" s="369"/>
      <c r="AF13" s="369"/>
      <c r="AG13" s="369"/>
      <c r="AH13" s="369"/>
      <c r="AI13" s="369"/>
      <c r="AJ13" s="369"/>
      <c r="AK13" s="369"/>
      <c r="AL13" s="369"/>
    </row>
    <row r="14" spans="1:38" s="21" customFormat="1" ht="12.75">
      <c r="A14" s="367"/>
      <c r="B14" s="20">
        <v>53143</v>
      </c>
      <c r="C14" s="20" t="s">
        <v>265</v>
      </c>
      <c r="D14" s="368"/>
      <c r="E14" s="118">
        <v>72</v>
      </c>
      <c r="F14" s="191"/>
      <c r="G14" s="480">
        <v>7585</v>
      </c>
      <c r="H14" s="376"/>
      <c r="I14" s="369"/>
      <c r="J14" s="369"/>
      <c r="K14" s="369"/>
      <c r="L14" s="369"/>
      <c r="M14" s="369"/>
      <c r="N14" s="369"/>
      <c r="O14" s="369"/>
      <c r="P14" s="369"/>
      <c r="Q14" s="369"/>
      <c r="R14" s="369"/>
      <c r="S14" s="369"/>
      <c r="T14" s="369"/>
      <c r="U14" s="369"/>
      <c r="V14" s="369"/>
      <c r="W14" s="369"/>
      <c r="X14" s="369"/>
      <c r="Y14" s="369"/>
      <c r="Z14" s="369"/>
      <c r="AA14" s="369"/>
      <c r="AB14" s="369"/>
      <c r="AC14" s="369"/>
      <c r="AD14" s="369"/>
      <c r="AE14" s="369"/>
      <c r="AF14" s="369"/>
      <c r="AG14" s="369"/>
      <c r="AH14" s="369"/>
      <c r="AI14" s="369"/>
      <c r="AJ14" s="369"/>
      <c r="AK14" s="369"/>
      <c r="AL14" s="369"/>
    </row>
    <row r="15" spans="1:8" ht="13.5">
      <c r="A15" s="265"/>
      <c r="B15" s="265"/>
      <c r="C15" s="257" t="s">
        <v>164</v>
      </c>
      <c r="D15" s="257"/>
      <c r="E15" s="481"/>
      <c r="F15" s="266"/>
      <c r="G15" s="266">
        <f>+G11+G12+G13+G14</f>
        <v>11300980</v>
      </c>
      <c r="H15" s="172"/>
    </row>
    <row r="16" spans="1:8" ht="12.75">
      <c r="A16" s="131"/>
      <c r="B16" s="40"/>
      <c r="C16" s="369"/>
      <c r="D16" s="441"/>
      <c r="E16" s="122"/>
      <c r="F16" s="122"/>
      <c r="G16" s="365"/>
      <c r="H16" s="135"/>
    </row>
    <row r="17" spans="1:7" ht="12.75">
      <c r="A17" s="461"/>
      <c r="B17" s="369"/>
      <c r="C17" s="369"/>
      <c r="D17" s="462"/>
      <c r="E17" s="111"/>
      <c r="F17" s="111"/>
      <c r="G17" s="365"/>
    </row>
    <row r="18" spans="1:7" ht="15.75">
      <c r="A18" s="274" t="s">
        <v>5</v>
      </c>
      <c r="B18" s="261" t="s">
        <v>152</v>
      </c>
      <c r="C18" s="274" t="s">
        <v>6</v>
      </c>
      <c r="D18" s="263"/>
      <c r="E18" s="280" t="s">
        <v>154</v>
      </c>
      <c r="F18" s="280" t="s">
        <v>155</v>
      </c>
      <c r="G18" s="280" t="s">
        <v>156</v>
      </c>
    </row>
    <row r="19" spans="1:38" s="21" customFormat="1" ht="12.75">
      <c r="A19" s="367">
        <v>3</v>
      </c>
      <c r="B19" s="367"/>
      <c r="C19" s="367" t="s">
        <v>12</v>
      </c>
      <c r="D19" s="368" t="s">
        <v>328</v>
      </c>
      <c r="E19" s="191"/>
      <c r="F19" s="191"/>
      <c r="G19" s="150"/>
      <c r="H19" s="369"/>
      <c r="I19" s="369"/>
      <c r="J19" s="369"/>
      <c r="K19" s="369"/>
      <c r="L19" s="369"/>
      <c r="M19" s="369"/>
      <c r="N19" s="369"/>
      <c r="O19" s="369"/>
      <c r="P19" s="369"/>
      <c r="Q19" s="369"/>
      <c r="R19" s="369"/>
      <c r="S19" s="369"/>
      <c r="T19" s="369"/>
      <c r="U19" s="369"/>
      <c r="V19" s="369"/>
      <c r="W19" s="369"/>
      <c r="X19" s="369"/>
      <c r="Y19" s="369"/>
      <c r="Z19" s="369"/>
      <c r="AA19" s="369"/>
      <c r="AB19" s="369"/>
      <c r="AC19" s="369"/>
      <c r="AD19" s="369"/>
      <c r="AE19" s="369"/>
      <c r="AF19" s="369"/>
      <c r="AG19" s="369"/>
      <c r="AH19" s="369"/>
      <c r="AI19" s="369"/>
      <c r="AJ19" s="369"/>
      <c r="AK19" s="369"/>
      <c r="AL19" s="369"/>
    </row>
    <row r="20" spans="1:38" s="21" customFormat="1" ht="12.75">
      <c r="A20" s="20" t="s">
        <v>10</v>
      </c>
      <c r="B20" s="20">
        <v>411</v>
      </c>
      <c r="C20" s="20" t="s">
        <v>14</v>
      </c>
      <c r="D20" s="86"/>
      <c r="E20" s="118"/>
      <c r="F20" s="118"/>
      <c r="G20" s="150">
        <v>119181880</v>
      </c>
      <c r="H20" s="377"/>
      <c r="I20" s="369"/>
      <c r="J20" s="369"/>
      <c r="K20" s="369"/>
      <c r="L20" s="369"/>
      <c r="M20" s="369"/>
      <c r="N20" s="369"/>
      <c r="O20" s="369"/>
      <c r="P20" s="369"/>
      <c r="Q20" s="369"/>
      <c r="R20" s="369"/>
      <c r="S20" s="369"/>
      <c r="T20" s="369"/>
      <c r="U20" s="369"/>
      <c r="V20" s="369"/>
      <c r="W20" s="369"/>
      <c r="X20" s="369"/>
      <c r="Y20" s="369"/>
      <c r="Z20" s="369"/>
      <c r="AA20" s="369"/>
      <c r="AB20" s="369"/>
      <c r="AC20" s="369"/>
      <c r="AD20" s="369"/>
      <c r="AE20" s="369"/>
      <c r="AF20" s="369"/>
      <c r="AG20" s="369"/>
      <c r="AH20" s="369"/>
      <c r="AI20" s="369"/>
      <c r="AJ20" s="369"/>
      <c r="AK20" s="369"/>
      <c r="AL20" s="369"/>
    </row>
    <row r="21" spans="1:38" s="21" customFormat="1" ht="12.75">
      <c r="A21" s="20"/>
      <c r="B21" s="20">
        <v>444</v>
      </c>
      <c r="C21" s="20" t="s">
        <v>263</v>
      </c>
      <c r="D21" s="86"/>
      <c r="E21" s="118"/>
      <c r="F21" s="118"/>
      <c r="G21" s="150">
        <v>2811604</v>
      </c>
      <c r="H21" s="377"/>
      <c r="I21" s="369"/>
      <c r="J21" s="369"/>
      <c r="K21" s="369"/>
      <c r="L21" s="369"/>
      <c r="M21" s="369"/>
      <c r="N21" s="369"/>
      <c r="O21" s="369"/>
      <c r="P21" s="369"/>
      <c r="Q21" s="369"/>
      <c r="R21" s="369"/>
      <c r="S21" s="369"/>
      <c r="T21" s="369"/>
      <c r="U21" s="369"/>
      <c r="V21" s="369"/>
      <c r="W21" s="369"/>
      <c r="X21" s="369"/>
      <c r="Y21" s="369"/>
      <c r="Z21" s="369"/>
      <c r="AA21" s="369"/>
      <c r="AB21" s="369"/>
      <c r="AC21" s="369"/>
      <c r="AD21" s="369"/>
      <c r="AE21" s="369"/>
      <c r="AF21" s="369"/>
      <c r="AG21" s="369"/>
      <c r="AH21" s="369"/>
      <c r="AI21" s="369"/>
      <c r="AJ21" s="369"/>
      <c r="AK21" s="369"/>
      <c r="AL21" s="369"/>
    </row>
    <row r="22" spans="1:38" s="21" customFormat="1" ht="12.75">
      <c r="A22" s="20"/>
      <c r="B22" s="20">
        <v>445</v>
      </c>
      <c r="C22" s="20" t="s">
        <v>266</v>
      </c>
      <c r="D22" s="86"/>
      <c r="E22" s="118"/>
      <c r="F22" s="118"/>
      <c r="G22" s="150">
        <f>1846265+101</f>
        <v>1846366</v>
      </c>
      <c r="H22" s="378"/>
      <c r="I22" s="369"/>
      <c r="J22" s="369"/>
      <c r="K22" s="369"/>
      <c r="L22" s="369"/>
      <c r="M22" s="369"/>
      <c r="N22" s="369"/>
      <c r="O22" s="369"/>
      <c r="P22" s="369"/>
      <c r="Q22" s="369"/>
      <c r="R22" s="369"/>
      <c r="S22" s="369"/>
      <c r="T22" s="369"/>
      <c r="U22" s="369"/>
      <c r="V22" s="369"/>
      <c r="W22" s="369"/>
      <c r="X22" s="369"/>
      <c r="Y22" s="369"/>
      <c r="Z22" s="369"/>
      <c r="AA22" s="369"/>
      <c r="AB22" s="369"/>
      <c r="AC22" s="369"/>
      <c r="AD22" s="369"/>
      <c r="AE22" s="369"/>
      <c r="AF22" s="369"/>
      <c r="AG22" s="369"/>
      <c r="AH22" s="369"/>
      <c r="AI22" s="369"/>
      <c r="AJ22" s="369"/>
      <c r="AK22" s="369"/>
      <c r="AL22" s="369"/>
    </row>
    <row r="23" spans="1:38" s="21" customFormat="1" ht="12.75">
      <c r="A23" s="20"/>
      <c r="B23" s="20">
        <v>4456</v>
      </c>
      <c r="C23" s="20" t="s">
        <v>359</v>
      </c>
      <c r="D23" s="86"/>
      <c r="E23" s="118"/>
      <c r="F23" s="118"/>
      <c r="G23" s="150">
        <v>635102</v>
      </c>
      <c r="H23" s="378"/>
      <c r="I23" s="369"/>
      <c r="J23" s="369"/>
      <c r="K23" s="369"/>
      <c r="L23" s="369"/>
      <c r="M23" s="369"/>
      <c r="N23" s="369"/>
      <c r="O23" s="369"/>
      <c r="P23" s="369"/>
      <c r="Q23" s="369"/>
      <c r="R23" s="369"/>
      <c r="S23" s="369"/>
      <c r="T23" s="369"/>
      <c r="U23" s="369"/>
      <c r="V23" s="369"/>
      <c r="W23" s="369"/>
      <c r="X23" s="369"/>
      <c r="Y23" s="369"/>
      <c r="Z23" s="369"/>
      <c r="AA23" s="369"/>
      <c r="AB23" s="369"/>
      <c r="AC23" s="369"/>
      <c r="AD23" s="369"/>
      <c r="AE23" s="369"/>
      <c r="AF23" s="369"/>
      <c r="AG23" s="369"/>
      <c r="AH23" s="369"/>
      <c r="AI23" s="369"/>
      <c r="AJ23" s="369"/>
      <c r="AK23" s="369"/>
      <c r="AL23" s="369"/>
    </row>
    <row r="24" spans="1:38" s="21" customFormat="1" ht="12.75">
      <c r="A24" s="20"/>
      <c r="B24" s="20">
        <v>4458</v>
      </c>
      <c r="C24" s="20" t="s">
        <v>361</v>
      </c>
      <c r="D24" s="86"/>
      <c r="E24" s="118"/>
      <c r="F24" s="118"/>
      <c r="G24" s="150">
        <v>27094</v>
      </c>
      <c r="H24" s="378"/>
      <c r="I24" s="369"/>
      <c r="J24" s="369"/>
      <c r="K24" s="369"/>
      <c r="L24" s="369"/>
      <c r="M24" s="369"/>
      <c r="N24" s="369"/>
      <c r="O24" s="369"/>
      <c r="P24" s="369"/>
      <c r="Q24" s="369"/>
      <c r="R24" s="369"/>
      <c r="S24" s="369"/>
      <c r="T24" s="369"/>
      <c r="U24" s="369"/>
      <c r="V24" s="369"/>
      <c r="W24" s="369"/>
      <c r="X24" s="369"/>
      <c r="Y24" s="369"/>
      <c r="Z24" s="369"/>
      <c r="AA24" s="369"/>
      <c r="AB24" s="369"/>
      <c r="AC24" s="369"/>
      <c r="AD24" s="369"/>
      <c r="AE24" s="369"/>
      <c r="AF24" s="369"/>
      <c r="AG24" s="369"/>
      <c r="AH24" s="369"/>
      <c r="AI24" s="369"/>
      <c r="AJ24" s="369"/>
      <c r="AK24" s="369"/>
      <c r="AL24" s="369"/>
    </row>
    <row r="25" spans="1:38" s="21" customFormat="1" ht="12.75">
      <c r="A25" s="20"/>
      <c r="B25" s="20">
        <v>449</v>
      </c>
      <c r="C25" s="20" t="s">
        <v>360</v>
      </c>
      <c r="D25" s="86"/>
      <c r="E25" s="118"/>
      <c r="F25" s="118"/>
      <c r="G25" s="150">
        <v>2778</v>
      </c>
      <c r="H25" s="378"/>
      <c r="I25" s="369"/>
      <c r="J25" s="369"/>
      <c r="K25" s="369"/>
      <c r="L25" s="369"/>
      <c r="M25" s="369"/>
      <c r="N25" s="369"/>
      <c r="O25" s="369"/>
      <c r="P25" s="369"/>
      <c r="Q25" s="369"/>
      <c r="R25" s="369"/>
      <c r="S25" s="369"/>
      <c r="T25" s="369"/>
      <c r="U25" s="369"/>
      <c r="V25" s="369"/>
      <c r="W25" s="369"/>
      <c r="X25" s="369"/>
      <c r="Y25" s="369"/>
      <c r="Z25" s="369"/>
      <c r="AA25" s="369"/>
      <c r="AB25" s="369"/>
      <c r="AC25" s="369"/>
      <c r="AD25" s="369"/>
      <c r="AE25" s="369"/>
      <c r="AF25" s="369"/>
      <c r="AG25" s="369"/>
      <c r="AH25" s="369"/>
      <c r="AI25" s="369"/>
      <c r="AJ25" s="369"/>
      <c r="AK25" s="369"/>
      <c r="AL25" s="369"/>
    </row>
    <row r="26" spans="1:8" ht="12.75">
      <c r="A26" s="277"/>
      <c r="B26" s="277"/>
      <c r="C26" s="265" t="s">
        <v>161</v>
      </c>
      <c r="D26" s="482"/>
      <c r="E26" s="483"/>
      <c r="F26" s="483"/>
      <c r="G26" s="266">
        <f>SUM(G20:G25)</f>
        <v>124504824</v>
      </c>
      <c r="H26" s="135"/>
    </row>
    <row r="27" spans="1:8" ht="12.75">
      <c r="A27" s="387"/>
      <c r="B27" s="387"/>
      <c r="C27" s="120"/>
      <c r="D27" s="423"/>
      <c r="E27" s="111"/>
      <c r="F27" s="111"/>
      <c r="G27" s="122"/>
      <c r="H27" s="135"/>
    </row>
    <row r="28" spans="1:8" ht="12.75">
      <c r="A28" s="387"/>
      <c r="B28" s="387"/>
      <c r="C28" s="387"/>
      <c r="D28" s="423"/>
      <c r="E28" s="111"/>
      <c r="F28" s="111"/>
      <c r="G28" s="424"/>
      <c r="H28" s="135"/>
    </row>
    <row r="29" spans="1:8" ht="12.75">
      <c r="A29" s="387"/>
      <c r="B29" s="387"/>
      <c r="C29" s="387"/>
      <c r="D29" s="423"/>
      <c r="E29" s="111"/>
      <c r="F29" s="111"/>
      <c r="G29" s="424"/>
      <c r="H29" s="135"/>
    </row>
    <row r="30" spans="1:7" ht="15.75">
      <c r="A30" s="265"/>
      <c r="B30" s="261" t="s">
        <v>152</v>
      </c>
      <c r="C30" s="274" t="s">
        <v>6</v>
      </c>
      <c r="D30" s="263"/>
      <c r="E30" s="280" t="s">
        <v>154</v>
      </c>
      <c r="F30" s="280" t="s">
        <v>155</v>
      </c>
      <c r="G30" s="280" t="s">
        <v>156</v>
      </c>
    </row>
    <row r="31" spans="1:7" ht="15">
      <c r="A31" s="265">
        <v>4</v>
      </c>
      <c r="B31" s="265"/>
      <c r="C31" s="279" t="s">
        <v>349</v>
      </c>
      <c r="D31" s="257" t="s">
        <v>329</v>
      </c>
      <c r="E31" s="266"/>
      <c r="F31" s="266"/>
      <c r="G31" s="267"/>
    </row>
    <row r="32" spans="1:38" s="21" customFormat="1" ht="12.75">
      <c r="A32" s="20"/>
      <c r="B32" s="20">
        <v>312</v>
      </c>
      <c r="C32" s="20" t="s">
        <v>264</v>
      </c>
      <c r="D32" s="86"/>
      <c r="E32" s="118"/>
      <c r="F32" s="118"/>
      <c r="G32" s="373">
        <f>3210946+14167</f>
        <v>3225113</v>
      </c>
      <c r="H32" s="380"/>
      <c r="I32" s="369"/>
      <c r="J32" s="369"/>
      <c r="K32" s="369"/>
      <c r="L32" s="369"/>
      <c r="M32" s="369"/>
      <c r="N32" s="369"/>
      <c r="O32" s="369"/>
      <c r="P32" s="369"/>
      <c r="Q32" s="369"/>
      <c r="R32" s="369"/>
      <c r="S32" s="369"/>
      <c r="T32" s="369"/>
      <c r="U32" s="369"/>
      <c r="V32" s="369"/>
      <c r="W32" s="369"/>
      <c r="X32" s="369"/>
      <c r="Y32" s="369"/>
      <c r="Z32" s="369"/>
      <c r="AA32" s="369"/>
      <c r="AB32" s="369"/>
      <c r="AC32" s="369"/>
      <c r="AD32" s="369"/>
      <c r="AE32" s="369"/>
      <c r="AF32" s="369"/>
      <c r="AG32" s="369"/>
      <c r="AH32" s="369"/>
      <c r="AI32" s="369"/>
      <c r="AJ32" s="369"/>
      <c r="AK32" s="369"/>
      <c r="AL32" s="369"/>
    </row>
    <row r="33" spans="1:38" s="21" customFormat="1" ht="12.75">
      <c r="A33" s="367"/>
      <c r="B33" s="20">
        <v>327</v>
      </c>
      <c r="C33" s="20" t="s">
        <v>259</v>
      </c>
      <c r="D33" s="86"/>
      <c r="E33" s="191"/>
      <c r="F33" s="191"/>
      <c r="G33" s="150">
        <f>8940582+373034+7099451</f>
        <v>16413067</v>
      </c>
      <c r="H33" s="380"/>
      <c r="I33" s="369"/>
      <c r="J33" s="369"/>
      <c r="K33" s="369"/>
      <c r="L33" s="369"/>
      <c r="M33" s="369"/>
      <c r="N33" s="369"/>
      <c r="O33" s="369"/>
      <c r="P33" s="369"/>
      <c r="Q33" s="369"/>
      <c r="R33" s="369"/>
      <c r="S33" s="369"/>
      <c r="T33" s="369"/>
      <c r="U33" s="369"/>
      <c r="V33" s="369"/>
      <c r="W33" s="369"/>
      <c r="X33" s="369"/>
      <c r="Y33" s="369"/>
      <c r="Z33" s="369"/>
      <c r="AA33" s="369"/>
      <c r="AB33" s="369"/>
      <c r="AC33" s="369"/>
      <c r="AD33" s="369"/>
      <c r="AE33" s="369"/>
      <c r="AF33" s="369"/>
      <c r="AG33" s="369"/>
      <c r="AH33" s="369"/>
      <c r="AI33" s="369"/>
      <c r="AJ33" s="369"/>
      <c r="AK33" s="369"/>
      <c r="AL33" s="369"/>
    </row>
    <row r="34" spans="1:38" s="21" customFormat="1" ht="12.75">
      <c r="A34" s="367"/>
      <c r="B34" s="20">
        <v>418</v>
      </c>
      <c r="C34" s="20" t="s">
        <v>343</v>
      </c>
      <c r="D34" s="86"/>
      <c r="E34" s="191"/>
      <c r="F34" s="191"/>
      <c r="G34" s="150">
        <f>27957+8666182+19803369+18014+1051252+11910334+3947984+2856556-55880-122528</f>
        <v>48103240</v>
      </c>
      <c r="H34" s="380"/>
      <c r="I34" s="369"/>
      <c r="J34" s="369"/>
      <c r="K34" s="369"/>
      <c r="L34" s="369"/>
      <c r="M34" s="369"/>
      <c r="N34" s="369"/>
      <c r="O34" s="369"/>
      <c r="P34" s="369"/>
      <c r="Q34" s="369"/>
      <c r="R34" s="369"/>
      <c r="S34" s="369"/>
      <c r="T34" s="369"/>
      <c r="U34" s="369"/>
      <c r="V34" s="369"/>
      <c r="W34" s="369"/>
      <c r="X34" s="369"/>
      <c r="Y34" s="369"/>
      <c r="Z34" s="369"/>
      <c r="AA34" s="369"/>
      <c r="AB34" s="369"/>
      <c r="AC34" s="369"/>
      <c r="AD34" s="369"/>
      <c r="AE34" s="369"/>
      <c r="AF34" s="369"/>
      <c r="AG34" s="369"/>
      <c r="AH34" s="369"/>
      <c r="AI34" s="369"/>
      <c r="AJ34" s="369"/>
      <c r="AK34" s="369"/>
      <c r="AL34" s="369"/>
    </row>
    <row r="35" spans="1:8" ht="15">
      <c r="A35" s="279"/>
      <c r="B35" s="279"/>
      <c r="C35" s="279" t="s">
        <v>127</v>
      </c>
      <c r="D35" s="263"/>
      <c r="E35" s="484"/>
      <c r="F35" s="484"/>
      <c r="G35" s="484">
        <f>SUM(G32:G34)</f>
        <v>67741420</v>
      </c>
      <c r="H35" s="189"/>
    </row>
    <row r="36" spans="1:8" ht="15.75" thickBot="1">
      <c r="A36" s="448"/>
      <c r="B36" s="460"/>
      <c r="C36" s="460"/>
      <c r="D36" s="450"/>
      <c r="E36" s="467"/>
      <c r="F36" s="467"/>
      <c r="G36" s="468"/>
      <c r="H36" s="189"/>
    </row>
    <row r="37" spans="1:8" ht="15.75">
      <c r="A37" s="463"/>
      <c r="B37" s="464" t="s">
        <v>152</v>
      </c>
      <c r="C37" s="470" t="s">
        <v>35</v>
      </c>
      <c r="D37" s="471" t="s">
        <v>330</v>
      </c>
      <c r="E37" s="465" t="s">
        <v>154</v>
      </c>
      <c r="F37" s="465" t="s">
        <v>155</v>
      </c>
      <c r="G37" s="466" t="s">
        <v>156</v>
      </c>
      <c r="H37" s="135"/>
    </row>
    <row r="38" spans="1:38" s="21" customFormat="1" ht="12.75">
      <c r="A38" s="430"/>
      <c r="B38" s="107">
        <v>46711</v>
      </c>
      <c r="C38" s="472" t="s">
        <v>371</v>
      </c>
      <c r="D38" s="108"/>
      <c r="E38" s="425"/>
      <c r="F38" s="109"/>
      <c r="G38" s="442">
        <v>70870140</v>
      </c>
      <c r="H38" s="380"/>
      <c r="I38" s="369"/>
      <c r="J38" s="369"/>
      <c r="K38" s="369"/>
      <c r="L38" s="369"/>
      <c r="M38" s="369"/>
      <c r="N38" s="369"/>
      <c r="O38" s="369"/>
      <c r="P38" s="369"/>
      <c r="Q38" s="369"/>
      <c r="R38" s="369"/>
      <c r="S38" s="369"/>
      <c r="T38" s="369"/>
      <c r="U38" s="369"/>
      <c r="V38" s="369"/>
      <c r="W38" s="369"/>
      <c r="X38" s="369"/>
      <c r="Y38" s="369"/>
      <c r="Z38" s="369"/>
      <c r="AA38" s="369"/>
      <c r="AB38" s="369"/>
      <c r="AC38" s="369"/>
      <c r="AD38" s="369"/>
      <c r="AE38" s="369"/>
      <c r="AF38" s="369"/>
      <c r="AG38" s="369"/>
      <c r="AH38" s="369"/>
      <c r="AI38" s="369"/>
      <c r="AJ38" s="369"/>
      <c r="AK38" s="369"/>
      <c r="AL38" s="369"/>
    </row>
    <row r="39" spans="1:7" ht="13.5" thickBot="1">
      <c r="A39" s="473"/>
      <c r="B39" s="474"/>
      <c r="C39" s="474" t="s">
        <v>172</v>
      </c>
      <c r="D39" s="475"/>
      <c r="E39" s="476">
        <f>SUM(E38:E38)</f>
        <v>0</v>
      </c>
      <c r="F39" s="476">
        <f>SUM(F38:F38)</f>
        <v>0</v>
      </c>
      <c r="G39" s="477">
        <f>SUM(G38:G38)</f>
        <v>70870140</v>
      </c>
    </row>
    <row r="40" spans="1:7" ht="12.75">
      <c r="A40" s="469"/>
      <c r="B40" s="357"/>
      <c r="C40" s="357"/>
      <c r="D40" s="358"/>
      <c r="E40" s="115"/>
      <c r="F40" s="115"/>
      <c r="G40" s="115"/>
    </row>
    <row r="41" spans="1:7" ht="15.75">
      <c r="A41" s="431"/>
      <c r="B41" s="427"/>
      <c r="C41" s="427"/>
      <c r="D41" s="478"/>
      <c r="E41" s="429"/>
      <c r="F41" s="429"/>
      <c r="G41" s="424"/>
    </row>
    <row r="42" spans="1:7" ht="26.25">
      <c r="A42" s="274">
        <v>2</v>
      </c>
      <c r="B42" s="261" t="s">
        <v>152</v>
      </c>
      <c r="C42" s="274" t="s">
        <v>37</v>
      </c>
      <c r="D42" s="263" t="s">
        <v>344</v>
      </c>
      <c r="E42" s="485" t="s">
        <v>165</v>
      </c>
      <c r="F42" s="485" t="s">
        <v>166</v>
      </c>
      <c r="G42" s="485" t="s">
        <v>167</v>
      </c>
    </row>
    <row r="43" spans="1:38" s="21" customFormat="1" ht="12.75">
      <c r="A43" s="20" t="s">
        <v>9</v>
      </c>
      <c r="B43" s="20"/>
      <c r="C43" s="20" t="s">
        <v>38</v>
      </c>
      <c r="D43" s="86"/>
      <c r="E43" s="118"/>
      <c r="F43" s="118"/>
      <c r="G43" s="150"/>
      <c r="H43" s="369"/>
      <c r="I43" s="369"/>
      <c r="J43" s="369"/>
      <c r="K43" s="369"/>
      <c r="L43" s="369"/>
      <c r="M43" s="369"/>
      <c r="N43" s="369"/>
      <c r="O43" s="369"/>
      <c r="P43" s="369"/>
      <c r="Q43" s="369"/>
      <c r="R43" s="369"/>
      <c r="S43" s="369"/>
      <c r="T43" s="369"/>
      <c r="U43" s="369"/>
      <c r="V43" s="369"/>
      <c r="W43" s="369"/>
      <c r="X43" s="369"/>
      <c r="Y43" s="369"/>
      <c r="Z43" s="369"/>
      <c r="AA43" s="369"/>
      <c r="AB43" s="369"/>
      <c r="AC43" s="369"/>
      <c r="AD43" s="369"/>
      <c r="AE43" s="369"/>
      <c r="AF43" s="369"/>
      <c r="AG43" s="369"/>
      <c r="AH43" s="369"/>
      <c r="AI43" s="369"/>
      <c r="AJ43" s="369"/>
      <c r="AK43" s="369"/>
      <c r="AL43" s="369"/>
    </row>
    <row r="44" spans="1:38" s="21" customFormat="1" ht="12.75">
      <c r="A44" s="20" t="s">
        <v>10</v>
      </c>
      <c r="B44" s="20"/>
      <c r="C44" s="20" t="s">
        <v>39</v>
      </c>
      <c r="D44" s="86"/>
      <c r="E44" s="373">
        <f>119906158+59691314+24994963+88483260</f>
        <v>293075695</v>
      </c>
      <c r="F44" s="118"/>
      <c r="G44" s="150">
        <f>+E44</f>
        <v>293075695</v>
      </c>
      <c r="H44" s="378"/>
      <c r="I44" s="369"/>
      <c r="J44" s="369"/>
      <c r="K44" s="369"/>
      <c r="L44" s="369"/>
      <c r="M44" s="369"/>
      <c r="N44" s="369"/>
      <c r="O44" s="369"/>
      <c r="P44" s="369"/>
      <c r="Q44" s="369"/>
      <c r="R44" s="369"/>
      <c r="S44" s="369"/>
      <c r="T44" s="369"/>
      <c r="U44" s="369"/>
      <c r="V44" s="369"/>
      <c r="W44" s="369"/>
      <c r="X44" s="369"/>
      <c r="Y44" s="369"/>
      <c r="Z44" s="369"/>
      <c r="AA44" s="369"/>
      <c r="AB44" s="369"/>
      <c r="AC44" s="369"/>
      <c r="AD44" s="369"/>
      <c r="AE44" s="369"/>
      <c r="AF44" s="369"/>
      <c r="AG44" s="369"/>
      <c r="AH44" s="369"/>
      <c r="AI44" s="369"/>
      <c r="AJ44" s="369"/>
      <c r="AK44" s="369"/>
      <c r="AL44" s="369"/>
    </row>
    <row r="45" spans="1:38" s="21" customFormat="1" ht="12.75">
      <c r="A45" s="20" t="s">
        <v>15</v>
      </c>
      <c r="B45" s="20"/>
      <c r="C45" s="20" t="s">
        <v>168</v>
      </c>
      <c r="D45" s="86"/>
      <c r="E45" s="118">
        <f>24300587+35816423+344432189+7513185+11230972+21107827</f>
        <v>444401183</v>
      </c>
      <c r="F45" s="118">
        <v>-180336291</v>
      </c>
      <c r="G45" s="150">
        <f>+E45+F45</f>
        <v>264064892</v>
      </c>
      <c r="H45" s="379"/>
      <c r="I45" s="377"/>
      <c r="J45" s="369"/>
      <c r="K45" s="369"/>
      <c r="L45" s="369"/>
      <c r="M45" s="369"/>
      <c r="N45" s="369"/>
      <c r="O45" s="369"/>
      <c r="P45" s="369"/>
      <c r="Q45" s="369"/>
      <c r="R45" s="369"/>
      <c r="S45" s="369"/>
      <c r="T45" s="369"/>
      <c r="U45" s="369"/>
      <c r="V45" s="369"/>
      <c r="W45" s="369"/>
      <c r="X45" s="369"/>
      <c r="Y45" s="369"/>
      <c r="Z45" s="369"/>
      <c r="AA45" s="369"/>
      <c r="AB45" s="369"/>
      <c r="AC45" s="369"/>
      <c r="AD45" s="369"/>
      <c r="AE45" s="369"/>
      <c r="AF45" s="369"/>
      <c r="AG45" s="369"/>
      <c r="AH45" s="369"/>
      <c r="AI45" s="369"/>
      <c r="AJ45" s="369"/>
      <c r="AK45" s="369"/>
      <c r="AL45" s="369"/>
    </row>
    <row r="46" spans="1:38" s="21" customFormat="1" ht="12.75">
      <c r="A46" s="20" t="s">
        <v>23</v>
      </c>
      <c r="B46" s="20"/>
      <c r="C46" s="20" t="s">
        <v>169</v>
      </c>
      <c r="D46" s="86"/>
      <c r="E46" s="118">
        <f>35329076+57838855</f>
        <v>93167931</v>
      </c>
      <c r="F46" s="118">
        <v>-26415273</v>
      </c>
      <c r="G46" s="150">
        <f>+E46+F46</f>
        <v>66752658</v>
      </c>
      <c r="H46" s="380"/>
      <c r="I46" s="369"/>
      <c r="J46" s="369"/>
      <c r="K46" s="369"/>
      <c r="L46" s="369"/>
      <c r="M46" s="369"/>
      <c r="N46" s="369"/>
      <c r="O46" s="369"/>
      <c r="P46" s="369"/>
      <c r="Q46" s="369"/>
      <c r="R46" s="369"/>
      <c r="S46" s="369"/>
      <c r="T46" s="369"/>
      <c r="U46" s="369"/>
      <c r="V46" s="369"/>
      <c r="W46" s="369"/>
      <c r="X46" s="369"/>
      <c r="Y46" s="369"/>
      <c r="Z46" s="369"/>
      <c r="AA46" s="369"/>
      <c r="AB46" s="369"/>
      <c r="AC46" s="369"/>
      <c r="AD46" s="369"/>
      <c r="AE46" s="369"/>
      <c r="AF46" s="369"/>
      <c r="AG46" s="369"/>
      <c r="AH46" s="369"/>
      <c r="AI46" s="369"/>
      <c r="AJ46" s="369"/>
      <c r="AK46" s="369"/>
      <c r="AL46" s="369"/>
    </row>
    <row r="47" spans="1:38" s="21" customFormat="1" ht="12.75">
      <c r="A47" s="20" t="s">
        <v>170</v>
      </c>
      <c r="B47" s="20"/>
      <c r="C47" s="20" t="s">
        <v>171</v>
      </c>
      <c r="D47" s="86"/>
      <c r="E47" s="118">
        <f>19030694+45795591+476858+48100061</f>
        <v>113403204</v>
      </c>
      <c r="F47" s="373">
        <v>-50439569</v>
      </c>
      <c r="G47" s="150">
        <f>+E47+F47</f>
        <v>62963635</v>
      </c>
      <c r="H47" s="380"/>
      <c r="I47" s="369"/>
      <c r="J47" s="369"/>
      <c r="K47" s="369"/>
      <c r="L47" s="369"/>
      <c r="M47" s="369"/>
      <c r="N47" s="369"/>
      <c r="O47" s="369"/>
      <c r="P47" s="369"/>
      <c r="Q47" s="369"/>
      <c r="R47" s="369"/>
      <c r="S47" s="369"/>
      <c r="T47" s="369"/>
      <c r="U47" s="369"/>
      <c r="V47" s="369"/>
      <c r="W47" s="369"/>
      <c r="X47" s="369"/>
      <c r="Y47" s="369"/>
      <c r="Z47" s="369"/>
      <c r="AA47" s="369"/>
      <c r="AB47" s="369"/>
      <c r="AC47" s="369"/>
      <c r="AD47" s="369"/>
      <c r="AE47" s="369"/>
      <c r="AF47" s="369"/>
      <c r="AG47" s="369"/>
      <c r="AH47" s="369"/>
      <c r="AI47" s="369"/>
      <c r="AJ47" s="369"/>
      <c r="AK47" s="369"/>
      <c r="AL47" s="369"/>
    </row>
    <row r="48" spans="1:8" ht="12.75">
      <c r="A48" s="269"/>
      <c r="B48" s="269"/>
      <c r="C48" s="269" t="s">
        <v>172</v>
      </c>
      <c r="D48" s="271"/>
      <c r="E48" s="272">
        <f>SUM(E44:E47)</f>
        <v>944048013</v>
      </c>
      <c r="F48" s="272">
        <f>SUM(F45:F47)</f>
        <v>-257191133</v>
      </c>
      <c r="G48" s="266">
        <f>SUM(G44:G47)</f>
        <v>686856880</v>
      </c>
      <c r="H48" s="143"/>
    </row>
    <row r="49" spans="1:8" ht="12.75">
      <c r="A49" s="357"/>
      <c r="B49" s="357"/>
      <c r="C49" s="357"/>
      <c r="D49" s="358"/>
      <c r="E49" s="115"/>
      <c r="F49" s="115"/>
      <c r="G49" s="122"/>
      <c r="H49" s="143"/>
    </row>
    <row r="50" spans="1:8" ht="12.75">
      <c r="A50" s="357"/>
      <c r="B50" s="357"/>
      <c r="C50" s="357"/>
      <c r="D50" s="358"/>
      <c r="E50" s="115"/>
      <c r="F50" s="115"/>
      <c r="G50" s="122"/>
      <c r="H50" s="143"/>
    </row>
    <row r="51" spans="1:8" ht="15.75">
      <c r="A51" s="274" t="s">
        <v>5</v>
      </c>
      <c r="B51" s="261" t="s">
        <v>152</v>
      </c>
      <c r="C51" s="274" t="s">
        <v>141</v>
      </c>
      <c r="D51" s="263" t="s">
        <v>347</v>
      </c>
      <c r="E51" s="280" t="s">
        <v>154</v>
      </c>
      <c r="F51" s="280" t="s">
        <v>155</v>
      </c>
      <c r="G51" s="280" t="s">
        <v>156</v>
      </c>
      <c r="H51" s="144"/>
    </row>
    <row r="52" spans="1:38" s="21" customFormat="1" ht="12.75">
      <c r="A52" s="367">
        <v>3</v>
      </c>
      <c r="B52" s="20">
        <v>231</v>
      </c>
      <c r="C52" s="20" t="s">
        <v>346</v>
      </c>
      <c r="D52" s="368"/>
      <c r="E52" s="381"/>
      <c r="F52" s="381"/>
      <c r="G52" s="382">
        <v>126613214</v>
      </c>
      <c r="H52" s="379"/>
      <c r="I52" s="369"/>
      <c r="J52" s="369"/>
      <c r="K52" s="369"/>
      <c r="L52" s="369"/>
      <c r="M52" s="369"/>
      <c r="N52" s="369"/>
      <c r="O52" s="369"/>
      <c r="P52" s="369"/>
      <c r="Q52" s="369"/>
      <c r="R52" s="369"/>
      <c r="S52" s="369"/>
      <c r="T52" s="369"/>
      <c r="U52" s="369"/>
      <c r="V52" s="369"/>
      <c r="W52" s="369"/>
      <c r="X52" s="369"/>
      <c r="Y52" s="369"/>
      <c r="Z52" s="369"/>
      <c r="AA52" s="369"/>
      <c r="AB52" s="369"/>
      <c r="AC52" s="369"/>
      <c r="AD52" s="369"/>
      <c r="AE52" s="369"/>
      <c r="AF52" s="369"/>
      <c r="AG52" s="369"/>
      <c r="AH52" s="369"/>
      <c r="AI52" s="369"/>
      <c r="AJ52" s="369"/>
      <c r="AK52" s="369"/>
      <c r="AL52" s="369"/>
    </row>
    <row r="53" spans="1:8" ht="12.75">
      <c r="A53" s="269"/>
      <c r="B53" s="269"/>
      <c r="C53" s="269" t="s">
        <v>172</v>
      </c>
      <c r="D53" s="271"/>
      <c r="E53" s="272">
        <f>SUM(E52:E52)</f>
        <v>0</v>
      </c>
      <c r="F53" s="272">
        <f>SUM(F52:F52)</f>
        <v>0</v>
      </c>
      <c r="G53" s="272">
        <f>SUM(G52:G52)</f>
        <v>126613214</v>
      </c>
      <c r="H53" s="149"/>
    </row>
    <row r="54" spans="1:8" ht="12.75">
      <c r="A54" s="357"/>
      <c r="B54" s="357"/>
      <c r="C54" s="357"/>
      <c r="D54" s="358"/>
      <c r="E54" s="115"/>
      <c r="F54" s="115"/>
      <c r="G54" s="115"/>
      <c r="H54" s="149"/>
    </row>
    <row r="55" spans="1:7" ht="12.75">
      <c r="A55" s="113"/>
      <c r="B55" s="113"/>
      <c r="C55" s="113"/>
      <c r="D55" s="114"/>
      <c r="E55" s="115"/>
      <c r="F55" s="115"/>
      <c r="G55" s="116"/>
    </row>
    <row r="56" spans="1:7" ht="15.75">
      <c r="A56" s="274" t="s">
        <v>5</v>
      </c>
      <c r="B56" s="261" t="s">
        <v>152</v>
      </c>
      <c r="C56" s="274" t="s">
        <v>56</v>
      </c>
      <c r="D56" s="263" t="s">
        <v>331</v>
      </c>
      <c r="E56" s="280" t="s">
        <v>154</v>
      </c>
      <c r="F56" s="280" t="s">
        <v>155</v>
      </c>
      <c r="G56" s="280" t="s">
        <v>156</v>
      </c>
    </row>
    <row r="57" spans="1:38" s="21" customFormat="1" ht="12.75">
      <c r="A57" s="367">
        <v>3</v>
      </c>
      <c r="B57" s="20">
        <v>461</v>
      </c>
      <c r="C57" s="20" t="s">
        <v>62</v>
      </c>
      <c r="D57" s="368"/>
      <c r="E57" s="381"/>
      <c r="F57" s="381"/>
      <c r="G57" s="382">
        <v>7115461</v>
      </c>
      <c r="H57" s="380"/>
      <c r="I57" s="369"/>
      <c r="J57" s="369"/>
      <c r="K57" s="369"/>
      <c r="L57" s="369"/>
      <c r="M57" s="369"/>
      <c r="N57" s="369"/>
      <c r="O57" s="369"/>
      <c r="P57" s="369"/>
      <c r="Q57" s="369"/>
      <c r="R57" s="369"/>
      <c r="S57" s="369"/>
      <c r="T57" s="369"/>
      <c r="U57" s="369"/>
      <c r="V57" s="369"/>
      <c r="W57" s="369"/>
      <c r="X57" s="369"/>
      <c r="Y57" s="369"/>
      <c r="Z57" s="369"/>
      <c r="AA57" s="369"/>
      <c r="AB57" s="369"/>
      <c r="AC57" s="369"/>
      <c r="AD57" s="369"/>
      <c r="AE57" s="369"/>
      <c r="AF57" s="369"/>
      <c r="AG57" s="369"/>
      <c r="AH57" s="369"/>
      <c r="AI57" s="369"/>
      <c r="AJ57" s="369"/>
      <c r="AK57" s="369"/>
      <c r="AL57" s="369"/>
    </row>
    <row r="58" spans="1:38" s="21" customFormat="1" ht="12.75">
      <c r="A58" s="367"/>
      <c r="B58" s="20">
        <v>484</v>
      </c>
      <c r="C58" s="20" t="s">
        <v>348</v>
      </c>
      <c r="D58" s="368"/>
      <c r="E58" s="381"/>
      <c r="F58" s="381"/>
      <c r="G58" s="382">
        <v>1237774</v>
      </c>
      <c r="H58" s="380"/>
      <c r="I58" s="369"/>
      <c r="J58" s="369"/>
      <c r="K58" s="369"/>
      <c r="L58" s="369"/>
      <c r="M58" s="369"/>
      <c r="N58" s="369"/>
      <c r="O58" s="369"/>
      <c r="P58" s="369"/>
      <c r="Q58" s="369"/>
      <c r="R58" s="369"/>
      <c r="S58" s="369"/>
      <c r="T58" s="369"/>
      <c r="U58" s="369"/>
      <c r="V58" s="369"/>
      <c r="W58" s="369"/>
      <c r="X58" s="369"/>
      <c r="Y58" s="369"/>
      <c r="Z58" s="369"/>
      <c r="AA58" s="369"/>
      <c r="AB58" s="369"/>
      <c r="AC58" s="369"/>
      <c r="AD58" s="369"/>
      <c r="AE58" s="369"/>
      <c r="AF58" s="369"/>
      <c r="AG58" s="369"/>
      <c r="AH58" s="369"/>
      <c r="AI58" s="369"/>
      <c r="AJ58" s="369"/>
      <c r="AK58" s="369"/>
      <c r="AL58" s="369"/>
    </row>
    <row r="59" spans="1:8" ht="12.75">
      <c r="A59" s="269"/>
      <c r="B59" s="269"/>
      <c r="C59" s="269" t="s">
        <v>172</v>
      </c>
      <c r="D59" s="271"/>
      <c r="E59" s="272">
        <f>SUM(E53:E58)</f>
        <v>0</v>
      </c>
      <c r="F59" s="272">
        <f>SUM(F53:F58)</f>
        <v>0</v>
      </c>
      <c r="G59" s="272">
        <f>+G57+G58</f>
        <v>8353235</v>
      </c>
      <c r="H59" s="189"/>
    </row>
    <row r="60" spans="1:8" ht="12.75">
      <c r="A60" s="131"/>
      <c r="B60" s="104"/>
      <c r="C60" s="112"/>
      <c r="D60" s="441"/>
      <c r="E60" s="458"/>
      <c r="F60" s="458"/>
      <c r="G60" s="421"/>
      <c r="H60" s="422"/>
    </row>
    <row r="61" spans="1:8" ht="15.75">
      <c r="A61" s="274" t="s">
        <v>5</v>
      </c>
      <c r="B61" s="261" t="s">
        <v>152</v>
      </c>
      <c r="C61" s="274" t="s">
        <v>56</v>
      </c>
      <c r="D61" s="263" t="s">
        <v>332</v>
      </c>
      <c r="E61" s="280" t="s">
        <v>154</v>
      </c>
      <c r="F61" s="280" t="s">
        <v>155</v>
      </c>
      <c r="G61" s="280" t="s">
        <v>156</v>
      </c>
      <c r="H61" s="189"/>
    </row>
    <row r="62" spans="1:38" s="385" customFormat="1" ht="13.5">
      <c r="A62" s="148" t="s">
        <v>9</v>
      </c>
      <c r="B62" s="148">
        <v>401</v>
      </c>
      <c r="C62" s="148" t="s">
        <v>63</v>
      </c>
      <c r="D62" s="383"/>
      <c r="E62" s="118"/>
      <c r="F62" s="118"/>
      <c r="G62" s="187">
        <f>1685+238693490</f>
        <v>238695175</v>
      </c>
      <c r="H62" s="180"/>
      <c r="I62" s="384"/>
      <c r="J62" s="384"/>
      <c r="K62" s="384"/>
      <c r="L62" s="384"/>
      <c r="M62" s="384"/>
      <c r="N62" s="384"/>
      <c r="O62" s="384"/>
      <c r="P62" s="384"/>
      <c r="Q62" s="384"/>
      <c r="R62" s="384"/>
      <c r="S62" s="384"/>
      <c r="T62" s="384"/>
      <c r="U62" s="384"/>
      <c r="V62" s="384"/>
      <c r="W62" s="384"/>
      <c r="X62" s="384"/>
      <c r="Y62" s="384"/>
      <c r="Z62" s="384"/>
      <c r="AA62" s="384"/>
      <c r="AB62" s="384"/>
      <c r="AC62" s="384"/>
      <c r="AD62" s="384"/>
      <c r="AE62" s="384"/>
      <c r="AF62" s="384"/>
      <c r="AG62" s="384"/>
      <c r="AH62" s="384"/>
      <c r="AI62" s="384"/>
      <c r="AJ62" s="384"/>
      <c r="AK62" s="384"/>
      <c r="AL62" s="384"/>
    </row>
    <row r="63" spans="1:8" ht="12.75">
      <c r="A63" s="269"/>
      <c r="B63" s="269"/>
      <c r="C63" s="269" t="s">
        <v>172</v>
      </c>
      <c r="D63" s="271"/>
      <c r="E63" s="272">
        <f>SUM(E57:E62)</f>
        <v>0</v>
      </c>
      <c r="F63" s="272">
        <f>SUM(F57:F62)</f>
        <v>0</v>
      </c>
      <c r="G63" s="272">
        <f>+G62</f>
        <v>238695175</v>
      </c>
      <c r="H63" s="181"/>
    </row>
    <row r="64" spans="1:8" ht="12.75">
      <c r="A64" s="357"/>
      <c r="B64" s="357"/>
      <c r="C64" s="357"/>
      <c r="D64" s="358"/>
      <c r="E64" s="115"/>
      <c r="F64" s="115"/>
      <c r="G64" s="115"/>
      <c r="H64" s="181"/>
    </row>
    <row r="65" spans="1:8" ht="12.75">
      <c r="A65" s="357"/>
      <c r="B65" s="357"/>
      <c r="C65" s="357"/>
      <c r="D65" s="358"/>
      <c r="E65" s="115"/>
      <c r="F65" s="115"/>
      <c r="G65" s="115"/>
      <c r="H65" s="181"/>
    </row>
    <row r="66" spans="1:8" ht="15.75">
      <c r="A66" s="274" t="s">
        <v>5</v>
      </c>
      <c r="B66" s="261" t="s">
        <v>152</v>
      </c>
      <c r="C66" s="274" t="s">
        <v>343</v>
      </c>
      <c r="D66" s="263" t="s">
        <v>332</v>
      </c>
      <c r="E66" s="280" t="s">
        <v>154</v>
      </c>
      <c r="F66" s="280" t="s">
        <v>155</v>
      </c>
      <c r="G66" s="280" t="s">
        <v>156</v>
      </c>
      <c r="H66" s="189"/>
    </row>
    <row r="67" spans="1:38" s="388" customFormat="1" ht="13.5">
      <c r="A67" s="148" t="s">
        <v>9</v>
      </c>
      <c r="B67" s="148">
        <v>409</v>
      </c>
      <c r="C67" s="148" t="s">
        <v>343</v>
      </c>
      <c r="D67" s="383"/>
      <c r="E67" s="118"/>
      <c r="F67" s="118"/>
      <c r="G67" s="118">
        <v>406413</v>
      </c>
      <c r="H67" s="386"/>
      <c r="I67" s="387"/>
      <c r="J67" s="387"/>
      <c r="K67" s="387"/>
      <c r="L67" s="387"/>
      <c r="M67" s="387"/>
      <c r="N67" s="387"/>
      <c r="O67" s="387"/>
      <c r="P67" s="387"/>
      <c r="Q67" s="387"/>
      <c r="R67" s="387"/>
      <c r="S67" s="387"/>
      <c r="T67" s="387"/>
      <c r="U67" s="387"/>
      <c r="V67" s="387"/>
      <c r="W67" s="387"/>
      <c r="X67" s="387"/>
      <c r="Y67" s="387"/>
      <c r="Z67" s="387"/>
      <c r="AA67" s="387"/>
      <c r="AB67" s="387"/>
      <c r="AC67" s="387"/>
      <c r="AD67" s="387"/>
      <c r="AE67" s="387"/>
      <c r="AF67" s="387"/>
      <c r="AG67" s="387"/>
      <c r="AH67" s="387"/>
      <c r="AI67" s="387"/>
      <c r="AJ67" s="387"/>
      <c r="AK67" s="387"/>
      <c r="AL67" s="387"/>
    </row>
    <row r="68" spans="1:8" ht="12.75">
      <c r="A68" s="269"/>
      <c r="B68" s="269"/>
      <c r="C68" s="269" t="s">
        <v>172</v>
      </c>
      <c r="D68" s="271"/>
      <c r="E68" s="272">
        <f>SUM(E62:E67)</f>
        <v>0</v>
      </c>
      <c r="F68" s="272">
        <f>SUM(F62:F67)</f>
        <v>0</v>
      </c>
      <c r="G68" s="272">
        <f>+G67</f>
        <v>406413</v>
      </c>
      <c r="H68" s="181"/>
    </row>
    <row r="69" spans="1:8" s="104" customFormat="1" ht="12.75">
      <c r="A69" s="357"/>
      <c r="B69" s="357"/>
      <c r="C69" s="357"/>
      <c r="D69" s="358"/>
      <c r="E69" s="115"/>
      <c r="F69" s="115"/>
      <c r="G69" s="115"/>
      <c r="H69" s="362"/>
    </row>
    <row r="70" spans="1:8" s="104" customFormat="1" ht="12.75">
      <c r="A70" s="357"/>
      <c r="B70" s="357"/>
      <c r="C70" s="357"/>
      <c r="D70" s="358"/>
      <c r="E70" s="115"/>
      <c r="F70" s="115"/>
      <c r="G70" s="115"/>
      <c r="H70" s="362"/>
    </row>
    <row r="71" spans="1:7" ht="15.75">
      <c r="A71" s="277"/>
      <c r="B71" s="261" t="s">
        <v>152</v>
      </c>
      <c r="C71" s="274" t="s">
        <v>56</v>
      </c>
      <c r="D71" s="263"/>
      <c r="E71" s="280" t="s">
        <v>154</v>
      </c>
      <c r="F71" s="280" t="s">
        <v>155</v>
      </c>
      <c r="G71" s="280" t="s">
        <v>156</v>
      </c>
    </row>
    <row r="72" spans="1:38" s="21" customFormat="1" ht="12.75">
      <c r="A72" s="148" t="s">
        <v>10</v>
      </c>
      <c r="B72" s="148">
        <v>421</v>
      </c>
      <c r="C72" s="148" t="s">
        <v>64</v>
      </c>
      <c r="D72" s="383"/>
      <c r="E72" s="118"/>
      <c r="F72" s="118"/>
      <c r="G72" s="389">
        <v>28149</v>
      </c>
      <c r="H72" s="377"/>
      <c r="I72" s="369"/>
      <c r="J72" s="369"/>
      <c r="K72" s="369"/>
      <c r="L72" s="369"/>
      <c r="M72" s="369"/>
      <c r="N72" s="369"/>
      <c r="O72" s="369"/>
      <c r="P72" s="369"/>
      <c r="Q72" s="369"/>
      <c r="R72" s="369"/>
      <c r="S72" s="369"/>
      <c r="T72" s="369"/>
      <c r="U72" s="369"/>
      <c r="V72" s="369"/>
      <c r="W72" s="369"/>
      <c r="X72" s="369"/>
      <c r="Y72" s="369"/>
      <c r="Z72" s="369"/>
      <c r="AA72" s="369"/>
      <c r="AB72" s="369"/>
      <c r="AC72" s="369"/>
      <c r="AD72" s="369"/>
      <c r="AE72" s="369"/>
      <c r="AF72" s="369"/>
      <c r="AG72" s="369"/>
      <c r="AH72" s="369"/>
      <c r="AI72" s="369"/>
      <c r="AJ72" s="369"/>
      <c r="AK72" s="369"/>
      <c r="AL72" s="369"/>
    </row>
    <row r="73" spans="1:8" ht="12.75">
      <c r="A73" s="277"/>
      <c r="B73" s="269"/>
      <c r="C73" s="269" t="s">
        <v>172</v>
      </c>
      <c r="D73" s="271"/>
      <c r="E73" s="272">
        <v>0</v>
      </c>
      <c r="F73" s="272">
        <v>0</v>
      </c>
      <c r="G73" s="278">
        <f>+G72</f>
        <v>28149</v>
      </c>
      <c r="H73" s="135"/>
    </row>
    <row r="74" spans="1:38" s="94" customFormat="1" ht="12.75">
      <c r="A74" s="387"/>
      <c r="B74" s="357"/>
      <c r="C74" s="357"/>
      <c r="D74" s="358"/>
      <c r="E74" s="115"/>
      <c r="F74" s="115"/>
      <c r="G74" s="426"/>
      <c r="H74" s="197"/>
      <c r="I74" s="123"/>
      <c r="J74" s="123"/>
      <c r="K74" s="123"/>
      <c r="L74" s="123"/>
      <c r="M74" s="123"/>
      <c r="N74" s="123"/>
      <c r="O74" s="123"/>
      <c r="P74" s="123"/>
      <c r="Q74" s="123"/>
      <c r="R74" s="123"/>
      <c r="S74" s="123"/>
      <c r="T74" s="123"/>
      <c r="U74" s="123"/>
      <c r="V74" s="123"/>
      <c r="W74" s="123"/>
      <c r="X74" s="123"/>
      <c r="Y74" s="123"/>
      <c r="Z74" s="123"/>
      <c r="AA74" s="123"/>
      <c r="AB74" s="123"/>
      <c r="AC74" s="123"/>
      <c r="AD74" s="123"/>
      <c r="AE74" s="123"/>
      <c r="AF74" s="123"/>
      <c r="AG74" s="123"/>
      <c r="AH74" s="123"/>
      <c r="AI74" s="123"/>
      <c r="AJ74" s="123"/>
      <c r="AK74" s="123"/>
      <c r="AL74" s="123"/>
    </row>
    <row r="75" spans="1:7" ht="15.75">
      <c r="A75" s="277"/>
      <c r="B75" s="261" t="s">
        <v>152</v>
      </c>
      <c r="C75" s="274" t="s">
        <v>56</v>
      </c>
      <c r="D75" s="263"/>
      <c r="E75" s="280" t="s">
        <v>154</v>
      </c>
      <c r="F75" s="280" t="s">
        <v>155</v>
      </c>
      <c r="G75" s="280" t="s">
        <v>156</v>
      </c>
    </row>
    <row r="76" spans="1:7" ht="12.75">
      <c r="A76" s="20" t="s">
        <v>15</v>
      </c>
      <c r="B76" s="20"/>
      <c r="C76" s="20" t="s">
        <v>65</v>
      </c>
      <c r="D76" s="86"/>
      <c r="E76" s="118"/>
      <c r="F76" s="118"/>
      <c r="G76" s="119"/>
    </row>
    <row r="77" spans="1:8" ht="12.75">
      <c r="A77" s="20"/>
      <c r="B77" s="20">
        <v>431</v>
      </c>
      <c r="C77" s="20" t="s">
        <v>173</v>
      </c>
      <c r="D77" s="86"/>
      <c r="E77" s="118"/>
      <c r="F77" s="118"/>
      <c r="G77" s="146">
        <f>1020702+264808</f>
        <v>1285510</v>
      </c>
      <c r="H77" s="135"/>
    </row>
    <row r="78" spans="1:8" ht="12.75">
      <c r="A78" s="20"/>
      <c r="B78" s="20">
        <v>442</v>
      </c>
      <c r="C78" s="20" t="s">
        <v>174</v>
      </c>
      <c r="D78" s="86"/>
      <c r="E78" s="118"/>
      <c r="F78" s="118"/>
      <c r="G78" s="146">
        <f>301737+68478</f>
        <v>370215</v>
      </c>
      <c r="H78" s="135"/>
    </row>
    <row r="79" spans="1:7" ht="12.75">
      <c r="A79" s="269"/>
      <c r="B79" s="269"/>
      <c r="C79" s="269" t="s">
        <v>161</v>
      </c>
      <c r="D79" s="271"/>
      <c r="E79" s="272"/>
      <c r="F79" s="272"/>
      <c r="G79" s="266">
        <f>SUM(G77:G78)</f>
        <v>1655725</v>
      </c>
    </row>
    <row r="80" spans="1:7" ht="15.75">
      <c r="A80" s="274"/>
      <c r="B80" s="274"/>
      <c r="C80" s="274" t="s">
        <v>175</v>
      </c>
      <c r="D80" s="276"/>
      <c r="E80" s="275"/>
      <c r="F80" s="275"/>
      <c r="G80" s="266">
        <f>+G63+G73+G79+G68</f>
        <v>240785462</v>
      </c>
    </row>
    <row r="81" spans="1:7" ht="15.75">
      <c r="A81" s="427"/>
      <c r="B81" s="427"/>
      <c r="C81" s="427"/>
      <c r="D81" s="428"/>
      <c r="E81" s="429"/>
      <c r="F81" s="429"/>
      <c r="G81" s="122"/>
    </row>
    <row r="82" spans="1:7" ht="15.75">
      <c r="A82" s="427"/>
      <c r="B82" s="427"/>
      <c r="C82" s="427"/>
      <c r="D82" s="428"/>
      <c r="E82" s="429"/>
      <c r="F82" s="429"/>
      <c r="G82" s="122"/>
    </row>
    <row r="83" spans="1:7" ht="15.75">
      <c r="A83" s="274" t="s">
        <v>29</v>
      </c>
      <c r="B83" s="261" t="s">
        <v>152</v>
      </c>
      <c r="C83" s="274" t="s">
        <v>71</v>
      </c>
      <c r="D83" s="263" t="s">
        <v>333</v>
      </c>
      <c r="E83" s="280" t="s">
        <v>154</v>
      </c>
      <c r="F83" s="280" t="s">
        <v>155</v>
      </c>
      <c r="G83" s="280" t="s">
        <v>156</v>
      </c>
    </row>
    <row r="84" spans="1:7" ht="12.75">
      <c r="A84" s="265">
        <v>1</v>
      </c>
      <c r="B84" s="265"/>
      <c r="C84" s="265" t="s">
        <v>72</v>
      </c>
      <c r="D84" s="268"/>
      <c r="E84" s="266"/>
      <c r="F84" s="266"/>
      <c r="G84" s="266"/>
    </row>
    <row r="85" spans="1:38" s="99" customFormat="1" ht="12.75">
      <c r="A85" s="390" t="s">
        <v>9</v>
      </c>
      <c r="B85" s="390"/>
      <c r="C85" s="390" t="s">
        <v>177</v>
      </c>
      <c r="D85" s="390"/>
      <c r="E85" s="391"/>
      <c r="F85" s="391"/>
      <c r="G85" s="392"/>
      <c r="H85" s="393"/>
      <c r="I85" s="393"/>
      <c r="J85" s="393"/>
      <c r="K85" s="393"/>
      <c r="L85" s="393"/>
      <c r="M85" s="393"/>
      <c r="N85" s="393"/>
      <c r="O85" s="393"/>
      <c r="P85" s="393"/>
      <c r="Q85" s="393"/>
      <c r="R85" s="393"/>
      <c r="S85" s="393"/>
      <c r="T85" s="393"/>
      <c r="U85" s="393"/>
      <c r="V85" s="393"/>
      <c r="W85" s="393"/>
      <c r="X85" s="393"/>
      <c r="Y85" s="393"/>
      <c r="Z85" s="393"/>
      <c r="AA85" s="393"/>
      <c r="AB85" s="393"/>
      <c r="AC85" s="393"/>
      <c r="AD85" s="393"/>
      <c r="AE85" s="393"/>
      <c r="AF85" s="393"/>
      <c r="AG85" s="393"/>
      <c r="AH85" s="393"/>
      <c r="AI85" s="393"/>
      <c r="AJ85" s="393"/>
      <c r="AK85" s="393"/>
      <c r="AL85" s="393"/>
    </row>
    <row r="86" spans="1:8" s="400" customFormat="1" ht="12.75">
      <c r="A86" s="394"/>
      <c r="B86" s="395" t="s">
        <v>210</v>
      </c>
      <c r="C86" s="395" t="s">
        <v>184</v>
      </c>
      <c r="D86" s="396"/>
      <c r="E86" s="394"/>
      <c r="F86" s="397"/>
      <c r="G86" s="398">
        <v>26823796</v>
      </c>
      <c r="H86" s="399"/>
    </row>
    <row r="87" spans="1:8" s="400" customFormat="1" ht="12.75">
      <c r="A87" s="394"/>
      <c r="B87" s="395" t="s">
        <v>267</v>
      </c>
      <c r="C87" s="395" t="s">
        <v>184</v>
      </c>
      <c r="D87" s="396"/>
      <c r="E87" s="394"/>
      <c r="F87" s="397"/>
      <c r="G87" s="398">
        <v>92086032</v>
      </c>
      <c r="H87" s="399"/>
    </row>
    <row r="88" spans="1:38" s="99" customFormat="1" ht="12.75">
      <c r="A88" s="390" t="s">
        <v>10</v>
      </c>
      <c r="B88" s="395" t="s">
        <v>268</v>
      </c>
      <c r="C88" s="395" t="s">
        <v>184</v>
      </c>
      <c r="D88" s="390"/>
      <c r="E88" s="391"/>
      <c r="F88" s="391"/>
      <c r="G88" s="392">
        <v>29082181</v>
      </c>
      <c r="H88" s="399"/>
      <c r="I88" s="393"/>
      <c r="J88" s="393"/>
      <c r="K88" s="393"/>
      <c r="L88" s="393"/>
      <c r="M88" s="393"/>
      <c r="N88" s="393"/>
      <c r="O88" s="393"/>
      <c r="P88" s="393"/>
      <c r="Q88" s="393"/>
      <c r="R88" s="393"/>
      <c r="S88" s="393"/>
      <c r="T88" s="393"/>
      <c r="U88" s="393"/>
      <c r="V88" s="393"/>
      <c r="W88" s="393"/>
      <c r="X88" s="393"/>
      <c r="Y88" s="393"/>
      <c r="Z88" s="393"/>
      <c r="AA88" s="393"/>
      <c r="AB88" s="393"/>
      <c r="AC88" s="393"/>
      <c r="AD88" s="393"/>
      <c r="AE88" s="393"/>
      <c r="AF88" s="393"/>
      <c r="AG88" s="393"/>
      <c r="AH88" s="393"/>
      <c r="AI88" s="393"/>
      <c r="AJ88" s="393"/>
      <c r="AK88" s="393"/>
      <c r="AL88" s="393"/>
    </row>
    <row r="89" spans="1:38" s="99" customFormat="1" ht="12.75">
      <c r="A89" s="390"/>
      <c r="B89" s="395">
        <v>46816</v>
      </c>
      <c r="C89" s="395" t="s">
        <v>184</v>
      </c>
      <c r="D89" s="390"/>
      <c r="E89" s="391"/>
      <c r="F89" s="391"/>
      <c r="G89" s="392">
        <v>68946308</v>
      </c>
      <c r="H89" s="399"/>
      <c r="I89" s="393"/>
      <c r="J89" s="393"/>
      <c r="K89" s="393"/>
      <c r="L89" s="393"/>
      <c r="M89" s="393"/>
      <c r="N89" s="393"/>
      <c r="O89" s="393"/>
      <c r="P89" s="393"/>
      <c r="Q89" s="393"/>
      <c r="R89" s="393"/>
      <c r="S89" s="393"/>
      <c r="T89" s="393"/>
      <c r="U89" s="393"/>
      <c r="V89" s="393"/>
      <c r="W89" s="393"/>
      <c r="X89" s="393"/>
      <c r="Y89" s="393"/>
      <c r="Z89" s="393"/>
      <c r="AA89" s="393"/>
      <c r="AB89" s="393"/>
      <c r="AC89" s="393"/>
      <c r="AD89" s="393"/>
      <c r="AE89" s="393"/>
      <c r="AF89" s="393"/>
      <c r="AG89" s="393"/>
      <c r="AH89" s="393"/>
      <c r="AI89" s="393"/>
      <c r="AJ89" s="393"/>
      <c r="AK89" s="393"/>
      <c r="AL89" s="393"/>
    </row>
    <row r="90" spans="1:8" ht="12.75">
      <c r="A90" s="265"/>
      <c r="B90" s="265"/>
      <c r="C90" s="265" t="s">
        <v>36</v>
      </c>
      <c r="D90" s="257"/>
      <c r="E90" s="266"/>
      <c r="F90" s="266">
        <f>+F85</f>
        <v>0</v>
      </c>
      <c r="G90" s="266">
        <f>SUM(G85:G89)</f>
        <v>216938317</v>
      </c>
      <c r="H90" s="143"/>
    </row>
    <row r="91" spans="1:8" ht="12.75">
      <c r="A91" s="120"/>
      <c r="B91" s="120"/>
      <c r="C91" s="120"/>
      <c r="D91" s="121"/>
      <c r="E91" s="122"/>
      <c r="F91" s="122"/>
      <c r="G91" s="122"/>
      <c r="H91" s="186"/>
    </row>
    <row r="92" spans="1:7" ht="12.75">
      <c r="A92" s="120"/>
      <c r="B92" s="120"/>
      <c r="C92" s="120"/>
      <c r="D92" s="121"/>
      <c r="E92" s="122"/>
      <c r="F92" s="122"/>
      <c r="G92" s="122"/>
    </row>
    <row r="93" spans="1:7" ht="15.75">
      <c r="A93" s="274" t="s">
        <v>29</v>
      </c>
      <c r="B93" s="261" t="s">
        <v>152</v>
      </c>
      <c r="C93" s="274" t="s">
        <v>71</v>
      </c>
      <c r="D93" s="263" t="s">
        <v>334</v>
      </c>
      <c r="E93" s="280" t="s">
        <v>154</v>
      </c>
      <c r="F93" s="280" t="s">
        <v>155</v>
      </c>
      <c r="G93" s="280" t="s">
        <v>156</v>
      </c>
    </row>
    <row r="94" spans="1:7" ht="12.75">
      <c r="A94" s="265">
        <v>1</v>
      </c>
      <c r="B94" s="265"/>
      <c r="C94" s="265" t="s">
        <v>75</v>
      </c>
      <c r="D94" s="268"/>
      <c r="E94" s="266"/>
      <c r="F94" s="266"/>
      <c r="G94" s="266"/>
    </row>
    <row r="95" spans="1:8" ht="12.75">
      <c r="A95" s="20" t="s">
        <v>9</v>
      </c>
      <c r="B95" s="20">
        <v>46703</v>
      </c>
      <c r="C95" s="20" t="s">
        <v>369</v>
      </c>
      <c r="D95" s="86"/>
      <c r="E95" s="118"/>
      <c r="F95" s="118"/>
      <c r="G95" s="119">
        <f>150140036</f>
        <v>150140036</v>
      </c>
      <c r="H95" s="189"/>
    </row>
    <row r="96" spans="1:8" ht="12.75">
      <c r="A96" s="20" t="s">
        <v>10</v>
      </c>
      <c r="B96" s="20">
        <v>46710</v>
      </c>
      <c r="C96" s="20" t="s">
        <v>370</v>
      </c>
      <c r="D96" s="86"/>
      <c r="E96" s="118"/>
      <c r="F96" s="118"/>
      <c r="G96" s="119">
        <v>1654409</v>
      </c>
      <c r="H96" s="189"/>
    </row>
    <row r="97" spans="1:8" ht="12.75">
      <c r="A97" s="265"/>
      <c r="B97" s="265"/>
      <c r="C97" s="265" t="s">
        <v>36</v>
      </c>
      <c r="D97" s="257"/>
      <c r="E97" s="266"/>
      <c r="F97" s="266">
        <f>+F95</f>
        <v>0</v>
      </c>
      <c r="G97" s="266">
        <f>+G96+G95</f>
        <v>151794445</v>
      </c>
      <c r="H97" s="143"/>
    </row>
    <row r="98" spans="1:8" ht="12.75">
      <c r="A98" s="120"/>
      <c r="B98" s="120"/>
      <c r="C98" s="120"/>
      <c r="D98" s="121"/>
      <c r="E98" s="122"/>
      <c r="F98" s="122"/>
      <c r="G98" s="122"/>
      <c r="H98" s="143"/>
    </row>
    <row r="99" spans="1:8" ht="15.75">
      <c r="A99" s="120"/>
      <c r="B99" s="120"/>
      <c r="C99" s="141" t="s">
        <v>144</v>
      </c>
      <c r="D99" s="129"/>
      <c r="E99" s="142"/>
      <c r="F99" s="158" t="s">
        <v>145</v>
      </c>
      <c r="H99" s="189"/>
    </row>
    <row r="100" spans="1:8" ht="15.75">
      <c r="A100" s="120"/>
      <c r="B100" s="120"/>
      <c r="C100" s="459" t="s">
        <v>146</v>
      </c>
      <c r="E100" s="94"/>
      <c r="F100" s="158" t="s">
        <v>147</v>
      </c>
      <c r="H100" s="189"/>
    </row>
    <row r="101" spans="1:8" ht="15">
      <c r="A101" s="120"/>
      <c r="B101" s="120"/>
      <c r="C101" s="124"/>
      <c r="D101" s="121"/>
      <c r="E101" s="122"/>
      <c r="F101" s="122"/>
      <c r="G101" s="122"/>
      <c r="H101" s="189"/>
    </row>
    <row r="102" ht="18">
      <c r="B102" s="103" t="s">
        <v>150</v>
      </c>
    </row>
    <row r="103" ht="15.75">
      <c r="B103" s="105" t="s">
        <v>148</v>
      </c>
    </row>
    <row r="104" spans="1:7" ht="18">
      <c r="A104" s="106"/>
      <c r="B104" s="106"/>
      <c r="C104" s="7" t="s">
        <v>151</v>
      </c>
      <c r="D104" s="104"/>
      <c r="E104" s="106"/>
      <c r="F104" s="106"/>
      <c r="G104" s="104"/>
    </row>
    <row r="105" spans="1:8" ht="15.75">
      <c r="A105" s="274">
        <v>1</v>
      </c>
      <c r="B105" s="261" t="s">
        <v>152</v>
      </c>
      <c r="C105" s="262" t="s">
        <v>98</v>
      </c>
      <c r="D105" s="257" t="s">
        <v>335</v>
      </c>
      <c r="E105" s="275"/>
      <c r="F105" s="275"/>
      <c r="G105" s="266">
        <f>65120000+242846328+14387266+2852070</f>
        <v>325205664</v>
      </c>
      <c r="H105" s="135"/>
    </row>
    <row r="106" spans="1:38" s="94" customFormat="1" ht="15.75">
      <c r="A106" s="431"/>
      <c r="B106" s="432"/>
      <c r="C106" s="433"/>
      <c r="D106" s="434"/>
      <c r="E106" s="429"/>
      <c r="F106" s="429"/>
      <c r="G106" s="435"/>
      <c r="H106" s="197"/>
      <c r="I106" s="123"/>
      <c r="J106" s="123"/>
      <c r="K106" s="123"/>
      <c r="L106" s="123"/>
      <c r="M106" s="123"/>
      <c r="N106" s="123"/>
      <c r="O106" s="123"/>
      <c r="P106" s="123"/>
      <c r="Q106" s="123"/>
      <c r="R106" s="123"/>
      <c r="S106" s="123"/>
      <c r="T106" s="123"/>
      <c r="U106" s="123"/>
      <c r="V106" s="123"/>
      <c r="W106" s="123"/>
      <c r="X106" s="123"/>
      <c r="Y106" s="123"/>
      <c r="Z106" s="123"/>
      <c r="AA106" s="123"/>
      <c r="AB106" s="123"/>
      <c r="AC106" s="123"/>
      <c r="AD106" s="123"/>
      <c r="AE106" s="123"/>
      <c r="AF106" s="123"/>
      <c r="AG106" s="123"/>
      <c r="AH106" s="123"/>
      <c r="AI106" s="123"/>
      <c r="AJ106" s="123"/>
      <c r="AK106" s="123"/>
      <c r="AL106" s="123"/>
    </row>
    <row r="107" spans="1:38" s="94" customFormat="1" ht="15.75">
      <c r="A107" s="431"/>
      <c r="B107" s="432"/>
      <c r="C107" s="433"/>
      <c r="D107" s="434"/>
      <c r="E107" s="429"/>
      <c r="F107" s="429"/>
      <c r="G107" s="435"/>
      <c r="H107" s="197"/>
      <c r="I107" s="123"/>
      <c r="J107" s="123"/>
      <c r="K107" s="123"/>
      <c r="L107" s="123"/>
      <c r="M107" s="123"/>
      <c r="N107" s="123"/>
      <c r="O107" s="123"/>
      <c r="P107" s="123"/>
      <c r="Q107" s="123"/>
      <c r="R107" s="123"/>
      <c r="S107" s="123"/>
      <c r="T107" s="123"/>
      <c r="U107" s="123"/>
      <c r="V107" s="123"/>
      <c r="W107" s="123"/>
      <c r="X107" s="123"/>
      <c r="Y107" s="123"/>
      <c r="Z107" s="123"/>
      <c r="AA107" s="123"/>
      <c r="AB107" s="123"/>
      <c r="AC107" s="123"/>
      <c r="AD107" s="123"/>
      <c r="AE107" s="123"/>
      <c r="AF107" s="123"/>
      <c r="AG107" s="123"/>
      <c r="AH107" s="123"/>
      <c r="AI107" s="123"/>
      <c r="AJ107" s="123"/>
      <c r="AK107" s="123"/>
      <c r="AL107" s="123"/>
    </row>
    <row r="108" spans="1:7" ht="25.5">
      <c r="A108" s="265">
        <v>2</v>
      </c>
      <c r="B108" s="265" t="s">
        <v>152</v>
      </c>
      <c r="C108" s="260" t="s">
        <v>178</v>
      </c>
      <c r="D108" s="257" t="s">
        <v>336</v>
      </c>
      <c r="E108" s="280" t="s">
        <v>154</v>
      </c>
      <c r="F108" s="280" t="s">
        <v>155</v>
      </c>
      <c r="G108" s="280" t="s">
        <v>156</v>
      </c>
    </row>
    <row r="109" spans="1:38" s="21" customFormat="1" ht="12.75">
      <c r="A109" s="367"/>
      <c r="B109" s="401" t="s">
        <v>255</v>
      </c>
      <c r="C109" s="401" t="s">
        <v>256</v>
      </c>
      <c r="D109" s="402"/>
      <c r="E109" s="403"/>
      <c r="F109" s="20"/>
      <c r="G109" s="372">
        <v>94024307</v>
      </c>
      <c r="H109" s="377"/>
      <c r="I109" s="369"/>
      <c r="J109" s="369"/>
      <c r="K109" s="369"/>
      <c r="L109" s="369"/>
      <c r="M109" s="369"/>
      <c r="N109" s="369"/>
      <c r="O109" s="369"/>
      <c r="P109" s="369"/>
      <c r="Q109" s="369"/>
      <c r="R109" s="369"/>
      <c r="S109" s="369"/>
      <c r="T109" s="369"/>
      <c r="U109" s="369"/>
      <c r="V109" s="369"/>
      <c r="W109" s="369"/>
      <c r="X109" s="369"/>
      <c r="Y109" s="369"/>
      <c r="Z109" s="369"/>
      <c r="AA109" s="369"/>
      <c r="AB109" s="369"/>
      <c r="AC109" s="369"/>
      <c r="AD109" s="369"/>
      <c r="AE109" s="369"/>
      <c r="AF109" s="369"/>
      <c r="AG109" s="369"/>
      <c r="AH109" s="369"/>
      <c r="AI109" s="369"/>
      <c r="AJ109" s="369"/>
      <c r="AK109" s="369"/>
      <c r="AL109" s="369"/>
    </row>
    <row r="110" spans="1:38" s="21" customFormat="1" ht="12.75">
      <c r="A110" s="367"/>
      <c r="B110" s="401" t="s">
        <v>257</v>
      </c>
      <c r="C110" s="401" t="s">
        <v>258</v>
      </c>
      <c r="D110" s="402"/>
      <c r="E110" s="403"/>
      <c r="F110" s="20"/>
      <c r="G110" s="372">
        <v>1829564</v>
      </c>
      <c r="H110" s="380"/>
      <c r="I110" s="369"/>
      <c r="J110" s="369"/>
      <c r="K110" s="369"/>
      <c r="L110" s="369"/>
      <c r="M110" s="369"/>
      <c r="N110" s="369"/>
      <c r="O110" s="369"/>
      <c r="P110" s="369"/>
      <c r="Q110" s="369"/>
      <c r="R110" s="369"/>
      <c r="S110" s="369"/>
      <c r="T110" s="369"/>
      <c r="U110" s="369"/>
      <c r="V110" s="369"/>
      <c r="W110" s="369"/>
      <c r="X110" s="369"/>
      <c r="Y110" s="369"/>
      <c r="Z110" s="369"/>
      <c r="AA110" s="369"/>
      <c r="AB110" s="369"/>
      <c r="AC110" s="369"/>
      <c r="AD110" s="369"/>
      <c r="AE110" s="369"/>
      <c r="AF110" s="369"/>
      <c r="AG110" s="369"/>
      <c r="AH110" s="369"/>
      <c r="AI110" s="369"/>
      <c r="AJ110" s="369"/>
      <c r="AK110" s="369"/>
      <c r="AL110" s="369"/>
    </row>
    <row r="111" spans="1:38" s="21" customFormat="1" ht="12.75">
      <c r="A111" s="367"/>
      <c r="B111" s="395">
        <v>75801</v>
      </c>
      <c r="C111" s="401" t="s">
        <v>362</v>
      </c>
      <c r="D111" s="402"/>
      <c r="E111" s="403"/>
      <c r="F111" s="20"/>
      <c r="G111" s="372">
        <v>17247403</v>
      </c>
      <c r="H111" s="380"/>
      <c r="I111" s="369"/>
      <c r="J111" s="369"/>
      <c r="K111" s="369"/>
      <c r="L111" s="369"/>
      <c r="M111" s="369"/>
      <c r="N111" s="369"/>
      <c r="O111" s="369"/>
      <c r="P111" s="369"/>
      <c r="Q111" s="369"/>
      <c r="R111" s="369"/>
      <c r="S111" s="369"/>
      <c r="T111" s="369"/>
      <c r="U111" s="369"/>
      <c r="V111" s="369"/>
      <c r="W111" s="369"/>
      <c r="X111" s="369"/>
      <c r="Y111" s="369"/>
      <c r="Z111" s="369"/>
      <c r="AA111" s="369"/>
      <c r="AB111" s="369"/>
      <c r="AC111" s="369"/>
      <c r="AD111" s="369"/>
      <c r="AE111" s="369"/>
      <c r="AF111" s="369"/>
      <c r="AG111" s="369"/>
      <c r="AH111" s="369"/>
      <c r="AI111" s="369"/>
      <c r="AJ111" s="369"/>
      <c r="AK111" s="369"/>
      <c r="AL111" s="369"/>
    </row>
    <row r="112" spans="1:7" ht="12.75">
      <c r="A112" s="265"/>
      <c r="B112" s="265"/>
      <c r="C112" s="260" t="s">
        <v>127</v>
      </c>
      <c r="D112" s="257"/>
      <c r="E112" s="266"/>
      <c r="F112" s="266"/>
      <c r="G112" s="266">
        <f>+G111+G110+G109</f>
        <v>113101274</v>
      </c>
    </row>
    <row r="113" spans="1:38" s="127" customFormat="1" ht="12.75">
      <c r="A113" s="131"/>
      <c r="B113" s="40"/>
      <c r="C113" s="39"/>
      <c r="D113" s="129"/>
      <c r="E113" s="122"/>
      <c r="F113" s="122"/>
      <c r="G113" s="365"/>
      <c r="H113" s="104"/>
      <c r="I113" s="104"/>
      <c r="J113" s="104"/>
      <c r="K113" s="104"/>
      <c r="L113" s="104"/>
      <c r="M113" s="104"/>
      <c r="N113" s="104"/>
      <c r="O113" s="104"/>
      <c r="P113" s="104"/>
      <c r="Q113" s="104"/>
      <c r="R113" s="104"/>
      <c r="S113" s="104"/>
      <c r="T113" s="104"/>
      <c r="U113" s="104"/>
      <c r="V113" s="104"/>
      <c r="W113" s="104"/>
      <c r="X113" s="104"/>
      <c r="Y113" s="104"/>
      <c r="Z113" s="104"/>
      <c r="AA113" s="104"/>
      <c r="AB113" s="104"/>
      <c r="AC113" s="104"/>
      <c r="AD113" s="104"/>
      <c r="AE113" s="104"/>
      <c r="AF113" s="104"/>
      <c r="AG113" s="104"/>
      <c r="AH113" s="104"/>
      <c r="AI113" s="104"/>
      <c r="AJ113" s="104"/>
      <c r="AK113" s="104"/>
      <c r="AL113" s="104"/>
    </row>
    <row r="114" spans="1:7" s="104" customFormat="1" ht="14.25" hidden="1">
      <c r="A114" s="296"/>
      <c r="B114" s="128" t="s">
        <v>179</v>
      </c>
      <c r="C114" s="39"/>
      <c r="D114" s="129"/>
      <c r="E114" s="130"/>
      <c r="F114" s="130"/>
      <c r="G114" s="365"/>
    </row>
    <row r="115" spans="1:7" s="104" customFormat="1" ht="14.25" hidden="1">
      <c r="A115" s="296"/>
      <c r="B115" s="128" t="s">
        <v>180</v>
      </c>
      <c r="C115" s="39"/>
      <c r="D115" s="129"/>
      <c r="E115" s="130"/>
      <c r="F115" s="130"/>
      <c r="G115" s="365"/>
    </row>
    <row r="116" spans="1:7" s="104" customFormat="1" ht="14.25" hidden="1">
      <c r="A116" s="296"/>
      <c r="B116" s="128" t="s">
        <v>181</v>
      </c>
      <c r="C116" s="39"/>
      <c r="D116" s="129"/>
      <c r="E116" s="130"/>
      <c r="F116" s="130"/>
      <c r="G116" s="365"/>
    </row>
    <row r="117" spans="1:7" s="104" customFormat="1" ht="14.25" hidden="1">
      <c r="A117" s="296"/>
      <c r="B117" s="128"/>
      <c r="C117" s="39"/>
      <c r="D117" s="129"/>
      <c r="E117" s="130"/>
      <c r="F117" s="130"/>
      <c r="G117" s="365"/>
    </row>
    <row r="118" spans="1:7" s="104" customFormat="1" ht="14.25" hidden="1">
      <c r="A118" s="296"/>
      <c r="B118" s="128"/>
      <c r="C118" s="39"/>
      <c r="D118" s="129"/>
      <c r="E118" s="130"/>
      <c r="F118" s="130"/>
      <c r="G118" s="365"/>
    </row>
    <row r="119" spans="1:7" ht="15.75" hidden="1">
      <c r="A119" s="297"/>
      <c r="B119" s="288" t="s">
        <v>152</v>
      </c>
      <c r="C119" s="289" t="s">
        <v>182</v>
      </c>
      <c r="D119" s="290" t="s">
        <v>153</v>
      </c>
      <c r="E119" s="291"/>
      <c r="F119" s="291" t="s">
        <v>183</v>
      </c>
      <c r="G119" s="292" t="s">
        <v>184</v>
      </c>
    </row>
    <row r="120" spans="1:7" ht="12.75" hidden="1">
      <c r="A120" s="131">
        <v>4</v>
      </c>
      <c r="B120" s="104"/>
      <c r="C120" s="39" t="s">
        <v>185</v>
      </c>
      <c r="D120" s="129">
        <v>71</v>
      </c>
      <c r="E120" s="122"/>
      <c r="F120" s="122"/>
      <c r="G120" s="365"/>
    </row>
    <row r="121" spans="1:7" ht="25.5" hidden="1">
      <c r="A121" s="131"/>
      <c r="B121" s="128">
        <v>611</v>
      </c>
      <c r="C121" s="132" t="s">
        <v>186</v>
      </c>
      <c r="D121" s="129"/>
      <c r="E121" s="122"/>
      <c r="F121" s="111">
        <v>70532467.69</v>
      </c>
      <c r="G121" s="438"/>
    </row>
    <row r="122" spans="1:7" ht="14.25" hidden="1">
      <c r="A122" s="131"/>
      <c r="B122" s="128">
        <v>711</v>
      </c>
      <c r="C122" s="132" t="s">
        <v>187</v>
      </c>
      <c r="D122" s="129"/>
      <c r="E122" s="122"/>
      <c r="F122" s="122"/>
      <c r="G122" s="438">
        <v>70532468</v>
      </c>
    </row>
    <row r="123" spans="1:8" ht="14.25" hidden="1">
      <c r="A123" s="298"/>
      <c r="B123" s="293"/>
      <c r="C123" s="294" t="s">
        <v>188</v>
      </c>
      <c r="D123" s="295"/>
      <c r="E123" s="292"/>
      <c r="F123" s="292">
        <v>0</v>
      </c>
      <c r="G123" s="439">
        <v>0</v>
      </c>
      <c r="H123" s="110"/>
    </row>
    <row r="124" spans="1:38" s="94" customFormat="1" ht="14.25">
      <c r="A124" s="436"/>
      <c r="B124" s="360"/>
      <c r="C124" s="437"/>
      <c r="D124" s="121"/>
      <c r="E124" s="122"/>
      <c r="F124" s="122"/>
      <c r="G124" s="115"/>
      <c r="H124" s="151"/>
      <c r="I124" s="123"/>
      <c r="J124" s="123"/>
      <c r="K124" s="123"/>
      <c r="L124" s="123"/>
      <c r="M124" s="123"/>
      <c r="N124" s="123"/>
      <c r="O124" s="123"/>
      <c r="P124" s="123"/>
      <c r="Q124" s="123"/>
      <c r="R124" s="123"/>
      <c r="S124" s="123"/>
      <c r="T124" s="123"/>
      <c r="U124" s="123"/>
      <c r="V124" s="123"/>
      <c r="W124" s="123"/>
      <c r="X124" s="123"/>
      <c r="Y124" s="123"/>
      <c r="Z124" s="123"/>
      <c r="AA124" s="123"/>
      <c r="AB124" s="123"/>
      <c r="AC124" s="123"/>
      <c r="AD124" s="123"/>
      <c r="AE124" s="123"/>
      <c r="AF124" s="123"/>
      <c r="AG124" s="123"/>
      <c r="AH124" s="123"/>
      <c r="AI124" s="123"/>
      <c r="AJ124" s="123"/>
      <c r="AK124" s="123"/>
      <c r="AL124" s="123"/>
    </row>
    <row r="125" spans="1:7" ht="15.75">
      <c r="A125" s="265"/>
      <c r="B125" s="261" t="s">
        <v>152</v>
      </c>
      <c r="C125" s="262" t="s">
        <v>182</v>
      </c>
      <c r="D125" s="263" t="s">
        <v>337</v>
      </c>
      <c r="E125" s="280" t="s">
        <v>154</v>
      </c>
      <c r="F125" s="280" t="s">
        <v>155</v>
      </c>
      <c r="G125" s="280" t="s">
        <v>156</v>
      </c>
    </row>
    <row r="126" spans="1:7" ht="14.25">
      <c r="A126" s="265">
        <v>4</v>
      </c>
      <c r="B126" s="261"/>
      <c r="C126" s="260" t="s">
        <v>101</v>
      </c>
      <c r="D126" s="268"/>
      <c r="E126" s="273"/>
      <c r="F126" s="273"/>
      <c r="G126" s="267"/>
    </row>
    <row r="127" spans="1:38" s="21" customFormat="1" ht="36">
      <c r="A127" s="20"/>
      <c r="B127" s="401" t="s">
        <v>211</v>
      </c>
      <c r="C127" s="404" t="s">
        <v>260</v>
      </c>
      <c r="D127" s="86"/>
      <c r="E127" s="118"/>
      <c r="F127" s="118"/>
      <c r="G127" s="373">
        <v>94024309</v>
      </c>
      <c r="H127" s="380"/>
      <c r="I127" s="369"/>
      <c r="J127" s="369"/>
      <c r="K127" s="369"/>
      <c r="L127" s="369"/>
      <c r="M127" s="369"/>
      <c r="N127" s="369"/>
      <c r="O127" s="369"/>
      <c r="P127" s="369"/>
      <c r="Q127" s="369"/>
      <c r="R127" s="369"/>
      <c r="S127" s="369"/>
      <c r="T127" s="369"/>
      <c r="U127" s="369"/>
      <c r="V127" s="369"/>
      <c r="W127" s="369"/>
      <c r="X127" s="369"/>
      <c r="Y127" s="369"/>
      <c r="Z127" s="369"/>
      <c r="AA127" s="369"/>
      <c r="AB127" s="369"/>
      <c r="AC127" s="369"/>
      <c r="AD127" s="369"/>
      <c r="AE127" s="369"/>
      <c r="AF127" s="369"/>
      <c r="AG127" s="369"/>
      <c r="AH127" s="369"/>
      <c r="AI127" s="369"/>
      <c r="AJ127" s="369"/>
      <c r="AK127" s="369"/>
      <c r="AL127" s="369"/>
    </row>
    <row r="128" spans="1:38" s="4" customFormat="1" ht="12.75">
      <c r="A128" s="269"/>
      <c r="B128" s="269"/>
      <c r="C128" s="270" t="s">
        <v>161</v>
      </c>
      <c r="D128" s="271"/>
      <c r="E128" s="272"/>
      <c r="F128" s="272"/>
      <c r="G128" s="266">
        <f>SUM(G127:G127)</f>
        <v>94024309</v>
      </c>
      <c r="H128" s="133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F128" s="40"/>
      <c r="AG128" s="40"/>
      <c r="AH128" s="40"/>
      <c r="AI128" s="40"/>
      <c r="AJ128" s="40"/>
      <c r="AK128" s="40"/>
      <c r="AL128" s="40"/>
    </row>
    <row r="129" spans="1:7" ht="14.25">
      <c r="A129" s="131"/>
      <c r="B129" s="128"/>
      <c r="C129" s="132"/>
      <c r="D129" s="129"/>
      <c r="E129" s="122"/>
      <c r="F129" s="122"/>
      <c r="G129" s="438"/>
    </row>
    <row r="130" spans="1:7" ht="12.75">
      <c r="A130" s="131"/>
      <c r="B130" s="40"/>
      <c r="C130" s="39"/>
      <c r="D130" s="441"/>
      <c r="E130" s="122"/>
      <c r="F130" s="122"/>
      <c r="G130" s="116"/>
    </row>
    <row r="131" spans="1:7" ht="15.75">
      <c r="A131" s="265"/>
      <c r="B131" s="261" t="s">
        <v>152</v>
      </c>
      <c r="C131" s="262" t="s">
        <v>182</v>
      </c>
      <c r="D131" s="263" t="s">
        <v>338</v>
      </c>
      <c r="E131" s="280" t="s">
        <v>154</v>
      </c>
      <c r="F131" s="280" t="s">
        <v>155</v>
      </c>
      <c r="G131" s="280" t="s">
        <v>156</v>
      </c>
    </row>
    <row r="132" spans="1:7" ht="14.25">
      <c r="A132" s="265">
        <v>5</v>
      </c>
      <c r="B132" s="261"/>
      <c r="C132" s="260" t="s">
        <v>120</v>
      </c>
      <c r="D132" s="268"/>
      <c r="E132" s="273"/>
      <c r="F132" s="273"/>
      <c r="G132" s="267"/>
    </row>
    <row r="133" spans="1:38" s="21" customFormat="1" ht="12.75">
      <c r="A133" s="20" t="s">
        <v>9</v>
      </c>
      <c r="B133" s="20">
        <v>641</v>
      </c>
      <c r="C133" s="36" t="s">
        <v>102</v>
      </c>
      <c r="D133" s="86"/>
      <c r="E133" s="118"/>
      <c r="F133" s="118"/>
      <c r="G133" s="150">
        <v>44956144</v>
      </c>
      <c r="H133" s="440"/>
      <c r="I133" s="369"/>
      <c r="J133" s="369"/>
      <c r="K133" s="369"/>
      <c r="L133" s="369"/>
      <c r="M133" s="369"/>
      <c r="N133" s="369"/>
      <c r="O133" s="369"/>
      <c r="P133" s="369"/>
      <c r="Q133" s="369"/>
      <c r="R133" s="369"/>
      <c r="S133" s="369"/>
      <c r="T133" s="369"/>
      <c r="U133" s="369"/>
      <c r="V133" s="369"/>
      <c r="W133" s="369"/>
      <c r="X133" s="369"/>
      <c r="Y133" s="369"/>
      <c r="Z133" s="369"/>
      <c r="AA133" s="369"/>
      <c r="AB133" s="369"/>
      <c r="AC133" s="369"/>
      <c r="AD133" s="369"/>
      <c r="AE133" s="369"/>
      <c r="AF133" s="369"/>
      <c r="AG133" s="369"/>
      <c r="AH133" s="369"/>
      <c r="AI133" s="369"/>
      <c r="AJ133" s="369"/>
      <c r="AK133" s="369"/>
      <c r="AL133" s="369"/>
    </row>
    <row r="134" spans="1:38" s="21" customFormat="1" ht="12.75">
      <c r="A134" s="20" t="s">
        <v>10</v>
      </c>
      <c r="B134" s="20"/>
      <c r="C134" s="36" t="s">
        <v>103</v>
      </c>
      <c r="D134" s="86"/>
      <c r="E134" s="118"/>
      <c r="F134" s="118"/>
      <c r="G134" s="150"/>
      <c r="H134" s="440"/>
      <c r="I134" s="369"/>
      <c r="J134" s="369"/>
      <c r="K134" s="369"/>
      <c r="L134" s="369"/>
      <c r="M134" s="369"/>
      <c r="N134" s="369"/>
      <c r="O134" s="369"/>
      <c r="P134" s="369"/>
      <c r="Q134" s="369"/>
      <c r="R134" s="369"/>
      <c r="S134" s="369"/>
      <c r="T134" s="369"/>
      <c r="U134" s="369"/>
      <c r="V134" s="369"/>
      <c r="W134" s="369"/>
      <c r="X134" s="369"/>
      <c r="Y134" s="369"/>
      <c r="Z134" s="369"/>
      <c r="AA134" s="369"/>
      <c r="AB134" s="369"/>
      <c r="AC134" s="369"/>
      <c r="AD134" s="369"/>
      <c r="AE134" s="369"/>
      <c r="AF134" s="369"/>
      <c r="AG134" s="369"/>
      <c r="AH134" s="369"/>
      <c r="AI134" s="369"/>
      <c r="AJ134" s="369"/>
      <c r="AK134" s="369"/>
      <c r="AL134" s="369"/>
    </row>
    <row r="135" spans="1:38" s="21" customFormat="1" ht="12.75">
      <c r="A135" s="20" t="s">
        <v>15</v>
      </c>
      <c r="B135" s="20">
        <v>644</v>
      </c>
      <c r="C135" s="36" t="s">
        <v>189</v>
      </c>
      <c r="D135" s="86"/>
      <c r="E135" s="118"/>
      <c r="F135" s="118"/>
      <c r="G135" s="373">
        <v>6960023</v>
      </c>
      <c r="H135" s="440"/>
      <c r="I135" s="369"/>
      <c r="J135" s="369"/>
      <c r="K135" s="369"/>
      <c r="L135" s="369"/>
      <c r="M135" s="369"/>
      <c r="N135" s="369"/>
      <c r="O135" s="369"/>
      <c r="P135" s="369"/>
      <c r="Q135" s="369"/>
      <c r="R135" s="369"/>
      <c r="S135" s="369"/>
      <c r="T135" s="369"/>
      <c r="U135" s="369"/>
      <c r="V135" s="369"/>
      <c r="W135" s="369"/>
      <c r="X135" s="369"/>
      <c r="Y135" s="369"/>
      <c r="Z135" s="369"/>
      <c r="AA135" s="369"/>
      <c r="AB135" s="369"/>
      <c r="AC135" s="369"/>
      <c r="AD135" s="369"/>
      <c r="AE135" s="369"/>
      <c r="AF135" s="369"/>
      <c r="AG135" s="369"/>
      <c r="AH135" s="369"/>
      <c r="AI135" s="369"/>
      <c r="AJ135" s="369"/>
      <c r="AK135" s="369"/>
      <c r="AL135" s="369"/>
    </row>
    <row r="136" spans="1:38" s="4" customFormat="1" ht="12.75">
      <c r="A136" s="269"/>
      <c r="B136" s="269"/>
      <c r="C136" s="270" t="s">
        <v>161</v>
      </c>
      <c r="D136" s="271"/>
      <c r="E136" s="272"/>
      <c r="F136" s="272"/>
      <c r="G136" s="266">
        <f>SUM(G133:G135)</f>
        <v>51916167</v>
      </c>
      <c r="H136" s="133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F136" s="40"/>
      <c r="AG136" s="40"/>
      <c r="AH136" s="40"/>
      <c r="AI136" s="40"/>
      <c r="AJ136" s="40"/>
      <c r="AK136" s="40"/>
      <c r="AL136" s="40"/>
    </row>
    <row r="137" spans="1:38" s="4" customFormat="1" ht="12.75">
      <c r="A137" s="357"/>
      <c r="B137" s="357"/>
      <c r="C137" s="437"/>
      <c r="D137" s="358"/>
      <c r="E137" s="115"/>
      <c r="F137" s="115"/>
      <c r="G137" s="122"/>
      <c r="H137" s="133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F137" s="40"/>
      <c r="AG137" s="40"/>
      <c r="AH137" s="40"/>
      <c r="AI137" s="40"/>
      <c r="AJ137" s="40"/>
      <c r="AK137" s="40"/>
      <c r="AL137" s="40"/>
    </row>
    <row r="138" spans="1:38" s="4" customFormat="1" ht="12.75">
      <c r="A138" s="357"/>
      <c r="B138" s="357"/>
      <c r="C138" s="437"/>
      <c r="D138" s="358"/>
      <c r="E138" s="115"/>
      <c r="F138" s="115"/>
      <c r="G138" s="122"/>
      <c r="H138" s="133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F138" s="40"/>
      <c r="AG138" s="40"/>
      <c r="AH138" s="40"/>
      <c r="AI138" s="40"/>
      <c r="AJ138" s="40"/>
      <c r="AK138" s="40"/>
      <c r="AL138" s="40"/>
    </row>
    <row r="139" spans="1:7" ht="15.75">
      <c r="A139" s="277"/>
      <c r="B139" s="261" t="s">
        <v>152</v>
      </c>
      <c r="C139" s="262" t="s">
        <v>182</v>
      </c>
      <c r="D139" s="263" t="s">
        <v>339</v>
      </c>
      <c r="E139" s="280" t="s">
        <v>154</v>
      </c>
      <c r="F139" s="280" t="s">
        <v>155</v>
      </c>
      <c r="G139" s="280" t="s">
        <v>156</v>
      </c>
    </row>
    <row r="140" spans="1:38" s="21" customFormat="1" ht="14.25">
      <c r="A140" s="148">
        <v>6</v>
      </c>
      <c r="B140" s="405">
        <v>681</v>
      </c>
      <c r="C140" s="406" t="s">
        <v>105</v>
      </c>
      <c r="D140" s="383"/>
      <c r="E140" s="118"/>
      <c r="F140" s="118"/>
      <c r="G140" s="118">
        <v>76698016</v>
      </c>
      <c r="H140" s="377"/>
      <c r="I140" s="369"/>
      <c r="J140" s="369"/>
      <c r="K140" s="369"/>
      <c r="L140" s="369"/>
      <c r="M140" s="369"/>
      <c r="N140" s="369"/>
      <c r="O140" s="369"/>
      <c r="P140" s="369"/>
      <c r="Q140" s="369"/>
      <c r="R140" s="369"/>
      <c r="S140" s="369"/>
      <c r="T140" s="369"/>
      <c r="U140" s="369"/>
      <c r="V140" s="369"/>
      <c r="W140" s="369"/>
      <c r="X140" s="369"/>
      <c r="Y140" s="369"/>
      <c r="Z140" s="369"/>
      <c r="AA140" s="369"/>
      <c r="AB140" s="369"/>
      <c r="AC140" s="369"/>
      <c r="AD140" s="369"/>
      <c r="AE140" s="369"/>
      <c r="AF140" s="369"/>
      <c r="AG140" s="369"/>
      <c r="AH140" s="369"/>
      <c r="AI140" s="369"/>
      <c r="AJ140" s="369"/>
      <c r="AK140" s="369"/>
      <c r="AL140" s="369"/>
    </row>
    <row r="141" spans="1:38" s="21" customFormat="1" ht="14.25">
      <c r="A141" s="148"/>
      <c r="B141" s="405">
        <v>6802</v>
      </c>
      <c r="C141" s="406" t="s">
        <v>363</v>
      </c>
      <c r="D141" s="383"/>
      <c r="E141" s="118"/>
      <c r="F141" s="118"/>
      <c r="G141" s="118">
        <v>6058062</v>
      </c>
      <c r="H141" s="377"/>
      <c r="I141" s="369"/>
      <c r="J141" s="369"/>
      <c r="K141" s="369"/>
      <c r="L141" s="369"/>
      <c r="M141" s="369"/>
      <c r="N141" s="369"/>
      <c r="O141" s="369"/>
      <c r="P141" s="369"/>
      <c r="Q141" s="369"/>
      <c r="R141" s="369"/>
      <c r="S141" s="369"/>
      <c r="T141" s="369"/>
      <c r="U141" s="369"/>
      <c r="V141" s="369"/>
      <c r="W141" s="369"/>
      <c r="X141" s="369"/>
      <c r="Y141" s="369"/>
      <c r="Z141" s="369"/>
      <c r="AA141" s="369"/>
      <c r="AB141" s="369"/>
      <c r="AC141" s="369"/>
      <c r="AD141" s="369"/>
      <c r="AE141" s="369"/>
      <c r="AF141" s="369"/>
      <c r="AG141" s="369"/>
      <c r="AH141" s="369"/>
      <c r="AI141" s="369"/>
      <c r="AJ141" s="369"/>
      <c r="AK141" s="369"/>
      <c r="AL141" s="369"/>
    </row>
    <row r="142" spans="1:8" ht="14.25">
      <c r="A142" s="443"/>
      <c r="B142" s="444"/>
      <c r="C142" s="445" t="s">
        <v>127</v>
      </c>
      <c r="D142" s="446"/>
      <c r="E142" s="447"/>
      <c r="F142" s="447"/>
      <c r="G142" s="447">
        <f>+G141+G140</f>
        <v>82756078</v>
      </c>
      <c r="H142" s="135"/>
    </row>
    <row r="143" spans="1:8" s="104" customFormat="1" ht="14.25">
      <c r="A143" s="120"/>
      <c r="B143" s="360"/>
      <c r="C143" s="361"/>
      <c r="D143" s="121"/>
      <c r="E143" s="122"/>
      <c r="F143" s="122"/>
      <c r="G143" s="122"/>
      <c r="H143" s="135"/>
    </row>
    <row r="144" spans="1:8" s="104" customFormat="1" ht="14.25">
      <c r="A144" s="120"/>
      <c r="B144" s="360"/>
      <c r="C144" s="361"/>
      <c r="D144" s="121"/>
      <c r="E144" s="122"/>
      <c r="F144" s="122"/>
      <c r="G144" s="122"/>
      <c r="H144" s="135"/>
    </row>
    <row r="145" spans="1:7" ht="14.25">
      <c r="A145" s="131"/>
      <c r="B145" s="128"/>
      <c r="C145" s="39"/>
      <c r="D145" s="129"/>
      <c r="E145" s="122"/>
      <c r="F145" s="122"/>
      <c r="G145" s="365"/>
    </row>
    <row r="146" spans="1:7" ht="15.75">
      <c r="A146" s="265"/>
      <c r="B146" s="261" t="s">
        <v>152</v>
      </c>
      <c r="C146" s="262" t="s">
        <v>182</v>
      </c>
      <c r="D146" s="263" t="s">
        <v>340</v>
      </c>
      <c r="E146" s="280" t="s">
        <v>154</v>
      </c>
      <c r="F146" s="280" t="s">
        <v>155</v>
      </c>
      <c r="G146" s="280" t="s">
        <v>156</v>
      </c>
    </row>
    <row r="147" spans="1:7" ht="14.25">
      <c r="A147" s="265">
        <v>7</v>
      </c>
      <c r="B147" s="261"/>
      <c r="C147" s="260" t="s">
        <v>106</v>
      </c>
      <c r="D147" s="268"/>
      <c r="E147" s="266"/>
      <c r="F147" s="266"/>
      <c r="G147" s="266" t="s">
        <v>176</v>
      </c>
    </row>
    <row r="148" spans="1:8" s="410" customFormat="1" ht="12.75">
      <c r="A148" s="407"/>
      <c r="B148" s="401" t="s">
        <v>190</v>
      </c>
      <c r="C148" s="401" t="s">
        <v>212</v>
      </c>
      <c r="D148" s="402"/>
      <c r="E148" s="407"/>
      <c r="F148" s="403"/>
      <c r="G148" s="408">
        <v>8172104</v>
      </c>
      <c r="H148" s="409"/>
    </row>
    <row r="149" spans="1:8" s="410" customFormat="1" ht="12.75">
      <c r="A149" s="407"/>
      <c r="B149" s="401" t="s">
        <v>191</v>
      </c>
      <c r="C149" s="401" t="s">
        <v>213</v>
      </c>
      <c r="D149" s="402"/>
      <c r="E149" s="407"/>
      <c r="F149" s="403"/>
      <c r="G149" s="408">
        <v>1311372</v>
      </c>
      <c r="H149" s="409"/>
    </row>
    <row r="150" spans="1:8" s="410" customFormat="1" ht="12.75">
      <c r="A150" s="407"/>
      <c r="B150" s="401" t="s">
        <v>214</v>
      </c>
      <c r="C150" s="401" t="s">
        <v>192</v>
      </c>
      <c r="D150" s="402"/>
      <c r="E150" s="407"/>
      <c r="F150" s="403"/>
      <c r="G150" s="408">
        <v>1989460</v>
      </c>
      <c r="H150" s="409"/>
    </row>
    <row r="151" spans="1:8" s="410" customFormat="1" ht="12.75">
      <c r="A151" s="407"/>
      <c r="B151" s="401" t="s">
        <v>215</v>
      </c>
      <c r="C151" s="401" t="s">
        <v>216</v>
      </c>
      <c r="D151" s="402"/>
      <c r="E151" s="407"/>
      <c r="F151" s="403"/>
      <c r="G151" s="408">
        <v>1022448</v>
      </c>
      <c r="H151" s="409"/>
    </row>
    <row r="152" spans="1:8" s="410" customFormat="1" ht="12.75">
      <c r="A152" s="407"/>
      <c r="B152" s="395">
        <v>611</v>
      </c>
      <c r="C152" s="401" t="s">
        <v>364</v>
      </c>
      <c r="D152" s="402"/>
      <c r="E152" s="407"/>
      <c r="F152" s="403"/>
      <c r="G152" s="408">
        <v>3656090</v>
      </c>
      <c r="H152" s="409"/>
    </row>
    <row r="153" spans="1:8" s="410" customFormat="1" ht="12.75">
      <c r="A153" s="407"/>
      <c r="B153" s="401" t="s">
        <v>217</v>
      </c>
      <c r="C153" s="401" t="s">
        <v>218</v>
      </c>
      <c r="D153" s="402"/>
      <c r="E153" s="407"/>
      <c r="F153" s="403"/>
      <c r="G153" s="408">
        <v>6133194</v>
      </c>
      <c r="H153" s="409"/>
    </row>
    <row r="154" spans="1:8" s="410" customFormat="1" ht="12.75">
      <c r="A154" s="407"/>
      <c r="B154" s="401" t="s">
        <v>269</v>
      </c>
      <c r="C154" s="401" t="s">
        <v>272</v>
      </c>
      <c r="D154" s="402"/>
      <c r="E154" s="407"/>
      <c r="F154" s="403"/>
      <c r="G154" s="408">
        <v>2061525</v>
      </c>
      <c r="H154" s="409"/>
    </row>
    <row r="155" spans="1:8" s="410" customFormat="1" ht="12.75">
      <c r="A155" s="407"/>
      <c r="B155" s="401" t="s">
        <v>219</v>
      </c>
      <c r="C155" s="401" t="s">
        <v>220</v>
      </c>
      <c r="D155" s="402"/>
      <c r="E155" s="407"/>
      <c r="F155" s="403"/>
      <c r="G155" s="408">
        <v>2591157</v>
      </c>
      <c r="H155" s="409"/>
    </row>
    <row r="156" spans="1:8" s="410" customFormat="1" ht="12.75">
      <c r="A156" s="407"/>
      <c r="B156" s="401" t="s">
        <v>221</v>
      </c>
      <c r="C156" s="401" t="s">
        <v>222</v>
      </c>
      <c r="D156" s="402"/>
      <c r="E156" s="407"/>
      <c r="F156" s="403"/>
      <c r="G156" s="408">
        <v>14939402</v>
      </c>
      <c r="H156" s="409"/>
    </row>
    <row r="157" spans="1:8" s="410" customFormat="1" ht="12.75">
      <c r="A157" s="407"/>
      <c r="B157" s="401" t="s">
        <v>208</v>
      </c>
      <c r="C157" s="401" t="s">
        <v>223</v>
      </c>
      <c r="D157" s="402"/>
      <c r="E157" s="407"/>
      <c r="F157" s="403"/>
      <c r="G157" s="408">
        <v>862000</v>
      </c>
      <c r="H157" s="409"/>
    </row>
    <row r="158" spans="1:8" s="410" customFormat="1" ht="12.75">
      <c r="A158" s="407"/>
      <c r="B158" s="401" t="s">
        <v>224</v>
      </c>
      <c r="C158" s="401" t="s">
        <v>225</v>
      </c>
      <c r="D158" s="402"/>
      <c r="E158" s="407"/>
      <c r="F158" s="403"/>
      <c r="G158" s="408">
        <v>220100</v>
      </c>
      <c r="H158" s="409"/>
    </row>
    <row r="159" spans="1:8" s="410" customFormat="1" ht="12.75">
      <c r="A159" s="407"/>
      <c r="B159" s="401" t="s">
        <v>226</v>
      </c>
      <c r="C159" s="401" t="s">
        <v>227</v>
      </c>
      <c r="D159" s="402"/>
      <c r="E159" s="407"/>
      <c r="F159" s="403"/>
      <c r="G159" s="408">
        <v>17068477</v>
      </c>
      <c r="H159" s="409"/>
    </row>
    <row r="160" spans="1:8" s="410" customFormat="1" ht="12.75">
      <c r="A160" s="407"/>
      <c r="B160" s="395">
        <v>6118</v>
      </c>
      <c r="C160" s="401" t="s">
        <v>365</v>
      </c>
      <c r="D160" s="402"/>
      <c r="E160" s="407"/>
      <c r="F160" s="403"/>
      <c r="G160" s="408">
        <v>70415</v>
      </c>
      <c r="H160" s="409"/>
    </row>
    <row r="161" spans="1:8" s="410" customFormat="1" ht="12.75">
      <c r="A161" s="407"/>
      <c r="B161" s="401" t="s">
        <v>193</v>
      </c>
      <c r="C161" s="401" t="s">
        <v>228</v>
      </c>
      <c r="D161" s="402"/>
      <c r="E161" s="407"/>
      <c r="F161" s="403"/>
      <c r="G161" s="408">
        <v>27102300</v>
      </c>
      <c r="H161" s="409"/>
    </row>
    <row r="162" spans="1:8" s="410" customFormat="1" ht="12.75">
      <c r="A162" s="407"/>
      <c r="B162" s="401" t="s">
        <v>194</v>
      </c>
      <c r="C162" s="401" t="s">
        <v>229</v>
      </c>
      <c r="D162" s="402"/>
      <c r="E162" s="407"/>
      <c r="F162" s="403"/>
      <c r="G162" s="408">
        <v>1050760</v>
      </c>
      <c r="H162" s="409"/>
    </row>
    <row r="163" spans="1:8" s="410" customFormat="1" ht="12.75">
      <c r="A163" s="407"/>
      <c r="B163" s="401" t="s">
        <v>195</v>
      </c>
      <c r="C163" s="401" t="s">
        <v>230</v>
      </c>
      <c r="D163" s="402"/>
      <c r="E163" s="407"/>
      <c r="F163" s="403"/>
      <c r="G163" s="408">
        <v>6336128</v>
      </c>
      <c r="H163" s="409"/>
    </row>
    <row r="164" spans="1:8" s="410" customFormat="1" ht="12.75">
      <c r="A164" s="407"/>
      <c r="B164" s="401" t="s">
        <v>196</v>
      </c>
      <c r="C164" s="401" t="s">
        <v>231</v>
      </c>
      <c r="D164" s="402"/>
      <c r="E164" s="407"/>
      <c r="F164" s="403"/>
      <c r="G164" s="408">
        <v>5852089</v>
      </c>
      <c r="H164" s="409"/>
    </row>
    <row r="165" spans="1:8" s="410" customFormat="1" ht="12.75">
      <c r="A165" s="407"/>
      <c r="B165" s="401" t="s">
        <v>197</v>
      </c>
      <c r="C165" s="401" t="s">
        <v>232</v>
      </c>
      <c r="D165" s="402"/>
      <c r="E165" s="407"/>
      <c r="F165" s="403"/>
      <c r="G165" s="408">
        <v>11000</v>
      </c>
      <c r="H165" s="409"/>
    </row>
    <row r="166" spans="1:8" s="410" customFormat="1" ht="12.75">
      <c r="A166" s="407"/>
      <c r="B166" s="401" t="s">
        <v>233</v>
      </c>
      <c r="C166" s="401" t="s">
        <v>234</v>
      </c>
      <c r="D166" s="402"/>
      <c r="E166" s="407"/>
      <c r="F166" s="403"/>
      <c r="G166" s="408">
        <v>89807</v>
      </c>
      <c r="H166" s="409"/>
    </row>
    <row r="167" spans="1:8" s="410" customFormat="1" ht="12.75">
      <c r="A167" s="407"/>
      <c r="B167" s="401" t="s">
        <v>235</v>
      </c>
      <c r="C167" s="401" t="s">
        <v>236</v>
      </c>
      <c r="D167" s="402"/>
      <c r="E167" s="407"/>
      <c r="F167" s="403"/>
      <c r="G167" s="408">
        <v>784599</v>
      </c>
      <c r="H167" s="409"/>
    </row>
    <row r="168" spans="1:8" s="410" customFormat="1" ht="12.75">
      <c r="A168" s="407"/>
      <c r="B168" s="401" t="s">
        <v>270</v>
      </c>
      <c r="C168" s="401" t="s">
        <v>273</v>
      </c>
      <c r="D168" s="402"/>
      <c r="E168" s="407"/>
      <c r="F168" s="403"/>
      <c r="G168" s="408">
        <v>793200</v>
      </c>
      <c r="H168" s="409"/>
    </row>
    <row r="169" spans="1:8" s="410" customFormat="1" ht="12.75">
      <c r="A169" s="407"/>
      <c r="B169" s="401" t="s">
        <v>271</v>
      </c>
      <c r="C169" s="401" t="s">
        <v>274</v>
      </c>
      <c r="D169" s="402"/>
      <c r="E169" s="407"/>
      <c r="F169" s="403"/>
      <c r="G169" s="411">
        <v>1181674</v>
      </c>
      <c r="H169" s="409"/>
    </row>
    <row r="170" spans="1:8" s="410" customFormat="1" ht="12.75">
      <c r="A170" s="407"/>
      <c r="B170" s="401" t="s">
        <v>198</v>
      </c>
      <c r="C170" s="401" t="s">
        <v>237</v>
      </c>
      <c r="D170" s="402"/>
      <c r="E170" s="407"/>
      <c r="F170" s="403"/>
      <c r="G170" s="408">
        <v>19345774</v>
      </c>
      <c r="H170" s="409"/>
    </row>
    <row r="171" spans="1:8" s="410" customFormat="1" ht="12.75">
      <c r="A171" s="407"/>
      <c r="B171" s="401" t="s">
        <v>199</v>
      </c>
      <c r="C171" s="401" t="s">
        <v>238</v>
      </c>
      <c r="D171" s="402"/>
      <c r="E171" s="407"/>
      <c r="F171" s="403"/>
      <c r="G171" s="408">
        <v>1862552</v>
      </c>
      <c r="H171" s="409"/>
    </row>
    <row r="172" spans="1:8" s="410" customFormat="1" ht="12.75">
      <c r="A172" s="407"/>
      <c r="B172" s="401" t="s">
        <v>200</v>
      </c>
      <c r="C172" s="401" t="s">
        <v>239</v>
      </c>
      <c r="D172" s="402"/>
      <c r="E172" s="407"/>
      <c r="F172" s="403"/>
      <c r="G172" s="408">
        <v>1019074</v>
      </c>
      <c r="H172" s="409"/>
    </row>
    <row r="173" spans="1:8" s="410" customFormat="1" ht="12.75">
      <c r="A173" s="407"/>
      <c r="B173" s="401" t="s">
        <v>240</v>
      </c>
      <c r="C173" s="401" t="s">
        <v>241</v>
      </c>
      <c r="D173" s="402"/>
      <c r="E173" s="407"/>
      <c r="F173" s="403"/>
      <c r="G173" s="408">
        <v>8976</v>
      </c>
      <c r="H173" s="409"/>
    </row>
    <row r="174" spans="1:8" s="410" customFormat="1" ht="12.75">
      <c r="A174" s="407"/>
      <c r="B174" s="401" t="s">
        <v>242</v>
      </c>
      <c r="C174" s="401" t="s">
        <v>243</v>
      </c>
      <c r="D174" s="402"/>
      <c r="E174" s="407"/>
      <c r="F174" s="403"/>
      <c r="G174" s="408">
        <v>25120</v>
      </c>
      <c r="H174" s="409"/>
    </row>
    <row r="175" spans="1:8" s="410" customFormat="1" ht="12.75">
      <c r="A175" s="407"/>
      <c r="B175" s="401" t="s">
        <v>201</v>
      </c>
      <c r="C175" s="401" t="s">
        <v>244</v>
      </c>
      <c r="D175" s="402"/>
      <c r="E175" s="407"/>
      <c r="F175" s="403"/>
      <c r="G175" s="408">
        <v>3100</v>
      </c>
      <c r="H175" s="409"/>
    </row>
    <row r="176" spans="1:8" s="410" customFormat="1" ht="12.75">
      <c r="A176" s="407"/>
      <c r="B176" s="395">
        <v>63801</v>
      </c>
      <c r="C176" s="401" t="s">
        <v>366</v>
      </c>
      <c r="D176" s="402"/>
      <c r="E176" s="407"/>
      <c r="F176" s="403"/>
      <c r="G176" s="408">
        <v>60749</v>
      </c>
      <c r="H176" s="409"/>
    </row>
    <row r="177" spans="1:8" s="410" customFormat="1" ht="12.75">
      <c r="A177" s="407"/>
      <c r="B177" s="401" t="s">
        <v>202</v>
      </c>
      <c r="C177" s="401" t="s">
        <v>206</v>
      </c>
      <c r="D177" s="402"/>
      <c r="E177" s="407"/>
      <c r="F177" s="403"/>
      <c r="G177" s="408">
        <v>1016672</v>
      </c>
      <c r="H177" s="409"/>
    </row>
    <row r="178" spans="1:8" s="410" customFormat="1" ht="12.75">
      <c r="A178" s="407"/>
      <c r="B178" s="401" t="s">
        <v>203</v>
      </c>
      <c r="C178" s="401" t="s">
        <v>207</v>
      </c>
      <c r="D178" s="402"/>
      <c r="E178" s="407"/>
      <c r="F178" s="403"/>
      <c r="G178" s="408">
        <v>3258301</v>
      </c>
      <c r="H178" s="409"/>
    </row>
    <row r="179" spans="1:8" s="410" customFormat="1" ht="12.75">
      <c r="A179" s="407"/>
      <c r="B179" s="401" t="s">
        <v>204</v>
      </c>
      <c r="C179" s="401" t="s">
        <v>209</v>
      </c>
      <c r="D179" s="402"/>
      <c r="E179" s="407"/>
      <c r="F179" s="403"/>
      <c r="G179" s="408">
        <v>2109122</v>
      </c>
      <c r="H179" s="409"/>
    </row>
    <row r="180" spans="1:8" s="410" customFormat="1" ht="12.75">
      <c r="A180" s="407"/>
      <c r="B180" s="395">
        <v>6581</v>
      </c>
      <c r="C180" s="401" t="s">
        <v>362</v>
      </c>
      <c r="D180" s="402"/>
      <c r="E180" s="407"/>
      <c r="F180" s="403"/>
      <c r="G180" s="408">
        <v>17247403</v>
      </c>
      <c r="H180" s="409"/>
    </row>
    <row r="181" spans="1:8" s="410" customFormat="1" ht="12.75">
      <c r="A181" s="407"/>
      <c r="B181" s="401" t="s">
        <v>253</v>
      </c>
      <c r="C181" s="401" t="s">
        <v>254</v>
      </c>
      <c r="D181" s="402"/>
      <c r="E181" s="407"/>
      <c r="F181" s="403"/>
      <c r="G181" s="408">
        <v>1595840</v>
      </c>
      <c r="H181" s="409"/>
    </row>
    <row r="182" spans="1:8" ht="15">
      <c r="A182" s="279"/>
      <c r="B182" s="299"/>
      <c r="C182" s="299" t="s">
        <v>127</v>
      </c>
      <c r="D182" s="263"/>
      <c r="E182" s="264"/>
      <c r="F182" s="264"/>
      <c r="G182" s="300">
        <f>SUM(G148:G181)</f>
        <v>150851984</v>
      </c>
      <c r="H182" s="136"/>
    </row>
    <row r="183" spans="1:8" ht="15">
      <c r="A183" s="448"/>
      <c r="B183" s="449"/>
      <c r="C183" s="449"/>
      <c r="D183" s="450"/>
      <c r="E183" s="451"/>
      <c r="F183" s="451"/>
      <c r="G183" s="452"/>
      <c r="H183" s="136"/>
    </row>
    <row r="184" spans="1:8" ht="15">
      <c r="A184" s="448"/>
      <c r="B184" s="449"/>
      <c r="C184" s="449"/>
      <c r="D184" s="450"/>
      <c r="E184" s="451"/>
      <c r="F184" s="451"/>
      <c r="G184" s="452"/>
      <c r="H184" s="136"/>
    </row>
    <row r="185" spans="1:7" ht="15.75">
      <c r="A185" s="486"/>
      <c r="B185" s="261" t="s">
        <v>152</v>
      </c>
      <c r="C185" s="262" t="s">
        <v>182</v>
      </c>
      <c r="D185" s="263" t="s">
        <v>341</v>
      </c>
      <c r="E185" s="280" t="s">
        <v>154</v>
      </c>
      <c r="F185" s="280" t="s">
        <v>155</v>
      </c>
      <c r="G185" s="280" t="s">
        <v>156</v>
      </c>
    </row>
    <row r="186" spans="1:38" s="21" customFormat="1" ht="12.75">
      <c r="A186" s="412"/>
      <c r="B186" s="413">
        <v>767</v>
      </c>
      <c r="C186" s="414" t="s">
        <v>112</v>
      </c>
      <c r="D186" s="86"/>
      <c r="E186" s="415"/>
      <c r="F186" s="415"/>
      <c r="G186" s="416">
        <v>285</v>
      </c>
      <c r="H186" s="380"/>
      <c r="I186" s="369"/>
      <c r="J186" s="369"/>
      <c r="K186" s="369"/>
      <c r="L186" s="369"/>
      <c r="M186" s="369"/>
      <c r="N186" s="369"/>
      <c r="O186" s="369"/>
      <c r="P186" s="369"/>
      <c r="Q186" s="369"/>
      <c r="R186" s="369"/>
      <c r="S186" s="369"/>
      <c r="T186" s="369"/>
      <c r="U186" s="369"/>
      <c r="V186" s="369"/>
      <c r="W186" s="369"/>
      <c r="X186" s="369"/>
      <c r="Y186" s="369"/>
      <c r="Z186" s="369"/>
      <c r="AA186" s="369"/>
      <c r="AB186" s="369"/>
      <c r="AC186" s="369"/>
      <c r="AD186" s="369"/>
      <c r="AE186" s="369"/>
      <c r="AF186" s="369"/>
      <c r="AG186" s="369"/>
      <c r="AH186" s="369"/>
      <c r="AI186" s="369"/>
      <c r="AJ186" s="369"/>
      <c r="AK186" s="369"/>
      <c r="AL186" s="369"/>
    </row>
    <row r="187" spans="1:8" s="410" customFormat="1" ht="12.75">
      <c r="A187" s="407"/>
      <c r="B187" s="401" t="s">
        <v>245</v>
      </c>
      <c r="C187" s="401" t="s">
        <v>246</v>
      </c>
      <c r="D187" s="402"/>
      <c r="E187" s="407"/>
      <c r="F187" s="403"/>
      <c r="G187" s="373">
        <v>7523</v>
      </c>
      <c r="H187" s="409"/>
    </row>
    <row r="188" spans="1:8" s="410" customFormat="1" ht="12.75">
      <c r="A188" s="407"/>
      <c r="B188" s="401" t="s">
        <v>247</v>
      </c>
      <c r="C188" s="401" t="s">
        <v>248</v>
      </c>
      <c r="D188" s="402"/>
      <c r="E188" s="407"/>
      <c r="F188" s="403"/>
      <c r="G188" s="373">
        <v>447050</v>
      </c>
      <c r="H188" s="409"/>
    </row>
    <row r="189" spans="1:8" s="410" customFormat="1" ht="12.75">
      <c r="A189" s="407"/>
      <c r="B189" s="401" t="s">
        <v>249</v>
      </c>
      <c r="C189" s="401" t="s">
        <v>250</v>
      </c>
      <c r="D189" s="402"/>
      <c r="E189" s="407"/>
      <c r="F189" s="403"/>
      <c r="G189" s="373">
        <v>28734</v>
      </c>
      <c r="H189" s="409"/>
    </row>
    <row r="190" spans="1:8" s="410" customFormat="1" ht="12.75">
      <c r="A190" s="407"/>
      <c r="B190" s="401" t="s">
        <v>275</v>
      </c>
      <c r="C190" s="401" t="s">
        <v>283</v>
      </c>
      <c r="D190" s="402"/>
      <c r="E190" s="407"/>
      <c r="F190" s="403"/>
      <c r="G190" s="373">
        <v>13393</v>
      </c>
      <c r="H190" s="409"/>
    </row>
    <row r="191" spans="1:8" s="410" customFormat="1" ht="12.75">
      <c r="A191" s="407"/>
      <c r="B191" s="401" t="s">
        <v>276</v>
      </c>
      <c r="C191" s="401" t="s">
        <v>284</v>
      </c>
      <c r="D191" s="402"/>
      <c r="E191" s="407"/>
      <c r="F191" s="403"/>
      <c r="G191" s="373">
        <v>6539</v>
      </c>
      <c r="H191" s="409"/>
    </row>
    <row r="192" spans="1:8" s="410" customFormat="1" ht="12.75">
      <c r="A192" s="407"/>
      <c r="B192" s="401" t="s">
        <v>277</v>
      </c>
      <c r="C192" s="401" t="s">
        <v>285</v>
      </c>
      <c r="D192" s="402"/>
      <c r="E192" s="407"/>
      <c r="F192" s="403"/>
      <c r="G192" s="373">
        <v>17802</v>
      </c>
      <c r="H192" s="409"/>
    </row>
    <row r="193" spans="1:8" s="410" customFormat="1" ht="12.75">
      <c r="A193" s="407"/>
      <c r="B193" s="401" t="s">
        <v>278</v>
      </c>
      <c r="C193" s="401" t="s">
        <v>286</v>
      </c>
      <c r="D193" s="402"/>
      <c r="E193" s="407"/>
      <c r="F193" s="403"/>
      <c r="G193" s="373">
        <v>219475</v>
      </c>
      <c r="H193" s="409"/>
    </row>
    <row r="194" spans="1:8" s="410" customFormat="1" ht="12.75">
      <c r="A194" s="407"/>
      <c r="B194" s="401" t="s">
        <v>279</v>
      </c>
      <c r="C194" s="401" t="s">
        <v>287</v>
      </c>
      <c r="D194" s="402"/>
      <c r="E194" s="407"/>
      <c r="F194" s="403"/>
      <c r="G194" s="373">
        <v>12403</v>
      </c>
      <c r="H194" s="409"/>
    </row>
    <row r="195" spans="1:8" s="410" customFormat="1" ht="12.75">
      <c r="A195" s="407"/>
      <c r="B195" s="401" t="s">
        <v>251</v>
      </c>
      <c r="C195" s="401" t="s">
        <v>252</v>
      </c>
      <c r="D195" s="402"/>
      <c r="E195" s="407"/>
      <c r="F195" s="403"/>
      <c r="G195" s="373">
        <v>3852335</v>
      </c>
      <c r="H195" s="409"/>
    </row>
    <row r="196" spans="1:8" s="410" customFormat="1" ht="12.75">
      <c r="A196" s="407"/>
      <c r="B196" s="401" t="s">
        <v>280</v>
      </c>
      <c r="C196" s="401" t="s">
        <v>288</v>
      </c>
      <c r="D196" s="402"/>
      <c r="E196" s="407"/>
      <c r="F196" s="403"/>
      <c r="G196" s="373">
        <v>71515</v>
      </c>
      <c r="H196" s="409"/>
    </row>
    <row r="197" spans="1:38" s="21" customFormat="1" ht="12.75">
      <c r="A197" s="412"/>
      <c r="B197" s="401" t="s">
        <v>281</v>
      </c>
      <c r="C197" s="401" t="s">
        <v>289</v>
      </c>
      <c r="D197" s="86"/>
      <c r="E197" s="415"/>
      <c r="F197" s="415"/>
      <c r="G197" s="373">
        <v>8112565</v>
      </c>
      <c r="H197" s="369"/>
      <c r="I197" s="369"/>
      <c r="J197" s="369"/>
      <c r="K197" s="369"/>
      <c r="L197" s="369"/>
      <c r="M197" s="369"/>
      <c r="N197" s="369"/>
      <c r="O197" s="369"/>
      <c r="P197" s="369"/>
      <c r="Q197" s="369"/>
      <c r="R197" s="369"/>
      <c r="S197" s="369"/>
      <c r="T197" s="369"/>
      <c r="U197" s="369"/>
      <c r="V197" s="369"/>
      <c r="W197" s="369"/>
      <c r="X197" s="369"/>
      <c r="Y197" s="369"/>
      <c r="Z197" s="369"/>
      <c r="AA197" s="369"/>
      <c r="AB197" s="369"/>
      <c r="AC197" s="369"/>
      <c r="AD197" s="369"/>
      <c r="AE197" s="369"/>
      <c r="AF197" s="369"/>
      <c r="AG197" s="369"/>
      <c r="AH197" s="369"/>
      <c r="AI197" s="369"/>
      <c r="AJ197" s="369"/>
      <c r="AK197" s="369"/>
      <c r="AL197" s="369"/>
    </row>
    <row r="198" spans="1:38" s="21" customFormat="1" ht="12.75">
      <c r="A198" s="417"/>
      <c r="B198" s="401" t="s">
        <v>282</v>
      </c>
      <c r="C198" s="401" t="s">
        <v>290</v>
      </c>
      <c r="D198" s="190"/>
      <c r="E198" s="418"/>
      <c r="F198" s="418"/>
      <c r="G198" s="375">
        <v>421764</v>
      </c>
      <c r="H198" s="377"/>
      <c r="I198" s="369"/>
      <c r="J198" s="369"/>
      <c r="K198" s="369"/>
      <c r="L198" s="369"/>
      <c r="M198" s="369"/>
      <c r="N198" s="369"/>
      <c r="O198" s="369"/>
      <c r="P198" s="369"/>
      <c r="Q198" s="369"/>
      <c r="R198" s="369"/>
      <c r="S198" s="369"/>
      <c r="T198" s="369"/>
      <c r="U198" s="369"/>
      <c r="V198" s="369"/>
      <c r="W198" s="369"/>
      <c r="X198" s="369"/>
      <c r="Y198" s="369"/>
      <c r="Z198" s="369"/>
      <c r="AA198" s="369"/>
      <c r="AB198" s="369"/>
      <c r="AC198" s="369"/>
      <c r="AD198" s="369"/>
      <c r="AE198" s="369"/>
      <c r="AF198" s="369"/>
      <c r="AG198" s="369"/>
      <c r="AH198" s="369"/>
      <c r="AI198" s="369"/>
      <c r="AJ198" s="369"/>
      <c r="AK198" s="369"/>
      <c r="AL198" s="369"/>
    </row>
    <row r="199" spans="1:38" s="21" customFormat="1" ht="12.75">
      <c r="A199" s="417"/>
      <c r="B199" s="395">
        <v>66715</v>
      </c>
      <c r="C199" s="401" t="s">
        <v>367</v>
      </c>
      <c r="D199" s="190"/>
      <c r="E199" s="418"/>
      <c r="F199" s="418"/>
      <c r="G199" s="375">
        <v>3624815</v>
      </c>
      <c r="H199" s="377"/>
      <c r="I199" s="369"/>
      <c r="J199" s="369"/>
      <c r="K199" s="369"/>
      <c r="L199" s="369"/>
      <c r="M199" s="369"/>
      <c r="N199" s="369"/>
      <c r="O199" s="369"/>
      <c r="P199" s="369"/>
      <c r="Q199" s="369"/>
      <c r="R199" s="369"/>
      <c r="S199" s="369"/>
      <c r="T199" s="369"/>
      <c r="U199" s="369"/>
      <c r="V199" s="369"/>
      <c r="W199" s="369"/>
      <c r="X199" s="369"/>
      <c r="Y199" s="369"/>
      <c r="Z199" s="369"/>
      <c r="AA199" s="369"/>
      <c r="AB199" s="369"/>
      <c r="AC199" s="369"/>
      <c r="AD199" s="369"/>
      <c r="AE199" s="369"/>
      <c r="AF199" s="369"/>
      <c r="AG199" s="369"/>
      <c r="AH199" s="369"/>
      <c r="AI199" s="369"/>
      <c r="AJ199" s="369"/>
      <c r="AK199" s="369"/>
      <c r="AL199" s="369"/>
    </row>
    <row r="200" spans="1:38" s="21" customFormat="1" ht="12.75">
      <c r="A200" s="417"/>
      <c r="B200" s="395">
        <v>66717</v>
      </c>
      <c r="C200" s="401" t="s">
        <v>368</v>
      </c>
      <c r="D200" s="190"/>
      <c r="E200" s="418"/>
      <c r="F200" s="418"/>
      <c r="G200" s="375">
        <v>2711038</v>
      </c>
      <c r="H200" s="377"/>
      <c r="I200" s="369"/>
      <c r="J200" s="369"/>
      <c r="K200" s="369"/>
      <c r="L200" s="369"/>
      <c r="M200" s="369"/>
      <c r="N200" s="369"/>
      <c r="O200" s="369"/>
      <c r="P200" s="369"/>
      <c r="Q200" s="369"/>
      <c r="R200" s="369"/>
      <c r="S200" s="369"/>
      <c r="T200" s="369"/>
      <c r="U200" s="369"/>
      <c r="V200" s="369"/>
      <c r="W200" s="369"/>
      <c r="X200" s="369"/>
      <c r="Y200" s="369"/>
      <c r="Z200" s="369"/>
      <c r="AA200" s="369"/>
      <c r="AB200" s="369"/>
      <c r="AC200" s="369"/>
      <c r="AD200" s="369"/>
      <c r="AE200" s="369"/>
      <c r="AF200" s="369"/>
      <c r="AG200" s="369"/>
      <c r="AH200" s="369"/>
      <c r="AI200" s="369"/>
      <c r="AJ200" s="369"/>
      <c r="AK200" s="369"/>
      <c r="AL200" s="369"/>
    </row>
    <row r="201" spans="1:8" ht="12.75">
      <c r="A201" s="255"/>
      <c r="B201" s="487"/>
      <c r="C201" s="256" t="s">
        <v>205</v>
      </c>
      <c r="D201" s="257"/>
      <c r="E201" s="258"/>
      <c r="F201" s="258"/>
      <c r="G201" s="259">
        <f>+G200+G199+G198+G197+G196+G195+G194+G193+G192+G191+G190+G189+G188+G187-G186</f>
        <v>19546666</v>
      </c>
      <c r="H201" s="135"/>
    </row>
    <row r="202" spans="1:38" s="94" customFormat="1" ht="12.75">
      <c r="A202" s="454"/>
      <c r="B202" s="455"/>
      <c r="C202" s="456"/>
      <c r="D202" s="121"/>
      <c r="E202" s="457"/>
      <c r="F202" s="457"/>
      <c r="G202" s="453"/>
      <c r="H202" s="197"/>
      <c r="I202" s="123"/>
      <c r="J202" s="123"/>
      <c r="K202" s="123"/>
      <c r="L202" s="123"/>
      <c r="M202" s="123"/>
      <c r="N202" s="123"/>
      <c r="O202" s="123"/>
      <c r="P202" s="123"/>
      <c r="Q202" s="123"/>
      <c r="R202" s="123"/>
      <c r="S202" s="123"/>
      <c r="T202" s="123"/>
      <c r="U202" s="123"/>
      <c r="V202" s="123"/>
      <c r="W202" s="123"/>
      <c r="X202" s="123"/>
      <c r="Y202" s="123"/>
      <c r="Z202" s="123"/>
      <c r="AA202" s="123"/>
      <c r="AB202" s="123"/>
      <c r="AC202" s="123"/>
      <c r="AD202" s="123"/>
      <c r="AE202" s="123"/>
      <c r="AF202" s="123"/>
      <c r="AG202" s="123"/>
      <c r="AH202" s="123"/>
      <c r="AI202" s="123"/>
      <c r="AJ202" s="123"/>
      <c r="AK202" s="123"/>
      <c r="AL202" s="123"/>
    </row>
    <row r="203" spans="1:38" s="94" customFormat="1" ht="12.75">
      <c r="A203" s="454"/>
      <c r="B203" s="455"/>
      <c r="C203" s="456"/>
      <c r="D203" s="121"/>
      <c r="E203" s="457"/>
      <c r="F203" s="457"/>
      <c r="G203" s="453"/>
      <c r="H203" s="197"/>
      <c r="I203" s="123"/>
      <c r="J203" s="123"/>
      <c r="K203" s="123"/>
      <c r="L203" s="123"/>
      <c r="M203" s="123"/>
      <c r="N203" s="123"/>
      <c r="O203" s="123"/>
      <c r="P203" s="123"/>
      <c r="Q203" s="123"/>
      <c r="R203" s="123"/>
      <c r="S203" s="123"/>
      <c r="T203" s="123"/>
      <c r="U203" s="123"/>
      <c r="V203" s="123"/>
      <c r="W203" s="123"/>
      <c r="X203" s="123"/>
      <c r="Y203" s="123"/>
      <c r="Z203" s="123"/>
      <c r="AA203" s="123"/>
      <c r="AB203" s="123"/>
      <c r="AC203" s="123"/>
      <c r="AD203" s="123"/>
      <c r="AE203" s="123"/>
      <c r="AF203" s="123"/>
      <c r="AG203" s="123"/>
      <c r="AH203" s="123"/>
      <c r="AI203" s="123"/>
      <c r="AJ203" s="123"/>
      <c r="AK203" s="123"/>
      <c r="AL203" s="123"/>
    </row>
    <row r="204" spans="1:8" ht="15.75">
      <c r="A204" s="486"/>
      <c r="B204" s="261" t="s">
        <v>152</v>
      </c>
      <c r="C204" s="262" t="s">
        <v>182</v>
      </c>
      <c r="D204" s="263" t="s">
        <v>342</v>
      </c>
      <c r="E204" s="280" t="s">
        <v>154</v>
      </c>
      <c r="F204" s="280" t="s">
        <v>155</v>
      </c>
      <c r="G204" s="280" t="s">
        <v>156</v>
      </c>
      <c r="H204" s="186"/>
    </row>
    <row r="205" spans="1:38" s="21" customFormat="1" ht="12.75">
      <c r="A205" s="412"/>
      <c r="B205" s="412"/>
      <c r="C205" s="419" t="s">
        <v>113</v>
      </c>
      <c r="D205" s="86"/>
      <c r="E205" s="415"/>
      <c r="F205" s="415"/>
      <c r="G205" s="416"/>
      <c r="H205" s="369"/>
      <c r="I205" s="369"/>
      <c r="J205" s="369"/>
      <c r="K205" s="369"/>
      <c r="L205" s="369"/>
      <c r="M205" s="369"/>
      <c r="N205" s="369"/>
      <c r="O205" s="369"/>
      <c r="P205" s="369"/>
      <c r="Q205" s="369"/>
      <c r="R205" s="369"/>
      <c r="S205" s="369"/>
      <c r="T205" s="369"/>
      <c r="U205" s="369"/>
      <c r="V205" s="369"/>
      <c r="W205" s="369"/>
      <c r="X205" s="369"/>
      <c r="Y205" s="369"/>
      <c r="Z205" s="369"/>
      <c r="AA205" s="369"/>
      <c r="AB205" s="369"/>
      <c r="AC205" s="369"/>
      <c r="AD205" s="369"/>
      <c r="AE205" s="369"/>
      <c r="AF205" s="369"/>
      <c r="AG205" s="369"/>
      <c r="AH205" s="369"/>
      <c r="AI205" s="369"/>
      <c r="AJ205" s="369"/>
      <c r="AK205" s="369"/>
      <c r="AL205" s="369"/>
    </row>
    <row r="206" spans="1:38" s="21" customFormat="1" ht="13.5">
      <c r="A206" s="412"/>
      <c r="B206" s="420">
        <v>669</v>
      </c>
      <c r="C206" s="414" t="s">
        <v>261</v>
      </c>
      <c r="D206" s="86"/>
      <c r="E206" s="415"/>
      <c r="F206" s="415"/>
      <c r="G206" s="416">
        <v>-2058018</v>
      </c>
      <c r="H206" s="386"/>
      <c r="I206" s="369"/>
      <c r="J206" s="369"/>
      <c r="K206" s="369"/>
      <c r="L206" s="369"/>
      <c r="M206" s="369"/>
      <c r="N206" s="369"/>
      <c r="O206" s="369"/>
      <c r="P206" s="369"/>
      <c r="Q206" s="369"/>
      <c r="R206" s="369"/>
      <c r="S206" s="369"/>
      <c r="T206" s="369"/>
      <c r="U206" s="369"/>
      <c r="V206" s="369"/>
      <c r="W206" s="369"/>
      <c r="X206" s="369"/>
      <c r="Y206" s="369"/>
      <c r="Z206" s="369"/>
      <c r="AA206" s="369"/>
      <c r="AB206" s="369"/>
      <c r="AC206" s="369"/>
      <c r="AD206" s="369"/>
      <c r="AE206" s="369"/>
      <c r="AF206" s="369"/>
      <c r="AG206" s="369"/>
      <c r="AH206" s="369"/>
      <c r="AI206" s="369"/>
      <c r="AJ206" s="369"/>
      <c r="AK206" s="369"/>
      <c r="AL206" s="369"/>
    </row>
    <row r="207" spans="1:38" s="21" customFormat="1" ht="13.5">
      <c r="A207" s="412"/>
      <c r="B207" s="420">
        <v>769</v>
      </c>
      <c r="C207" s="414" t="s">
        <v>262</v>
      </c>
      <c r="D207" s="86"/>
      <c r="E207" s="415"/>
      <c r="F207" s="415"/>
      <c r="G207" s="416">
        <v>999518</v>
      </c>
      <c r="H207" s="386"/>
      <c r="I207" s="369"/>
      <c r="J207" s="369"/>
      <c r="K207" s="369"/>
      <c r="L207" s="369"/>
      <c r="M207" s="369"/>
      <c r="N207" s="369"/>
      <c r="O207" s="369"/>
      <c r="P207" s="369"/>
      <c r="Q207" s="369"/>
      <c r="R207" s="369"/>
      <c r="S207" s="369"/>
      <c r="T207" s="369"/>
      <c r="U207" s="369"/>
      <c r="V207" s="369"/>
      <c r="W207" s="369"/>
      <c r="X207" s="369"/>
      <c r="Y207" s="369"/>
      <c r="Z207" s="369"/>
      <c r="AA207" s="369"/>
      <c r="AB207" s="369"/>
      <c r="AC207" s="369"/>
      <c r="AD207" s="369"/>
      <c r="AE207" s="369"/>
      <c r="AF207" s="369"/>
      <c r="AG207" s="369"/>
      <c r="AH207" s="369"/>
      <c r="AI207" s="369"/>
      <c r="AJ207" s="369"/>
      <c r="AK207" s="369"/>
      <c r="AL207" s="369"/>
    </row>
    <row r="208" spans="1:38" s="4" customFormat="1" ht="13.5">
      <c r="A208" s="255"/>
      <c r="B208" s="255"/>
      <c r="C208" s="256" t="s">
        <v>161</v>
      </c>
      <c r="D208" s="257"/>
      <c r="E208" s="258"/>
      <c r="F208" s="258"/>
      <c r="G208" s="259">
        <f>+G206+G207</f>
        <v>-1058500</v>
      </c>
      <c r="H208" s="180"/>
      <c r="I208" s="153"/>
      <c r="J208" s="40"/>
      <c r="K208" s="40"/>
      <c r="L208" s="40"/>
      <c r="M208" s="40"/>
      <c r="N208" s="40"/>
      <c r="O208" s="40"/>
      <c r="P208" s="40"/>
      <c r="Q208" s="40"/>
      <c r="R208" s="40"/>
      <c r="S208" s="40"/>
      <c r="T208" s="40"/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  <c r="AF208" s="40"/>
      <c r="AG208" s="40"/>
      <c r="AH208" s="40"/>
      <c r="AI208" s="40"/>
      <c r="AJ208" s="40"/>
      <c r="AK208" s="40"/>
      <c r="AL208" s="40"/>
    </row>
    <row r="209" spans="1:7" ht="14.25">
      <c r="A209" s="40"/>
      <c r="B209" s="128"/>
      <c r="C209" s="39"/>
      <c r="D209" s="129"/>
      <c r="E209" s="458"/>
      <c r="F209" s="458"/>
      <c r="G209" s="136"/>
    </row>
    <row r="210" spans="1:6" ht="14.25">
      <c r="A210" s="112"/>
      <c r="B210" s="128"/>
      <c r="C210" s="138"/>
      <c r="D210" s="129"/>
      <c r="E210" s="139"/>
      <c r="F210" s="139"/>
    </row>
    <row r="211" spans="1:6" ht="15.75">
      <c r="A211" s="140"/>
      <c r="B211" s="140"/>
      <c r="C211" s="141" t="s">
        <v>144</v>
      </c>
      <c r="D211" s="129"/>
      <c r="E211" s="142"/>
      <c r="F211" s="158" t="s">
        <v>145</v>
      </c>
    </row>
    <row r="212" spans="3:6" ht="15.75">
      <c r="C212" s="459" t="s">
        <v>146</v>
      </c>
      <c r="E212" s="94"/>
      <c r="F212" s="158" t="s">
        <v>147</v>
      </c>
    </row>
    <row r="219" ht="12.75">
      <c r="G219" s="366"/>
    </row>
  </sheetData>
  <sheetProtection/>
  <printOptions/>
  <pageMargins left="0.33" right="0.17" top="0.48" bottom="1" header="0.18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E46"/>
  <sheetViews>
    <sheetView zoomScalePageLayoutView="0" workbookViewId="0" topLeftCell="A28">
      <selection activeCell="D46" sqref="D46"/>
    </sheetView>
  </sheetViews>
  <sheetFormatPr defaultColWidth="9.140625" defaultRowHeight="12.75"/>
  <cols>
    <col min="1" max="1" width="5.57421875" style="203" customWidth="1"/>
    <col min="2" max="2" width="59.421875" style="203" customWidth="1"/>
    <col min="3" max="3" width="22.8515625" style="203" customWidth="1"/>
    <col min="4" max="4" width="20.140625" style="203" bestFit="1" customWidth="1"/>
    <col min="5" max="5" width="11.28125" style="203" customWidth="1"/>
    <col min="6" max="16384" width="9.140625" style="203" customWidth="1"/>
  </cols>
  <sheetData>
    <row r="1" spans="2:3" s="199" customFormat="1" ht="28.5" customHeight="1">
      <c r="B1" s="200" t="s">
        <v>356</v>
      </c>
      <c r="C1" s="200"/>
    </row>
    <row r="2" s="199" customFormat="1" ht="15.75" thickBot="1"/>
    <row r="3" spans="2:3" s="199" customFormat="1" ht="16.5" thickTop="1">
      <c r="B3" s="201" t="s">
        <v>293</v>
      </c>
      <c r="C3" s="202" t="s">
        <v>294</v>
      </c>
    </row>
    <row r="4" spans="2:3" s="199" customFormat="1" ht="15">
      <c r="B4" s="499" t="s">
        <v>295</v>
      </c>
      <c r="C4" s="500"/>
    </row>
    <row r="5" spans="2:3" s="199" customFormat="1" ht="15">
      <c r="B5" s="501"/>
      <c r="C5" s="502"/>
    </row>
    <row r="6" spans="2:3" ht="15">
      <c r="B6" s="204" t="s">
        <v>296</v>
      </c>
      <c r="C6" s="205">
        <f>+'Pasq. te ardhura shpenzime'!D30</f>
        <v>34971279</v>
      </c>
    </row>
    <row r="7" spans="2:3" ht="15">
      <c r="B7" s="206" t="s">
        <v>297</v>
      </c>
      <c r="C7" s="207"/>
    </row>
    <row r="8" spans="2:3" ht="15">
      <c r="B8" s="208" t="s">
        <v>298</v>
      </c>
      <c r="C8" s="209">
        <f>+'Tabela per shenimet financiare'!G140</f>
        <v>76698016</v>
      </c>
    </row>
    <row r="9" spans="2:3" ht="15">
      <c r="B9" s="208" t="s">
        <v>299</v>
      </c>
      <c r="C9" s="210"/>
    </row>
    <row r="10" spans="2:3" ht="15">
      <c r="B10" s="208" t="s">
        <v>300</v>
      </c>
      <c r="C10" s="207"/>
    </row>
    <row r="11" spans="2:3" ht="15">
      <c r="B11" s="211" t="s">
        <v>301</v>
      </c>
      <c r="C11" s="207"/>
    </row>
    <row r="12" spans="2:3" ht="15">
      <c r="B12" s="211" t="s">
        <v>302</v>
      </c>
      <c r="C12" s="209"/>
    </row>
    <row r="13" spans="2:5" ht="30">
      <c r="B13" s="206" t="s">
        <v>303</v>
      </c>
      <c r="C13" s="212">
        <v>-10469822</v>
      </c>
      <c r="E13" s="213"/>
    </row>
    <row r="14" spans="2:5" ht="15">
      <c r="B14" s="206" t="s">
        <v>304</v>
      </c>
      <c r="C14" s="209"/>
      <c r="D14" s="214"/>
      <c r="E14" s="214"/>
    </row>
    <row r="15" spans="2:3" ht="30">
      <c r="B15" s="206" t="s">
        <v>305</v>
      </c>
      <c r="C15" s="209">
        <f>+'DETYRMET DHE KAPITALI'!D19-'DETYRMET DHE KAPITALI'!E19</f>
        <v>29618654</v>
      </c>
    </row>
    <row r="16" spans="2:3" ht="15">
      <c r="B16" s="215" t="s">
        <v>306</v>
      </c>
      <c r="C16" s="209"/>
    </row>
    <row r="17" spans="2:3" ht="15">
      <c r="B17" s="206" t="s">
        <v>307</v>
      </c>
      <c r="C17" s="216"/>
    </row>
    <row r="18" spans="2:3" ht="15">
      <c r="B18" s="206" t="s">
        <v>308</v>
      </c>
      <c r="C18" s="207"/>
    </row>
    <row r="19" spans="2:3" ht="15">
      <c r="B19" s="215" t="s">
        <v>309</v>
      </c>
      <c r="C19" s="209"/>
    </row>
    <row r="20" spans="2:3" ht="15.75" thickBot="1">
      <c r="B20" s="217" t="s">
        <v>310</v>
      </c>
      <c r="C20" s="218">
        <f>SUM(C6:C19)</f>
        <v>130818127</v>
      </c>
    </row>
    <row r="21" spans="2:3" ht="15.75" thickTop="1">
      <c r="B21" s="495" t="s">
        <v>311</v>
      </c>
      <c r="C21" s="496"/>
    </row>
    <row r="22" spans="2:3" ht="15">
      <c r="B22" s="497"/>
      <c r="C22" s="498"/>
    </row>
    <row r="23" spans="2:4" ht="15">
      <c r="B23" s="204" t="s">
        <v>312</v>
      </c>
      <c r="C23" s="347"/>
      <c r="D23" s="352"/>
    </row>
    <row r="24" spans="2:4" ht="15">
      <c r="B24" s="206" t="s">
        <v>313</v>
      </c>
      <c r="C24" s="348">
        <v>-284166585</v>
      </c>
      <c r="D24" s="353"/>
    </row>
    <row r="25" spans="2:4" ht="15">
      <c r="B25" s="206" t="s">
        <v>314</v>
      </c>
      <c r="C25" s="349">
        <v>233724</v>
      </c>
      <c r="D25" s="352"/>
    </row>
    <row r="26" spans="2:4" ht="15">
      <c r="B26" s="206" t="s">
        <v>315</v>
      </c>
      <c r="C26" s="350"/>
      <c r="D26" s="352"/>
    </row>
    <row r="27" spans="2:4" ht="15">
      <c r="B27" s="206" t="s">
        <v>316</v>
      </c>
      <c r="C27" s="350"/>
      <c r="D27" s="354"/>
    </row>
    <row r="28" spans="2:4" s="220" customFormat="1" ht="15.75" thickBot="1">
      <c r="B28" s="217" t="s">
        <v>317</v>
      </c>
      <c r="C28" s="351">
        <f>SUM(C23:C27)</f>
        <v>-283932861</v>
      </c>
      <c r="D28" s="355"/>
    </row>
    <row r="29" spans="2:3" ht="15.75" thickTop="1">
      <c r="B29" s="495" t="s">
        <v>318</v>
      </c>
      <c r="C29" s="496"/>
    </row>
    <row r="30" spans="2:4" ht="15">
      <c r="B30" s="497"/>
      <c r="C30" s="498"/>
      <c r="D30" s="219"/>
    </row>
    <row r="31" spans="2:3" ht="15">
      <c r="B31" s="221" t="s">
        <v>319</v>
      </c>
      <c r="C31" s="222">
        <v>0</v>
      </c>
    </row>
    <row r="32" spans="2:3" ht="15">
      <c r="B32" s="223" t="s">
        <v>320</v>
      </c>
      <c r="C32" s="210">
        <f>+'DETYRMET DHE KAPITALI'!D25+'DETYRMET DHE KAPITALI'!D28-'DETYRMET DHE KAPITALI'!E25-'DETYRMET DHE KAPITALI'!E28+'DETYRMET DHE KAPITALI'!D9-'DETYRMET DHE KAPITALI'!E9-14068694</f>
        <v>139295602.85</v>
      </c>
    </row>
    <row r="33" spans="2:3" ht="15">
      <c r="B33" s="223" t="s">
        <v>321</v>
      </c>
      <c r="C33" s="210"/>
    </row>
    <row r="34" spans="2:3" ht="15">
      <c r="B34" s="223" t="s">
        <v>322</v>
      </c>
      <c r="C34" s="207"/>
    </row>
    <row r="35" spans="2:3" s="220" customFormat="1" ht="15">
      <c r="B35" s="224" t="s">
        <v>323</v>
      </c>
      <c r="C35" s="245">
        <f>SUM(C31:C34)</f>
        <v>139295602.85</v>
      </c>
    </row>
    <row r="36" spans="2:3" ht="15">
      <c r="B36" s="225"/>
      <c r="C36" s="207"/>
    </row>
    <row r="37" spans="2:3" ht="15">
      <c r="B37" s="226" t="s">
        <v>324</v>
      </c>
      <c r="C37" s="241">
        <f>+C20+C28+C35</f>
        <v>-13819131.150000006</v>
      </c>
    </row>
    <row r="38" spans="2:4" ht="15">
      <c r="B38" s="239" t="s">
        <v>325</v>
      </c>
      <c r="C38" s="242">
        <v>25120111</v>
      </c>
      <c r="D38" s="237"/>
    </row>
    <row r="39" spans="2:4" ht="15.75" thickBot="1">
      <c r="B39" s="240" t="s">
        <v>326</v>
      </c>
      <c r="C39" s="243">
        <f>+C38+C37</f>
        <v>11300979.849999994</v>
      </c>
      <c r="D39" s="238"/>
    </row>
    <row r="40" ht="4.5" customHeight="1" thickTop="1">
      <c r="D40" s="237"/>
    </row>
    <row r="41" spans="2:4" ht="15">
      <c r="B41" s="227"/>
      <c r="C41" s="228"/>
      <c r="D41" s="229"/>
    </row>
    <row r="42" spans="2:4" s="230" customFormat="1" ht="15">
      <c r="B42" s="230" t="s">
        <v>144</v>
      </c>
      <c r="C42" s="244" t="s">
        <v>145</v>
      </c>
      <c r="D42" s="236"/>
    </row>
    <row r="43" spans="2:4" s="231" customFormat="1" ht="15.75">
      <c r="B43" s="231" t="s">
        <v>146</v>
      </c>
      <c r="C43" s="231" t="s">
        <v>147</v>
      </c>
      <c r="D43" s="356"/>
    </row>
    <row r="44" spans="2:4" ht="15">
      <c r="B44" s="227"/>
      <c r="C44" s="232"/>
      <c r="D44" s="233"/>
    </row>
    <row r="45" spans="2:4" ht="15">
      <c r="B45" s="234"/>
      <c r="C45" s="235"/>
      <c r="D45" s="229"/>
    </row>
    <row r="46" ht="15">
      <c r="D46" s="219"/>
    </row>
  </sheetData>
  <sheetProtection/>
  <mergeCells count="3">
    <mergeCell ref="B29:C30"/>
    <mergeCell ref="B4:C5"/>
    <mergeCell ref="B21:C22"/>
  </mergeCells>
  <printOptions/>
  <pageMargins left="0.6" right="0.51" top="0.46" bottom="1" header="0.2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8"/>
  <sheetViews>
    <sheetView tabSelected="1" zoomScalePageLayoutView="0" workbookViewId="0" topLeftCell="A18">
      <selection activeCell="D37" sqref="D37"/>
    </sheetView>
  </sheetViews>
  <sheetFormatPr defaultColWidth="9.140625" defaultRowHeight="12.75"/>
  <cols>
    <col min="1" max="1" width="32.57421875" style="0" customWidth="1"/>
    <col min="2" max="2" width="12.7109375" style="0" bestFit="1" customWidth="1"/>
    <col min="3" max="3" width="11.140625" style="0" bestFit="1" customWidth="1"/>
    <col min="4" max="4" width="9.7109375" style="0" bestFit="1" customWidth="1"/>
    <col min="5" max="5" width="10.140625" style="0" bestFit="1" customWidth="1"/>
    <col min="6" max="6" width="11.7109375" style="0" customWidth="1"/>
    <col min="7" max="7" width="12.421875" style="0" customWidth="1"/>
    <col min="8" max="8" width="11.140625" style="0" bestFit="1" customWidth="1"/>
    <col min="9" max="9" width="10.8515625" style="0" customWidth="1"/>
    <col min="10" max="10" width="13.7109375" style="0" customWidth="1"/>
    <col min="11" max="11" width="15.00390625" style="0" customWidth="1"/>
    <col min="12" max="12" width="11.140625" style="0" bestFit="1" customWidth="1"/>
  </cols>
  <sheetData>
    <row r="1" spans="1:5" ht="15.75">
      <c r="A1" s="503" t="s">
        <v>143</v>
      </c>
      <c r="B1" s="503"/>
      <c r="C1" s="503"/>
      <c r="D1" s="503"/>
      <c r="E1" s="503"/>
    </row>
    <row r="2" spans="1:5" ht="12.75">
      <c r="A2" s="43"/>
      <c r="B2" s="37"/>
      <c r="C2" s="44"/>
      <c r="D2" s="42"/>
      <c r="E2" s="42"/>
    </row>
    <row r="3" spans="1:10" ht="15.75">
      <c r="A3" s="506" t="s">
        <v>350</v>
      </c>
      <c r="B3" s="506"/>
      <c r="C3" s="506"/>
      <c r="D3" s="506"/>
      <c r="E3" s="506"/>
      <c r="F3" s="506"/>
      <c r="G3" s="506"/>
      <c r="H3" s="506"/>
      <c r="I3" s="506"/>
      <c r="J3" s="506"/>
    </row>
    <row r="4" spans="1:5" ht="12.75">
      <c r="A4" s="45" t="s">
        <v>0</v>
      </c>
      <c r="B4" s="46"/>
      <c r="C4" s="47"/>
      <c r="D4" s="48"/>
      <c r="E4" s="48"/>
    </row>
    <row r="6" ht="12.75">
      <c r="A6" s="49" t="s">
        <v>357</v>
      </c>
    </row>
    <row r="7" ht="13.5" thickBot="1"/>
    <row r="8" spans="1:12" ht="13.5" thickBot="1">
      <c r="A8" s="50"/>
      <c r="B8" s="51" t="s">
        <v>122</v>
      </c>
      <c r="C8" s="52"/>
      <c r="D8" s="52"/>
      <c r="E8" s="52"/>
      <c r="F8" s="52"/>
      <c r="G8" s="52"/>
      <c r="H8" s="52"/>
      <c r="I8" s="52"/>
      <c r="J8" s="53"/>
      <c r="K8" s="504"/>
      <c r="L8" s="505"/>
    </row>
    <row r="9" spans="1:10" s="57" customFormat="1" ht="42.75" customHeight="1" thickBot="1">
      <c r="A9" s="54"/>
      <c r="B9" s="55" t="s">
        <v>82</v>
      </c>
      <c r="C9" s="55" t="s">
        <v>83</v>
      </c>
      <c r="D9" s="55" t="s">
        <v>139</v>
      </c>
      <c r="E9" s="55" t="s">
        <v>123</v>
      </c>
      <c r="F9" s="55" t="s">
        <v>124</v>
      </c>
      <c r="G9" s="55" t="s">
        <v>125</v>
      </c>
      <c r="H9" s="55" t="s">
        <v>87</v>
      </c>
      <c r="I9" s="55" t="s">
        <v>126</v>
      </c>
      <c r="J9" s="56" t="s">
        <v>127</v>
      </c>
    </row>
    <row r="10" spans="1:12" s="4" customFormat="1" ht="12.75">
      <c r="A10" s="63" t="s">
        <v>292</v>
      </c>
      <c r="B10" s="287">
        <v>455573253.32057846</v>
      </c>
      <c r="C10" s="64">
        <v>0</v>
      </c>
      <c r="D10" s="64">
        <v>0</v>
      </c>
      <c r="E10" s="65">
        <v>2267670</v>
      </c>
      <c r="F10" s="64">
        <v>0</v>
      </c>
      <c r="G10" s="65">
        <v>-22796204.598899983</v>
      </c>
      <c r="H10" s="65">
        <v>0</v>
      </c>
      <c r="I10" s="77">
        <v>0</v>
      </c>
      <c r="J10" s="66">
        <v>435044718.7216785</v>
      </c>
      <c r="L10" s="62"/>
    </row>
    <row r="11" spans="1:10" ht="25.5">
      <c r="A11" s="59" t="s">
        <v>128</v>
      </c>
      <c r="B11" s="60"/>
      <c r="C11" s="60"/>
      <c r="D11" s="60"/>
      <c r="E11" s="60"/>
      <c r="F11" s="60"/>
      <c r="G11" s="60"/>
      <c r="H11" s="60"/>
      <c r="I11" s="60"/>
      <c r="J11" s="61"/>
    </row>
    <row r="12" spans="1:10" s="4" customFormat="1" ht="13.5" thickBot="1">
      <c r="A12" s="68" t="s">
        <v>129</v>
      </c>
      <c r="B12" s="283">
        <f>+B10</f>
        <v>455573253.32057846</v>
      </c>
      <c r="C12" s="69"/>
      <c r="D12" s="69"/>
      <c r="E12" s="283">
        <f>+E10</f>
        <v>2267670</v>
      </c>
      <c r="F12" s="69"/>
      <c r="G12" s="283">
        <f>+G10</f>
        <v>-22796204.598899983</v>
      </c>
      <c r="H12" s="283">
        <v>0</v>
      </c>
      <c r="I12" s="283">
        <f>+I10</f>
        <v>0</v>
      </c>
      <c r="J12" s="284">
        <f>+B12+E12+G12</f>
        <v>435044718.7216785</v>
      </c>
    </row>
    <row r="13" spans="1:12" ht="13.5" thickTop="1">
      <c r="A13" s="58" t="s">
        <v>130</v>
      </c>
      <c r="B13" s="67"/>
      <c r="C13" s="67"/>
      <c r="D13" s="198"/>
      <c r="E13" s="198"/>
      <c r="F13" s="198"/>
      <c r="G13" s="198">
        <f>+'Pasq. te ardhura shpenzime'!D30</f>
        <v>34971279</v>
      </c>
      <c r="H13" s="67"/>
      <c r="I13" s="67"/>
      <c r="J13" s="285">
        <f>+G13</f>
        <v>34971279</v>
      </c>
      <c r="K13" s="196"/>
      <c r="L13" s="84"/>
    </row>
    <row r="14" spans="1:12" ht="12.75">
      <c r="A14" s="59" t="s">
        <v>131</v>
      </c>
      <c r="B14" s="60"/>
      <c r="C14" s="60"/>
      <c r="D14" s="74"/>
      <c r="E14" s="74"/>
      <c r="F14" s="74"/>
      <c r="G14" s="79"/>
      <c r="H14" s="60"/>
      <c r="I14" s="60"/>
      <c r="J14" s="285">
        <f>SUM(B14:I14)</f>
        <v>0</v>
      </c>
      <c r="L14" s="84"/>
    </row>
    <row r="15" spans="1:11" ht="25.5">
      <c r="A15" s="59" t="s">
        <v>132</v>
      </c>
      <c r="B15" s="60"/>
      <c r="C15" s="60"/>
      <c r="D15" s="74"/>
      <c r="E15" s="79"/>
      <c r="F15" s="74"/>
      <c r="G15" s="74"/>
      <c r="H15" s="60"/>
      <c r="I15" s="60"/>
      <c r="J15" s="285">
        <f>SUM(B15:I15)</f>
        <v>0</v>
      </c>
      <c r="K15" s="84"/>
    </row>
    <row r="16" spans="1:10" ht="25.5">
      <c r="A16" s="59" t="s">
        <v>133</v>
      </c>
      <c r="B16" s="60"/>
      <c r="C16" s="60"/>
      <c r="D16" s="74"/>
      <c r="E16" s="74"/>
      <c r="F16" s="74"/>
      <c r="G16" s="74"/>
      <c r="H16" s="60"/>
      <c r="I16" s="60"/>
      <c r="J16" s="285">
        <f>+E16</f>
        <v>0</v>
      </c>
    </row>
    <row r="17" spans="1:10" ht="12.75">
      <c r="A17" s="59" t="s">
        <v>134</v>
      </c>
      <c r="B17" s="74"/>
      <c r="C17" s="74"/>
      <c r="D17" s="74"/>
      <c r="E17" s="74"/>
      <c r="F17" s="74"/>
      <c r="G17" s="79"/>
      <c r="H17" s="79"/>
      <c r="I17" s="60"/>
      <c r="J17" s="285">
        <f aca="true" t="shared" si="0" ref="J17:J22">SUM(B17:I17)</f>
        <v>0</v>
      </c>
    </row>
    <row r="18" spans="1:10" ht="12.75">
      <c r="A18" s="59" t="s">
        <v>121</v>
      </c>
      <c r="B18" s="286"/>
      <c r="C18" s="74"/>
      <c r="D18" s="74"/>
      <c r="E18" s="74"/>
      <c r="F18" s="74"/>
      <c r="G18" s="79"/>
      <c r="H18" s="78"/>
      <c r="I18" s="60"/>
      <c r="J18" s="285">
        <f>+B18</f>
        <v>0</v>
      </c>
    </row>
    <row r="19" spans="1:10" ht="12.75">
      <c r="A19" s="59" t="s">
        <v>135</v>
      </c>
      <c r="B19" s="74"/>
      <c r="C19" s="74"/>
      <c r="D19" s="74"/>
      <c r="E19" s="60"/>
      <c r="F19" s="60"/>
      <c r="G19" s="78"/>
      <c r="H19" s="78"/>
      <c r="I19" s="60"/>
      <c r="J19" s="285">
        <f t="shared" si="0"/>
        <v>0</v>
      </c>
    </row>
    <row r="20" spans="1:10" ht="12.75">
      <c r="A20" s="59" t="s">
        <v>136</v>
      </c>
      <c r="B20" s="74"/>
      <c r="C20" s="74"/>
      <c r="D20" s="74"/>
      <c r="E20" s="60"/>
      <c r="F20" s="60"/>
      <c r="G20" s="60"/>
      <c r="H20" s="60"/>
      <c r="I20" s="74"/>
      <c r="J20" s="285">
        <f t="shared" si="0"/>
        <v>0</v>
      </c>
    </row>
    <row r="21" spans="1:10" ht="12.75">
      <c r="A21" s="59" t="s">
        <v>137</v>
      </c>
      <c r="B21" s="74"/>
      <c r="C21" s="74"/>
      <c r="D21" s="74"/>
      <c r="E21" s="60"/>
      <c r="F21" s="60"/>
      <c r="G21" s="60"/>
      <c r="H21" s="60"/>
      <c r="I21" s="60"/>
      <c r="J21" s="285">
        <f t="shared" si="0"/>
        <v>0</v>
      </c>
    </row>
    <row r="22" spans="1:10" ht="13.5" thickBot="1">
      <c r="A22" s="71" t="s">
        <v>138</v>
      </c>
      <c r="B22" s="75"/>
      <c r="C22" s="76"/>
      <c r="D22" s="76"/>
      <c r="E22" s="72"/>
      <c r="F22" s="72"/>
      <c r="G22" s="72"/>
      <c r="H22" s="72"/>
      <c r="I22" s="72"/>
      <c r="J22" s="284">
        <f t="shared" si="0"/>
        <v>0</v>
      </c>
    </row>
    <row r="23" spans="1:10" s="4" customFormat="1" ht="14.25" thickBot="1" thickTop="1">
      <c r="A23" s="70" t="s">
        <v>372</v>
      </c>
      <c r="B23" s="281">
        <f>+B12+B18</f>
        <v>455573253.32057846</v>
      </c>
      <c r="C23" s="281">
        <f aca="true" t="shared" si="1" ref="C23:I23">SUM(C12:C22)</f>
        <v>0</v>
      </c>
      <c r="D23" s="281">
        <f t="shared" si="1"/>
        <v>0</v>
      </c>
      <c r="E23" s="281">
        <f>+E12+E16</f>
        <v>2267670</v>
      </c>
      <c r="F23" s="281">
        <f t="shared" si="1"/>
        <v>0</v>
      </c>
      <c r="G23" s="281">
        <f>+G13+G12</f>
        <v>12175074.401100017</v>
      </c>
      <c r="H23" s="281">
        <f t="shared" si="1"/>
        <v>0</v>
      </c>
      <c r="I23" s="281">
        <f t="shared" si="1"/>
        <v>0</v>
      </c>
      <c r="J23" s="282">
        <f>+B23+E23+G23+1</f>
        <v>470015998.7216785</v>
      </c>
    </row>
    <row r="24" ht="12.75">
      <c r="J24" s="84"/>
    </row>
    <row r="25" ht="12.75">
      <c r="J25" s="84"/>
    </row>
    <row r="26" spans="1:8" ht="12.75">
      <c r="A26" t="s">
        <v>149</v>
      </c>
      <c r="B26" s="196"/>
      <c r="H26" s="154" t="s">
        <v>145</v>
      </c>
    </row>
    <row r="27" spans="1:8" ht="15.75">
      <c r="A27" s="8" t="s">
        <v>146</v>
      </c>
      <c r="C27" s="84"/>
      <c r="F27" s="84"/>
      <c r="H27" s="158" t="s">
        <v>147</v>
      </c>
    </row>
    <row r="28" ht="12.75">
      <c r="J28" s="84"/>
    </row>
  </sheetData>
  <sheetProtection/>
  <mergeCells count="3">
    <mergeCell ref="A1:E1"/>
    <mergeCell ref="K8:L8"/>
    <mergeCell ref="A3:J3"/>
  </mergeCells>
  <printOptions/>
  <pageMargins left="0.73" right="0.75" top="1" bottom="1" header="0.5" footer="0.5"/>
  <pageSetup fitToHeight="1" fitToWidth="1" horizontalDpi="600" verticalDpi="600" orientation="landscape" paperSize="9" scale="8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ermal.hoxha</dc:creator>
  <cp:keywords/>
  <dc:description/>
  <cp:lastModifiedBy>SUELA</cp:lastModifiedBy>
  <cp:lastPrinted>2013-03-29T07:49:57Z</cp:lastPrinted>
  <dcterms:created xsi:type="dcterms:W3CDTF">2008-12-18T11:22:46Z</dcterms:created>
  <dcterms:modified xsi:type="dcterms:W3CDTF">2013-04-01T08:49:02Z</dcterms:modified>
  <cp:category/>
  <cp:version/>
  <cp:contentType/>
  <cp:contentStatus/>
</cp:coreProperties>
</file>