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firstSheet="5" activeTab="10"/>
  </bookViews>
  <sheets>
    <sheet name="AAM 2014 bilanc" sheetId="1" r:id="rId1"/>
    <sheet name="Kopertina" sheetId="2" r:id="rId2"/>
    <sheet name="Aktivet 2014" sheetId="3" r:id="rId3"/>
    <sheet name="Pasivet 2014" sheetId="4" r:id="rId4"/>
    <sheet name="Rezultati 2014" sheetId="5" r:id="rId5"/>
    <sheet name="Fluksi.14" sheetId="6" r:id="rId6"/>
    <sheet name="Kapitali 2014" sheetId="7" r:id="rId7"/>
    <sheet name="Shenimet" sheetId="8" r:id="rId8"/>
    <sheet name="Spjegime" sheetId="9" r:id="rId9"/>
    <sheet name="aam" sheetId="10" r:id="rId10"/>
    <sheet name="Sheet2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<sst xmlns="http://schemas.openxmlformats.org/spreadsheetml/2006/main" count="743" uniqueCount="411">
  <si>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</si>
  <si>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</si>
  <si>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</si>
  <si>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</si>
  <si>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</si>
  <si>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</si>
  <si>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</si>
  <si>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</si>
  <si>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</si>
  <si>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</si>
  <si>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</si>
  <si>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</si>
  <si>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</si>
  <si>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</si>
  <si>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</si>
  <si>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</si>
  <si>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</si>
  <si>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</si>
  <si>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</si>
  <si>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</si>
  <si>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</si>
  <si>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</si>
  <si>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</si>
  <si>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</si>
  <si>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</si>
  <si>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</si>
  <si>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</si>
  <si>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</si>
  <si>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</si>
  <si>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</si>
  <si>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</si>
  <si>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</si>
  <si>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</si>
  <si>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</si>
  <si>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</si>
  <si>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</si>
  <si>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</si>
  <si>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</si>
  <si>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</si>
  <si>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</si>
  <si>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</si>
  <si>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</si>
  <si>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</si>
  <si>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</si>
  <si>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</si>
  <si>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</si>
  <si>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</si>
  <si>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</si>
  <si>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</si>
  <si>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</si>
  <si>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</si>
  <si>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</si>
  <si>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</si>
  <si>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</si>
  <si>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</si>
  <si>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</si>
  <si>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</si>
  <si>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</si>
  <si>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</si>
  <si>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</si>
  <si>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</si>
  <si>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</si>
  <si>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</si>
  <si>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</si>
  <si>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</si>
  <si>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</si>
  <si>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</si>
  <si>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</si>
  <si>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</si>
  <si>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</si>
  <si>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</si>
  <si>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</si>
  <si>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</si>
  <si>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</si>
  <si>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</si>
  <si>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</si>
  <si>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</si>
  <si>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</si>
  <si>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</si>
  <si>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</si>
  <si>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</si>
  <si>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</si>
  <si>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</si>
  <si>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</si>
  <si>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</si>
  <si>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</si>
  <si>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</si>
  <si>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</si>
  <si>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</si>
  <si>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</si>
  <si>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</si>
  <si>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</si>
  <si>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</si>
  <si>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</si>
  <si>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</si>
  <si>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</si>
  <si>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</si>
  <si>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</si>
  <si>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</si>
  <si>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</si>
  <si>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</si>
  <si>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</si>
  <si>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</si>
  <si>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</si>
  <si>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</si>
  <si>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</si>
  <si>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</si>
  <si>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</si>
  <si>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</si>
  <si>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</si>
  <si>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</si>
  <si>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</si>
  <si>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</si>
  <si>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</si>
  <si>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</si>
  <si>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</si>
  <si>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</si>
  <si>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</si>
  <si>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</si>
  <si>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</si>
  <si>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</si>
  <si>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</si>
  <si>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</si>
  <si>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</si>
  <si>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</si>
  <si>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</si>
  <si>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</si>
  <si>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</si>
  <si>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</si>
  <si>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</si>
  <si>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</si>
  <si>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</si>
  <si>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</si>
  <si>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</si>
  <si>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</si>
  <si>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</si>
  <si>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</si>
  <si>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Sherbime te tjera</t>
  </si>
  <si>
    <t>Shuma per tatim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</si>
  <si>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</si>
  <si>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</si>
  <si>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</si>
  <si>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</si>
  <si>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</si>
  <si>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</si>
  <si>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</si>
  <si>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</si>
  <si>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</si>
  <si>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</si>
  <si>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</si>
  <si>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</si>
  <si>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</si>
  <si>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</si>
  <si>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</si>
  <si>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</si>
  <si>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</si>
  <si>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</si>
  <si>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</si>
  <si>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</si>
  <si>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</si>
  <si>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</si>
  <si>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</si>
  <si>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</si>
  <si>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</si>
  <si>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</si>
  <si>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</si>
  <si>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</si>
  <si>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</si>
  <si>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</si>
  <si>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</si>
  <si>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</si>
  <si>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</si>
  <si>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</si>
  <si>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</si>
  <si>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</si>
  <si>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Amortizimi</t>
  </si>
  <si>
    <t>Humbje e jashzakoneshme</t>
  </si>
  <si>
    <t>Fitimi (humbja) neto e vitit financiar  bilanci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</si>
  <si>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</si>
  <si>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</si>
  <si>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</si>
  <si>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</si>
  <si>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</si>
  <si>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</si>
  <si>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</si>
  <si>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</si>
  <si>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</si>
  <si>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</si>
  <si>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</si>
  <si>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</si>
  <si>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</si>
  <si>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</si>
  <si>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</si>
  <si>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Shoqeria nuk ka derivative dhe aktive te mbajtura per tregtim</t>
  </si>
  <si>
    <t>Kliente per mallra,produkte e sherbime</t>
  </si>
  <si>
    <t xml:space="preserve">     a)  Nga keto</t>
  </si>
  <si>
    <t>pa likuiduara deri ne 60 dite</t>
  </si>
  <si>
    <t>pa likuiduara deri ne 90 dite</t>
  </si>
  <si>
    <t>pa likuiduara permbi nje vit</t>
  </si>
  <si>
    <t>Tatimi i derdhur paradhenie</t>
  </si>
  <si>
    <t>Tatimi i vitit ushtrimor</t>
  </si>
  <si>
    <t>Tatimi i derdhur teper</t>
  </si>
  <si>
    <t>Tatim rimbursuar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</si>
  <si>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</si>
  <si>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</si>
  <si>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</si>
  <si>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</si>
  <si>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</si>
  <si>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</si>
  <si>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</si>
  <si>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Vlera</t>
  </si>
  <si>
    <t>Vl.mbetur</t>
  </si>
  <si>
    <t>Makineri,paisje</t>
  </si>
  <si>
    <t>PASIVET  AFATSHKURTRA</t>
  </si>
  <si>
    <t>Te pagueshme ndaj furnitoreve</t>
  </si>
  <si>
    <t>Te pagueshme ndaj punonjesve</t>
  </si>
  <si>
    <t>Gjendje  fund vitit</t>
  </si>
  <si>
    <t>PASIVET  AFATGJATA</t>
  </si>
  <si>
    <t xml:space="preserve">KAPITALI </t>
  </si>
  <si>
    <t>●</t>
  </si>
  <si>
    <t>Shpenzime te pa zbriteshme</t>
  </si>
  <si>
    <t>C</t>
  </si>
  <si>
    <t>Shënime të tjera shpjegeuse</t>
  </si>
  <si>
    <t>Sasia</t>
  </si>
  <si>
    <t>Gjendje</t>
  </si>
  <si>
    <t>Shtesa</t>
  </si>
  <si>
    <t>Pakesime</t>
  </si>
  <si>
    <t>Makineri e pajisje pune</t>
  </si>
  <si>
    <t>Mjete transporti</t>
  </si>
  <si>
    <t>Paisje zyre dhe inform.</t>
  </si>
  <si>
    <t xml:space="preserve">             TOTALI</t>
  </si>
  <si>
    <t>Ndertime</t>
  </si>
  <si>
    <t>Makineri paisje pune</t>
  </si>
  <si>
    <t>Makineri Pajisje Pune</t>
  </si>
  <si>
    <t>Mjete Transporti</t>
  </si>
  <si>
    <t>Pajisje zyre dhe inform.</t>
  </si>
  <si>
    <t>T I R A N E</t>
  </si>
  <si>
    <t>Euro</t>
  </si>
  <si>
    <t>usd</t>
  </si>
  <si>
    <t>Tvsh pa rimbursuar nga akt kontrolli</t>
  </si>
  <si>
    <t>Tvsh nga importet</t>
  </si>
  <si>
    <t>Te tjera ne shfr.</t>
  </si>
  <si>
    <t>Kaluar ne kapital</t>
  </si>
  <si>
    <t>Gjendja ne fillim</t>
  </si>
  <si>
    <t xml:space="preserve">           Gjendja bilancit</t>
  </si>
  <si>
    <t>Humbje e jashtzakoneshme</t>
  </si>
  <si>
    <t>Humbja e bilancit</t>
  </si>
  <si>
    <t>Fitimi (humbja totale e vitit financjar ( 16 - 18 )</t>
  </si>
  <si>
    <t>" ALB CRTV  " Shpk</t>
  </si>
  <si>
    <t>Mjete Trasporti</t>
  </si>
  <si>
    <t>"  Alb Crtv  " Shpk</t>
  </si>
  <si>
    <t>Veprimtaria:Ndihme dhe bashkepunim ne  investime  ne fushen e radiotelevizionit Shqiptar</t>
  </si>
  <si>
    <t>K61711004L</t>
  </si>
  <si>
    <t xml:space="preserve">Rr :     " Irfan Tomini " </t>
  </si>
  <si>
    <t xml:space="preserve">SHPENZIMET  E  SHFRYTEZIMIT E TE TJERA </t>
  </si>
  <si>
    <t xml:space="preserve">Furnitura , nentrajtime  dhe  sherbime </t>
  </si>
  <si>
    <t xml:space="preserve">Shpenzime  per  personelin </t>
  </si>
  <si>
    <t>PAGAT   E  PERSONELIT</t>
  </si>
  <si>
    <t>KUOTA  E  SIG  SHOQERORE</t>
  </si>
  <si>
    <t xml:space="preserve">Tatime  , taksa  e  derdhje  te  ngjajshme </t>
  </si>
  <si>
    <t>TE  TJERA  TATIM  TAKSA</t>
  </si>
  <si>
    <t xml:space="preserve">Tatime  te  tjera   rrjedhese </t>
  </si>
  <si>
    <t xml:space="preserve">Amortizime  dhe  provizione </t>
  </si>
  <si>
    <t>AMORTIZIMI   I     A Q T</t>
  </si>
  <si>
    <t>27,04,2005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</si>
  <si>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</si>
  <si>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</si>
  <si>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</si>
  <si>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</si>
  <si>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</si>
  <si>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</si>
  <si>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</si>
  <si>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</si>
  <si>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</si>
  <si>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</si>
  <si>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</si>
  <si>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</si>
  <si>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</si>
  <si>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</si>
  <si>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</si>
  <si>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</si>
  <si>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</si>
  <si>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</si>
  <si>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</si>
  <si>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</si>
  <si>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</si>
  <si>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</si>
  <si>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</si>
  <si>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</si>
  <si>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</si>
  <si>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</si>
  <si>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</si>
  <si>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</si>
  <si>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</si>
  <si>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</si>
  <si>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</si>
  <si>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</si>
  <si>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</si>
  <si>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</si>
  <si>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</si>
  <si>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"E kostos mesatare" ,</t>
  </si>
  <si>
    <t>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</si>
  <si>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</si>
  <si>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</si>
  <si>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</si>
  <si>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</si>
  <si>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</si>
  <si>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</si>
  <si>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</si>
  <si>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</si>
  <si>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</si>
  <si>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</si>
  <si>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</si>
  <si>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</si>
  <si>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</si>
  <si>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</si>
  <si>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</si>
  <si>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Llog  00003/03/000219/04</t>
  </si>
  <si>
    <t>Banka Nderkombetare  Tregetare</t>
  </si>
  <si>
    <t>Llog 00003/000218/01</t>
  </si>
  <si>
    <t>Llog '00003/03/000220/08</t>
  </si>
  <si>
    <t xml:space="preserve">Shoqeria nuk  realizon te ardhura sepse aktivitetin e saj e kryhen ne baze te mareveshjes se ndihmes dhe bashkepunimit reciprok me RTSH </t>
  </si>
  <si>
    <t>CRTV Kine</t>
  </si>
  <si>
    <t>Debitore,Kreditore te tjere  RTSH</t>
  </si>
  <si>
    <t>Blerje te tjera pst</t>
  </si>
  <si>
    <t>Blerje  energji</t>
  </si>
  <si>
    <t>Riparime</t>
  </si>
  <si>
    <t>Prime sigurimi</t>
  </si>
  <si>
    <t>Shpenzime te  ndryshme</t>
  </si>
  <si>
    <t>Transferime, udhetim e dieta</t>
  </si>
  <si>
    <t>Shpenzime postare</t>
  </si>
  <si>
    <t>S h u m a shpenzime  te shfrytezimit</t>
  </si>
  <si>
    <t>Fitimi (humbja) nga veprimtaria</t>
  </si>
  <si>
    <t xml:space="preserve">Shoqeria nuk realizon te ardhura </t>
  </si>
  <si>
    <t>D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</si>
  <si>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</si>
  <si>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</si>
  <si>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</si>
  <si>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</si>
  <si>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Hartuesi I pasqyrave </t>
  </si>
  <si>
    <t>Per Drejtimin  e Njesise  Ekonomike " ALB CRTV "</t>
  </si>
  <si>
    <t xml:space="preserve">      Paga+ Sig shoqerore</t>
  </si>
  <si>
    <t xml:space="preserve">Humbje te mbartura </t>
  </si>
  <si>
    <t>Shpenzime jo te regullta</t>
  </si>
  <si>
    <t>Te ardhura dhe shpenzime te tjera financiare (Gjoba) te pazbritshme</t>
  </si>
  <si>
    <t xml:space="preserve">   Fatura gjithsej: ortaku crtv</t>
  </si>
  <si>
    <t>Humbje eushtrimit</t>
  </si>
  <si>
    <t>Humbje e ushtrimit</t>
  </si>
  <si>
    <t>Forma e regjistrimit te  te kesaj ndermrmarje si shpk na detyron qe te ndryshojme  paraqitjen .</t>
  </si>
  <si>
    <t>43077013.44+25363204-14933596</t>
  </si>
  <si>
    <t>total  blerje vendi aqt</t>
  </si>
  <si>
    <t>nderime</t>
  </si>
  <si>
    <t>Pozicioni me 31 dhjetor 2012</t>
  </si>
  <si>
    <t>Tatim I mbipaguar I mbartur</t>
  </si>
  <si>
    <t xml:space="preserve">Shoqeria  nuk realizon te ardhura  . Cdo shpenzim financohet nga ortaku CRTV Kine </t>
  </si>
  <si>
    <t>Humbje nga kembimi</t>
  </si>
  <si>
    <t>Sherbime  bankare</t>
  </si>
  <si>
    <t>Shoqeria nuk realizon te ardhura ne baze te mareveshjes  te lidhur midis RTSh dhe CRTv , te gjitha</t>
  </si>
  <si>
    <t>shpenzimet financohen nga ortaku I vetem qe eshte CRTV ne Kine dhe  rezultati eshte gjithjne me humbje</t>
  </si>
  <si>
    <t>31.12.2013</t>
  </si>
  <si>
    <t>METI</t>
  </si>
  <si>
    <t>$</t>
  </si>
  <si>
    <t>EURO</t>
  </si>
  <si>
    <t>Pozicioni me 31 dhjetor 2013</t>
  </si>
  <si>
    <t xml:space="preserve">Llogari pronari </t>
  </si>
  <si>
    <t>LLog ortak</t>
  </si>
  <si>
    <t>Nga  llogaria  CRTv ( mema)</t>
  </si>
  <si>
    <t>Arka  2013</t>
  </si>
  <si>
    <t>Viti raportues 2013</t>
  </si>
  <si>
    <t xml:space="preserve"> +</t>
  </si>
  <si>
    <t xml:space="preserve"> -</t>
  </si>
  <si>
    <t xml:space="preserve">  =</t>
  </si>
  <si>
    <t>x</t>
  </si>
  <si>
    <t xml:space="preserve">Kapitalet e veta </t>
  </si>
  <si>
    <t>" STUDOI  ELB "</t>
  </si>
  <si>
    <t>Inventari EKONOMIK</t>
  </si>
  <si>
    <t xml:space="preserve">Studio ELB </t>
  </si>
  <si>
    <t>Per  administratorin</t>
  </si>
  <si>
    <t>Financime  humbje nga ortaket</t>
  </si>
  <si>
    <t xml:space="preserve">Per  administratorin      ALB CRTV </t>
  </si>
  <si>
    <t>\</t>
  </si>
  <si>
    <t>Viti   2014</t>
  </si>
  <si>
    <t>Pasqyra   e   te   Ardhurave   dhe   Shpenzimeve     2014</t>
  </si>
  <si>
    <t>Pasqyrat    Financiare    te    Vitit   2014</t>
  </si>
  <si>
    <t>Pasqyra   e   Fluksit   Monetar  -  Metoda  Indirekte   2014</t>
  </si>
  <si>
    <t>31.12.2014</t>
  </si>
  <si>
    <t>Aktivet Afatgjata Materiale  2014</t>
  </si>
  <si>
    <t>Amortizimi A.A.Materiale    2014</t>
  </si>
  <si>
    <t>Vlera Kontabel Neto e A.A.Materiale  2014</t>
  </si>
  <si>
    <t>Instalime tek,mak,paji,instr,veg</t>
  </si>
  <si>
    <t>Te tjera AKQT</t>
  </si>
  <si>
    <t>amort shtesave</t>
  </si>
  <si>
    <t>neto</t>
  </si>
  <si>
    <t>Tatimi mbi fitimin 15 %</t>
  </si>
  <si>
    <t xml:space="preserve">Raportuese </t>
  </si>
  <si>
    <t>Pozicioni me 31 dhjetor 2014</t>
  </si>
  <si>
    <t>S H E N I M E T          S P J E G U E S E     2014</t>
  </si>
  <si>
    <t>S H E N I M E T          S P J E G U E S E    2014</t>
  </si>
  <si>
    <t>Viti raportues 2014</t>
  </si>
  <si>
    <t xml:space="preserve">Ndertimi eshte rikonstruksioni I Radiostacionit ne Cerik dhe ambjenteve  ne kuadrin e marrveshjes </t>
  </si>
  <si>
    <t>Blerje vendi</t>
  </si>
  <si>
    <t>Gjendja ne celje te vitit 2014</t>
  </si>
  <si>
    <t>Kontribut gjate 2014</t>
  </si>
  <si>
    <t>Humbja  financohet nga  ortaku I vetem CRTV Kine  (Radio Televizioni Shteteror Kine)</t>
  </si>
  <si>
    <t>Blerje karburant</t>
  </si>
  <si>
    <t>Shpenzime TRASPORTI</t>
  </si>
  <si>
    <t>Shpenzime te trete</t>
  </si>
  <si>
    <t>Fitime nga kembimi</t>
  </si>
  <si>
    <t>01.01.2014</t>
  </si>
  <si>
    <t>Nipt K31602019H</t>
  </si>
  <si>
    <t>Pasqyra  e  Ndryshimeve  ne  Kapital  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</si>
</sst>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_(* #,##0_);_(* \(#,##0\);_(* &quot;-&quot;??_);_(@_)"/>
    <numFmt numFmtId="182" formatCode="0.0"/>
    <numFmt numFmtId="183" formatCode="0.000"/>
  </numFmts>
  <fonts count="7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i/>
      <u val="single"/>
      <sz val="14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80" fontId="0" fillId="0" borderId="16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3" fontId="5" fillId="0" borderId="17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2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46" fontId="0" fillId="0" borderId="3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44" applyNumberFormat="1" applyBorder="1" applyAlignment="1">
      <alignment/>
    </xf>
    <xf numFmtId="0" fontId="0" fillId="0" borderId="17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27" xfId="0" applyFont="1" applyBorder="1" applyAlignment="1">
      <alignment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33" borderId="34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8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 vertical="center"/>
    </xf>
    <xf numFmtId="0" fontId="5" fillId="0" borderId="29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23" fillId="0" borderId="1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" fontId="5" fillId="0" borderId="27" xfId="0" applyNumberFormat="1" applyFont="1" applyBorder="1" applyAlignment="1">
      <alignment/>
    </xf>
    <xf numFmtId="0" fontId="28" fillId="0" borderId="34" xfId="0" applyFont="1" applyBorder="1" applyAlignment="1">
      <alignment/>
    </xf>
    <xf numFmtId="3" fontId="14" fillId="0" borderId="34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3" fontId="27" fillId="0" borderId="27" xfId="0" applyNumberFormat="1" applyFont="1" applyBorder="1" applyAlignment="1">
      <alignment horizontal="center"/>
    </xf>
    <xf numFmtId="2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26" xfId="0" applyFont="1" applyBorder="1" applyAlignment="1">
      <alignment horizontal="left" vertical="center"/>
    </xf>
    <xf numFmtId="3" fontId="26" fillId="0" borderId="12" xfId="44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0" fontId="0" fillId="0" borderId="31" xfId="0" applyBorder="1" applyAlignment="1">
      <alignment vertical="center"/>
    </xf>
    <xf numFmtId="0" fontId="27" fillId="0" borderId="38" xfId="0" applyFont="1" applyBorder="1" applyAlignment="1">
      <alignment/>
    </xf>
    <xf numFmtId="2" fontId="14" fillId="34" borderId="34" xfId="0" applyNumberFormat="1" applyFont="1" applyFill="1" applyBorder="1" applyAlignment="1">
      <alignment/>
    </xf>
    <xf numFmtId="0" fontId="31" fillId="34" borderId="34" xfId="0" applyFont="1" applyFill="1" applyBorder="1" applyAlignment="1">
      <alignment horizontal="center"/>
    </xf>
    <xf numFmtId="3" fontId="14" fillId="34" borderId="34" xfId="0" applyNumberFormat="1" applyFont="1" applyFill="1" applyBorder="1" applyAlignment="1">
      <alignment/>
    </xf>
    <xf numFmtId="3" fontId="26" fillId="0" borderId="39" xfId="44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0" fillId="0" borderId="17" xfId="44" applyNumberFormat="1" applyFill="1" applyBorder="1" applyAlignment="1">
      <alignment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" fontId="15" fillId="0" borderId="17" xfId="44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14" fontId="6" fillId="0" borderId="27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7" xfId="44" applyNumberFormat="1" applyFill="1" applyBorder="1" applyAlignment="1">
      <alignment/>
    </xf>
    <xf numFmtId="3" fontId="15" fillId="0" borderId="12" xfId="44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27" fillId="0" borderId="17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14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6" borderId="17" xfId="0" applyFill="1" applyBorder="1" applyAlignment="1">
      <alignment/>
    </xf>
    <xf numFmtId="0" fontId="36" fillId="0" borderId="17" xfId="0" applyFont="1" applyBorder="1" applyAlignment="1">
      <alignment/>
    </xf>
    <xf numFmtId="1" fontId="0" fillId="0" borderId="17" xfId="0" applyNumberFormat="1" applyBorder="1" applyAlignment="1">
      <alignment/>
    </xf>
    <xf numFmtId="1" fontId="0" fillId="36" borderId="17" xfId="0" applyNumberFormat="1" applyFill="1" applyBorder="1" applyAlignment="1">
      <alignment/>
    </xf>
    <xf numFmtId="1" fontId="0" fillId="0" borderId="17" xfId="44" applyNumberFormat="1" applyBorder="1" applyAlignment="1">
      <alignment/>
    </xf>
    <xf numFmtId="1" fontId="0" fillId="0" borderId="0" xfId="0" applyNumberFormat="1" applyAlignment="1">
      <alignment/>
    </xf>
    <xf numFmtId="0" fontId="0" fillId="0" borderId="31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7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horizontal="center"/>
    </xf>
    <xf numFmtId="3" fontId="0" fillId="37" borderId="17" xfId="44" applyNumberFormat="1" applyFill="1" applyBorder="1" applyAlignment="1">
      <alignment/>
    </xf>
    <xf numFmtId="0" fontId="15" fillId="37" borderId="17" xfId="0" applyFont="1" applyFill="1" applyBorder="1" applyAlignment="1">
      <alignment vertical="center"/>
    </xf>
    <xf numFmtId="0" fontId="15" fillId="37" borderId="17" xfId="0" applyFont="1" applyFill="1" applyBorder="1" applyAlignment="1">
      <alignment horizontal="center" vertical="center"/>
    </xf>
    <xf numFmtId="3" fontId="15" fillId="37" borderId="17" xfId="44" applyNumberFormat="1" applyFont="1" applyFill="1" applyBorder="1" applyAlignment="1">
      <alignment vertical="center"/>
    </xf>
    <xf numFmtId="0" fontId="0" fillId="37" borderId="19" xfId="0" applyFont="1" applyFill="1" applyBorder="1" applyAlignment="1">
      <alignment horizontal="center"/>
    </xf>
    <xf numFmtId="46" fontId="0" fillId="37" borderId="30" xfId="0" applyNumberFormat="1" applyFont="1" applyFill="1" applyBorder="1" applyAlignment="1">
      <alignment horizontal="center"/>
    </xf>
    <xf numFmtId="1" fontId="0" fillId="37" borderId="17" xfId="0" applyNumberFormat="1" applyFill="1" applyBorder="1" applyAlignment="1">
      <alignment/>
    </xf>
    <xf numFmtId="1" fontId="0" fillId="37" borderId="17" xfId="44" applyNumberFormat="1" applyFill="1" applyBorder="1" applyAlignment="1">
      <alignment/>
    </xf>
    <xf numFmtId="0" fontId="0" fillId="0" borderId="17" xfId="0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1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3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28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CENTO%20AlbCTV%20%202011-%20201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 Crtv 2014 bILANC  "/>
      <sheetName val="Alb Crtv 2013 "/>
      <sheetName val="Alb Crtv 2011"/>
      <sheetName val="Alb Crtv 2010"/>
      <sheetName val="Alb Crtv 09"/>
      <sheetName val="Alb Crtv 08 Mbyllje"/>
      <sheetName val="Alb Crtv 08"/>
      <sheetName val="Alb Crtv 07 mbyllje (2)"/>
      <sheetName val="furnitura 07"/>
      <sheetName val="Alb Crtv 07 mbyllje"/>
      <sheetName val="Alb Crtv 07 (3)"/>
      <sheetName val="Alb Crtv 07 (2)"/>
      <sheetName val="Alb Crtv 06"/>
      <sheetName val="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2:G56"/>
  <sheetViews>
    <sheetView zoomScalePageLayoutView="0" workbookViewId="0" topLeftCell="A25">
      <selection activeCell="A1" sqref="A1:G55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3.7109375" style="0" customWidth="1"/>
    <col min="5" max="5" width="12.00390625" style="0" customWidth="1"/>
    <col min="6" max="6" width="11.00390625" style="0" customWidth="1"/>
    <col min="7" max="7" width="13.421875" style="0" customWidth="1"/>
    <col min="8" max="8" width="12.8515625" style="0" bestFit="1" customWidth="1"/>
    <col min="9" max="11" width="12.8515625" style="0" customWidth="1"/>
    <col min="12" max="12" width="12.57421875" style="0" customWidth="1"/>
    <col min="13" max="13" width="14.00390625" style="0" customWidth="1"/>
    <col min="14" max="14" width="12.7109375" style="0" customWidth="1"/>
    <col min="15" max="15" width="11.140625" style="0" customWidth="1"/>
    <col min="16" max="16" width="18.7109375" style="0" customWidth="1"/>
    <col min="17" max="17" width="3.28125" style="0" customWidth="1"/>
    <col min="18" max="18" width="3.140625" style="0" customWidth="1"/>
    <col min="20" max="20" width="6.140625" style="0" customWidth="1"/>
  </cols>
  <sheetData>
    <row r="2" ht="18.75">
      <c r="B2" s="209" t="s">
        <v>248</v>
      </c>
    </row>
    <row r="4" spans="2:7" ht="15">
      <c r="B4" s="350" t="s">
        <v>386</v>
      </c>
      <c r="C4" s="350"/>
      <c r="D4" s="350"/>
      <c r="E4" s="350"/>
      <c r="F4" s="350"/>
      <c r="G4" s="350"/>
    </row>
    <row r="6" spans="1:7" ht="12.75">
      <c r="A6" s="351" t="s">
        <v>2</v>
      </c>
      <c r="B6" s="353" t="s">
        <v>174</v>
      </c>
      <c r="C6" s="351" t="s">
        <v>223</v>
      </c>
      <c r="D6" s="211" t="s">
        <v>224</v>
      </c>
      <c r="E6" s="351" t="s">
        <v>225</v>
      </c>
      <c r="F6" s="351" t="s">
        <v>226</v>
      </c>
      <c r="G6" s="211" t="s">
        <v>224</v>
      </c>
    </row>
    <row r="7" spans="1:7" ht="12.75">
      <c r="A7" s="352"/>
      <c r="B7" s="354"/>
      <c r="C7" s="352"/>
      <c r="D7" s="212" t="s">
        <v>359</v>
      </c>
      <c r="E7" s="352"/>
      <c r="F7" s="352"/>
      <c r="G7" s="212" t="s">
        <v>385</v>
      </c>
    </row>
    <row r="8" spans="1:7" ht="12.75">
      <c r="A8" s="213">
        <v>1</v>
      </c>
      <c r="B8" s="169" t="s">
        <v>24</v>
      </c>
      <c r="C8" s="213"/>
      <c r="D8" s="214">
        <v>0</v>
      </c>
      <c r="E8" s="214"/>
      <c r="F8" s="214"/>
      <c r="G8" s="214">
        <f aca="true" t="shared" si="0" ref="G8:G16">D8+E8-F8</f>
        <v>0</v>
      </c>
    </row>
    <row r="9" spans="1:7" ht="12.75">
      <c r="A9" s="213">
        <v>2</v>
      </c>
      <c r="B9" s="335" t="s">
        <v>5</v>
      </c>
      <c r="C9" s="336"/>
      <c r="D9" s="337">
        <v>45788126</v>
      </c>
      <c r="E9" s="335">
        <f>9066283+28857111</f>
        <v>37923394</v>
      </c>
      <c r="F9" s="337"/>
      <c r="G9" s="337">
        <f t="shared" si="0"/>
        <v>83711520</v>
      </c>
    </row>
    <row r="10" spans="1:7" ht="12.75">
      <c r="A10" s="213">
        <v>3</v>
      </c>
      <c r="B10" s="335" t="s">
        <v>227</v>
      </c>
      <c r="C10" s="336"/>
      <c r="D10" s="337">
        <v>328034783.8025</v>
      </c>
      <c r="E10" s="335">
        <f>70423661+12000</f>
        <v>70435661</v>
      </c>
      <c r="F10" s="337"/>
      <c r="G10" s="337">
        <f t="shared" si="0"/>
        <v>398470444.8025</v>
      </c>
    </row>
    <row r="11" spans="1:7" ht="12.75">
      <c r="A11" s="213">
        <v>4</v>
      </c>
      <c r="B11" s="335" t="s">
        <v>228</v>
      </c>
      <c r="C11" s="336"/>
      <c r="D11" s="337">
        <v>17428013</v>
      </c>
      <c r="E11" s="337"/>
      <c r="F11" s="337"/>
      <c r="G11" s="337">
        <f t="shared" si="0"/>
        <v>17428013</v>
      </c>
    </row>
    <row r="12" spans="1:7" ht="12.75">
      <c r="A12" s="213">
        <v>5</v>
      </c>
      <c r="B12" s="335" t="s">
        <v>229</v>
      </c>
      <c r="C12" s="336"/>
      <c r="D12" s="337">
        <v>4440343.691500008</v>
      </c>
      <c r="E12" s="335">
        <v>1828360</v>
      </c>
      <c r="F12" s="337"/>
      <c r="G12" s="337">
        <f t="shared" si="0"/>
        <v>6268703.691500008</v>
      </c>
    </row>
    <row r="13" spans="1:7" ht="12.75">
      <c r="A13" s="213">
        <v>1</v>
      </c>
      <c r="B13" s="335" t="s">
        <v>229</v>
      </c>
      <c r="C13" s="336"/>
      <c r="D13" s="337">
        <v>0</v>
      </c>
      <c r="E13" s="337"/>
      <c r="F13" s="337"/>
      <c r="G13" s="337">
        <f t="shared" si="0"/>
        <v>0</v>
      </c>
    </row>
    <row r="14" spans="1:7" ht="12.75">
      <c r="A14" s="213">
        <v>2</v>
      </c>
      <c r="B14" s="335"/>
      <c r="C14" s="336"/>
      <c r="D14" s="337">
        <v>0</v>
      </c>
      <c r="E14" s="337"/>
      <c r="F14" s="337"/>
      <c r="G14" s="337">
        <f t="shared" si="0"/>
        <v>0</v>
      </c>
    </row>
    <row r="15" spans="1:7" ht="12.75">
      <c r="A15" s="213">
        <v>3</v>
      </c>
      <c r="B15" s="335"/>
      <c r="C15" s="336"/>
      <c r="D15" s="337"/>
      <c r="E15" s="337"/>
      <c r="F15" s="337"/>
      <c r="G15" s="337">
        <f t="shared" si="0"/>
        <v>0</v>
      </c>
    </row>
    <row r="16" spans="1:7" ht="12.75">
      <c r="A16" s="213">
        <v>4</v>
      </c>
      <c r="B16" s="335"/>
      <c r="C16" s="336"/>
      <c r="D16" s="337"/>
      <c r="E16" s="337"/>
      <c r="F16" s="337"/>
      <c r="G16" s="337">
        <f t="shared" si="0"/>
        <v>0</v>
      </c>
    </row>
    <row r="17" spans="1:7" ht="12.75">
      <c r="A17" s="215"/>
      <c r="B17" s="338" t="s">
        <v>230</v>
      </c>
      <c r="C17" s="339"/>
      <c r="D17" s="340">
        <f>SUM(D8:D16)</f>
        <v>395691266.494</v>
      </c>
      <c r="E17" s="340">
        <f>SUM(E8:E16)</f>
        <v>110187415</v>
      </c>
      <c r="F17" s="340">
        <f>SUM(F8:F16)</f>
        <v>0</v>
      </c>
      <c r="G17" s="340">
        <f>SUM(G8:G16)</f>
        <v>505878681.494</v>
      </c>
    </row>
    <row r="18" spans="2:7" ht="12.75">
      <c r="B18" s="334"/>
      <c r="C18" s="334"/>
      <c r="D18" s="334"/>
      <c r="E18" s="334"/>
      <c r="F18" s="334"/>
      <c r="G18" s="334"/>
    </row>
    <row r="19" spans="2:7" ht="12.75">
      <c r="B19" s="334"/>
      <c r="C19" s="334"/>
      <c r="D19" s="334"/>
      <c r="E19" s="334"/>
      <c r="F19" s="334"/>
      <c r="G19" s="334"/>
    </row>
    <row r="20" spans="2:7" ht="15">
      <c r="B20" s="355" t="s">
        <v>387</v>
      </c>
      <c r="C20" s="356"/>
      <c r="D20" s="356"/>
      <c r="E20" s="356"/>
      <c r="F20" s="356"/>
      <c r="G20" s="356"/>
    </row>
    <row r="21" spans="2:7" ht="12.75">
      <c r="B21" s="334"/>
      <c r="C21" s="334"/>
      <c r="D21" s="334"/>
      <c r="E21" s="334"/>
      <c r="F21" s="334"/>
      <c r="G21" s="334"/>
    </row>
    <row r="22" spans="1:7" ht="12.75">
      <c r="A22" s="351" t="s">
        <v>2</v>
      </c>
      <c r="B22" s="357" t="s">
        <v>174</v>
      </c>
      <c r="C22" s="359" t="s">
        <v>223</v>
      </c>
      <c r="D22" s="341" t="s">
        <v>224</v>
      </c>
      <c r="E22" s="359" t="s">
        <v>225</v>
      </c>
      <c r="F22" s="359" t="s">
        <v>226</v>
      </c>
      <c r="G22" s="341" t="s">
        <v>224</v>
      </c>
    </row>
    <row r="23" spans="1:7" ht="12.75">
      <c r="A23" s="352"/>
      <c r="B23" s="358"/>
      <c r="C23" s="360"/>
      <c r="D23" s="342" t="s">
        <v>359</v>
      </c>
      <c r="E23" s="360"/>
      <c r="F23" s="360"/>
      <c r="G23" s="342" t="s">
        <v>385</v>
      </c>
    </row>
    <row r="24" spans="1:7" ht="12.75">
      <c r="A24" s="213">
        <v>1</v>
      </c>
      <c r="B24" s="335" t="s">
        <v>24</v>
      </c>
      <c r="C24" s="336"/>
      <c r="D24" s="337">
        <v>0</v>
      </c>
      <c r="E24" s="337"/>
      <c r="F24" s="337"/>
      <c r="G24" s="337">
        <f aca="true" t="shared" si="1" ref="G24:G32">D24+E24-F24</f>
        <v>0</v>
      </c>
    </row>
    <row r="25" spans="1:7" ht="12.75">
      <c r="A25" s="213">
        <v>2</v>
      </c>
      <c r="B25" s="335" t="s">
        <v>231</v>
      </c>
      <c r="C25" s="336"/>
      <c r="D25" s="337">
        <v>6125810.64565</v>
      </c>
      <c r="E25" s="337">
        <f>D9*0.05+226657</f>
        <v>2516063.3000000003</v>
      </c>
      <c r="F25" s="337"/>
      <c r="G25" s="337">
        <f t="shared" si="1"/>
        <v>8641873.94565</v>
      </c>
    </row>
    <row r="26" spans="1:7" ht="12.75">
      <c r="A26" s="213">
        <v>3</v>
      </c>
      <c r="B26" s="335" t="s">
        <v>232</v>
      </c>
      <c r="C26" s="336"/>
      <c r="D26" s="337">
        <v>165447993.0098067</v>
      </c>
      <c r="E26" s="337">
        <f>32484667.0534037+7042366</f>
        <v>39527033.053403705</v>
      </c>
      <c r="F26" s="337"/>
      <c r="G26" s="337">
        <f t="shared" si="1"/>
        <v>204975026.0632104</v>
      </c>
    </row>
    <row r="27" spans="1:7" ht="12.75">
      <c r="A27" s="213">
        <v>4</v>
      </c>
      <c r="B27" s="335" t="s">
        <v>228</v>
      </c>
      <c r="C27" s="336"/>
      <c r="D27" s="337">
        <v>10222752.82112</v>
      </c>
      <c r="E27" s="337">
        <v>1632252.0286208</v>
      </c>
      <c r="F27" s="337"/>
      <c r="G27" s="337">
        <f t="shared" si="1"/>
        <v>11855004.8497408</v>
      </c>
    </row>
    <row r="28" spans="1:7" ht="12.75">
      <c r="A28" s="213">
        <v>5</v>
      </c>
      <c r="B28" s="335" t="s">
        <v>229</v>
      </c>
      <c r="C28" s="336"/>
      <c r="D28" s="337">
        <v>2780114.934380004</v>
      </c>
      <c r="E28" s="337">
        <f>216921.203304534+76182</f>
        <v>293103.20330453396</v>
      </c>
      <c r="F28" s="337"/>
      <c r="G28" s="337">
        <f t="shared" si="1"/>
        <v>3073218.137684538</v>
      </c>
    </row>
    <row r="29" spans="1:7" ht="12.75">
      <c r="A29" s="213">
        <v>1</v>
      </c>
      <c r="B29" s="335"/>
      <c r="C29" s="336"/>
      <c r="D29" s="337">
        <v>0</v>
      </c>
      <c r="E29" s="337"/>
      <c r="F29" s="337"/>
      <c r="G29" s="337">
        <f t="shared" si="1"/>
        <v>0</v>
      </c>
    </row>
    <row r="30" spans="1:7" ht="12.75">
      <c r="A30" s="213">
        <v>2</v>
      </c>
      <c r="B30" s="335"/>
      <c r="C30" s="336"/>
      <c r="D30" s="337">
        <v>0</v>
      </c>
      <c r="E30" s="337"/>
      <c r="F30" s="337"/>
      <c r="G30" s="337">
        <f t="shared" si="1"/>
        <v>0</v>
      </c>
    </row>
    <row r="31" spans="1:7" ht="12.75">
      <c r="A31" s="213">
        <v>3</v>
      </c>
      <c r="B31" s="335"/>
      <c r="C31" s="336"/>
      <c r="D31" s="337"/>
      <c r="E31" s="337"/>
      <c r="F31" s="337"/>
      <c r="G31" s="337">
        <f t="shared" si="1"/>
        <v>0</v>
      </c>
    </row>
    <row r="32" spans="1:7" ht="12.75">
      <c r="A32" s="213">
        <v>4</v>
      </c>
      <c r="B32" s="335"/>
      <c r="C32" s="336"/>
      <c r="D32" s="337"/>
      <c r="E32" s="337"/>
      <c r="F32" s="337"/>
      <c r="G32" s="337">
        <f t="shared" si="1"/>
        <v>0</v>
      </c>
    </row>
    <row r="33" spans="1:7" ht="12.75">
      <c r="A33" s="215"/>
      <c r="B33" s="338" t="s">
        <v>230</v>
      </c>
      <c r="C33" s="339"/>
      <c r="D33" s="340">
        <f>SUM(D24:D32)</f>
        <v>184576671.41095668</v>
      </c>
      <c r="E33" s="340">
        <f>SUM(E24:E32)</f>
        <v>43968451.58532904</v>
      </c>
      <c r="F33" s="340">
        <f>SUM(F24:F32)</f>
        <v>0</v>
      </c>
      <c r="G33" s="340">
        <f>SUM(G24:G32)</f>
        <v>228545122.99628574</v>
      </c>
    </row>
    <row r="34" spans="2:7" ht="12.75">
      <c r="B34" s="334"/>
      <c r="C34" s="334"/>
      <c r="D34" s="334"/>
      <c r="E34" s="334"/>
      <c r="F34" s="334"/>
      <c r="G34" s="334"/>
    </row>
    <row r="35" spans="2:7" ht="12.75">
      <c r="B35" s="334"/>
      <c r="C35" s="334"/>
      <c r="D35" s="334"/>
      <c r="E35" s="334"/>
      <c r="F35" s="334"/>
      <c r="G35" s="334"/>
    </row>
    <row r="36" spans="2:7" ht="15">
      <c r="B36" s="355" t="s">
        <v>388</v>
      </c>
      <c r="C36" s="356"/>
      <c r="D36" s="356"/>
      <c r="E36" s="356"/>
      <c r="F36" s="356"/>
      <c r="G36" s="356"/>
    </row>
    <row r="37" spans="2:7" ht="12.75">
      <c r="B37" s="334"/>
      <c r="C37" s="334"/>
      <c r="D37" s="334"/>
      <c r="E37" s="334"/>
      <c r="F37" s="334"/>
      <c r="G37" s="334"/>
    </row>
    <row r="38" spans="1:7" ht="12.75">
      <c r="A38" s="351" t="s">
        <v>2</v>
      </c>
      <c r="B38" s="357" t="s">
        <v>174</v>
      </c>
      <c r="C38" s="359" t="s">
        <v>223</v>
      </c>
      <c r="D38" s="341" t="s">
        <v>224</v>
      </c>
      <c r="E38" s="359" t="s">
        <v>225</v>
      </c>
      <c r="F38" s="359" t="s">
        <v>226</v>
      </c>
      <c r="G38" s="341" t="s">
        <v>224</v>
      </c>
    </row>
    <row r="39" spans="1:7" ht="12.75">
      <c r="A39" s="352"/>
      <c r="B39" s="358"/>
      <c r="C39" s="360"/>
      <c r="D39" s="342" t="s">
        <v>359</v>
      </c>
      <c r="E39" s="360"/>
      <c r="F39" s="360"/>
      <c r="G39" s="342" t="s">
        <v>385</v>
      </c>
    </row>
    <row r="40" spans="1:7" ht="12.75">
      <c r="A40" s="213">
        <v>1</v>
      </c>
      <c r="B40" s="335" t="s">
        <v>24</v>
      </c>
      <c r="C40" s="336"/>
      <c r="D40" s="337">
        <v>0</v>
      </c>
      <c r="E40" s="337"/>
      <c r="F40" s="337"/>
      <c r="G40" s="337">
        <f aca="true" t="shared" si="2" ref="G40:G48">D40+E40-F40</f>
        <v>0</v>
      </c>
    </row>
    <row r="41" spans="1:7" ht="12.75">
      <c r="A41" s="213">
        <v>2</v>
      </c>
      <c r="B41" s="335" t="s">
        <v>231</v>
      </c>
      <c r="C41" s="336"/>
      <c r="D41" s="337">
        <v>39662315.5</v>
      </c>
      <c r="E41" s="343">
        <v>37696736.925</v>
      </c>
      <c r="F41" s="337">
        <v>2289406</v>
      </c>
      <c r="G41" s="337">
        <f t="shared" si="2"/>
        <v>75069646.425</v>
      </c>
    </row>
    <row r="42" spans="1:7" ht="12.75">
      <c r="A42" s="213">
        <v>3</v>
      </c>
      <c r="B42" s="335" t="s">
        <v>233</v>
      </c>
      <c r="C42" s="336"/>
      <c r="D42" s="337">
        <v>162423335.26701838</v>
      </c>
      <c r="E42" s="343">
        <f>63381294.9+12000</f>
        <v>63393294.9</v>
      </c>
      <c r="F42" s="337">
        <v>32484667.053403676</v>
      </c>
      <c r="G42" s="337">
        <f t="shared" si="2"/>
        <v>193331963.1136147</v>
      </c>
    </row>
    <row r="43" spans="1:7" ht="12.75">
      <c r="A43" s="213">
        <v>4</v>
      </c>
      <c r="B43" s="335" t="s">
        <v>234</v>
      </c>
      <c r="C43" s="336"/>
      <c r="D43" s="337">
        <v>8161260.143104</v>
      </c>
      <c r="E43" s="344">
        <v>0</v>
      </c>
      <c r="F43" s="337">
        <v>1632252.0286208</v>
      </c>
      <c r="G43" s="337">
        <f t="shared" si="2"/>
        <v>6529008.1144832</v>
      </c>
    </row>
    <row r="44" spans="1:7" ht="12.75">
      <c r="A44" s="213">
        <v>5</v>
      </c>
      <c r="B44" s="335" t="s">
        <v>235</v>
      </c>
      <c r="C44" s="336"/>
      <c r="D44" s="337">
        <v>867684.8132181343</v>
      </c>
      <c r="E44" s="343">
        <v>1752178.3333333333</v>
      </c>
      <c r="F44" s="337">
        <v>216921</v>
      </c>
      <c r="G44" s="337">
        <f t="shared" si="2"/>
        <v>2402942.1465514675</v>
      </c>
    </row>
    <row r="45" spans="1:7" ht="12.75">
      <c r="A45" s="213">
        <v>1</v>
      </c>
      <c r="B45" s="335"/>
      <c r="C45" s="336"/>
      <c r="D45" s="337">
        <v>0</v>
      </c>
      <c r="E45" s="337"/>
      <c r="F45" s="337"/>
      <c r="G45" s="337">
        <f t="shared" si="2"/>
        <v>0</v>
      </c>
    </row>
    <row r="46" spans="1:7" ht="12.75">
      <c r="A46" s="213">
        <v>2</v>
      </c>
      <c r="B46" s="335"/>
      <c r="C46" s="336"/>
      <c r="D46" s="337"/>
      <c r="E46" s="337"/>
      <c r="F46" s="337"/>
      <c r="G46" s="337">
        <f t="shared" si="2"/>
        <v>0</v>
      </c>
    </row>
    <row r="47" spans="1:7" ht="12.75">
      <c r="A47" s="213">
        <v>3</v>
      </c>
      <c r="B47" s="335"/>
      <c r="C47" s="336"/>
      <c r="D47" s="337"/>
      <c r="E47" s="337"/>
      <c r="F47" s="337"/>
      <c r="G47" s="337">
        <f t="shared" si="2"/>
        <v>0</v>
      </c>
    </row>
    <row r="48" spans="1:7" ht="12.75">
      <c r="A48" s="213">
        <v>4</v>
      </c>
      <c r="B48" s="335"/>
      <c r="C48" s="336"/>
      <c r="D48" s="337"/>
      <c r="E48" s="337"/>
      <c r="F48" s="337"/>
      <c r="G48" s="337">
        <f t="shared" si="2"/>
        <v>0</v>
      </c>
    </row>
    <row r="49" spans="1:7" ht="12.75">
      <c r="A49" s="215"/>
      <c r="B49" s="338" t="s">
        <v>230</v>
      </c>
      <c r="C49" s="339"/>
      <c r="D49" s="340">
        <f>SUM(D40:D48)</f>
        <v>211114595.7233405</v>
      </c>
      <c r="E49" s="340">
        <f>SUM(E40:E48)</f>
        <v>102842210.15833332</v>
      </c>
      <c r="F49" s="340">
        <f>SUM(F40:F48)</f>
        <v>36623246.08202448</v>
      </c>
      <c r="G49" s="340">
        <f>SUM(G40:G48)</f>
        <v>277333559.79964936</v>
      </c>
    </row>
    <row r="51" spans="4:7" ht="12.75">
      <c r="D51" s="216"/>
      <c r="E51" s="216"/>
      <c r="F51" s="216"/>
      <c r="G51" s="216"/>
    </row>
    <row r="52" spans="2:7" ht="15">
      <c r="B52" s="210" t="s">
        <v>377</v>
      </c>
      <c r="D52" s="216"/>
      <c r="E52" s="216"/>
      <c r="F52" s="210" t="s">
        <v>379</v>
      </c>
      <c r="G52" s="216"/>
    </row>
    <row r="53" spans="2:7" ht="15">
      <c r="B53" s="210" t="s">
        <v>376</v>
      </c>
      <c r="D53" s="216"/>
      <c r="F53" s="210"/>
      <c r="G53" s="216"/>
    </row>
    <row r="54" spans="4:7" ht="12.75">
      <c r="D54" s="216"/>
      <c r="E54" s="216"/>
      <c r="F54" s="216"/>
      <c r="G54" s="216"/>
    </row>
    <row r="56" ht="12.75">
      <c r="G56" s="216"/>
    </row>
  </sheetData>
  <sheetProtection/>
  <mergeCells count="18"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</sheetPr>
  <dimension ref="A2:P64"/>
  <sheetViews>
    <sheetView zoomScalePageLayoutView="0" workbookViewId="0" topLeftCell="A16">
      <selection activeCell="J52" sqref="J52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3.7109375" style="0" customWidth="1"/>
    <col min="5" max="5" width="12.00390625" style="0" customWidth="1"/>
    <col min="6" max="6" width="11.00390625" style="0" customWidth="1"/>
    <col min="7" max="7" width="13.421875" style="0" customWidth="1"/>
    <col min="8" max="8" width="12.8515625" style="0" bestFit="1" customWidth="1"/>
    <col min="9" max="11" width="12.8515625" style="0" customWidth="1"/>
    <col min="12" max="12" width="12.57421875" style="0" customWidth="1"/>
    <col min="13" max="13" width="14.00390625" style="0" customWidth="1"/>
    <col min="14" max="14" width="12.7109375" style="0" customWidth="1"/>
    <col min="15" max="15" width="11.140625" style="0" customWidth="1"/>
    <col min="16" max="16" width="18.7109375" style="0" customWidth="1"/>
    <col min="17" max="17" width="3.28125" style="0" customWidth="1"/>
    <col min="18" max="18" width="3.140625" style="0" customWidth="1"/>
    <col min="20" max="20" width="6.140625" style="0" customWidth="1"/>
  </cols>
  <sheetData>
    <row r="2" ht="18.75">
      <c r="B2" s="209" t="s">
        <v>248</v>
      </c>
    </row>
    <row r="4" spans="2:7" ht="15">
      <c r="B4" s="350" t="s">
        <v>386</v>
      </c>
      <c r="C4" s="350"/>
      <c r="D4" s="350"/>
      <c r="E4" s="350"/>
      <c r="F4" s="350"/>
      <c r="G4" s="350"/>
    </row>
    <row r="5" ht="12.75">
      <c r="H5">
        <v>2014</v>
      </c>
    </row>
    <row r="6" spans="1:11" ht="12.75">
      <c r="A6" s="351" t="s">
        <v>2</v>
      </c>
      <c r="B6" s="353" t="s">
        <v>174</v>
      </c>
      <c r="C6" s="351" t="s">
        <v>223</v>
      </c>
      <c r="D6" s="211" t="s">
        <v>224</v>
      </c>
      <c r="E6" s="351" t="s">
        <v>225</v>
      </c>
      <c r="F6" s="351" t="s">
        <v>226</v>
      </c>
      <c r="G6" s="211" t="s">
        <v>224</v>
      </c>
      <c r="H6" s="452" t="s">
        <v>391</v>
      </c>
      <c r="I6" s="453"/>
      <c r="J6" s="10" t="s">
        <v>392</v>
      </c>
      <c r="K6" s="10"/>
    </row>
    <row r="7" spans="1:7" ht="12.75">
      <c r="A7" s="352"/>
      <c r="B7" s="354"/>
      <c r="C7" s="352"/>
      <c r="D7" s="212" t="s">
        <v>359</v>
      </c>
      <c r="E7" s="352"/>
      <c r="F7" s="352"/>
      <c r="G7" s="212" t="s">
        <v>385</v>
      </c>
    </row>
    <row r="8" spans="1:7" ht="12.75">
      <c r="A8" s="213">
        <v>1</v>
      </c>
      <c r="B8" s="169" t="s">
        <v>24</v>
      </c>
      <c r="C8" s="213"/>
      <c r="D8" s="214">
        <v>0</v>
      </c>
      <c r="E8" s="214"/>
      <c r="F8" s="214"/>
      <c r="G8" s="214">
        <f aca="true" t="shared" si="0" ref="G8:G16">D8+E8-F8</f>
        <v>0</v>
      </c>
    </row>
    <row r="9" spans="1:13" ht="12.75">
      <c r="A9" s="213">
        <v>2</v>
      </c>
      <c r="B9" s="169" t="s">
        <v>5</v>
      </c>
      <c r="C9" s="213"/>
      <c r="D9" s="214">
        <v>45788126</v>
      </c>
      <c r="E9" s="169">
        <f>9066283+28857111</f>
        <v>37923394</v>
      </c>
      <c r="F9" s="214"/>
      <c r="G9" s="214">
        <f t="shared" si="0"/>
        <v>83711520</v>
      </c>
      <c r="H9" s="301">
        <f>D9*0.05</f>
        <v>2289406.3000000003</v>
      </c>
      <c r="I9" s="301">
        <f>9066283*0.05/12*6</f>
        <v>226657.075</v>
      </c>
      <c r="J9" s="301">
        <f>E9-I9</f>
        <v>37696736.925</v>
      </c>
      <c r="K9" s="301"/>
      <c r="L9" s="275">
        <v>311116.5833333334</v>
      </c>
      <c r="M9" s="275">
        <v>14622479.416666666</v>
      </c>
    </row>
    <row r="10" spans="1:14" ht="12.75">
      <c r="A10" s="213">
        <v>3</v>
      </c>
      <c r="B10" s="169" t="s">
        <v>227</v>
      </c>
      <c r="C10" s="213"/>
      <c r="D10" s="214">
        <v>328034783.8025</v>
      </c>
      <c r="E10" s="324">
        <f>70423661+12000</f>
        <v>70435661</v>
      </c>
      <c r="F10" s="214"/>
      <c r="G10" s="214">
        <f t="shared" si="0"/>
        <v>398470444.8025</v>
      </c>
      <c r="I10">
        <f>E10*0.2/12*6</f>
        <v>7043566.1</v>
      </c>
      <c r="J10" s="301">
        <f>E10-I10</f>
        <v>63392094.9</v>
      </c>
      <c r="L10" s="275">
        <v>4458885.12</v>
      </c>
      <c r="M10" s="275">
        <v>49047736.32</v>
      </c>
      <c r="N10" t="s">
        <v>349</v>
      </c>
    </row>
    <row r="11" spans="1:13" ht="12.75">
      <c r="A11" s="213">
        <v>4</v>
      </c>
      <c r="B11" s="169" t="s">
        <v>228</v>
      </c>
      <c r="C11" s="213"/>
      <c r="D11" s="214">
        <v>17428013</v>
      </c>
      <c r="E11" s="214"/>
      <c r="F11" s="214"/>
      <c r="G11" s="214">
        <f t="shared" si="0"/>
        <v>17428013</v>
      </c>
      <c r="J11" s="301">
        <f>E11-I11</f>
        <v>0</v>
      </c>
      <c r="L11" s="275">
        <v>148968.1666666667</v>
      </c>
      <c r="M11" s="275">
        <v>1638649.8333333333</v>
      </c>
    </row>
    <row r="12" spans="1:15" ht="12.75">
      <c r="A12" s="213">
        <v>5</v>
      </c>
      <c r="B12" s="169" t="s">
        <v>229</v>
      </c>
      <c r="C12" s="213"/>
      <c r="D12" s="214">
        <v>4440343.691500008</v>
      </c>
      <c r="E12" s="169">
        <v>1828360</v>
      </c>
      <c r="F12" s="214"/>
      <c r="G12" s="214">
        <f t="shared" si="0"/>
        <v>6268703.691500008</v>
      </c>
      <c r="I12">
        <f>E12*0.25/12*2</f>
        <v>76181.66666666667</v>
      </c>
      <c r="J12" s="301">
        <f>E12-I12</f>
        <v>1752178.3333333333</v>
      </c>
      <c r="N12">
        <f>25363204</f>
        <v>25363204</v>
      </c>
      <c r="O12" t="s">
        <v>350</v>
      </c>
    </row>
    <row r="13" spans="1:15" ht="12.75">
      <c r="A13" s="213">
        <v>1</v>
      </c>
      <c r="B13" s="169" t="s">
        <v>229</v>
      </c>
      <c r="C13" s="213"/>
      <c r="D13" s="214">
        <v>0</v>
      </c>
      <c r="E13" s="214"/>
      <c r="F13" s="214"/>
      <c r="G13" s="214">
        <f t="shared" si="0"/>
        <v>0</v>
      </c>
      <c r="N13">
        <v>14933596</v>
      </c>
      <c r="O13" t="s">
        <v>351</v>
      </c>
    </row>
    <row r="14" spans="1:12" ht="12.75">
      <c r="A14" s="213">
        <v>2</v>
      </c>
      <c r="B14" s="169"/>
      <c r="C14" s="213"/>
      <c r="D14" s="214">
        <v>0</v>
      </c>
      <c r="E14" s="214"/>
      <c r="F14" s="214"/>
      <c r="G14" s="214">
        <f t="shared" si="0"/>
        <v>0</v>
      </c>
      <c r="L14">
        <v>28857111</v>
      </c>
    </row>
    <row r="15" spans="1:7" ht="12.75">
      <c r="A15" s="213">
        <v>3</v>
      </c>
      <c r="B15" s="169"/>
      <c r="C15" s="213"/>
      <c r="D15" s="214"/>
      <c r="E15" s="214"/>
      <c r="F15" s="214"/>
      <c r="G15" s="214">
        <f t="shared" si="0"/>
        <v>0</v>
      </c>
    </row>
    <row r="16" spans="1:12" ht="12.75">
      <c r="A16" s="213">
        <v>4</v>
      </c>
      <c r="B16" s="169"/>
      <c r="C16" s="213"/>
      <c r="D16" s="214"/>
      <c r="E16" s="214"/>
      <c r="F16" s="214"/>
      <c r="G16" s="214">
        <f t="shared" si="0"/>
        <v>0</v>
      </c>
      <c r="L16">
        <v>1828360</v>
      </c>
    </row>
    <row r="17" spans="1:12" ht="12.75">
      <c r="A17" s="215"/>
      <c r="B17" s="291" t="s">
        <v>230</v>
      </c>
      <c r="C17" s="292"/>
      <c r="D17" s="293">
        <f>SUM(D8:D16)</f>
        <v>395691266.494</v>
      </c>
      <c r="E17" s="293">
        <f>SUM(E8:E16)</f>
        <v>110187415</v>
      </c>
      <c r="F17" s="293">
        <f>SUM(F8:F16)</f>
        <v>0</v>
      </c>
      <c r="G17" s="293">
        <f>SUM(G8:G16)</f>
        <v>505878681.494</v>
      </c>
      <c r="H17" s="281"/>
      <c r="I17" s="274"/>
      <c r="J17" s="274"/>
      <c r="K17" s="274"/>
      <c r="L17" s="274"/>
    </row>
    <row r="20" spans="2:7" ht="15">
      <c r="B20" s="455" t="s">
        <v>387</v>
      </c>
      <c r="C20" s="456"/>
      <c r="D20" s="456"/>
      <c r="E20" s="456"/>
      <c r="F20" s="456"/>
      <c r="G20" s="456"/>
    </row>
    <row r="22" spans="1:7" ht="12.75">
      <c r="A22" s="351" t="s">
        <v>2</v>
      </c>
      <c r="B22" s="353" t="s">
        <v>174</v>
      </c>
      <c r="C22" s="351" t="s">
        <v>223</v>
      </c>
      <c r="D22" s="211" t="s">
        <v>224</v>
      </c>
      <c r="E22" s="351" t="s">
        <v>225</v>
      </c>
      <c r="F22" s="351" t="s">
        <v>226</v>
      </c>
      <c r="G22" s="211" t="s">
        <v>224</v>
      </c>
    </row>
    <row r="23" spans="1:15" ht="12.75">
      <c r="A23" s="352"/>
      <c r="B23" s="354"/>
      <c r="C23" s="352"/>
      <c r="D23" s="212" t="s">
        <v>359</v>
      </c>
      <c r="E23" s="352"/>
      <c r="F23" s="352"/>
      <c r="G23" s="212" t="s">
        <v>385</v>
      </c>
      <c r="N23" s="301" t="s">
        <v>360</v>
      </c>
      <c r="O23" s="301"/>
    </row>
    <row r="24" spans="1:15" ht="12.75">
      <c r="A24" s="213">
        <v>1</v>
      </c>
      <c r="B24" s="169" t="s">
        <v>24</v>
      </c>
      <c r="C24" s="213"/>
      <c r="D24" s="214">
        <v>0</v>
      </c>
      <c r="E24" s="214"/>
      <c r="F24" s="214"/>
      <c r="G24" s="214">
        <f aca="true" t="shared" si="1" ref="G24:G32">D24+E24-F24</f>
        <v>0</v>
      </c>
      <c r="N24" s="301"/>
      <c r="O24" s="301"/>
    </row>
    <row r="25" spans="1:15" ht="12.75">
      <c r="A25" s="213">
        <v>2</v>
      </c>
      <c r="B25" s="169" t="s">
        <v>231</v>
      </c>
      <c r="C25" s="213"/>
      <c r="D25" s="214">
        <v>6125810.64565</v>
      </c>
      <c r="E25" s="302">
        <f>D9*0.05+226657</f>
        <v>2516063.3000000003</v>
      </c>
      <c r="F25" s="214"/>
      <c r="G25" s="214">
        <f t="shared" si="1"/>
        <v>8641873.94565</v>
      </c>
      <c r="H25" s="275"/>
      <c r="I25" s="275"/>
      <c r="J25" s="275"/>
      <c r="K25" s="275"/>
      <c r="M25" s="216"/>
      <c r="N25" s="301">
        <f>25000*141</f>
        <v>3525000</v>
      </c>
      <c r="O25" s="301" t="s">
        <v>361</v>
      </c>
    </row>
    <row r="26" spans="1:15" ht="12.75">
      <c r="A26" s="213">
        <v>3</v>
      </c>
      <c r="B26" s="169" t="s">
        <v>232</v>
      </c>
      <c r="C26" s="213"/>
      <c r="D26" s="214">
        <v>165447993.0098067</v>
      </c>
      <c r="E26" s="302">
        <f>32484667.0534037+7042366</f>
        <v>39527033.053403705</v>
      </c>
      <c r="F26" s="214"/>
      <c r="G26" s="214">
        <f t="shared" si="1"/>
        <v>204975026.0632104</v>
      </c>
      <c r="H26" s="275"/>
      <c r="I26" s="275"/>
      <c r="J26" s="275"/>
      <c r="K26" s="275"/>
      <c r="M26" s="216"/>
      <c r="N26" s="301">
        <f>25000*102</f>
        <v>2550000</v>
      </c>
      <c r="O26" s="301" t="s">
        <v>362</v>
      </c>
    </row>
    <row r="27" spans="1:15" ht="12.75">
      <c r="A27" s="213">
        <v>4</v>
      </c>
      <c r="B27" s="169" t="s">
        <v>228</v>
      </c>
      <c r="C27" s="213"/>
      <c r="D27" s="214">
        <v>10222752.82112</v>
      </c>
      <c r="E27" s="302">
        <v>1632252.0286208</v>
      </c>
      <c r="F27" s="214"/>
      <c r="G27" s="214">
        <f t="shared" si="1"/>
        <v>11855004.8497408</v>
      </c>
      <c r="H27" s="275"/>
      <c r="I27" s="275"/>
      <c r="J27" s="275"/>
      <c r="K27" s="275"/>
      <c r="M27" s="216"/>
      <c r="N27" s="301">
        <f>SUM(N25:N26)</f>
        <v>6075000</v>
      </c>
      <c r="O27" s="301"/>
    </row>
    <row r="28" spans="1:15" ht="12.75">
      <c r="A28" s="213">
        <v>5</v>
      </c>
      <c r="B28" s="169" t="s">
        <v>229</v>
      </c>
      <c r="C28" s="213"/>
      <c r="D28" s="214">
        <v>2780114.934380004</v>
      </c>
      <c r="E28" s="302">
        <f>216921.203304534+76182</f>
        <v>293103.20330453396</v>
      </c>
      <c r="F28" s="214"/>
      <c r="G28" s="214">
        <f t="shared" si="1"/>
        <v>3073218.137684538</v>
      </c>
      <c r="H28" s="275"/>
      <c r="I28" s="275"/>
      <c r="J28" s="275"/>
      <c r="K28" s="275"/>
      <c r="M28" s="216"/>
      <c r="N28" s="301"/>
      <c r="O28" s="301">
        <f>N27*0.2</f>
        <v>1215000</v>
      </c>
    </row>
    <row r="29" spans="1:13" ht="12.75">
      <c r="A29" s="213">
        <v>1</v>
      </c>
      <c r="B29" s="169"/>
      <c r="C29" s="213"/>
      <c r="D29" s="214">
        <v>0</v>
      </c>
      <c r="E29" s="290"/>
      <c r="F29" s="214"/>
      <c r="G29" s="214">
        <f t="shared" si="1"/>
        <v>0</v>
      </c>
      <c r="M29" s="216"/>
    </row>
    <row r="30" spans="1:7" ht="12.75">
      <c r="A30" s="213">
        <v>2</v>
      </c>
      <c r="B30" s="169"/>
      <c r="C30" s="213"/>
      <c r="D30" s="214">
        <v>0</v>
      </c>
      <c r="E30" s="214"/>
      <c r="F30" s="214"/>
      <c r="G30" s="214">
        <f t="shared" si="1"/>
        <v>0</v>
      </c>
    </row>
    <row r="31" spans="1:7" ht="12.75">
      <c r="A31" s="213">
        <v>3</v>
      </c>
      <c r="B31" s="169"/>
      <c r="C31" s="213"/>
      <c r="D31" s="214"/>
      <c r="E31" s="214"/>
      <c r="F31" s="214"/>
      <c r="G31" s="214">
        <f t="shared" si="1"/>
        <v>0</v>
      </c>
    </row>
    <row r="32" spans="1:15" ht="12.75">
      <c r="A32" s="213">
        <v>4</v>
      </c>
      <c r="B32" s="169"/>
      <c r="C32" s="213"/>
      <c r="D32" s="214"/>
      <c r="E32" s="214"/>
      <c r="F32" s="214"/>
      <c r="G32" s="214">
        <f t="shared" si="1"/>
        <v>0</v>
      </c>
      <c r="N32">
        <v>1774289.1356666663</v>
      </c>
      <c r="O32">
        <v>19517180.49233334</v>
      </c>
    </row>
    <row r="33" spans="1:7" ht="12.75">
      <c r="A33" s="215"/>
      <c r="B33" s="291" t="s">
        <v>230</v>
      </c>
      <c r="C33" s="292"/>
      <c r="D33" s="293">
        <f>SUM(D24:D32)</f>
        <v>184576671.41095668</v>
      </c>
      <c r="E33" s="293">
        <f>SUM(E24:E32)</f>
        <v>43968451.58532904</v>
      </c>
      <c r="F33" s="293">
        <f>SUM(F24:F32)</f>
        <v>0</v>
      </c>
      <c r="G33" s="293">
        <f>SUM(G24:G32)</f>
        <v>228545122.99628574</v>
      </c>
    </row>
    <row r="36" spans="2:14" ht="15">
      <c r="B36" s="455" t="s">
        <v>388</v>
      </c>
      <c r="C36" s="456"/>
      <c r="D36" s="456"/>
      <c r="E36" s="456"/>
      <c r="F36" s="456"/>
      <c r="G36" s="456"/>
      <c r="N36" s="216">
        <f>E10-1774289</f>
        <v>68661372</v>
      </c>
    </row>
    <row r="38" spans="1:14" ht="12.75">
      <c r="A38" s="351" t="s">
        <v>2</v>
      </c>
      <c r="B38" s="353" t="s">
        <v>174</v>
      </c>
      <c r="C38" s="351" t="s">
        <v>223</v>
      </c>
      <c r="D38" s="211" t="s">
        <v>224</v>
      </c>
      <c r="E38" s="351" t="s">
        <v>225</v>
      </c>
      <c r="F38" s="351" t="s">
        <v>226</v>
      </c>
      <c r="G38" s="211" t="s">
        <v>224</v>
      </c>
      <c r="I38" s="454"/>
      <c r="N38" s="216">
        <f>N36-E42</f>
        <v>5268077.1000000015</v>
      </c>
    </row>
    <row r="39" spans="1:9" ht="12.75">
      <c r="A39" s="352"/>
      <c r="B39" s="354"/>
      <c r="C39" s="352"/>
      <c r="D39" s="212" t="s">
        <v>359</v>
      </c>
      <c r="E39" s="352"/>
      <c r="F39" s="352"/>
      <c r="G39" s="212" t="s">
        <v>385</v>
      </c>
      <c r="I39" s="454"/>
    </row>
    <row r="40" spans="1:7" ht="12.75">
      <c r="A40" s="213">
        <v>1</v>
      </c>
      <c r="B40" s="169" t="s">
        <v>24</v>
      </c>
      <c r="C40" s="213"/>
      <c r="D40" s="214">
        <v>0</v>
      </c>
      <c r="E40" s="214"/>
      <c r="F40" s="214"/>
      <c r="G40" s="214">
        <f aca="true" t="shared" si="2" ref="G40:G48">D40+E40-F40</f>
        <v>0</v>
      </c>
    </row>
    <row r="41" spans="1:16" ht="12.75">
      <c r="A41" s="213">
        <v>2</v>
      </c>
      <c r="B41" s="169" t="s">
        <v>231</v>
      </c>
      <c r="C41" s="213"/>
      <c r="D41" s="214">
        <v>39662315.5</v>
      </c>
      <c r="E41" s="326">
        <v>37696736.925</v>
      </c>
      <c r="F41" s="214">
        <v>2289406</v>
      </c>
      <c r="G41" s="214">
        <f t="shared" si="2"/>
        <v>75069646.425</v>
      </c>
      <c r="L41" s="301">
        <f>D41*5%</f>
        <v>1983115.7750000001</v>
      </c>
      <c r="N41" s="216"/>
      <c r="P41" s="216"/>
    </row>
    <row r="42" spans="1:16" ht="12.75">
      <c r="A42" s="213">
        <v>3</v>
      </c>
      <c r="B42" s="169" t="s">
        <v>233</v>
      </c>
      <c r="C42" s="213"/>
      <c r="D42" s="214">
        <v>162423335.26701838</v>
      </c>
      <c r="E42" s="327">
        <f>63381294.9+12000</f>
        <v>63393294.9</v>
      </c>
      <c r="F42" s="214">
        <v>32484667.053403676</v>
      </c>
      <c r="G42" s="214">
        <f t="shared" si="2"/>
        <v>193331963.1136147</v>
      </c>
      <c r="I42" s="329">
        <f>D42*0.2</f>
        <v>32484667.053403676</v>
      </c>
      <c r="L42">
        <f>D42/2*25%+D42/2*0.2</f>
        <v>36545250.435079135</v>
      </c>
      <c r="N42" s="216"/>
      <c r="P42" s="216"/>
    </row>
    <row r="43" spans="1:16" ht="12.75">
      <c r="A43" s="213">
        <v>4</v>
      </c>
      <c r="B43" s="169" t="s">
        <v>234</v>
      </c>
      <c r="C43" s="213"/>
      <c r="D43" s="214">
        <v>8161260.143104</v>
      </c>
      <c r="E43" s="328">
        <v>0</v>
      </c>
      <c r="F43" s="214">
        <v>1632252.0286208</v>
      </c>
      <c r="G43" s="214">
        <f t="shared" si="2"/>
        <v>6529008.1144832</v>
      </c>
      <c r="I43" s="329">
        <f>D43*0.2</f>
        <v>1632252.0286208</v>
      </c>
      <c r="L43">
        <f>D43*20%</f>
        <v>1632252.0286208</v>
      </c>
      <c r="N43" s="216"/>
      <c r="P43" s="216"/>
    </row>
    <row r="44" spans="1:16" ht="12.75">
      <c r="A44" s="213">
        <v>5</v>
      </c>
      <c r="B44" s="169" t="s">
        <v>235</v>
      </c>
      <c r="C44" s="213"/>
      <c r="D44" s="214">
        <v>867684.8132181343</v>
      </c>
      <c r="E44" s="326">
        <v>1752178.3333333333</v>
      </c>
      <c r="F44" s="214">
        <v>216921</v>
      </c>
      <c r="G44" s="214">
        <f t="shared" si="2"/>
        <v>2402942.1465514675</v>
      </c>
      <c r="I44" s="329">
        <f>D44*0.25</f>
        <v>216921.20330453358</v>
      </c>
      <c r="L44">
        <f>D44*25%</f>
        <v>216921.20330453358</v>
      </c>
      <c r="N44" s="216"/>
      <c r="P44" s="216"/>
    </row>
    <row r="45" spans="1:16" ht="12.75">
      <c r="A45" s="213">
        <v>1</v>
      </c>
      <c r="B45" s="169"/>
      <c r="C45" s="213"/>
      <c r="D45" s="214">
        <v>0</v>
      </c>
      <c r="E45" s="214"/>
      <c r="F45" s="214"/>
      <c r="G45" s="214">
        <f t="shared" si="2"/>
        <v>0</v>
      </c>
      <c r="P45" s="216"/>
    </row>
    <row r="46" spans="1:16" ht="12.75">
      <c r="A46" s="213">
        <v>2</v>
      </c>
      <c r="B46" s="169"/>
      <c r="C46" s="213"/>
      <c r="D46" s="214"/>
      <c r="E46" s="214"/>
      <c r="F46" s="214"/>
      <c r="G46" s="214">
        <f t="shared" si="2"/>
        <v>0</v>
      </c>
      <c r="P46" s="216"/>
    </row>
    <row r="47" spans="1:7" ht="12.75">
      <c r="A47" s="213">
        <v>3</v>
      </c>
      <c r="B47" s="169"/>
      <c r="C47" s="213"/>
      <c r="D47" s="214"/>
      <c r="E47" s="214"/>
      <c r="F47" s="214"/>
      <c r="G47" s="214">
        <f t="shared" si="2"/>
        <v>0</v>
      </c>
    </row>
    <row r="48" spans="1:7" ht="12.75">
      <c r="A48" s="213">
        <v>4</v>
      </c>
      <c r="B48" s="169"/>
      <c r="C48" s="213"/>
      <c r="D48" s="214"/>
      <c r="E48" s="214"/>
      <c r="F48" s="214"/>
      <c r="G48" s="214">
        <f t="shared" si="2"/>
        <v>0</v>
      </c>
    </row>
    <row r="49" spans="1:13" ht="12.75">
      <c r="A49" s="215"/>
      <c r="B49" s="291" t="s">
        <v>230</v>
      </c>
      <c r="C49" s="292"/>
      <c r="D49" s="293">
        <f>SUM(D40:D48)</f>
        <v>211114595.7233405</v>
      </c>
      <c r="E49" s="293">
        <f>SUM(E40:E48)</f>
        <v>102842210.15833332</v>
      </c>
      <c r="F49" s="293">
        <f>SUM(F40:F48)</f>
        <v>36623246.08202448</v>
      </c>
      <c r="G49" s="293">
        <f>SUM(G40:G48)</f>
        <v>277333559.79964936</v>
      </c>
      <c r="H49" s="216"/>
      <c r="I49" s="216"/>
      <c r="J49" s="216"/>
      <c r="K49" s="216"/>
      <c r="L49" s="303">
        <f>SUM(L41:L48)</f>
        <v>40377539.44200447</v>
      </c>
      <c r="M49" s="216">
        <f>L49+N32</f>
        <v>42151828.57767114</v>
      </c>
    </row>
    <row r="51" spans="4:12" ht="12.75">
      <c r="D51" s="216">
        <f>D17-D33</f>
        <v>211114595.08304334</v>
      </c>
      <c r="E51" s="216">
        <f>E17-E33</f>
        <v>66218963.41467096</v>
      </c>
      <c r="F51" s="216">
        <f>F17-F33</f>
        <v>0</v>
      </c>
      <c r="G51" s="216">
        <f>G17-G33</f>
        <v>277333558.4977143</v>
      </c>
      <c r="H51" s="229" t="e">
        <f>#REF!+#REF!+#REF!+#REF!</f>
        <v>#REF!</v>
      </c>
      <c r="I51" s="229"/>
      <c r="J51" s="229"/>
      <c r="K51" s="229"/>
      <c r="L51" s="229">
        <f>F49-E33</f>
        <v>-7345205.503304563</v>
      </c>
    </row>
    <row r="52" spans="2:12" ht="15">
      <c r="B52" s="210" t="s">
        <v>377</v>
      </c>
      <c r="D52" s="216"/>
      <c r="E52" s="216"/>
      <c r="F52" s="210" t="s">
        <v>379</v>
      </c>
      <c r="G52" s="216"/>
      <c r="H52" s="216"/>
      <c r="I52" s="216"/>
      <c r="J52" s="216"/>
      <c r="K52" s="216"/>
      <c r="L52" s="275"/>
    </row>
    <row r="53" spans="2:7" ht="15">
      <c r="B53" s="210" t="s">
        <v>376</v>
      </c>
      <c r="D53" s="216"/>
      <c r="F53" s="210"/>
      <c r="G53" s="216"/>
    </row>
    <row r="54" spans="4:7" ht="12.75">
      <c r="D54" s="216"/>
      <c r="E54" s="216"/>
      <c r="F54" s="216"/>
      <c r="G54" s="216"/>
    </row>
    <row r="56" spans="7:8" ht="12.75">
      <c r="G56" s="216">
        <f>G49+G33</f>
        <v>505878682.7959351</v>
      </c>
      <c r="H56">
        <f>G56*0.2</f>
        <v>101175736.55918702</v>
      </c>
    </row>
    <row r="57" spans="8:11" ht="12.75">
      <c r="H57" s="216"/>
      <c r="I57" s="216"/>
      <c r="J57" s="216"/>
      <c r="K57" s="216"/>
    </row>
    <row r="61" spans="1:7" ht="12.75">
      <c r="A61" s="323" t="s">
        <v>231</v>
      </c>
      <c r="B61" s="144">
        <v>39662315.4866325</v>
      </c>
      <c r="C61" s="169"/>
      <c r="D61" s="169"/>
      <c r="E61" s="169"/>
      <c r="F61" s="169">
        <f>9066283</f>
        <v>9066283</v>
      </c>
      <c r="G61" s="169"/>
    </row>
    <row r="62" spans="1:7" ht="12.75">
      <c r="A62" s="323" t="s">
        <v>389</v>
      </c>
      <c r="B62" s="144">
        <v>162423335.467018</v>
      </c>
      <c r="C62" s="169"/>
      <c r="D62" s="169"/>
      <c r="E62" s="169"/>
      <c r="F62" s="324">
        <f>70423661+1828360</f>
        <v>72252021</v>
      </c>
      <c r="G62" s="169">
        <f>12000</f>
        <v>12000</v>
      </c>
    </row>
    <row r="63" spans="1:7" ht="12.75">
      <c r="A63" s="323" t="s">
        <v>228</v>
      </c>
      <c r="B63" s="144">
        <v>8161260.483104</v>
      </c>
      <c r="C63" s="169"/>
      <c r="D63" s="169"/>
      <c r="E63" s="169"/>
      <c r="F63" s="169"/>
      <c r="G63" s="325"/>
    </row>
    <row r="64" spans="1:7" ht="12.75">
      <c r="A64" s="323" t="s">
        <v>390</v>
      </c>
      <c r="B64" s="144">
        <v>867684.8132181343</v>
      </c>
      <c r="C64" s="169"/>
      <c r="D64" s="169"/>
      <c r="E64" s="169"/>
      <c r="F64" s="169">
        <f>28857111</f>
        <v>28857111</v>
      </c>
      <c r="G64" s="169"/>
    </row>
  </sheetData>
  <sheetProtection/>
  <mergeCells count="20"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  <mergeCell ref="H6:I6"/>
    <mergeCell ref="I38:I39"/>
    <mergeCell ref="B36:G36"/>
    <mergeCell ref="A38:A39"/>
    <mergeCell ref="B38:B39"/>
    <mergeCell ref="C38:C39"/>
    <mergeCell ref="E38:E39"/>
    <mergeCell ref="F38:F39"/>
    <mergeCell ref="B20:G20"/>
    <mergeCell ref="A22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1" sqref="H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51"/>
  <sheetViews>
    <sheetView zoomScalePageLayoutView="0" workbookViewId="0" topLeftCell="A15">
      <selection activeCell="A1" sqref="A1:K51"/>
    </sheetView>
  </sheetViews>
  <sheetFormatPr defaultColWidth="9.140625" defaultRowHeight="12.75"/>
  <cols>
    <col min="1" max="1" width="4.140625" style="63" customWidth="1"/>
    <col min="2" max="3" width="9.140625" style="63" customWidth="1"/>
    <col min="4" max="4" width="9.28125" style="63" customWidth="1"/>
    <col min="5" max="5" width="11.421875" style="63" customWidth="1"/>
    <col min="6" max="6" width="12.8515625" style="63" customWidth="1"/>
    <col min="7" max="7" width="5.421875" style="63" customWidth="1"/>
    <col min="8" max="8" width="9.8515625" style="63" bestFit="1" customWidth="1"/>
    <col min="9" max="9" width="9.140625" style="63" customWidth="1"/>
    <col min="10" max="10" width="3.140625" style="63" customWidth="1"/>
    <col min="11" max="11" width="9.140625" style="63" customWidth="1"/>
    <col min="12" max="12" width="1.8515625" style="63" customWidth="1"/>
    <col min="13" max="16384" width="9.140625" style="63" customWidth="1"/>
  </cols>
  <sheetData>
    <row r="1" s="32" customFormat="1" ht="13.5" customHeight="1"/>
    <row r="2" spans="2:11" s="32" customFormat="1" ht="13.5" customHeight="1">
      <c r="B2" s="33"/>
      <c r="C2" s="34"/>
      <c r="D2" s="34"/>
      <c r="E2" s="34"/>
      <c r="F2" s="34"/>
      <c r="G2" s="34"/>
      <c r="H2" s="34"/>
      <c r="I2" s="34"/>
      <c r="J2" s="34"/>
      <c r="K2" s="35"/>
    </row>
    <row r="3" spans="2:11" s="41" customFormat="1" ht="21" customHeight="1">
      <c r="B3" s="36"/>
      <c r="C3" s="37" t="s">
        <v>170</v>
      </c>
      <c r="D3" s="37"/>
      <c r="E3" s="37"/>
      <c r="F3" s="143" t="s">
        <v>250</v>
      </c>
      <c r="G3" s="235"/>
      <c r="H3" s="44"/>
      <c r="I3" s="37"/>
      <c r="J3" s="37"/>
      <c r="K3" s="40"/>
    </row>
    <row r="4" spans="2:11" s="41" customFormat="1" ht="13.5" customHeight="1">
      <c r="B4" s="36"/>
      <c r="C4" s="37" t="s">
        <v>92</v>
      </c>
      <c r="D4" s="37"/>
      <c r="E4" s="37"/>
      <c r="F4" s="38" t="s">
        <v>252</v>
      </c>
      <c r="G4" s="235"/>
      <c r="H4" s="44"/>
      <c r="I4" s="37"/>
      <c r="J4" s="37"/>
      <c r="K4" s="40"/>
    </row>
    <row r="5" spans="2:11" s="41" customFormat="1" ht="13.5" customHeight="1">
      <c r="B5" s="36"/>
      <c r="C5" s="37" t="s">
        <v>6</v>
      </c>
      <c r="D5" s="37"/>
      <c r="E5" s="37"/>
      <c r="F5" s="42" t="s">
        <v>253</v>
      </c>
      <c r="G5" s="38"/>
      <c r="H5" s="37"/>
      <c r="I5" s="37"/>
      <c r="J5" s="37"/>
      <c r="K5" s="40"/>
    </row>
    <row r="6" spans="2:11" s="41" customFormat="1" ht="13.5" customHeight="1">
      <c r="B6" s="36"/>
      <c r="C6" s="37"/>
      <c r="D6" s="37"/>
      <c r="E6" s="37"/>
      <c r="F6" s="37"/>
      <c r="G6" s="37"/>
      <c r="H6" s="39" t="s">
        <v>236</v>
      </c>
      <c r="I6" s="44"/>
      <c r="J6" s="37"/>
      <c r="K6" s="40"/>
    </row>
    <row r="7" spans="2:11" s="41" customFormat="1" ht="13.5" customHeight="1">
      <c r="B7" s="36"/>
      <c r="C7" s="37" t="s">
        <v>0</v>
      </c>
      <c r="D7" s="37"/>
      <c r="E7" s="37"/>
      <c r="F7" s="38" t="s">
        <v>264</v>
      </c>
      <c r="G7" s="43"/>
      <c r="H7" s="37"/>
      <c r="I7" s="37"/>
      <c r="J7" s="37"/>
      <c r="K7" s="40"/>
    </row>
    <row r="8" spans="2:11" s="41" customFormat="1" ht="13.5" customHeight="1">
      <c r="B8" s="36"/>
      <c r="C8" s="37" t="s">
        <v>1</v>
      </c>
      <c r="D8" s="37"/>
      <c r="E8" s="37"/>
      <c r="F8" s="42">
        <v>33341</v>
      </c>
      <c r="G8" s="44"/>
      <c r="H8" s="37"/>
      <c r="I8" s="37"/>
      <c r="J8" s="37"/>
      <c r="K8" s="40"/>
    </row>
    <row r="9" spans="2:11" s="41" customFormat="1" ht="13.5" customHeight="1">
      <c r="B9" s="36"/>
      <c r="C9" s="37"/>
      <c r="D9" s="37"/>
      <c r="E9" s="37"/>
      <c r="F9" s="37"/>
      <c r="G9" s="37"/>
      <c r="H9" s="37"/>
      <c r="I9" s="37"/>
      <c r="J9" s="37"/>
      <c r="K9" s="40"/>
    </row>
    <row r="10" spans="2:11" s="41" customFormat="1" ht="36" customHeight="1">
      <c r="B10" s="36"/>
      <c r="C10" s="37" t="s">
        <v>32</v>
      </c>
      <c r="D10" s="37"/>
      <c r="E10" s="37"/>
      <c r="F10" s="361"/>
      <c r="G10" s="361"/>
      <c r="H10" s="361"/>
      <c r="I10" s="361"/>
      <c r="J10" s="38"/>
      <c r="K10" s="40"/>
    </row>
    <row r="11" spans="2:11" s="41" customFormat="1" ht="47.25" customHeight="1">
      <c r="B11" s="36"/>
      <c r="C11" s="37"/>
      <c r="D11" s="37"/>
      <c r="E11" s="37"/>
      <c r="F11" s="362" t="s">
        <v>251</v>
      </c>
      <c r="G11" s="362"/>
      <c r="H11" s="362"/>
      <c r="I11" s="362"/>
      <c r="J11" s="42"/>
      <c r="K11" s="40"/>
    </row>
    <row r="12" spans="2:11" s="41" customFormat="1" ht="13.5" customHeight="1">
      <c r="B12" s="36"/>
      <c r="C12" s="37"/>
      <c r="D12" s="37"/>
      <c r="E12" s="37"/>
      <c r="F12" s="42"/>
      <c r="G12" s="42"/>
      <c r="H12" s="42"/>
      <c r="I12" s="42"/>
      <c r="J12" s="42"/>
      <c r="K12" s="40"/>
    </row>
    <row r="13" spans="2:11" s="48" customFormat="1" ht="12.7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s="48" customFormat="1" ht="12.7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s="48" customFormat="1" ht="12.7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s="48" customFormat="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s="48" customFormat="1" ht="12.7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s="48" customFormat="1" ht="12.75">
      <c r="B18" s="45"/>
      <c r="D18" s="46"/>
      <c r="E18" s="46"/>
      <c r="F18" s="46"/>
      <c r="G18" s="46"/>
      <c r="H18" s="46"/>
      <c r="I18" s="46"/>
      <c r="J18" s="46"/>
      <c r="K18" s="47"/>
    </row>
    <row r="19" spans="2:11" s="48" customFormat="1" ht="12.75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s="48" customFormat="1" ht="12.75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s="48" customFormat="1" ht="12.75">
      <c r="B21" s="45"/>
      <c r="C21" s="46"/>
      <c r="D21" s="46"/>
      <c r="E21" s="46"/>
      <c r="F21" s="46"/>
      <c r="G21" s="46"/>
      <c r="H21" s="46"/>
      <c r="I21" s="46"/>
      <c r="J21" s="46"/>
      <c r="K21" s="47"/>
    </row>
    <row r="22" spans="2:11" s="49" customFormat="1" ht="33.75">
      <c r="B22" s="363" t="s">
        <v>7</v>
      </c>
      <c r="C22" s="364"/>
      <c r="D22" s="364"/>
      <c r="E22" s="364"/>
      <c r="F22" s="364"/>
      <c r="G22" s="364"/>
      <c r="H22" s="364"/>
      <c r="I22" s="364"/>
      <c r="J22" s="364"/>
      <c r="K22" s="365"/>
    </row>
    <row r="23" spans="2:11" s="48" customFormat="1" ht="12.75">
      <c r="B23" s="50"/>
      <c r="C23" s="366" t="s">
        <v>75</v>
      </c>
      <c r="D23" s="366"/>
      <c r="E23" s="366"/>
      <c r="F23" s="366"/>
      <c r="G23" s="366"/>
      <c r="H23" s="366"/>
      <c r="I23" s="366"/>
      <c r="J23" s="366"/>
      <c r="K23" s="47"/>
    </row>
    <row r="24" spans="2:11" s="48" customFormat="1" ht="12.75">
      <c r="B24" s="45"/>
      <c r="C24" s="366" t="s">
        <v>76</v>
      </c>
      <c r="D24" s="366"/>
      <c r="E24" s="366"/>
      <c r="F24" s="366"/>
      <c r="G24" s="366"/>
      <c r="H24" s="366"/>
      <c r="I24" s="366"/>
      <c r="J24" s="366"/>
      <c r="K24" s="47"/>
    </row>
    <row r="25" spans="2:11" s="48" customFormat="1" ht="12.75">
      <c r="B25" s="45"/>
      <c r="C25" s="46"/>
      <c r="D25" s="46"/>
      <c r="E25" s="46"/>
      <c r="F25" s="46"/>
      <c r="G25" s="46"/>
      <c r="H25" s="46"/>
      <c r="I25" s="46"/>
      <c r="J25" s="46"/>
      <c r="K25" s="47"/>
    </row>
    <row r="26" spans="2:11" s="48" customFormat="1" ht="12.75">
      <c r="B26" s="45"/>
      <c r="C26" s="46"/>
      <c r="D26" s="46"/>
      <c r="E26" s="46"/>
      <c r="F26" s="46"/>
      <c r="G26" s="46"/>
      <c r="H26" s="46"/>
      <c r="I26" s="46"/>
      <c r="J26" s="46"/>
      <c r="K26" s="47"/>
    </row>
    <row r="27" spans="2:11" s="54" customFormat="1" ht="33.75">
      <c r="B27" s="45"/>
      <c r="C27" s="46"/>
      <c r="D27" s="46"/>
      <c r="E27" s="46"/>
      <c r="F27" s="51" t="s">
        <v>381</v>
      </c>
      <c r="G27" s="52"/>
      <c r="H27" s="52"/>
      <c r="I27" s="52"/>
      <c r="J27" s="52"/>
      <c r="K27" s="53"/>
    </row>
    <row r="28" spans="2:11" s="54" customFormat="1" ht="12.75">
      <c r="B28" s="55"/>
      <c r="C28" s="52"/>
      <c r="D28" s="52"/>
      <c r="E28" s="52"/>
      <c r="F28" s="52"/>
      <c r="G28" s="52"/>
      <c r="H28" s="52"/>
      <c r="I28" s="52"/>
      <c r="J28" s="52"/>
      <c r="K28" s="53"/>
    </row>
    <row r="29" spans="2:11" s="54" customFormat="1" ht="12.75">
      <c r="B29" s="55"/>
      <c r="C29" s="52"/>
      <c r="D29" s="52"/>
      <c r="E29" s="52"/>
      <c r="F29" s="52"/>
      <c r="G29" s="52"/>
      <c r="H29" s="52"/>
      <c r="I29" s="52"/>
      <c r="J29" s="52"/>
      <c r="K29" s="53"/>
    </row>
    <row r="30" spans="2:11" s="54" customFormat="1" ht="12.75">
      <c r="B30" s="55"/>
      <c r="C30" s="52"/>
      <c r="D30" s="52"/>
      <c r="E30" s="52"/>
      <c r="F30" s="52"/>
      <c r="G30" s="52"/>
      <c r="H30" s="52"/>
      <c r="I30" s="52"/>
      <c r="J30" s="52"/>
      <c r="K30" s="53"/>
    </row>
    <row r="31" spans="2:11" s="54" customFormat="1" ht="12.75">
      <c r="B31" s="55"/>
      <c r="C31" s="52"/>
      <c r="D31" s="52"/>
      <c r="E31" s="52"/>
      <c r="F31" s="52"/>
      <c r="G31" s="52"/>
      <c r="H31" s="52"/>
      <c r="I31" s="52"/>
      <c r="J31" s="52"/>
      <c r="K31" s="53"/>
    </row>
    <row r="32" spans="2:11" s="54" customFormat="1" ht="12.75">
      <c r="B32" s="55"/>
      <c r="C32" s="52"/>
      <c r="D32" s="52"/>
      <c r="E32" s="52"/>
      <c r="F32" s="52"/>
      <c r="G32" s="52"/>
      <c r="H32" s="52"/>
      <c r="I32" s="52"/>
      <c r="J32" s="52"/>
      <c r="K32" s="53"/>
    </row>
    <row r="33" spans="2:11" s="54" customFormat="1" ht="12.75">
      <c r="B33" s="55"/>
      <c r="C33" s="52"/>
      <c r="D33" s="52"/>
      <c r="E33" s="52"/>
      <c r="F33" s="52"/>
      <c r="G33" s="52"/>
      <c r="H33" s="52"/>
      <c r="I33" s="52"/>
      <c r="J33" s="52"/>
      <c r="K33" s="53"/>
    </row>
    <row r="34" spans="2:11" s="54" customFormat="1" ht="12.75">
      <c r="B34" s="55"/>
      <c r="C34" s="52"/>
      <c r="D34" s="52"/>
      <c r="E34" s="52"/>
      <c r="F34" s="52"/>
      <c r="G34" s="52"/>
      <c r="H34" s="52"/>
      <c r="I34" s="52"/>
      <c r="J34" s="52"/>
      <c r="K34" s="53"/>
    </row>
    <row r="35" spans="2:11" s="54" customFormat="1" ht="12.75">
      <c r="B35" s="55"/>
      <c r="C35" s="52"/>
      <c r="D35" s="52"/>
      <c r="E35" s="52"/>
      <c r="F35" s="52"/>
      <c r="G35" s="52"/>
      <c r="H35" s="52"/>
      <c r="I35" s="52"/>
      <c r="J35" s="52"/>
      <c r="K35" s="53"/>
    </row>
    <row r="36" spans="2:11" s="54" customFormat="1" ht="12.75">
      <c r="B36" s="55"/>
      <c r="C36" s="52"/>
      <c r="D36" s="52"/>
      <c r="E36" s="52"/>
      <c r="F36" s="52"/>
      <c r="G36" s="52"/>
      <c r="H36" s="52"/>
      <c r="I36" s="52"/>
      <c r="J36" s="52"/>
      <c r="K36" s="53"/>
    </row>
    <row r="37" spans="2:11" s="54" customFormat="1" ht="12.75">
      <c r="B37" s="55"/>
      <c r="C37" s="52"/>
      <c r="D37" s="52"/>
      <c r="E37" s="52"/>
      <c r="F37" s="52"/>
      <c r="G37" s="52"/>
      <c r="H37" s="52"/>
      <c r="I37" s="52"/>
      <c r="J37" s="52"/>
      <c r="K37" s="53"/>
    </row>
    <row r="38" spans="2:11" s="54" customFormat="1" ht="12.75">
      <c r="B38" s="55"/>
      <c r="C38" s="52"/>
      <c r="D38" s="52"/>
      <c r="E38" s="52"/>
      <c r="F38" s="52"/>
      <c r="G38" s="52"/>
      <c r="H38" s="52"/>
      <c r="I38" s="52"/>
      <c r="J38" s="52"/>
      <c r="K38" s="53"/>
    </row>
    <row r="39" spans="2:11" s="54" customFormat="1" ht="9" customHeight="1">
      <c r="B39" s="55"/>
      <c r="C39" s="52"/>
      <c r="D39" s="52"/>
      <c r="E39" s="52"/>
      <c r="F39" s="52"/>
      <c r="G39" s="52"/>
      <c r="H39" s="52"/>
      <c r="I39" s="52"/>
      <c r="J39" s="52"/>
      <c r="K39" s="53"/>
    </row>
    <row r="40" spans="2:11" s="54" customFormat="1" ht="12.75">
      <c r="B40" s="55"/>
      <c r="C40" s="52"/>
      <c r="D40" s="52"/>
      <c r="E40" s="52"/>
      <c r="F40" s="52"/>
      <c r="G40" s="52"/>
      <c r="H40" s="52"/>
      <c r="I40" s="52"/>
      <c r="J40" s="52"/>
      <c r="K40" s="53"/>
    </row>
    <row r="41" spans="2:11" s="54" customFormat="1" ht="12.75">
      <c r="B41" s="55"/>
      <c r="C41" s="52"/>
      <c r="D41" s="52"/>
      <c r="E41" s="52"/>
      <c r="F41" s="52"/>
      <c r="G41" s="52"/>
      <c r="H41" s="52"/>
      <c r="I41" s="52"/>
      <c r="J41" s="52"/>
      <c r="K41" s="53"/>
    </row>
    <row r="42" spans="2:11" s="41" customFormat="1" ht="12.75" customHeight="1">
      <c r="B42" s="36"/>
      <c r="C42" s="37" t="s">
        <v>98</v>
      </c>
      <c r="D42" s="37"/>
      <c r="E42" s="37"/>
      <c r="F42" s="37"/>
      <c r="G42" s="37"/>
      <c r="H42" s="368" t="s">
        <v>171</v>
      </c>
      <c r="I42" s="368"/>
      <c r="J42" s="37"/>
      <c r="K42" s="40"/>
    </row>
    <row r="43" spans="2:11" s="41" customFormat="1" ht="12.75" customHeight="1">
      <c r="B43" s="36"/>
      <c r="C43" s="37" t="s">
        <v>99</v>
      </c>
      <c r="D43" s="37"/>
      <c r="E43" s="37"/>
      <c r="F43" s="37"/>
      <c r="G43" s="37"/>
      <c r="H43" s="367" t="s">
        <v>172</v>
      </c>
      <c r="I43" s="367"/>
      <c r="J43" s="37"/>
      <c r="K43" s="40"/>
    </row>
    <row r="44" spans="2:11" s="41" customFormat="1" ht="12.75" customHeight="1">
      <c r="B44" s="36"/>
      <c r="C44" s="37" t="s">
        <v>93</v>
      </c>
      <c r="D44" s="37"/>
      <c r="E44" s="37"/>
      <c r="F44" s="37"/>
      <c r="G44" s="37"/>
      <c r="H44" s="367" t="s">
        <v>100</v>
      </c>
      <c r="I44" s="367"/>
      <c r="J44" s="37"/>
      <c r="K44" s="40"/>
    </row>
    <row r="45" spans="2:11" s="41" customFormat="1" ht="12.75" customHeight="1">
      <c r="B45" s="36"/>
      <c r="C45" s="37" t="s">
        <v>94</v>
      </c>
      <c r="D45" s="37"/>
      <c r="E45" s="37"/>
      <c r="F45" s="37"/>
      <c r="G45" s="37"/>
      <c r="H45" s="367" t="s">
        <v>100</v>
      </c>
      <c r="I45" s="367"/>
      <c r="J45" s="37"/>
      <c r="K45" s="40"/>
    </row>
    <row r="46" spans="2:11" s="48" customFormat="1" ht="12.75">
      <c r="B46" s="45"/>
      <c r="C46" s="46"/>
      <c r="D46" s="46"/>
      <c r="E46" s="46"/>
      <c r="F46" s="46"/>
      <c r="G46" s="46"/>
      <c r="H46" s="46"/>
      <c r="I46" s="46"/>
      <c r="J46" s="46"/>
      <c r="K46" s="47"/>
    </row>
    <row r="47" spans="2:11" s="59" customFormat="1" ht="12.75" customHeight="1">
      <c r="B47" s="56"/>
      <c r="C47" s="37" t="s">
        <v>101</v>
      </c>
      <c r="D47" s="37"/>
      <c r="E47" s="37"/>
      <c r="F47" s="37"/>
      <c r="G47" s="44" t="s">
        <v>95</v>
      </c>
      <c r="H47" s="368" t="s">
        <v>408</v>
      </c>
      <c r="I47" s="368"/>
      <c r="J47" s="57"/>
      <c r="K47" s="58"/>
    </row>
    <row r="48" spans="2:11" s="59" customFormat="1" ht="12.75" customHeight="1">
      <c r="B48" s="56"/>
      <c r="C48" s="37"/>
      <c r="D48" s="37"/>
      <c r="E48" s="37"/>
      <c r="F48" s="37"/>
      <c r="G48" s="44" t="s">
        <v>96</v>
      </c>
      <c r="H48" s="367" t="s">
        <v>385</v>
      </c>
      <c r="I48" s="367"/>
      <c r="J48" s="57"/>
      <c r="K48" s="58"/>
    </row>
    <row r="49" spans="2:11" s="59" customFormat="1" ht="7.5" customHeight="1">
      <c r="B49" s="56"/>
      <c r="C49" s="37"/>
      <c r="D49" s="37"/>
      <c r="E49" s="37"/>
      <c r="F49" s="37"/>
      <c r="G49" s="44"/>
      <c r="H49" s="44"/>
      <c r="I49" s="44"/>
      <c r="J49" s="57"/>
      <c r="K49" s="58"/>
    </row>
    <row r="50" spans="2:11" s="59" customFormat="1" ht="12.75" customHeight="1">
      <c r="B50" s="56"/>
      <c r="C50" s="37" t="s">
        <v>97</v>
      </c>
      <c r="D50" s="37"/>
      <c r="E50" s="37"/>
      <c r="F50" s="44"/>
      <c r="G50" s="37"/>
      <c r="H50" s="295">
        <v>42078</v>
      </c>
      <c r="I50" s="38"/>
      <c r="J50" s="57"/>
      <c r="K50" s="58"/>
    </row>
    <row r="51" spans="2:11" ht="22.5" customHeight="1">
      <c r="B51" s="60"/>
      <c r="C51" s="61"/>
      <c r="D51" s="61"/>
      <c r="E51" s="61"/>
      <c r="F51" s="61"/>
      <c r="G51" s="61"/>
      <c r="H51" s="61"/>
      <c r="I51" s="61"/>
      <c r="J51" s="61"/>
      <c r="K51" s="62"/>
    </row>
    <row r="52" ht="6.75" customHeight="1"/>
  </sheetData>
  <sheetProtection/>
  <mergeCells count="11">
    <mergeCell ref="H42:I42"/>
    <mergeCell ref="F10:I10"/>
    <mergeCell ref="F11:I11"/>
    <mergeCell ref="B22:K22"/>
    <mergeCell ref="C23:J23"/>
    <mergeCell ref="C24:J24"/>
    <mergeCell ref="H48:I48"/>
    <mergeCell ref="H43:I43"/>
    <mergeCell ref="H44:I44"/>
    <mergeCell ref="H45:I45"/>
    <mergeCell ref="H47:I47"/>
  </mergeCells>
  <printOptions horizontalCentered="1" verticalCentered="1"/>
  <pageMargins left="0" right="0" top="0" bottom="0" header="0.511811023622047" footer="0.1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B1:J52"/>
  <sheetViews>
    <sheetView zoomScalePageLayoutView="0" workbookViewId="0" topLeftCell="F2">
      <selection activeCell="I4" sqref="I4"/>
    </sheetView>
  </sheetViews>
  <sheetFormatPr defaultColWidth="9.140625" defaultRowHeight="12.75"/>
  <cols>
    <col min="1" max="1" width="4.28125" style="101" customWidth="1"/>
    <col min="2" max="2" width="3.7109375" style="102" customWidth="1"/>
    <col min="3" max="3" width="2.7109375" style="102" customWidth="1"/>
    <col min="4" max="4" width="4.00390625" style="102" customWidth="1"/>
    <col min="5" max="5" width="39.8515625" style="101" customWidth="1"/>
    <col min="6" max="6" width="7.00390625" style="101" customWidth="1"/>
    <col min="7" max="7" width="12.00390625" style="101" customWidth="1"/>
    <col min="8" max="8" width="14.140625" style="101" customWidth="1"/>
    <col min="9" max="9" width="9.140625" style="101" customWidth="1"/>
    <col min="10" max="10" width="10.7109375" style="101" bestFit="1" customWidth="1"/>
    <col min="11" max="16384" width="9.140625" style="101" customWidth="1"/>
  </cols>
  <sheetData>
    <row r="1" spans="2:4" s="32" customFormat="1" ht="17.25" customHeight="1">
      <c r="B1" s="64"/>
      <c r="C1" s="64"/>
      <c r="D1" s="64"/>
    </row>
    <row r="2" spans="2:5" s="69" customFormat="1" ht="18">
      <c r="B2" s="294" t="s">
        <v>250</v>
      </c>
      <c r="C2" s="67"/>
      <c r="D2" s="67"/>
      <c r="E2" s="68"/>
    </row>
    <row r="3" spans="2:5" s="69" customFormat="1" ht="9" customHeight="1">
      <c r="B3" s="66"/>
      <c r="C3" s="67"/>
      <c r="D3" s="67"/>
      <c r="E3" s="68"/>
    </row>
    <row r="4" spans="2:8" s="71" customFormat="1" ht="18" customHeight="1">
      <c r="B4" s="369" t="s">
        <v>383</v>
      </c>
      <c r="C4" s="369"/>
      <c r="D4" s="369"/>
      <c r="E4" s="369"/>
      <c r="F4" s="369"/>
      <c r="G4" s="369"/>
      <c r="H4" s="369"/>
    </row>
    <row r="5" spans="2:4" s="48" customFormat="1" ht="6.75" customHeight="1">
      <c r="B5" s="72"/>
      <c r="C5" s="72"/>
      <c r="D5" s="72"/>
    </row>
    <row r="6" spans="2:8" s="48" customFormat="1" ht="12" customHeight="1">
      <c r="B6" s="373" t="s">
        <v>2</v>
      </c>
      <c r="C6" s="375" t="s">
        <v>8</v>
      </c>
      <c r="D6" s="376"/>
      <c r="E6" s="377"/>
      <c r="F6" s="373" t="s">
        <v>9</v>
      </c>
      <c r="G6" s="76" t="s">
        <v>135</v>
      </c>
      <c r="H6" s="76" t="s">
        <v>135</v>
      </c>
    </row>
    <row r="7" spans="2:8" s="48" customFormat="1" ht="12" customHeight="1">
      <c r="B7" s="374"/>
      <c r="C7" s="378"/>
      <c r="D7" s="379"/>
      <c r="E7" s="380"/>
      <c r="F7" s="374"/>
      <c r="G7" s="77" t="s">
        <v>136</v>
      </c>
      <c r="H7" s="78" t="s">
        <v>140</v>
      </c>
    </row>
    <row r="8" spans="2:8" s="83" customFormat="1" ht="24.75" customHeight="1">
      <c r="B8" s="79" t="s">
        <v>3</v>
      </c>
      <c r="C8" s="370" t="s">
        <v>141</v>
      </c>
      <c r="D8" s="371"/>
      <c r="E8" s="372"/>
      <c r="F8" s="81"/>
      <c r="G8" s="81">
        <v>596203758.0966665</v>
      </c>
      <c r="H8" s="82">
        <v>532492488.89999986</v>
      </c>
    </row>
    <row r="9" spans="2:8" s="83" customFormat="1" ht="16.5" customHeight="1">
      <c r="B9" s="84"/>
      <c r="C9" s="80">
        <v>1</v>
      </c>
      <c r="D9" s="75" t="s">
        <v>10</v>
      </c>
      <c r="E9" s="85"/>
      <c r="F9" s="86"/>
      <c r="G9" s="86">
        <v>141959266.42999983</v>
      </c>
      <c r="H9" s="82">
        <v>115570844.89999986</v>
      </c>
    </row>
    <row r="10" spans="2:8" s="91" customFormat="1" ht="16.5" customHeight="1">
      <c r="B10" s="84"/>
      <c r="C10" s="80"/>
      <c r="D10" s="87" t="s">
        <v>102</v>
      </c>
      <c r="E10" s="88" t="s">
        <v>29</v>
      </c>
      <c r="F10" s="89"/>
      <c r="G10" s="89">
        <v>140798972.42999983</v>
      </c>
      <c r="H10" s="82">
        <v>114910550.89999986</v>
      </c>
    </row>
    <row r="11" spans="2:8" s="91" customFormat="1" ht="16.5" customHeight="1">
      <c r="B11" s="92"/>
      <c r="C11" s="80"/>
      <c r="D11" s="87" t="s">
        <v>102</v>
      </c>
      <c r="E11" s="88" t="s">
        <v>30</v>
      </c>
      <c r="F11" s="89"/>
      <c r="G11" s="89">
        <v>1160294</v>
      </c>
      <c r="H11" s="82">
        <v>660294</v>
      </c>
    </row>
    <row r="12" spans="2:8" s="83" customFormat="1" ht="16.5" customHeight="1">
      <c r="B12" s="92"/>
      <c r="C12" s="80">
        <v>2</v>
      </c>
      <c r="D12" s="75" t="s">
        <v>142</v>
      </c>
      <c r="E12" s="85"/>
      <c r="F12" s="86"/>
      <c r="G12" s="86"/>
      <c r="H12" s="82"/>
    </row>
    <row r="13" spans="2:8" s="83" customFormat="1" ht="16.5" customHeight="1">
      <c r="B13" s="84"/>
      <c r="C13" s="80">
        <v>3</v>
      </c>
      <c r="D13" s="75" t="s">
        <v>143</v>
      </c>
      <c r="E13" s="85"/>
      <c r="F13" s="86"/>
      <c r="G13" s="86">
        <v>434230605</v>
      </c>
      <c r="H13" s="90">
        <v>386900814</v>
      </c>
    </row>
    <row r="14" spans="2:8" s="91" customFormat="1" ht="16.5" customHeight="1">
      <c r="B14" s="84"/>
      <c r="C14" s="93"/>
      <c r="D14" s="87" t="s">
        <v>102</v>
      </c>
      <c r="E14" s="88" t="s">
        <v>103</v>
      </c>
      <c r="F14" s="89"/>
      <c r="G14" s="89"/>
      <c r="H14" s="89"/>
    </row>
    <row r="15" spans="2:8" s="91" customFormat="1" ht="16.5" customHeight="1">
      <c r="B15" s="92"/>
      <c r="C15" s="94"/>
      <c r="D15" s="95" t="s">
        <v>102</v>
      </c>
      <c r="E15" s="88" t="s">
        <v>104</v>
      </c>
      <c r="F15" s="89"/>
      <c r="G15" s="89">
        <v>235125458</v>
      </c>
      <c r="H15" s="90">
        <v>217264704</v>
      </c>
    </row>
    <row r="16" spans="2:8" s="91" customFormat="1" ht="16.5" customHeight="1">
      <c r="B16" s="92"/>
      <c r="C16" s="94"/>
      <c r="D16" s="95" t="s">
        <v>102</v>
      </c>
      <c r="E16" s="88" t="s">
        <v>105</v>
      </c>
      <c r="F16" s="89"/>
      <c r="G16" s="89">
        <v>1189599</v>
      </c>
      <c r="H16" s="90">
        <v>1189599</v>
      </c>
    </row>
    <row r="17" spans="2:8" s="91" customFormat="1" ht="16.5" customHeight="1">
      <c r="B17" s="92"/>
      <c r="C17" s="94"/>
      <c r="D17" s="95" t="s">
        <v>102</v>
      </c>
      <c r="E17" s="88" t="s">
        <v>106</v>
      </c>
      <c r="F17" s="89"/>
      <c r="G17" s="89">
        <v>197915548</v>
      </c>
      <c r="H17" s="90">
        <v>168446511</v>
      </c>
    </row>
    <row r="18" spans="2:8" s="91" customFormat="1" ht="16.5" customHeight="1">
      <c r="B18" s="92"/>
      <c r="C18" s="94"/>
      <c r="D18" s="95" t="s">
        <v>102</v>
      </c>
      <c r="E18" s="88" t="s">
        <v>109</v>
      </c>
      <c r="F18" s="89"/>
      <c r="G18" s="89"/>
      <c r="H18" s="90"/>
    </row>
    <row r="19" spans="2:8" s="91" customFormat="1" ht="16.5" customHeight="1">
      <c r="B19" s="92"/>
      <c r="C19" s="94"/>
      <c r="D19" s="95" t="s">
        <v>102</v>
      </c>
      <c r="E19" s="88"/>
      <c r="F19" s="89"/>
      <c r="G19" s="89"/>
      <c r="H19" s="90"/>
    </row>
    <row r="20" spans="2:8" s="91" customFormat="1" ht="16.5" customHeight="1">
      <c r="B20" s="92"/>
      <c r="C20" s="94"/>
      <c r="D20" s="95" t="s">
        <v>102</v>
      </c>
      <c r="E20" s="88"/>
      <c r="F20" s="89"/>
      <c r="G20" s="90"/>
      <c r="H20" s="90"/>
    </row>
    <row r="21" spans="2:8" s="83" customFormat="1" ht="16.5" customHeight="1">
      <c r="B21" s="92"/>
      <c r="C21" s="80">
        <v>4</v>
      </c>
      <c r="D21" s="75" t="s">
        <v>11</v>
      </c>
      <c r="E21" s="85"/>
      <c r="F21" s="86"/>
      <c r="G21" s="90">
        <v>20013886.666666664</v>
      </c>
      <c r="H21" s="90">
        <v>30020830</v>
      </c>
    </row>
    <row r="22" spans="2:8" s="91" customFormat="1" ht="16.5" customHeight="1">
      <c r="B22" s="84"/>
      <c r="C22" s="93"/>
      <c r="D22" s="87" t="s">
        <v>102</v>
      </c>
      <c r="E22" s="88" t="s">
        <v>12</v>
      </c>
      <c r="F22" s="89"/>
      <c r="G22" s="90"/>
      <c r="H22" s="90"/>
    </row>
    <row r="23" spans="2:8" s="91" customFormat="1" ht="16.5" customHeight="1">
      <c r="B23" s="92"/>
      <c r="C23" s="94"/>
      <c r="D23" s="95" t="s">
        <v>102</v>
      </c>
      <c r="E23" s="88" t="s">
        <v>108</v>
      </c>
      <c r="F23" s="89"/>
      <c r="G23" s="90">
        <v>20013886.666666664</v>
      </c>
      <c r="H23" s="90">
        <v>30020830</v>
      </c>
    </row>
    <row r="24" spans="2:8" s="91" customFormat="1" ht="16.5" customHeight="1">
      <c r="B24" s="92"/>
      <c r="C24" s="94"/>
      <c r="D24" s="95" t="s">
        <v>102</v>
      </c>
      <c r="E24" s="88" t="s">
        <v>13</v>
      </c>
      <c r="F24" s="89"/>
      <c r="G24" s="90"/>
      <c r="H24" s="90"/>
    </row>
    <row r="25" spans="2:8" s="91" customFormat="1" ht="16.5" customHeight="1">
      <c r="B25" s="92"/>
      <c r="C25" s="94"/>
      <c r="D25" s="95" t="s">
        <v>102</v>
      </c>
      <c r="E25" s="88" t="s">
        <v>146</v>
      </c>
      <c r="F25" s="89"/>
      <c r="G25" s="90"/>
      <c r="H25" s="89"/>
    </row>
    <row r="26" spans="2:8" s="91" customFormat="1" ht="16.5" customHeight="1">
      <c r="B26" s="92"/>
      <c r="C26" s="94"/>
      <c r="D26" s="95" t="s">
        <v>102</v>
      </c>
      <c r="E26" s="88" t="s">
        <v>14</v>
      </c>
      <c r="F26" s="89"/>
      <c r="G26" s="89"/>
      <c r="H26" s="89"/>
    </row>
    <row r="27" spans="2:8" s="91" customFormat="1" ht="16.5" customHeight="1">
      <c r="B27" s="92"/>
      <c r="C27" s="94"/>
      <c r="D27" s="95" t="s">
        <v>102</v>
      </c>
      <c r="E27" s="88" t="s">
        <v>15</v>
      </c>
      <c r="F27" s="89"/>
      <c r="G27" s="89"/>
      <c r="H27" s="89"/>
    </row>
    <row r="28" spans="2:8" s="91" customFormat="1" ht="16.5" customHeight="1">
      <c r="B28" s="92"/>
      <c r="C28" s="94"/>
      <c r="D28" s="95" t="s">
        <v>102</v>
      </c>
      <c r="E28" s="88"/>
      <c r="F28" s="89"/>
      <c r="G28" s="89"/>
      <c r="H28" s="89"/>
    </row>
    <row r="29" spans="2:8" s="83" customFormat="1" ht="16.5" customHeight="1">
      <c r="B29" s="92"/>
      <c r="C29" s="80">
        <v>5</v>
      </c>
      <c r="D29" s="75" t="s">
        <v>144</v>
      </c>
      <c r="E29" s="85"/>
      <c r="F29" s="86"/>
      <c r="G29" s="86"/>
      <c r="H29" s="86"/>
    </row>
    <row r="30" spans="2:8" s="83" customFormat="1" ht="16.5" customHeight="1">
      <c r="B30" s="84"/>
      <c r="C30" s="80">
        <v>6</v>
      </c>
      <c r="D30" s="75" t="s">
        <v>145</v>
      </c>
      <c r="E30" s="85"/>
      <c r="F30" s="86"/>
      <c r="G30" s="86"/>
      <c r="H30" s="86"/>
    </row>
    <row r="31" spans="2:8" s="83" customFormat="1" ht="16.5" customHeight="1">
      <c r="B31" s="84"/>
      <c r="C31" s="80">
        <v>7</v>
      </c>
      <c r="D31" s="75" t="s">
        <v>16</v>
      </c>
      <c r="E31" s="85"/>
      <c r="F31" s="86"/>
      <c r="G31" s="86">
        <v>0</v>
      </c>
      <c r="H31" s="86"/>
    </row>
    <row r="32" spans="2:8" s="83" customFormat="1" ht="16.5" customHeight="1">
      <c r="B32" s="84"/>
      <c r="C32" s="80"/>
      <c r="D32" s="87" t="s">
        <v>102</v>
      </c>
      <c r="E32" s="85" t="s">
        <v>147</v>
      </c>
      <c r="F32" s="86"/>
      <c r="G32" s="86"/>
      <c r="H32" s="86"/>
    </row>
    <row r="33" spans="2:8" s="83" customFormat="1" ht="16.5" customHeight="1">
      <c r="B33" s="84"/>
      <c r="C33" s="80"/>
      <c r="D33" s="87" t="s">
        <v>102</v>
      </c>
      <c r="E33" s="85"/>
      <c r="F33" s="86"/>
      <c r="G33" s="86"/>
      <c r="H33" s="86"/>
    </row>
    <row r="34" spans="2:8" s="83" customFormat="1" ht="24.75" customHeight="1">
      <c r="B34" s="96" t="s">
        <v>4</v>
      </c>
      <c r="C34" s="370" t="s">
        <v>17</v>
      </c>
      <c r="D34" s="371"/>
      <c r="E34" s="372"/>
      <c r="F34" s="82"/>
      <c r="G34" s="82">
        <v>277333559.79964936</v>
      </c>
      <c r="H34" s="82">
        <v>211114596</v>
      </c>
    </row>
    <row r="35" spans="2:8" s="83" customFormat="1" ht="16.5" customHeight="1">
      <c r="B35" s="84"/>
      <c r="C35" s="80">
        <v>1</v>
      </c>
      <c r="D35" s="75" t="s">
        <v>18</v>
      </c>
      <c r="E35" s="85"/>
      <c r="F35" s="82"/>
      <c r="G35" s="82"/>
      <c r="H35" s="82"/>
    </row>
    <row r="36" spans="2:10" s="83" customFormat="1" ht="16.5" customHeight="1">
      <c r="B36" s="84"/>
      <c r="C36" s="80">
        <v>2</v>
      </c>
      <c r="D36" s="75" t="s">
        <v>19</v>
      </c>
      <c r="E36" s="97"/>
      <c r="F36" s="82"/>
      <c r="G36" s="82">
        <v>277333559.79964936</v>
      </c>
      <c r="H36" s="82">
        <v>211114596</v>
      </c>
      <c r="J36" s="348">
        <f>H36-G36</f>
        <v>-66218963.79964936</v>
      </c>
    </row>
    <row r="37" spans="2:8" s="91" customFormat="1" ht="16.5" customHeight="1">
      <c r="B37" s="84"/>
      <c r="C37" s="93"/>
      <c r="D37" s="87" t="s">
        <v>102</v>
      </c>
      <c r="E37" s="88" t="s">
        <v>24</v>
      </c>
      <c r="F37" s="82"/>
      <c r="G37" s="82"/>
      <c r="H37" s="82"/>
    </row>
    <row r="38" spans="2:8" s="91" customFormat="1" ht="16.5" customHeight="1">
      <c r="B38" s="92"/>
      <c r="C38" s="94"/>
      <c r="D38" s="95" t="s">
        <v>102</v>
      </c>
      <c r="E38" s="88" t="s">
        <v>5</v>
      </c>
      <c r="F38" s="82"/>
      <c r="G38" s="82">
        <v>75069646.425</v>
      </c>
      <c r="H38" s="82">
        <v>39662315.4866325</v>
      </c>
    </row>
    <row r="39" spans="2:8" s="91" customFormat="1" ht="16.5" customHeight="1">
      <c r="B39" s="92"/>
      <c r="C39" s="94"/>
      <c r="D39" s="95" t="s">
        <v>102</v>
      </c>
      <c r="E39" s="88" t="s">
        <v>107</v>
      </c>
      <c r="F39" s="82"/>
      <c r="G39" s="82">
        <v>193331963.1136147</v>
      </c>
      <c r="H39" s="82">
        <v>162423335.467018</v>
      </c>
    </row>
    <row r="40" spans="2:8" s="91" customFormat="1" ht="16.5" customHeight="1">
      <c r="B40" s="92"/>
      <c r="C40" s="94"/>
      <c r="D40" s="95" t="s">
        <v>102</v>
      </c>
      <c r="E40" s="88" t="s">
        <v>249</v>
      </c>
      <c r="F40" s="82"/>
      <c r="G40" s="82">
        <v>6529008.1144832</v>
      </c>
      <c r="H40" s="82">
        <v>8161260.483104</v>
      </c>
    </row>
    <row r="41" spans="2:8" s="91" customFormat="1" ht="16.5" customHeight="1">
      <c r="B41" s="92"/>
      <c r="C41" s="94"/>
      <c r="D41" s="95" t="s">
        <v>102</v>
      </c>
      <c r="E41" s="88" t="s">
        <v>116</v>
      </c>
      <c r="F41" s="82"/>
      <c r="G41" s="82">
        <v>2402942.1465514675</v>
      </c>
      <c r="H41" s="82">
        <v>867684.8132181343</v>
      </c>
    </row>
    <row r="42" spans="2:8" s="83" customFormat="1" ht="16.5" customHeight="1">
      <c r="B42" s="92"/>
      <c r="C42" s="80">
        <v>3</v>
      </c>
      <c r="D42" s="75" t="s">
        <v>20</v>
      </c>
      <c r="E42" s="85"/>
      <c r="F42" s="82"/>
      <c r="G42" s="82"/>
      <c r="H42" s="82"/>
    </row>
    <row r="43" spans="2:8" s="83" customFormat="1" ht="16.5" customHeight="1">
      <c r="B43" s="84"/>
      <c r="C43" s="80">
        <v>4</v>
      </c>
      <c r="D43" s="75" t="s">
        <v>21</v>
      </c>
      <c r="E43" s="85"/>
      <c r="F43" s="82"/>
      <c r="G43" s="82"/>
      <c r="H43" s="82"/>
    </row>
    <row r="44" spans="2:8" s="83" customFormat="1" ht="16.5" customHeight="1">
      <c r="B44" s="84"/>
      <c r="C44" s="80">
        <v>5</v>
      </c>
      <c r="D44" s="75" t="s">
        <v>22</v>
      </c>
      <c r="E44" s="85"/>
      <c r="F44" s="82"/>
      <c r="G44" s="82"/>
      <c r="H44" s="82"/>
    </row>
    <row r="45" spans="2:8" s="83" customFormat="1" ht="16.5" customHeight="1">
      <c r="B45" s="84"/>
      <c r="C45" s="80">
        <v>6</v>
      </c>
      <c r="D45" s="75" t="s">
        <v>23</v>
      </c>
      <c r="E45" s="85"/>
      <c r="F45" s="82"/>
      <c r="G45" s="82"/>
      <c r="H45" s="82"/>
    </row>
    <row r="46" spans="2:8" s="83" customFormat="1" ht="30" customHeight="1">
      <c r="B46" s="86"/>
      <c r="C46" s="370" t="s">
        <v>54</v>
      </c>
      <c r="D46" s="371"/>
      <c r="E46" s="372"/>
      <c r="F46" s="82"/>
      <c r="G46" s="82">
        <v>873537317.8963158</v>
      </c>
      <c r="H46" s="82">
        <v>743607085.209973</v>
      </c>
    </row>
    <row r="47" spans="2:8" s="83" customFormat="1" ht="9.75" customHeight="1">
      <c r="B47" s="98"/>
      <c r="C47" s="98"/>
      <c r="D47" s="98"/>
      <c r="E47" s="98"/>
      <c r="F47" s="99"/>
      <c r="G47" s="99"/>
      <c r="H47" s="99"/>
    </row>
    <row r="48" spans="2:8" s="83" customFormat="1" ht="15.75" customHeight="1">
      <c r="B48" s="98"/>
      <c r="C48" s="98"/>
      <c r="D48" s="98"/>
      <c r="E48" s="98"/>
      <c r="F48" s="99"/>
      <c r="G48" s="100">
        <f>'Pasivet 2014'!G45</f>
        <v>873537317.8779998</v>
      </c>
      <c r="H48" s="100">
        <f>'Pasivet 2014'!H45</f>
        <v>743607084.91</v>
      </c>
    </row>
    <row r="50" ht="12.75">
      <c r="H50" s="103"/>
    </row>
    <row r="52" spans="6:7" ht="12.75">
      <c r="F52" s="24" t="s">
        <v>380</v>
      </c>
      <c r="G52" s="24"/>
    </row>
  </sheetData>
  <sheetProtection/>
  <mergeCells count="7">
    <mergeCell ref="B4:H4"/>
    <mergeCell ref="C34:E34"/>
    <mergeCell ref="C46:E46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B2:I57"/>
  <sheetViews>
    <sheetView zoomScalePageLayoutView="0" workbookViewId="0" topLeftCell="A8">
      <selection activeCell="I7" sqref="I7"/>
    </sheetView>
  </sheetViews>
  <sheetFormatPr defaultColWidth="9.140625" defaultRowHeight="12.75"/>
  <cols>
    <col min="1" max="1" width="2.8515625" style="101" customWidth="1"/>
    <col min="2" max="2" width="3.7109375" style="102" customWidth="1"/>
    <col min="3" max="3" width="2.7109375" style="102" customWidth="1"/>
    <col min="4" max="4" width="4.00390625" style="102" customWidth="1"/>
    <col min="5" max="5" width="40.57421875" style="101" customWidth="1"/>
    <col min="6" max="6" width="5.7109375" style="101" customWidth="1"/>
    <col min="7" max="7" width="12.421875" style="101" customWidth="1"/>
    <col min="8" max="8" width="12.8515625" style="101" customWidth="1"/>
    <col min="9" max="9" width="12.7109375" style="101" bestFit="1" customWidth="1"/>
    <col min="10" max="16384" width="9.140625" style="101" customWidth="1"/>
  </cols>
  <sheetData>
    <row r="2" spans="2:5" s="69" customFormat="1" ht="21" customHeight="1">
      <c r="B2" s="294" t="s">
        <v>250</v>
      </c>
      <c r="C2" s="67"/>
      <c r="D2" s="67"/>
      <c r="E2" s="68"/>
    </row>
    <row r="3" spans="2:5" s="69" customFormat="1" ht="6" customHeight="1">
      <c r="B3" s="66"/>
      <c r="C3" s="67"/>
      <c r="D3" s="67"/>
      <c r="E3" s="68"/>
    </row>
    <row r="4" spans="2:8" s="71" customFormat="1" ht="18" customHeight="1">
      <c r="B4" s="369" t="s">
        <v>383</v>
      </c>
      <c r="C4" s="369"/>
      <c r="D4" s="369"/>
      <c r="E4" s="369"/>
      <c r="F4" s="369"/>
      <c r="G4" s="369"/>
      <c r="H4" s="369"/>
    </row>
    <row r="5" spans="2:4" s="48" customFormat="1" ht="6.75" customHeight="1">
      <c r="B5" s="72"/>
      <c r="C5" s="72"/>
      <c r="D5" s="72"/>
    </row>
    <row r="6" spans="2:8" s="71" customFormat="1" ht="15.75" customHeight="1">
      <c r="B6" s="373" t="s">
        <v>2</v>
      </c>
      <c r="C6" s="375" t="s">
        <v>49</v>
      </c>
      <c r="D6" s="376"/>
      <c r="E6" s="377"/>
      <c r="F6" s="373" t="s">
        <v>9</v>
      </c>
      <c r="G6" s="76" t="s">
        <v>135</v>
      </c>
      <c r="H6" s="76" t="s">
        <v>135</v>
      </c>
    </row>
    <row r="7" spans="2:8" s="71" customFormat="1" ht="15.75" customHeight="1">
      <c r="B7" s="374"/>
      <c r="C7" s="378"/>
      <c r="D7" s="379"/>
      <c r="E7" s="380"/>
      <c r="F7" s="374"/>
      <c r="G7" s="77" t="s">
        <v>136</v>
      </c>
      <c r="H7" s="78" t="s">
        <v>140</v>
      </c>
    </row>
    <row r="8" spans="2:8" s="83" customFormat="1" ht="24.75" customHeight="1">
      <c r="B8" s="96" t="s">
        <v>3</v>
      </c>
      <c r="C8" s="370" t="s">
        <v>50</v>
      </c>
      <c r="D8" s="371"/>
      <c r="E8" s="372"/>
      <c r="F8" s="86"/>
      <c r="G8" s="82">
        <v>1279457685.6479998</v>
      </c>
      <c r="H8" s="82">
        <v>930596414.78</v>
      </c>
    </row>
    <row r="9" spans="2:8" s="83" customFormat="1" ht="15.75" customHeight="1">
      <c r="B9" s="84"/>
      <c r="C9" s="80">
        <v>1</v>
      </c>
      <c r="D9" s="75" t="s">
        <v>25</v>
      </c>
      <c r="E9" s="85"/>
      <c r="F9" s="86"/>
      <c r="G9" s="86"/>
      <c r="H9" s="86"/>
    </row>
    <row r="10" spans="2:8" s="83" customFormat="1" ht="15.75" customHeight="1">
      <c r="B10" s="84"/>
      <c r="C10" s="80">
        <v>2</v>
      </c>
      <c r="D10" s="75" t="s">
        <v>26</v>
      </c>
      <c r="E10" s="85"/>
      <c r="F10" s="86"/>
      <c r="G10" s="86"/>
      <c r="H10" s="86"/>
    </row>
    <row r="11" spans="2:8" s="91" customFormat="1" ht="15.75" customHeight="1">
      <c r="B11" s="84"/>
      <c r="C11" s="93"/>
      <c r="D11" s="87" t="s">
        <v>102</v>
      </c>
      <c r="E11" s="88" t="s">
        <v>110</v>
      </c>
      <c r="F11" s="89"/>
      <c r="G11" s="89"/>
      <c r="H11" s="89"/>
    </row>
    <row r="12" spans="2:8" s="91" customFormat="1" ht="15.75" customHeight="1">
      <c r="B12" s="92"/>
      <c r="C12" s="94"/>
      <c r="D12" s="95" t="s">
        <v>102</v>
      </c>
      <c r="E12" s="88" t="s">
        <v>148</v>
      </c>
      <c r="F12" s="89"/>
      <c r="G12" s="89"/>
      <c r="H12" s="89"/>
    </row>
    <row r="13" spans="2:8" s="83" customFormat="1" ht="15.75" customHeight="1">
      <c r="B13" s="92"/>
      <c r="C13" s="80">
        <v>3</v>
      </c>
      <c r="D13" s="75" t="s">
        <v>27</v>
      </c>
      <c r="E13" s="85"/>
      <c r="F13" s="86"/>
      <c r="G13" s="90">
        <v>1279457685.6479998</v>
      </c>
      <c r="H13" s="90">
        <v>930596414.78</v>
      </c>
    </row>
    <row r="14" spans="2:8" s="91" customFormat="1" ht="15.75" customHeight="1">
      <c r="B14" s="84"/>
      <c r="C14" s="93"/>
      <c r="D14" s="87" t="s">
        <v>102</v>
      </c>
      <c r="E14" s="88" t="s">
        <v>33</v>
      </c>
      <c r="F14" s="89"/>
      <c r="G14" s="90">
        <v>224997767.79799998</v>
      </c>
      <c r="H14" s="90">
        <v>150857144.92999998</v>
      </c>
    </row>
    <row r="15" spans="2:8" s="91" customFormat="1" ht="15.75" customHeight="1">
      <c r="B15" s="92"/>
      <c r="C15" s="94"/>
      <c r="D15" s="95" t="s">
        <v>102</v>
      </c>
      <c r="E15" s="88" t="s">
        <v>64</v>
      </c>
      <c r="F15" s="89"/>
      <c r="G15" s="90">
        <v>4423570</v>
      </c>
      <c r="H15" s="90"/>
    </row>
    <row r="16" spans="2:8" s="91" customFormat="1" ht="15.75" customHeight="1">
      <c r="B16" s="92"/>
      <c r="C16" s="94"/>
      <c r="D16" s="95" t="s">
        <v>102</v>
      </c>
      <c r="E16" s="88" t="s">
        <v>111</v>
      </c>
      <c r="F16" s="89"/>
      <c r="G16" s="90">
        <v>728395</v>
      </c>
      <c r="H16" s="90">
        <v>631614</v>
      </c>
    </row>
    <row r="17" spans="2:8" s="91" customFormat="1" ht="15.75" customHeight="1">
      <c r="B17" s="92"/>
      <c r="C17" s="94"/>
      <c r="D17" s="95" t="s">
        <v>102</v>
      </c>
      <c r="E17" s="88" t="s">
        <v>112</v>
      </c>
      <c r="F17" s="89"/>
      <c r="G17" s="90">
        <v>865519</v>
      </c>
      <c r="H17" s="90">
        <v>624873</v>
      </c>
    </row>
    <row r="18" spans="2:8" s="91" customFormat="1" ht="15.75" customHeight="1">
      <c r="B18" s="92"/>
      <c r="C18" s="94"/>
      <c r="D18" s="95" t="s">
        <v>102</v>
      </c>
      <c r="E18" s="88" t="s">
        <v>113</v>
      </c>
      <c r="F18" s="89"/>
      <c r="G18" s="90"/>
      <c r="H18" s="90"/>
    </row>
    <row r="19" spans="2:8" s="91" customFormat="1" ht="15.75" customHeight="1">
      <c r="B19" s="92"/>
      <c r="C19" s="94"/>
      <c r="D19" s="95" t="s">
        <v>102</v>
      </c>
      <c r="E19" s="88" t="s">
        <v>114</v>
      </c>
      <c r="F19" s="89"/>
      <c r="G19" s="90"/>
      <c r="H19" s="90"/>
    </row>
    <row r="20" spans="2:8" s="91" customFormat="1" ht="15.75" customHeight="1">
      <c r="B20" s="92"/>
      <c r="C20" s="94"/>
      <c r="D20" s="95" t="s">
        <v>102</v>
      </c>
      <c r="E20" s="88" t="s">
        <v>115</v>
      </c>
      <c r="F20" s="89"/>
      <c r="G20" s="89"/>
      <c r="H20" s="89"/>
    </row>
    <row r="21" spans="2:9" s="91" customFormat="1" ht="15.75" customHeight="1">
      <c r="B21" s="92"/>
      <c r="C21" s="94"/>
      <c r="D21" s="95" t="s">
        <v>102</v>
      </c>
      <c r="E21" s="88" t="s">
        <v>109</v>
      </c>
      <c r="F21" s="89"/>
      <c r="G21" s="90">
        <v>1048442433.8499999</v>
      </c>
      <c r="H21" s="90">
        <v>778482782.85</v>
      </c>
      <c r="I21" s="230"/>
    </row>
    <row r="22" spans="2:8" s="91" customFormat="1" ht="15.75" customHeight="1">
      <c r="B22" s="92"/>
      <c r="C22" s="94"/>
      <c r="D22" s="95" t="s">
        <v>102</v>
      </c>
      <c r="E22" s="88" t="s">
        <v>118</v>
      </c>
      <c r="F22" s="89"/>
      <c r="G22" s="89"/>
      <c r="H22" s="89"/>
    </row>
    <row r="23" spans="2:9" s="91" customFormat="1" ht="15.75" customHeight="1">
      <c r="B23" s="92"/>
      <c r="C23" s="94"/>
      <c r="D23" s="95" t="s">
        <v>102</v>
      </c>
      <c r="E23" s="88" t="s">
        <v>117</v>
      </c>
      <c r="F23" s="89"/>
      <c r="G23" s="89"/>
      <c r="H23" s="89"/>
      <c r="I23" s="230" t="e">
        <f>#REF!+#REF!+#REF!</f>
        <v>#REF!</v>
      </c>
    </row>
    <row r="24" spans="2:8" s="83" customFormat="1" ht="15.75" customHeight="1">
      <c r="B24" s="92"/>
      <c r="C24" s="80">
        <v>4</v>
      </c>
      <c r="D24" s="75" t="s">
        <v>28</v>
      </c>
      <c r="E24" s="85"/>
      <c r="F24" s="86"/>
      <c r="G24" s="86"/>
      <c r="H24" s="82">
        <v>0</v>
      </c>
    </row>
    <row r="25" spans="2:8" s="83" customFormat="1" ht="15.75" customHeight="1">
      <c r="B25" s="84"/>
      <c r="C25" s="80">
        <v>5</v>
      </c>
      <c r="D25" s="75" t="s">
        <v>149</v>
      </c>
      <c r="E25" s="85"/>
      <c r="F25" s="86"/>
      <c r="G25" s="86"/>
      <c r="H25" s="86"/>
    </row>
    <row r="26" spans="2:8" s="83" customFormat="1" ht="24.75" customHeight="1">
      <c r="B26" s="96" t="s">
        <v>4</v>
      </c>
      <c r="C26" s="370" t="s">
        <v>51</v>
      </c>
      <c r="D26" s="371"/>
      <c r="E26" s="372"/>
      <c r="F26" s="86"/>
      <c r="G26" s="86">
        <v>0</v>
      </c>
      <c r="H26" s="82">
        <v>0</v>
      </c>
    </row>
    <row r="27" spans="2:8" s="83" customFormat="1" ht="15.75" customHeight="1">
      <c r="B27" s="84"/>
      <c r="C27" s="80">
        <v>1</v>
      </c>
      <c r="D27" s="75" t="s">
        <v>34</v>
      </c>
      <c r="E27" s="97"/>
      <c r="F27" s="86"/>
      <c r="G27" s="86">
        <v>0</v>
      </c>
      <c r="H27" s="86"/>
    </row>
    <row r="28" spans="2:8" s="91" customFormat="1" ht="15.75" customHeight="1">
      <c r="B28" s="84"/>
      <c r="C28" s="93"/>
      <c r="D28" s="87" t="s">
        <v>102</v>
      </c>
      <c r="E28" s="88" t="s">
        <v>35</v>
      </c>
      <c r="F28" s="89"/>
      <c r="G28" s="89"/>
      <c r="H28" s="89"/>
    </row>
    <row r="29" spans="2:8" s="91" customFormat="1" ht="15.75" customHeight="1">
      <c r="B29" s="92"/>
      <c r="C29" s="94"/>
      <c r="D29" s="95" t="s">
        <v>102</v>
      </c>
      <c r="E29" s="88" t="s">
        <v>31</v>
      </c>
      <c r="F29" s="89"/>
      <c r="G29" s="89"/>
      <c r="H29" s="89"/>
    </row>
    <row r="30" spans="2:8" s="83" customFormat="1" ht="15.75" customHeight="1">
      <c r="B30" s="92"/>
      <c r="C30" s="80">
        <v>2</v>
      </c>
      <c r="D30" s="75" t="s">
        <v>36</v>
      </c>
      <c r="E30" s="85"/>
      <c r="F30" s="86"/>
      <c r="G30" s="86"/>
      <c r="H30" s="86"/>
    </row>
    <row r="31" spans="2:8" s="83" customFormat="1" ht="15.75" customHeight="1">
      <c r="B31" s="84"/>
      <c r="C31" s="80">
        <v>3</v>
      </c>
      <c r="D31" s="75" t="s">
        <v>28</v>
      </c>
      <c r="E31" s="85"/>
      <c r="F31" s="86"/>
      <c r="G31" s="86"/>
      <c r="H31" s="86"/>
    </row>
    <row r="32" spans="2:8" s="83" customFormat="1" ht="15.75" customHeight="1">
      <c r="B32" s="84"/>
      <c r="C32" s="80">
        <v>4</v>
      </c>
      <c r="D32" s="75" t="s">
        <v>37</v>
      </c>
      <c r="E32" s="85"/>
      <c r="F32" s="86"/>
      <c r="G32" s="86"/>
      <c r="H32" s="86"/>
    </row>
    <row r="33" spans="2:8" s="83" customFormat="1" ht="24.75" customHeight="1">
      <c r="B33" s="84"/>
      <c r="C33" s="370" t="s">
        <v>53</v>
      </c>
      <c r="D33" s="371"/>
      <c r="E33" s="372"/>
      <c r="F33" s="86"/>
      <c r="G33" s="82">
        <v>1279457685.6479998</v>
      </c>
      <c r="H33" s="82">
        <v>930596414.78</v>
      </c>
    </row>
    <row r="34" spans="2:8" s="83" customFormat="1" ht="24.75" customHeight="1">
      <c r="B34" s="96" t="s">
        <v>38</v>
      </c>
      <c r="C34" s="370" t="s">
        <v>39</v>
      </c>
      <c r="D34" s="371"/>
      <c r="E34" s="372"/>
      <c r="F34" s="86"/>
      <c r="G34" s="82">
        <v>-405920367.77</v>
      </c>
      <c r="H34" s="82">
        <v>-186989329.86999997</v>
      </c>
    </row>
    <row r="35" spans="2:8" s="83" customFormat="1" ht="15.75" customHeight="1">
      <c r="B35" s="84"/>
      <c r="C35" s="80">
        <v>1</v>
      </c>
      <c r="D35" s="75" t="s">
        <v>40</v>
      </c>
      <c r="E35" s="85"/>
      <c r="F35" s="86"/>
      <c r="G35" s="86"/>
      <c r="H35" s="86"/>
    </row>
    <row r="36" spans="2:8" s="83" customFormat="1" ht="15.75" customHeight="1">
      <c r="B36" s="84"/>
      <c r="C36" s="104">
        <v>2</v>
      </c>
      <c r="D36" s="75" t="s">
        <v>41</v>
      </c>
      <c r="E36" s="85"/>
      <c r="F36" s="86"/>
      <c r="G36" s="86"/>
      <c r="H36" s="86"/>
    </row>
    <row r="37" spans="2:8" s="83" customFormat="1" ht="15.75" customHeight="1">
      <c r="B37" s="84"/>
      <c r="C37" s="80">
        <v>3</v>
      </c>
      <c r="D37" s="75" t="s">
        <v>42</v>
      </c>
      <c r="E37" s="85"/>
      <c r="F37" s="86"/>
      <c r="G37" s="82">
        <v>51790000</v>
      </c>
      <c r="H37" s="82">
        <v>51790000</v>
      </c>
    </row>
    <row r="38" spans="2:8" s="83" customFormat="1" ht="15.75" customHeight="1">
      <c r="B38" s="84"/>
      <c r="C38" s="104">
        <v>4</v>
      </c>
      <c r="D38" s="75" t="s">
        <v>43</v>
      </c>
      <c r="E38" s="85"/>
      <c r="F38" s="86"/>
      <c r="G38" s="86"/>
      <c r="H38" s="86"/>
    </row>
    <row r="39" spans="2:8" s="83" customFormat="1" ht="15.75" customHeight="1">
      <c r="B39" s="84"/>
      <c r="C39" s="80">
        <v>5</v>
      </c>
      <c r="D39" s="75" t="s">
        <v>119</v>
      </c>
      <c r="E39" s="85"/>
      <c r="F39" s="86"/>
      <c r="G39" s="86"/>
      <c r="H39" s="86"/>
    </row>
    <row r="40" spans="2:8" s="83" customFormat="1" ht="15.75" customHeight="1">
      <c r="B40" s="84"/>
      <c r="C40" s="104">
        <v>6</v>
      </c>
      <c r="D40" s="75" t="s">
        <v>44</v>
      </c>
      <c r="E40" s="85"/>
      <c r="F40" s="86"/>
      <c r="G40" s="86"/>
      <c r="H40" s="86"/>
    </row>
    <row r="41" spans="2:8" s="83" customFormat="1" ht="15.75" customHeight="1">
      <c r="B41" s="84"/>
      <c r="C41" s="80">
        <v>7</v>
      </c>
      <c r="D41" s="75" t="s">
        <v>45</v>
      </c>
      <c r="E41" s="85"/>
      <c r="F41" s="86"/>
      <c r="G41" s="86"/>
      <c r="H41" s="86"/>
    </row>
    <row r="42" spans="2:8" s="83" customFormat="1" ht="15.75" customHeight="1">
      <c r="B42" s="84"/>
      <c r="C42" s="104">
        <v>8</v>
      </c>
      <c r="D42" s="75" t="s">
        <v>46</v>
      </c>
      <c r="E42" s="85"/>
      <c r="F42" s="86"/>
      <c r="G42" s="86"/>
      <c r="H42" s="86"/>
    </row>
    <row r="43" spans="2:8" s="83" customFormat="1" ht="15.75" customHeight="1">
      <c r="B43" s="84"/>
      <c r="C43" s="80">
        <v>9</v>
      </c>
      <c r="D43" s="75" t="s">
        <v>47</v>
      </c>
      <c r="E43" s="85"/>
      <c r="F43" s="86"/>
      <c r="G43" s="86">
        <v>-238779329.86999997</v>
      </c>
      <c r="H43" s="86">
        <v>0</v>
      </c>
    </row>
    <row r="44" spans="2:8" s="83" customFormat="1" ht="15.75" customHeight="1">
      <c r="B44" s="84"/>
      <c r="C44" s="104">
        <v>10</v>
      </c>
      <c r="D44" s="75" t="s">
        <v>48</v>
      </c>
      <c r="E44" s="85"/>
      <c r="F44" s="86"/>
      <c r="G44" s="82">
        <v>-218931037.89999998</v>
      </c>
      <c r="H44" s="82">
        <v>-238779329.86999997</v>
      </c>
    </row>
    <row r="45" spans="2:8" s="83" customFormat="1" ht="24.75" customHeight="1">
      <c r="B45" s="84"/>
      <c r="C45" s="370" t="s">
        <v>52</v>
      </c>
      <c r="D45" s="371"/>
      <c r="E45" s="372"/>
      <c r="F45" s="86"/>
      <c r="G45" s="82">
        <v>873537317.8779998</v>
      </c>
      <c r="H45" s="82">
        <v>743607084.91</v>
      </c>
    </row>
    <row r="46" spans="2:8" s="83" customFormat="1" ht="15.75" customHeight="1">
      <c r="B46" s="98"/>
      <c r="C46" s="98"/>
      <c r="D46" s="105"/>
      <c r="E46" s="99"/>
      <c r="F46" s="99"/>
      <c r="G46" s="99"/>
      <c r="H46" s="99"/>
    </row>
    <row r="47" spans="2:8" s="83" customFormat="1" ht="15.75" customHeight="1">
      <c r="B47" s="98"/>
      <c r="C47" s="98"/>
      <c r="D47" s="105"/>
      <c r="E47" s="99"/>
      <c r="F47" s="99"/>
      <c r="G47" s="100">
        <f>'Aktivet 2014'!G46</f>
        <v>873537317.8963158</v>
      </c>
      <c r="H47" s="100">
        <f>G43+G44</f>
        <v>-457710367.77</v>
      </c>
    </row>
    <row r="48" spans="2:8" s="83" customFormat="1" ht="15.75" customHeight="1">
      <c r="B48" s="98"/>
      <c r="C48" s="98"/>
      <c r="D48" s="105"/>
      <c r="E48" s="99"/>
      <c r="F48" s="99"/>
      <c r="G48" s="100">
        <f>G45-G47</f>
        <v>-0.018316030502319336</v>
      </c>
      <c r="H48" s="100"/>
    </row>
    <row r="49" spans="2:8" s="83" customFormat="1" ht="15.75" customHeight="1">
      <c r="B49" s="98"/>
      <c r="C49" s="98"/>
      <c r="D49" s="105"/>
      <c r="E49" s="100"/>
      <c r="F49" s="99"/>
      <c r="G49" s="99"/>
      <c r="H49" s="99"/>
    </row>
    <row r="50" spans="2:8" s="83" customFormat="1" ht="15.75" customHeight="1">
      <c r="B50" s="98"/>
      <c r="C50" s="98"/>
      <c r="D50" s="105"/>
      <c r="E50" s="99"/>
      <c r="F50" s="99"/>
      <c r="G50" s="100">
        <f>'Rezultati 2014'!E40</f>
        <v>-218931038.23999998</v>
      </c>
      <c r="H50" s="99"/>
    </row>
    <row r="51" spans="2:8" s="83" customFormat="1" ht="15.75" customHeight="1">
      <c r="B51" s="98"/>
      <c r="C51" s="98"/>
      <c r="D51" s="105"/>
      <c r="E51" s="99"/>
      <c r="F51" s="99"/>
      <c r="G51" s="99"/>
      <c r="H51" s="99"/>
    </row>
    <row r="52" spans="2:8" s="83" customFormat="1" ht="15.75" customHeight="1">
      <c r="B52" s="98"/>
      <c r="C52" s="98"/>
      <c r="D52" s="105"/>
      <c r="E52" s="99"/>
      <c r="F52" s="99"/>
      <c r="G52" s="99"/>
      <c r="H52" s="99"/>
    </row>
    <row r="53" spans="2:8" s="83" customFormat="1" ht="15.75" customHeight="1">
      <c r="B53" s="98"/>
      <c r="C53" s="98"/>
      <c r="D53" s="105"/>
      <c r="E53" s="99"/>
      <c r="F53" s="99"/>
      <c r="G53" s="99"/>
      <c r="H53" s="99"/>
    </row>
    <row r="54" spans="2:8" s="83" customFormat="1" ht="15.75" customHeight="1">
      <c r="B54" s="98"/>
      <c r="C54" s="98"/>
      <c r="D54" s="105"/>
      <c r="E54" s="99"/>
      <c r="F54" s="99"/>
      <c r="G54" s="99"/>
      <c r="H54" s="99"/>
    </row>
    <row r="55" spans="2:8" s="83" customFormat="1" ht="15.75" customHeight="1">
      <c r="B55" s="98"/>
      <c r="C55" s="98"/>
      <c r="D55" s="105"/>
      <c r="E55" s="99"/>
      <c r="F55" s="99"/>
      <c r="G55" s="99"/>
      <c r="H55" s="99"/>
    </row>
    <row r="56" spans="2:8" s="83" customFormat="1" ht="15.75" customHeight="1">
      <c r="B56" s="98"/>
      <c r="C56" s="98"/>
      <c r="D56" s="98"/>
      <c r="E56" s="98"/>
      <c r="F56" s="99"/>
      <c r="G56" s="99"/>
      <c r="H56" s="99"/>
    </row>
    <row r="57" spans="2:8" ht="12.75">
      <c r="B57" s="106"/>
      <c r="C57" s="106"/>
      <c r="D57" s="107"/>
      <c r="E57" s="108"/>
      <c r="F57" s="108"/>
      <c r="G57" s="108"/>
      <c r="H57" s="108"/>
    </row>
  </sheetData>
  <sheetProtection/>
  <mergeCells count="9">
    <mergeCell ref="B4:H4"/>
    <mergeCell ref="F6:F7"/>
    <mergeCell ref="C34:E34"/>
    <mergeCell ref="C45:E45"/>
    <mergeCell ref="B6:B7"/>
    <mergeCell ref="C6:E7"/>
    <mergeCell ref="C26:E26"/>
    <mergeCell ref="C33:E33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2:I47"/>
  <sheetViews>
    <sheetView zoomScalePageLayoutView="0" workbookViewId="0" topLeftCell="A16">
      <selection activeCell="A1" sqref="A1:F42"/>
    </sheetView>
  </sheetViews>
  <sheetFormatPr defaultColWidth="9.140625" defaultRowHeight="12.75"/>
  <cols>
    <col min="1" max="1" width="3.7109375" style="72" customWidth="1"/>
    <col min="2" max="2" width="5.28125" style="72" customWidth="1"/>
    <col min="3" max="3" width="2.7109375" style="72" customWidth="1"/>
    <col min="4" max="4" width="51.7109375" style="48" customWidth="1"/>
    <col min="5" max="5" width="17.8515625" style="48" customWidth="1"/>
    <col min="6" max="6" width="15.7109375" style="48" customWidth="1"/>
    <col min="7" max="7" width="17.421875" style="48" customWidth="1"/>
    <col min="8" max="8" width="18.00390625" style="110" customWidth="1"/>
    <col min="9" max="9" width="13.57421875" style="48" customWidth="1"/>
    <col min="10" max="16384" width="9.140625" style="48" customWidth="1"/>
  </cols>
  <sheetData>
    <row r="2" spans="1:8" s="71" customFormat="1" ht="18">
      <c r="A2" s="294" t="s">
        <v>250</v>
      </c>
      <c r="B2" s="66"/>
      <c r="C2" s="67"/>
      <c r="D2" s="68"/>
      <c r="E2" s="68"/>
      <c r="F2" s="68"/>
      <c r="G2" s="68"/>
      <c r="H2" s="109"/>
    </row>
    <row r="3" spans="1:8" s="71" customFormat="1" ht="7.5" customHeight="1">
      <c r="A3" s="66"/>
      <c r="B3" s="66"/>
      <c r="C3" s="67"/>
      <c r="D3" s="68"/>
      <c r="E3" s="68"/>
      <c r="F3" s="68"/>
      <c r="G3" s="68"/>
      <c r="H3" s="109"/>
    </row>
    <row r="4" spans="1:8" s="71" customFormat="1" ht="29.25" customHeight="1">
      <c r="A4" s="369" t="s">
        <v>382</v>
      </c>
      <c r="B4" s="369"/>
      <c r="C4" s="369"/>
      <c r="D4" s="369"/>
      <c r="E4" s="369"/>
      <c r="F4" s="369"/>
      <c r="G4" s="109"/>
      <c r="H4" s="109"/>
    </row>
    <row r="5" spans="1:8" s="71" customFormat="1" ht="18.75" customHeight="1">
      <c r="A5" s="398" t="s">
        <v>133</v>
      </c>
      <c r="B5" s="398"/>
      <c r="C5" s="398"/>
      <c r="D5" s="398"/>
      <c r="E5" s="398"/>
      <c r="F5" s="398"/>
      <c r="H5" s="109"/>
    </row>
    <row r="6" spans="1:7" ht="7.5" customHeight="1">
      <c r="A6" s="71"/>
      <c r="B6" s="71"/>
      <c r="C6" s="71"/>
      <c r="D6" s="71"/>
      <c r="E6" s="71"/>
      <c r="F6" s="71"/>
      <c r="G6" s="71"/>
    </row>
    <row r="7" spans="1:8" s="71" customFormat="1" ht="15.75" customHeight="1">
      <c r="A7" s="387" t="s">
        <v>2</v>
      </c>
      <c r="B7" s="381" t="s">
        <v>134</v>
      </c>
      <c r="C7" s="382"/>
      <c r="D7" s="383"/>
      <c r="E7" s="111" t="s">
        <v>135</v>
      </c>
      <c r="F7" s="111" t="s">
        <v>135</v>
      </c>
      <c r="G7" s="111" t="s">
        <v>135</v>
      </c>
      <c r="H7" s="109"/>
    </row>
    <row r="8" spans="1:8" s="71" customFormat="1" ht="15.75" customHeight="1">
      <c r="A8" s="388"/>
      <c r="B8" s="384"/>
      <c r="C8" s="385"/>
      <c r="D8" s="386"/>
      <c r="E8" s="112" t="s">
        <v>394</v>
      </c>
      <c r="F8" s="113" t="s">
        <v>140</v>
      </c>
      <c r="G8" s="113" t="s">
        <v>140</v>
      </c>
      <c r="H8" s="109"/>
    </row>
    <row r="9" spans="1:8" s="71" customFormat="1" ht="17.25" customHeight="1">
      <c r="A9" s="114">
        <v>1</v>
      </c>
      <c r="B9" s="392" t="s">
        <v>55</v>
      </c>
      <c r="C9" s="392"/>
      <c r="D9" s="392"/>
      <c r="E9" s="332">
        <v>0</v>
      </c>
      <c r="F9" s="256"/>
      <c r="G9" s="330">
        <v>0</v>
      </c>
      <c r="H9" s="109"/>
    </row>
    <row r="10" spans="1:8" s="71" customFormat="1" ht="24.75" customHeight="1">
      <c r="A10" s="114">
        <v>2</v>
      </c>
      <c r="B10" s="393" t="s">
        <v>56</v>
      </c>
      <c r="C10" s="394"/>
      <c r="D10" s="395"/>
      <c r="E10" s="330">
        <v>0</v>
      </c>
      <c r="F10" s="256"/>
      <c r="G10" s="330">
        <v>0</v>
      </c>
      <c r="H10" s="109"/>
    </row>
    <row r="11" spans="1:8" s="71" customFormat="1" ht="18.75" customHeight="1">
      <c r="A11" s="73">
        <v>3</v>
      </c>
      <c r="B11" s="393" t="s">
        <v>150</v>
      </c>
      <c r="C11" s="394"/>
      <c r="D11" s="395"/>
      <c r="E11" s="331">
        <v>0</v>
      </c>
      <c r="F11" s="273"/>
      <c r="G11" s="331">
        <v>0</v>
      </c>
      <c r="H11" s="109"/>
    </row>
    <row r="12" spans="1:8" s="71" customFormat="1" ht="20.25" customHeight="1">
      <c r="A12" s="73">
        <v>4</v>
      </c>
      <c r="B12" s="393" t="s">
        <v>120</v>
      </c>
      <c r="C12" s="394"/>
      <c r="D12" s="395"/>
      <c r="E12" s="273"/>
      <c r="F12" s="273"/>
      <c r="G12" s="273"/>
      <c r="H12" s="109"/>
    </row>
    <row r="13" spans="1:8" s="71" customFormat="1" ht="21.75" customHeight="1">
      <c r="A13" s="73">
        <v>5</v>
      </c>
      <c r="B13" s="393" t="s">
        <v>121</v>
      </c>
      <c r="C13" s="394"/>
      <c r="D13" s="395"/>
      <c r="E13" s="293">
        <v>66508606</v>
      </c>
      <c r="F13" s="293">
        <v>87260847</v>
      </c>
      <c r="G13" s="293">
        <v>92142105</v>
      </c>
      <c r="H13" s="109"/>
    </row>
    <row r="14" spans="1:8" s="71" customFormat="1" ht="19.5" customHeight="1">
      <c r="A14" s="73"/>
      <c r="B14" s="115"/>
      <c r="C14" s="396" t="s">
        <v>122</v>
      </c>
      <c r="D14" s="397"/>
      <c r="E14" s="293">
        <v>59650562</v>
      </c>
      <c r="F14" s="293">
        <v>82513271</v>
      </c>
      <c r="G14" s="293">
        <v>87394390</v>
      </c>
      <c r="H14" s="109"/>
    </row>
    <row r="15" spans="1:8" s="71" customFormat="1" ht="21.75" customHeight="1">
      <c r="A15" s="73"/>
      <c r="B15" s="115"/>
      <c r="C15" s="396" t="s">
        <v>123</v>
      </c>
      <c r="D15" s="397"/>
      <c r="E15" s="293">
        <v>6858044</v>
      </c>
      <c r="F15" s="293">
        <v>4747576</v>
      </c>
      <c r="G15" s="293">
        <v>4747715</v>
      </c>
      <c r="H15" s="109"/>
    </row>
    <row r="16" spans="1:8" s="71" customFormat="1" ht="20.25" customHeight="1">
      <c r="A16" s="114">
        <v>6</v>
      </c>
      <c r="B16" s="393" t="s">
        <v>124</v>
      </c>
      <c r="C16" s="394"/>
      <c r="D16" s="395"/>
      <c r="E16" s="293">
        <v>43968451.6</v>
      </c>
      <c r="F16" s="293">
        <v>45146790.14</v>
      </c>
      <c r="G16" s="293">
        <v>39798602.37582334</v>
      </c>
      <c r="H16" s="109"/>
    </row>
    <row r="17" spans="1:8" s="71" customFormat="1" ht="24.75" customHeight="1">
      <c r="A17" s="114">
        <v>7</v>
      </c>
      <c r="B17" s="393" t="s">
        <v>125</v>
      </c>
      <c r="C17" s="394"/>
      <c r="D17" s="395"/>
      <c r="E17" s="293">
        <v>112765821.1</v>
      </c>
      <c r="F17" s="293">
        <v>103954734</v>
      </c>
      <c r="G17" s="293">
        <v>84859333</v>
      </c>
      <c r="H17" s="142"/>
    </row>
    <row r="18" spans="1:8" s="71" customFormat="1" ht="21.75" customHeight="1">
      <c r="A18" s="114"/>
      <c r="B18" s="393" t="s">
        <v>125</v>
      </c>
      <c r="C18" s="394"/>
      <c r="D18" s="395"/>
      <c r="E18" s="293"/>
      <c r="F18" s="293"/>
      <c r="G18" s="293">
        <v>17936954</v>
      </c>
      <c r="H18" s="142"/>
    </row>
    <row r="19" spans="1:8" s="71" customFormat="1" ht="20.25" customHeight="1">
      <c r="A19" s="114">
        <v>8</v>
      </c>
      <c r="B19" s="370" t="s">
        <v>126</v>
      </c>
      <c r="C19" s="371"/>
      <c r="D19" s="372"/>
      <c r="E19" s="293">
        <v>223242878.7</v>
      </c>
      <c r="F19" s="293">
        <v>236362371.14</v>
      </c>
      <c r="G19" s="293">
        <v>234736994.37582335</v>
      </c>
      <c r="H19" s="109"/>
    </row>
    <row r="20" spans="1:8" s="71" customFormat="1" ht="22.5" customHeight="1">
      <c r="A20" s="114">
        <v>9</v>
      </c>
      <c r="B20" s="389" t="s">
        <v>127</v>
      </c>
      <c r="C20" s="390"/>
      <c r="D20" s="391"/>
      <c r="E20" s="293">
        <v>-223242878.7</v>
      </c>
      <c r="F20" s="293">
        <v>-236362371.14</v>
      </c>
      <c r="G20" s="293">
        <v>-234736994.37582335</v>
      </c>
      <c r="H20" s="109"/>
    </row>
    <row r="21" spans="1:8" s="71" customFormat="1" ht="17.25" customHeight="1">
      <c r="A21" s="114">
        <v>10</v>
      </c>
      <c r="B21" s="393" t="s">
        <v>57</v>
      </c>
      <c r="C21" s="394"/>
      <c r="D21" s="395"/>
      <c r="E21" s="293"/>
      <c r="F21" s="293"/>
      <c r="G21" s="293"/>
      <c r="H21" s="109"/>
    </row>
    <row r="22" spans="1:8" s="71" customFormat="1" ht="19.5" customHeight="1">
      <c r="A22" s="114">
        <v>11</v>
      </c>
      <c r="B22" s="393" t="s">
        <v>128</v>
      </c>
      <c r="C22" s="394"/>
      <c r="D22" s="395"/>
      <c r="E22" s="293"/>
      <c r="F22" s="293"/>
      <c r="G22" s="293"/>
      <c r="H22" s="109"/>
    </row>
    <row r="23" spans="1:8" s="71" customFormat="1" ht="21.75" customHeight="1">
      <c r="A23" s="114">
        <v>12</v>
      </c>
      <c r="B23" s="393" t="s">
        <v>58</v>
      </c>
      <c r="C23" s="394"/>
      <c r="D23" s="395"/>
      <c r="E23" s="293">
        <v>4311840.46</v>
      </c>
      <c r="F23" s="293">
        <v>-2416958.73</v>
      </c>
      <c r="G23" s="293">
        <v>-2912498.6999999997</v>
      </c>
      <c r="H23" s="109"/>
    </row>
    <row r="24" spans="1:8" s="71" customFormat="1" ht="22.5" customHeight="1">
      <c r="A24" s="114"/>
      <c r="B24" s="116">
        <v>121</v>
      </c>
      <c r="C24" s="396" t="s">
        <v>59</v>
      </c>
      <c r="D24" s="397"/>
      <c r="E24" s="293"/>
      <c r="F24" s="293">
        <v>-2745572.28</v>
      </c>
      <c r="G24" s="293">
        <v>0</v>
      </c>
      <c r="H24" s="109"/>
    </row>
    <row r="25" spans="1:8" s="71" customFormat="1" ht="18.75" customHeight="1">
      <c r="A25" s="114"/>
      <c r="B25" s="115">
        <v>122</v>
      </c>
      <c r="C25" s="396" t="s">
        <v>129</v>
      </c>
      <c r="D25" s="397"/>
      <c r="E25" s="293"/>
      <c r="F25" s="293"/>
      <c r="G25" s="293"/>
      <c r="H25" s="109"/>
    </row>
    <row r="26" spans="1:8" s="71" customFormat="1" ht="18.75" customHeight="1">
      <c r="A26" s="114"/>
      <c r="B26" s="115">
        <v>123</v>
      </c>
      <c r="C26" s="396" t="s">
        <v>60</v>
      </c>
      <c r="D26" s="397"/>
      <c r="E26" s="293">
        <v>4677874.46</v>
      </c>
      <c r="F26" s="293">
        <v>455632.55</v>
      </c>
      <c r="G26" s="293">
        <v>-2759713.9</v>
      </c>
      <c r="H26" s="109"/>
    </row>
    <row r="27" spans="1:9" s="71" customFormat="1" ht="19.5" customHeight="1">
      <c r="A27" s="114"/>
      <c r="B27" s="115">
        <v>124</v>
      </c>
      <c r="C27" s="396" t="s">
        <v>61</v>
      </c>
      <c r="D27" s="397"/>
      <c r="E27" s="293">
        <v>-366034</v>
      </c>
      <c r="F27" s="293">
        <v>-127019</v>
      </c>
      <c r="G27" s="293">
        <v>-152784.8</v>
      </c>
      <c r="H27" s="109"/>
      <c r="I27" s="117"/>
    </row>
    <row r="28" spans="1:8" s="71" customFormat="1" ht="24.75" customHeight="1">
      <c r="A28" s="114">
        <v>13</v>
      </c>
      <c r="B28" s="389" t="s">
        <v>62</v>
      </c>
      <c r="C28" s="390"/>
      <c r="D28" s="391"/>
      <c r="E28" s="293">
        <v>4311840.46</v>
      </c>
      <c r="F28" s="293">
        <v>-2416958.73</v>
      </c>
      <c r="G28" s="293">
        <v>-2912498.6999999997</v>
      </c>
      <c r="H28" s="109"/>
    </row>
    <row r="29" spans="1:8" s="71" customFormat="1" ht="24.75" customHeight="1">
      <c r="A29" s="114">
        <v>14</v>
      </c>
      <c r="B29" s="389" t="s">
        <v>131</v>
      </c>
      <c r="C29" s="390"/>
      <c r="D29" s="391"/>
      <c r="E29" s="293">
        <v>-218931038.23999998</v>
      </c>
      <c r="F29" s="293">
        <v>-238779329.86999997</v>
      </c>
      <c r="G29" s="293">
        <v>-237649493.07582334</v>
      </c>
      <c r="H29" s="109"/>
    </row>
    <row r="30" spans="1:8" s="71" customFormat="1" ht="19.5" customHeight="1">
      <c r="A30" s="114">
        <v>15</v>
      </c>
      <c r="B30" s="393" t="s">
        <v>63</v>
      </c>
      <c r="C30" s="394"/>
      <c r="D30" s="395"/>
      <c r="E30" s="293"/>
      <c r="F30" s="293"/>
      <c r="G30" s="293"/>
      <c r="H30" s="109"/>
    </row>
    <row r="31" spans="1:8" s="71" customFormat="1" ht="21" customHeight="1">
      <c r="A31" s="114">
        <v>16</v>
      </c>
      <c r="B31" s="389" t="s">
        <v>132</v>
      </c>
      <c r="C31" s="390"/>
      <c r="D31" s="391"/>
      <c r="E31" s="293">
        <v>-218931038.23999998</v>
      </c>
      <c r="F31" s="293">
        <v>-238779329.86999997</v>
      </c>
      <c r="G31" s="293">
        <v>-237649493.07582334</v>
      </c>
      <c r="H31" s="109"/>
    </row>
    <row r="32" spans="1:8" s="71" customFormat="1" ht="15.75" customHeight="1">
      <c r="A32" s="114">
        <v>17</v>
      </c>
      <c r="B32" s="393" t="s">
        <v>130</v>
      </c>
      <c r="C32" s="394"/>
      <c r="D32" s="395"/>
      <c r="E32" s="293"/>
      <c r="F32" s="293"/>
      <c r="G32" s="293"/>
      <c r="H32" s="142"/>
    </row>
    <row r="33" spans="1:8" s="71" customFormat="1" ht="18" customHeight="1">
      <c r="A33" s="114">
        <v>18</v>
      </c>
      <c r="B33" s="226"/>
      <c r="C33" s="227"/>
      <c r="D33" s="228" t="s">
        <v>176</v>
      </c>
      <c r="E33" s="293"/>
      <c r="F33" s="293"/>
      <c r="G33" s="293"/>
      <c r="H33" s="142"/>
    </row>
    <row r="34" spans="1:9" s="71" customFormat="1" ht="17.25" customHeight="1">
      <c r="A34" s="114">
        <v>19</v>
      </c>
      <c r="B34" s="226"/>
      <c r="C34" s="227"/>
      <c r="D34" s="228" t="s">
        <v>247</v>
      </c>
      <c r="E34" s="293">
        <v>-218931038.23999998</v>
      </c>
      <c r="F34" s="293">
        <v>-238779329.86999997</v>
      </c>
      <c r="G34" s="293">
        <v>-237649493.07582334</v>
      </c>
      <c r="H34" s="142"/>
      <c r="I34" s="231"/>
    </row>
    <row r="35" spans="1:8" s="71" customFormat="1" ht="11.25" customHeight="1">
      <c r="A35" s="118"/>
      <c r="B35" s="118"/>
      <c r="C35" s="118"/>
      <c r="D35" s="119"/>
      <c r="E35" s="293"/>
      <c r="F35" s="293"/>
      <c r="G35" s="293"/>
      <c r="H35" s="109"/>
    </row>
    <row r="36" spans="1:8" s="71" customFormat="1" ht="15.75" customHeight="1">
      <c r="A36" s="226"/>
      <c r="B36" s="227"/>
      <c r="C36" s="227"/>
      <c r="D36" s="304" t="s">
        <v>131</v>
      </c>
      <c r="E36" s="293">
        <v>-218931038.23999998</v>
      </c>
      <c r="F36" s="293">
        <v>-238779329.86999997</v>
      </c>
      <c r="G36" s="293">
        <v>-237649493.07582334</v>
      </c>
      <c r="H36" s="109"/>
    </row>
    <row r="37" spans="1:8" s="71" customFormat="1" ht="15.75" customHeight="1">
      <c r="A37" s="226"/>
      <c r="B37" s="227"/>
      <c r="C37" s="227"/>
      <c r="D37" s="305" t="s">
        <v>344</v>
      </c>
      <c r="E37" s="293">
        <v>32719089.3</v>
      </c>
      <c r="F37" s="293">
        <v>35581988</v>
      </c>
      <c r="G37" s="293">
        <v>32482678</v>
      </c>
      <c r="H37" s="109"/>
    </row>
    <row r="38" spans="1:8" s="71" customFormat="1" ht="15.75" customHeight="1">
      <c r="A38" s="226"/>
      <c r="B38" s="227"/>
      <c r="C38" s="227"/>
      <c r="D38" s="304" t="s">
        <v>138</v>
      </c>
      <c r="E38" s="293">
        <v>-186211948.93999997</v>
      </c>
      <c r="F38" s="293">
        <v>-203197341.86999997</v>
      </c>
      <c r="G38" s="293"/>
      <c r="H38" s="109"/>
    </row>
    <row r="39" spans="1:8" s="71" customFormat="1" ht="11.25" customHeight="1">
      <c r="A39" s="226"/>
      <c r="B39" s="227"/>
      <c r="C39" s="227"/>
      <c r="D39" s="215" t="s">
        <v>393</v>
      </c>
      <c r="E39" s="293"/>
      <c r="F39" s="293"/>
      <c r="G39" s="293"/>
      <c r="H39" s="109"/>
    </row>
    <row r="40" spans="1:8" s="71" customFormat="1" ht="15.75" customHeight="1">
      <c r="A40" s="226"/>
      <c r="B40" s="227"/>
      <c r="C40" s="227"/>
      <c r="D40" s="304" t="s">
        <v>132</v>
      </c>
      <c r="E40" s="293">
        <v>-218931038.23999998</v>
      </c>
      <c r="F40" s="293">
        <v>-238779329.86999997</v>
      </c>
      <c r="G40" s="293">
        <v>-205166815.07582334</v>
      </c>
      <c r="H40" s="109"/>
    </row>
    <row r="41" spans="1:8" s="71" customFormat="1" ht="15.75" customHeight="1">
      <c r="A41" s="226"/>
      <c r="B41" s="227"/>
      <c r="C41" s="227"/>
      <c r="D41" s="304" t="s">
        <v>176</v>
      </c>
      <c r="E41" s="293"/>
      <c r="F41" s="293"/>
      <c r="G41" s="293"/>
      <c r="H41" s="109"/>
    </row>
    <row r="42" spans="1:8" s="71" customFormat="1" ht="15.75" customHeight="1">
      <c r="A42" s="226"/>
      <c r="B42" s="227"/>
      <c r="C42" s="227"/>
      <c r="D42" s="114" t="s">
        <v>177</v>
      </c>
      <c r="E42" s="293">
        <v>-218931038.23999998</v>
      </c>
      <c r="F42" s="293">
        <v>-238779329.86999997</v>
      </c>
      <c r="G42" s="293">
        <v>-237649493.07582334</v>
      </c>
      <c r="H42" s="109"/>
    </row>
    <row r="43" spans="1:7" ht="12.75">
      <c r="A43" s="120"/>
      <c r="B43" s="120"/>
      <c r="C43" s="300"/>
      <c r="D43" s="46"/>
      <c r="E43" s="46"/>
      <c r="F43" s="46"/>
      <c r="G43" s="298"/>
    </row>
    <row r="44" spans="3:7" ht="12.75">
      <c r="C44" s="120"/>
      <c r="G44" s="299"/>
    </row>
    <row r="45" spans="5:7" ht="12.75">
      <c r="E45" s="282">
        <f>'Pasivet 2014'!G44</f>
        <v>-218931037.89999998</v>
      </c>
      <c r="F45" s="282">
        <f>F29+F16</f>
        <v>-193632539.72999996</v>
      </c>
      <c r="G45" s="299"/>
    </row>
    <row r="46" ht="12.75">
      <c r="G46" s="299"/>
    </row>
    <row r="47" spans="5:7" ht="12.75">
      <c r="E47" s="282"/>
      <c r="G47" s="282"/>
    </row>
  </sheetData>
  <sheetProtection/>
  <mergeCells count="28">
    <mergeCell ref="A4:F4"/>
    <mergeCell ref="A5:F5"/>
    <mergeCell ref="B17:D17"/>
    <mergeCell ref="B21:D21"/>
    <mergeCell ref="B29:D29"/>
    <mergeCell ref="B30:D30"/>
    <mergeCell ref="B23:D23"/>
    <mergeCell ref="C24:D24"/>
    <mergeCell ref="C25:D25"/>
    <mergeCell ref="C26:D26"/>
    <mergeCell ref="B32:D32"/>
    <mergeCell ref="B31:D31"/>
    <mergeCell ref="B13:D13"/>
    <mergeCell ref="C14:D14"/>
    <mergeCell ref="C15:D15"/>
    <mergeCell ref="B16:D16"/>
    <mergeCell ref="B18:D18"/>
    <mergeCell ref="C27:D27"/>
    <mergeCell ref="B28:D28"/>
    <mergeCell ref="B22:D22"/>
    <mergeCell ref="B7:D8"/>
    <mergeCell ref="A7:A8"/>
    <mergeCell ref="B19:D19"/>
    <mergeCell ref="B20:D20"/>
    <mergeCell ref="B9:D9"/>
    <mergeCell ref="B10:D10"/>
    <mergeCell ref="B11:D11"/>
    <mergeCell ref="B12:D12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I43"/>
  <sheetViews>
    <sheetView zoomScalePageLayoutView="0" workbookViewId="0" topLeftCell="A18">
      <selection activeCell="A1" sqref="A1:F39"/>
    </sheetView>
  </sheetViews>
  <sheetFormatPr defaultColWidth="9.140625" defaultRowHeight="12.75"/>
  <cols>
    <col min="1" max="2" width="3.7109375" style="64" customWidth="1"/>
    <col min="3" max="3" width="3.57421875" style="64" customWidth="1"/>
    <col min="4" max="4" width="44.421875" style="32" customWidth="1"/>
    <col min="5" max="5" width="15.421875" style="32" customWidth="1"/>
    <col min="6" max="6" width="16.00390625" style="32" customWidth="1"/>
    <col min="7" max="7" width="1.421875" style="32" customWidth="1"/>
    <col min="8" max="8" width="9.140625" style="32" customWidth="1"/>
    <col min="9" max="9" width="11.421875" style="32" customWidth="1"/>
    <col min="10" max="16384" width="9.140625" style="32" customWidth="1"/>
  </cols>
  <sheetData>
    <row r="1" spans="1:6" s="125" customFormat="1" ht="18">
      <c r="A1" s="294" t="s">
        <v>250</v>
      </c>
      <c r="B1" s="66"/>
      <c r="C1" s="67"/>
      <c r="D1" s="68"/>
      <c r="E1" s="68"/>
      <c r="F1" s="68"/>
    </row>
    <row r="2" spans="1:6" s="125" customFormat="1" ht="7.5" customHeight="1">
      <c r="A2" s="66"/>
      <c r="B2" s="66"/>
      <c r="C2" s="67"/>
      <c r="D2" s="68"/>
      <c r="E2" s="68"/>
      <c r="F2" s="68"/>
    </row>
    <row r="3" spans="1:6" s="125" customFormat="1" ht="8.25" customHeight="1">
      <c r="A3" s="66"/>
      <c r="B3" s="66"/>
      <c r="C3" s="67"/>
      <c r="D3" s="68"/>
      <c r="E3" s="68"/>
      <c r="F3" s="68"/>
    </row>
    <row r="4" spans="1:6" s="125" customFormat="1" ht="18" customHeight="1">
      <c r="A4" s="369" t="s">
        <v>384</v>
      </c>
      <c r="B4" s="369"/>
      <c r="C4" s="369"/>
      <c r="D4" s="369"/>
      <c r="E4" s="369"/>
      <c r="F4" s="369"/>
    </row>
    <row r="5" ht="6.75" customHeight="1"/>
    <row r="6" spans="1:6" s="125" customFormat="1" ht="15.75" customHeight="1">
      <c r="A6" s="405" t="s">
        <v>2</v>
      </c>
      <c r="B6" s="381" t="s">
        <v>154</v>
      </c>
      <c r="C6" s="382"/>
      <c r="D6" s="383"/>
      <c r="E6" s="126" t="s">
        <v>135</v>
      </c>
      <c r="F6" s="126" t="s">
        <v>135</v>
      </c>
    </row>
    <row r="7" spans="1:6" s="125" customFormat="1" ht="15.75" customHeight="1">
      <c r="A7" s="406"/>
      <c r="B7" s="384"/>
      <c r="C7" s="385"/>
      <c r="D7" s="386"/>
      <c r="E7" s="128" t="s">
        <v>136</v>
      </c>
      <c r="F7" s="78" t="s">
        <v>140</v>
      </c>
    </row>
    <row r="8" spans="1:9" s="125" customFormat="1" ht="24.75" customHeight="1">
      <c r="A8" s="129"/>
      <c r="B8" s="121" t="s">
        <v>155</v>
      </c>
      <c r="C8" s="122"/>
      <c r="D8" s="97"/>
      <c r="E8" s="346">
        <f>E9+E11+E15+E18</f>
        <v>126568893.2279998</v>
      </c>
      <c r="F8" s="318">
        <v>-611811011.75</v>
      </c>
      <c r="I8" s="347"/>
    </row>
    <row r="9" spans="1:6" s="125" customFormat="1" ht="19.5" customHeight="1">
      <c r="A9" s="129"/>
      <c r="B9" s="121"/>
      <c r="C9" s="131" t="s">
        <v>139</v>
      </c>
      <c r="D9" s="131"/>
      <c r="E9" s="283">
        <f>'Rezultati 2014'!E29</f>
        <v>-218931038.23999998</v>
      </c>
      <c r="F9" s="130">
        <v>-238779329.86999997</v>
      </c>
    </row>
    <row r="10" spans="1:6" s="125" customFormat="1" ht="19.5" customHeight="1">
      <c r="A10" s="129"/>
      <c r="B10" s="123"/>
      <c r="C10" s="132" t="s">
        <v>156</v>
      </c>
      <c r="E10" s="347">
        <f>E11</f>
        <v>43968451.6</v>
      </c>
      <c r="F10" s="130">
        <v>45146790.14</v>
      </c>
    </row>
    <row r="11" spans="1:6" s="125" customFormat="1" ht="19.5" customHeight="1">
      <c r="A11" s="129"/>
      <c r="B11" s="121"/>
      <c r="C11" s="122"/>
      <c r="D11" s="133" t="s">
        <v>157</v>
      </c>
      <c r="E11" s="130">
        <f>'Rezultati 2014'!E16</f>
        <v>43968451.6</v>
      </c>
      <c r="F11" s="130">
        <v>45146790.14</v>
      </c>
    </row>
    <row r="12" spans="1:6" s="125" customFormat="1" ht="19.5" customHeight="1">
      <c r="A12" s="129"/>
      <c r="B12" s="121"/>
      <c r="C12" s="122"/>
      <c r="D12" s="133" t="s">
        <v>158</v>
      </c>
      <c r="E12" s="130"/>
      <c r="F12" s="133"/>
    </row>
    <row r="13" spans="1:6" s="125" customFormat="1" ht="16.5" customHeight="1">
      <c r="A13" s="129"/>
      <c r="B13" s="121"/>
      <c r="C13" s="122"/>
      <c r="D13" s="133" t="s">
        <v>159</v>
      </c>
      <c r="E13" s="133"/>
      <c r="F13" s="133"/>
    </row>
    <row r="14" spans="1:6" s="125" customFormat="1" ht="19.5" customHeight="1">
      <c r="A14" s="129"/>
      <c r="B14" s="121"/>
      <c r="C14" s="122"/>
      <c r="D14" s="133" t="s">
        <v>160</v>
      </c>
      <c r="E14" s="133"/>
      <c r="F14" s="133"/>
    </row>
    <row r="15" spans="1:6" s="135" customFormat="1" ht="19.5" customHeight="1">
      <c r="A15" s="401"/>
      <c r="B15" s="381"/>
      <c r="C15" s="134" t="s">
        <v>161</v>
      </c>
      <c r="E15" s="403">
        <f>'Aktivet 2014'!H13-'Aktivet 2014'!G13</f>
        <v>-47329791</v>
      </c>
      <c r="F15" s="399">
        <v>-91753729</v>
      </c>
    </row>
    <row r="16" spans="1:6" s="135" customFormat="1" ht="19.5" customHeight="1">
      <c r="A16" s="402"/>
      <c r="B16" s="384"/>
      <c r="C16" s="136" t="s">
        <v>162</v>
      </c>
      <c r="E16" s="404"/>
      <c r="F16" s="400"/>
    </row>
    <row r="17" spans="1:6" s="125" customFormat="1" ht="19.5" customHeight="1">
      <c r="A17" s="127"/>
      <c r="B17" s="121"/>
      <c r="C17" s="131" t="s">
        <v>163</v>
      </c>
      <c r="D17" s="131"/>
      <c r="E17" s="345"/>
      <c r="F17" s="136"/>
    </row>
    <row r="18" spans="1:6" s="125" customFormat="1" ht="19.5" customHeight="1">
      <c r="A18" s="405"/>
      <c r="B18" s="381"/>
      <c r="C18" s="134" t="s">
        <v>164</v>
      </c>
      <c r="D18" s="134"/>
      <c r="E18" s="399">
        <f>'Pasivet 2014'!G13-'Pasivet 2014'!H13</f>
        <v>348861270.8679998</v>
      </c>
      <c r="F18" s="399">
        <v>-326424743.02</v>
      </c>
    </row>
    <row r="19" spans="1:6" s="125" customFormat="1" ht="17.25" customHeight="1">
      <c r="A19" s="406"/>
      <c r="B19" s="384"/>
      <c r="C19" s="132" t="s">
        <v>165</v>
      </c>
      <c r="D19" s="132"/>
      <c r="E19" s="400"/>
      <c r="F19" s="400"/>
    </row>
    <row r="20" spans="1:6" s="125" customFormat="1" ht="19.5" customHeight="1">
      <c r="A20" s="129"/>
      <c r="B20" s="121"/>
      <c r="C20" s="131" t="s">
        <v>166</v>
      </c>
      <c r="D20" s="131"/>
      <c r="E20" s="132"/>
      <c r="F20" s="132"/>
    </row>
    <row r="21" spans="1:6" s="125" customFormat="1" ht="19.5" customHeight="1">
      <c r="A21" s="129"/>
      <c r="B21" s="121"/>
      <c r="C21" s="131" t="s">
        <v>77</v>
      </c>
      <c r="D21" s="131"/>
      <c r="E21" s="131"/>
      <c r="F21" s="131"/>
    </row>
    <row r="22" spans="1:6" s="125" customFormat="1" ht="19.5" customHeight="1">
      <c r="A22" s="129"/>
      <c r="B22" s="121"/>
      <c r="C22" s="131" t="s">
        <v>78</v>
      </c>
      <c r="D22" s="131"/>
      <c r="E22" s="131"/>
      <c r="F22" s="131"/>
    </row>
    <row r="23" spans="1:6" s="125" customFormat="1" ht="19.5" customHeight="1">
      <c r="A23" s="129"/>
      <c r="B23" s="121"/>
      <c r="C23" s="88" t="s">
        <v>167</v>
      </c>
      <c r="D23" s="131"/>
      <c r="E23" s="131"/>
      <c r="F23" s="131"/>
    </row>
    <row r="24" spans="1:6" s="125" customFormat="1" ht="24.75" customHeight="1">
      <c r="A24" s="129"/>
      <c r="B24" s="124" t="s">
        <v>79</v>
      </c>
      <c r="C24" s="122"/>
      <c r="D24" s="131"/>
      <c r="E24" s="283">
        <f>E26</f>
        <v>-100180471.66666666</v>
      </c>
      <c r="F24" s="318">
        <v>-30017680</v>
      </c>
    </row>
    <row r="25" spans="1:6" s="125" customFormat="1" ht="19.5" customHeight="1">
      <c r="A25" s="129"/>
      <c r="B25" s="121"/>
      <c r="C25" s="131" t="s">
        <v>168</v>
      </c>
      <c r="D25" s="131"/>
      <c r="E25" s="131"/>
      <c r="F25" s="131"/>
    </row>
    <row r="26" spans="1:6" s="125" customFormat="1" ht="19.5" customHeight="1">
      <c r="A26" s="129"/>
      <c r="B26" s="121"/>
      <c r="C26" s="131" t="s">
        <v>80</v>
      </c>
      <c r="D26" s="131"/>
      <c r="E26" s="283">
        <f>-'AAM 2014 bilanc'!E17+'Aktivet 2014'!H21-'Aktivet 2014'!G21</f>
        <v>-100180471.66666666</v>
      </c>
      <c r="F26" s="283">
        <v>-30017680</v>
      </c>
    </row>
    <row r="27" spans="1:6" s="125" customFormat="1" ht="19.5" customHeight="1">
      <c r="A27" s="129"/>
      <c r="B27" s="74"/>
      <c r="C27" s="131" t="s">
        <v>81</v>
      </c>
      <c r="D27" s="131"/>
      <c r="E27" s="131"/>
      <c r="F27" s="131"/>
    </row>
    <row r="28" spans="1:6" s="125" customFormat="1" ht="19.5" customHeight="1">
      <c r="A28" s="129"/>
      <c r="B28" s="137"/>
      <c r="C28" s="131" t="s">
        <v>82</v>
      </c>
      <c r="D28" s="131"/>
      <c r="E28" s="131"/>
      <c r="F28" s="131"/>
    </row>
    <row r="29" spans="1:6" s="125" customFormat="1" ht="19.5" customHeight="1">
      <c r="A29" s="129"/>
      <c r="B29" s="137"/>
      <c r="C29" s="131" t="s">
        <v>83</v>
      </c>
      <c r="D29" s="131"/>
      <c r="E29" s="131"/>
      <c r="F29" s="131"/>
    </row>
    <row r="30" spans="1:6" s="125" customFormat="1" ht="19.5" customHeight="1">
      <c r="A30" s="129"/>
      <c r="B30" s="137"/>
      <c r="C30" s="88" t="s">
        <v>84</v>
      </c>
      <c r="D30" s="131"/>
      <c r="E30" s="131"/>
      <c r="F30" s="131"/>
    </row>
    <row r="31" spans="1:6" s="125" customFormat="1" ht="24.75" customHeight="1">
      <c r="A31" s="129"/>
      <c r="B31" s="121" t="s">
        <v>85</v>
      </c>
      <c r="C31" s="138"/>
      <c r="D31" s="131"/>
      <c r="E31" s="131">
        <v>0</v>
      </c>
      <c r="F31" s="318">
        <v>748062194</v>
      </c>
    </row>
    <row r="32" spans="1:6" s="125" customFormat="1" ht="19.5" customHeight="1">
      <c r="A32" s="129"/>
      <c r="B32" s="137"/>
      <c r="C32" s="276" t="s">
        <v>378</v>
      </c>
      <c r="D32" s="131"/>
      <c r="E32" s="131"/>
      <c r="F32" s="283">
        <v>748062194</v>
      </c>
    </row>
    <row r="33" spans="1:6" s="125" customFormat="1" ht="19.5" customHeight="1">
      <c r="A33" s="129"/>
      <c r="B33" s="137"/>
      <c r="C33" s="131" t="s">
        <v>86</v>
      </c>
      <c r="D33" s="131"/>
      <c r="E33" s="131"/>
      <c r="F33" s="131"/>
    </row>
    <row r="34" spans="1:6" s="125" customFormat="1" ht="19.5" customHeight="1">
      <c r="A34" s="129"/>
      <c r="B34" s="137"/>
      <c r="C34" s="131" t="s">
        <v>87</v>
      </c>
      <c r="D34" s="131"/>
      <c r="E34" s="131"/>
      <c r="F34" s="131"/>
    </row>
    <row r="35" spans="1:6" s="125" customFormat="1" ht="19.5" customHeight="1">
      <c r="A35" s="129"/>
      <c r="B35" s="137"/>
      <c r="C35" s="131" t="s">
        <v>88</v>
      </c>
      <c r="D35" s="131"/>
      <c r="E35" s="131"/>
      <c r="F35" s="131"/>
    </row>
    <row r="36" spans="1:6" s="125" customFormat="1" ht="19.5" customHeight="1">
      <c r="A36" s="129"/>
      <c r="B36" s="137"/>
      <c r="C36" s="88" t="s">
        <v>169</v>
      </c>
      <c r="D36" s="131"/>
      <c r="E36" s="131"/>
      <c r="F36" s="131"/>
    </row>
    <row r="37" spans="1:9" ht="25.5" customHeight="1">
      <c r="A37" s="139"/>
      <c r="B37" s="124" t="s">
        <v>89</v>
      </c>
      <c r="C37" s="139"/>
      <c r="D37" s="140"/>
      <c r="E37" s="284">
        <f>E8+E24+E31</f>
        <v>26388421.56133315</v>
      </c>
      <c r="F37" s="141">
        <v>106233502.25</v>
      </c>
      <c r="I37" s="65"/>
    </row>
    <row r="38" spans="1:9" ht="21.75" customHeight="1">
      <c r="A38" s="139"/>
      <c r="B38" s="124" t="s">
        <v>90</v>
      </c>
      <c r="C38" s="139"/>
      <c r="D38" s="140"/>
      <c r="E38" s="284">
        <f>'Aktivet 2014'!H9</f>
        <v>115570844.89999986</v>
      </c>
      <c r="F38" s="284">
        <v>9337342.259999871</v>
      </c>
      <c r="I38" s="65"/>
    </row>
    <row r="39" spans="1:9" ht="26.25" customHeight="1">
      <c r="A39" s="139"/>
      <c r="B39" s="124" t="s">
        <v>91</v>
      </c>
      <c r="C39" s="139"/>
      <c r="D39" s="140"/>
      <c r="E39" s="140">
        <f>'Aktivet 2014'!G9</f>
        <v>141959266.42999983</v>
      </c>
      <c r="F39" s="284">
        <v>115570844.89999986</v>
      </c>
      <c r="I39" s="65"/>
    </row>
    <row r="40" ht="26.25" customHeight="1"/>
    <row r="41" ht="12.75">
      <c r="E41" s="65">
        <f>E39-E38</f>
        <v>26388421.52999997</v>
      </c>
    </row>
    <row r="42" ht="12.75">
      <c r="F42" s="65"/>
    </row>
    <row r="43" ht="12.75">
      <c r="E43" s="65"/>
    </row>
  </sheetData>
  <sheetProtection/>
  <mergeCells count="11">
    <mergeCell ref="A4:F4"/>
    <mergeCell ref="B18:B19"/>
    <mergeCell ref="A18:A19"/>
    <mergeCell ref="B6:D7"/>
    <mergeCell ref="A6:A7"/>
    <mergeCell ref="F15:F16"/>
    <mergeCell ref="F18:F19"/>
    <mergeCell ref="A15:A16"/>
    <mergeCell ref="B15:B16"/>
    <mergeCell ref="E15:E16"/>
    <mergeCell ref="E18:E19"/>
  </mergeCells>
  <printOptions horizontalCentered="1" verticalCentered="1"/>
  <pageMargins left="0" right="0" top="0" bottom="0" header="0.5118110236220472" footer="0.29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2:J24"/>
  <sheetViews>
    <sheetView zoomScalePageLayoutView="0" workbookViewId="0" topLeftCell="A1">
      <selection activeCell="A1" sqref="A1:H26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294" t="s">
        <v>250</v>
      </c>
      <c r="G2" s="69"/>
      <c r="H2" s="70" t="s">
        <v>173</v>
      </c>
    </row>
    <row r="3" ht="6.75" customHeight="1"/>
    <row r="4" spans="1:8" ht="25.5" customHeight="1">
      <c r="A4" s="407" t="s">
        <v>410</v>
      </c>
      <c r="B4" s="407"/>
      <c r="C4" s="407"/>
      <c r="D4" s="407"/>
      <c r="E4" s="407"/>
      <c r="F4" s="407"/>
      <c r="G4" s="407"/>
      <c r="H4" s="407"/>
    </row>
    <row r="5" ht="6.75" customHeight="1"/>
    <row r="6" spans="2:7" ht="12.75" customHeight="1">
      <c r="B6" s="20" t="s">
        <v>70</v>
      </c>
      <c r="G6" s="9"/>
    </row>
    <row r="7" ht="6.75" customHeight="1" thickBot="1"/>
    <row r="8" spans="1:8" s="10" customFormat="1" ht="24.75" customHeight="1" thickTop="1">
      <c r="A8" s="408"/>
      <c r="B8" s="409"/>
      <c r="C8" s="25" t="s">
        <v>42</v>
      </c>
      <c r="D8" s="25" t="s">
        <v>365</v>
      </c>
      <c r="E8" s="26" t="s">
        <v>72</v>
      </c>
      <c r="F8" s="26" t="s">
        <v>71</v>
      </c>
      <c r="G8" s="25" t="s">
        <v>73</v>
      </c>
      <c r="H8" s="27" t="s">
        <v>66</v>
      </c>
    </row>
    <row r="9" spans="1:10" s="15" customFormat="1" ht="30" customHeight="1">
      <c r="A9" s="28" t="s">
        <v>3</v>
      </c>
      <c r="B9" s="29" t="s">
        <v>352</v>
      </c>
      <c r="C9" s="232">
        <v>51790000</v>
      </c>
      <c r="D9" s="232">
        <v>0</v>
      </c>
      <c r="E9" s="232">
        <v>0</v>
      </c>
      <c r="F9" s="232">
        <v>0</v>
      </c>
      <c r="G9" s="232">
        <v>-748062193.5134671</v>
      </c>
      <c r="H9" s="233">
        <v>-696272193.5134671</v>
      </c>
      <c r="J9" s="307"/>
    </row>
    <row r="10" spans="1:8" s="15" customFormat="1" ht="19.5" customHeight="1">
      <c r="A10" s="11" t="s">
        <v>151</v>
      </c>
      <c r="B10" s="12" t="s">
        <v>67</v>
      </c>
      <c r="C10" s="13"/>
      <c r="D10" s="13"/>
      <c r="E10" s="13"/>
      <c r="F10" s="13"/>
      <c r="G10" s="13"/>
      <c r="H10" s="14">
        <f>SUM(C10:G10)</f>
        <v>0</v>
      </c>
    </row>
    <row r="11" spans="1:8" s="15" customFormat="1" ht="19.5" customHeight="1">
      <c r="A11" s="28" t="s">
        <v>152</v>
      </c>
      <c r="B11" s="29" t="s">
        <v>65</v>
      </c>
      <c r="C11" s="13"/>
      <c r="D11" s="13"/>
      <c r="E11" s="13"/>
      <c r="F11" s="13"/>
      <c r="G11" s="13"/>
      <c r="H11" s="14">
        <f>SUM(C11:G11)</f>
        <v>0</v>
      </c>
    </row>
    <row r="12" spans="1:8" s="15" customFormat="1" ht="19.5" customHeight="1">
      <c r="A12" s="19">
        <v>1</v>
      </c>
      <c r="B12" s="16" t="s">
        <v>69</v>
      </c>
      <c r="C12" s="17"/>
      <c r="D12" s="17"/>
      <c r="E12" s="17"/>
      <c r="F12" s="17"/>
      <c r="G12" s="17">
        <v>-238779329.86999997</v>
      </c>
      <c r="H12" s="14">
        <v>-238779329.86999997</v>
      </c>
    </row>
    <row r="13" spans="1:8" s="15" customFormat="1" ht="19.5" customHeight="1">
      <c r="A13" s="19">
        <v>2</v>
      </c>
      <c r="B13" s="16" t="s">
        <v>68</v>
      </c>
      <c r="C13" s="17"/>
      <c r="D13" s="17"/>
      <c r="E13" s="17"/>
      <c r="F13" s="17"/>
      <c r="G13" s="17"/>
      <c r="H13" s="14">
        <f>SUM(C13:G13)</f>
        <v>0</v>
      </c>
    </row>
    <row r="14" spans="1:8" s="15" customFormat="1" ht="19.5" customHeight="1">
      <c r="A14" s="19">
        <v>3</v>
      </c>
      <c r="B14" s="16" t="s">
        <v>74</v>
      </c>
      <c r="C14" s="17"/>
      <c r="D14" s="17"/>
      <c r="E14" s="17"/>
      <c r="F14" s="17"/>
      <c r="G14" s="17">
        <f>748062194</f>
        <v>748062194</v>
      </c>
      <c r="H14" s="14">
        <f>SUM(C14:G14)</f>
        <v>748062194</v>
      </c>
    </row>
    <row r="15" spans="1:8" s="15" customFormat="1" ht="19.5" customHeight="1">
      <c r="A15" s="19">
        <v>4</v>
      </c>
      <c r="B15" s="306" t="s">
        <v>364</v>
      </c>
      <c r="C15" s="17"/>
      <c r="D15" s="17">
        <f>-748062194</f>
        <v>-748062194</v>
      </c>
      <c r="E15" s="17"/>
      <c r="F15" s="17"/>
      <c r="G15" s="17"/>
      <c r="H15" s="14"/>
    </row>
    <row r="16" spans="1:10" s="15" customFormat="1" ht="30" customHeight="1">
      <c r="A16" s="28" t="s">
        <v>4</v>
      </c>
      <c r="B16" s="29" t="s">
        <v>363</v>
      </c>
      <c r="C16" s="232">
        <f>C9</f>
        <v>51790000</v>
      </c>
      <c r="D16" s="232">
        <f>SUM(D9:D15)</f>
        <v>-748062194</v>
      </c>
      <c r="E16" s="232">
        <f>SUM(E9:E15)</f>
        <v>0</v>
      </c>
      <c r="F16" s="232">
        <f>SUM(F9:F15)</f>
        <v>0</v>
      </c>
      <c r="G16" s="232">
        <f>SUM(G9:G15)</f>
        <v>-238779329.38346708</v>
      </c>
      <c r="H16" s="233">
        <f>H9+H12+H14+H15</f>
        <v>-186989329.38346708</v>
      </c>
      <c r="J16" s="307"/>
    </row>
    <row r="17" spans="1:8" s="15" customFormat="1" ht="19.5" customHeight="1">
      <c r="A17" s="11">
        <v>1</v>
      </c>
      <c r="B17" s="16" t="s">
        <v>69</v>
      </c>
      <c r="C17" s="17"/>
      <c r="D17" s="17"/>
      <c r="E17" s="17"/>
      <c r="F17" s="17"/>
      <c r="G17" s="17">
        <f>'Pasivet 2014'!G44</f>
        <v>-218931037.89999998</v>
      </c>
      <c r="H17" s="18">
        <f>SUM(C17:G17)</f>
        <v>-218931037.89999998</v>
      </c>
    </row>
    <row r="18" spans="1:8" s="15" customFormat="1" ht="19.5" customHeight="1">
      <c r="A18" s="11">
        <v>2</v>
      </c>
      <c r="B18" s="16" t="s">
        <v>68</v>
      </c>
      <c r="C18" s="17"/>
      <c r="D18" s="17"/>
      <c r="E18" s="17"/>
      <c r="F18" s="17"/>
      <c r="G18" s="17"/>
      <c r="H18" s="18">
        <f>SUM(C18:G18)</f>
        <v>0</v>
      </c>
    </row>
    <row r="19" spans="1:8" s="15" customFormat="1" ht="19.5" customHeight="1">
      <c r="A19" s="11">
        <v>3</v>
      </c>
      <c r="B19" s="306" t="s">
        <v>366</v>
      </c>
      <c r="C19" s="17"/>
      <c r="D19" s="17"/>
      <c r="E19" s="17"/>
      <c r="F19" s="17"/>
      <c r="G19" s="17"/>
      <c r="H19" s="18">
        <f>SUM(C19:G19)</f>
        <v>0</v>
      </c>
    </row>
    <row r="20" spans="1:8" s="15" customFormat="1" ht="19.5" customHeight="1">
      <c r="A20" s="11">
        <v>4</v>
      </c>
      <c r="B20" s="16" t="s">
        <v>153</v>
      </c>
      <c r="C20" s="17"/>
      <c r="D20" s="17"/>
      <c r="E20" s="17"/>
      <c r="F20" s="17"/>
      <c r="G20" s="17"/>
      <c r="H20" s="18">
        <f>SUM(C20:G20)</f>
        <v>0</v>
      </c>
    </row>
    <row r="21" spans="1:10" s="15" customFormat="1" ht="30" customHeight="1" thickBot="1">
      <c r="A21" s="30" t="s">
        <v>38</v>
      </c>
      <c r="B21" s="31" t="s">
        <v>395</v>
      </c>
      <c r="C21" s="234">
        <f>SUM(C16:C20)</f>
        <v>51790000</v>
      </c>
      <c r="D21" s="234"/>
      <c r="E21" s="234">
        <f>SUM(E16:E20)</f>
        <v>0</v>
      </c>
      <c r="F21" s="234">
        <f>SUM(F16:F20)</f>
        <v>0</v>
      </c>
      <c r="G21" s="234">
        <f>G16+G19+G17</f>
        <v>-457710367.28346705</v>
      </c>
      <c r="H21" s="234">
        <f>H16+H17+H18+H19+H20</f>
        <v>-405920367.28346705</v>
      </c>
      <c r="J21" s="307">
        <f>'Pasivet 2014'!G34</f>
        <v>-405920367.77</v>
      </c>
    </row>
    <row r="22" ht="13.5" customHeight="1" thickTop="1"/>
    <row r="23" ht="13.5" customHeight="1"/>
    <row r="24" spans="4:6" ht="29.25" customHeight="1">
      <c r="D24" s="238"/>
      <c r="E24" s="319" t="s">
        <v>340</v>
      </c>
      <c r="F24" s="320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B1:L60"/>
  <sheetViews>
    <sheetView zoomScalePageLayoutView="0" workbookViewId="0" topLeftCell="A20">
      <selection activeCell="A1" sqref="A1:K59"/>
    </sheetView>
  </sheetViews>
  <sheetFormatPr defaultColWidth="9.140625" defaultRowHeight="12.75"/>
  <cols>
    <col min="1" max="1" width="4.5742187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1" ht="15">
      <c r="B1" s="349" t="s">
        <v>248</v>
      </c>
    </row>
    <row r="2" spans="2:11" s="8" customFormat="1" ht="33" customHeight="1">
      <c r="B2" s="410" t="s">
        <v>397</v>
      </c>
      <c r="C2" s="411"/>
      <c r="D2" s="411"/>
      <c r="E2" s="411"/>
      <c r="F2" s="411"/>
      <c r="G2" s="411"/>
      <c r="H2" s="411"/>
      <c r="I2" s="411"/>
      <c r="J2" s="411"/>
      <c r="K2" s="412"/>
    </row>
    <row r="3" spans="2:11" ht="15">
      <c r="B3" s="3"/>
      <c r="C3" s="4"/>
      <c r="D3" s="4"/>
      <c r="E3" s="4"/>
      <c r="F3" s="244"/>
      <c r="G3" s="4"/>
      <c r="H3" s="4"/>
      <c r="I3" s="4"/>
      <c r="J3" s="4"/>
      <c r="K3" s="5"/>
    </row>
    <row r="4" spans="2:11" ht="12.75">
      <c r="B4" s="245" t="s">
        <v>265</v>
      </c>
      <c r="C4" s="167"/>
      <c r="D4" s="167"/>
      <c r="E4" s="4"/>
      <c r="F4" s="4"/>
      <c r="G4" s="4"/>
      <c r="H4" s="4"/>
      <c r="I4" s="4"/>
      <c r="J4" s="4"/>
      <c r="K4" s="5"/>
    </row>
    <row r="5" spans="2:11" ht="12.75">
      <c r="B5" s="246"/>
      <c r="C5" s="167" t="s">
        <v>266</v>
      </c>
      <c r="D5" s="167"/>
      <c r="E5" s="4"/>
      <c r="F5" s="4"/>
      <c r="G5" s="4"/>
      <c r="H5" s="4"/>
      <c r="I5" s="4"/>
      <c r="J5" s="4"/>
      <c r="K5" s="5"/>
    </row>
    <row r="6" spans="2:11" ht="12.75">
      <c r="B6" s="246"/>
      <c r="C6" s="167" t="s">
        <v>267</v>
      </c>
      <c r="D6" s="167"/>
      <c r="E6" s="4"/>
      <c r="F6" s="4"/>
      <c r="G6" s="4"/>
      <c r="H6" s="4"/>
      <c r="I6" s="4"/>
      <c r="J6" s="4"/>
      <c r="K6" s="5"/>
    </row>
    <row r="7" spans="2:11" ht="12.75">
      <c r="B7" s="246" t="s">
        <v>268</v>
      </c>
      <c r="C7" s="197"/>
      <c r="D7" s="167"/>
      <c r="E7" s="4"/>
      <c r="F7" s="4"/>
      <c r="G7" s="4"/>
      <c r="H7" s="4"/>
      <c r="I7" s="4"/>
      <c r="J7" s="4"/>
      <c r="K7" s="5"/>
    </row>
    <row r="8" spans="2:11" ht="12.75">
      <c r="B8" s="246"/>
      <c r="C8" s="167" t="s">
        <v>269</v>
      </c>
      <c r="D8" s="167"/>
      <c r="E8" s="4"/>
      <c r="F8" s="4"/>
      <c r="G8" s="4"/>
      <c r="H8" s="4"/>
      <c r="I8" s="4"/>
      <c r="J8" s="4"/>
      <c r="K8" s="5"/>
    </row>
    <row r="9" spans="2:11" ht="12.75">
      <c r="B9" s="247"/>
      <c r="C9" s="167" t="s">
        <v>270</v>
      </c>
      <c r="D9" s="167"/>
      <c r="E9" s="4"/>
      <c r="F9" s="4"/>
      <c r="G9" s="4"/>
      <c r="H9" s="4"/>
      <c r="I9" s="4"/>
      <c r="J9" s="4"/>
      <c r="K9" s="5"/>
    </row>
    <row r="10" spans="2:11" ht="12.75">
      <c r="B10" s="246"/>
      <c r="C10" s="167" t="s">
        <v>271</v>
      </c>
      <c r="D10" s="167"/>
      <c r="E10" s="4"/>
      <c r="F10" s="4"/>
      <c r="G10" s="4"/>
      <c r="H10" s="4"/>
      <c r="I10" s="4"/>
      <c r="J10" s="4"/>
      <c r="K10" s="5"/>
    </row>
    <row r="11" spans="2:11" ht="15.75">
      <c r="B11" s="248"/>
      <c r="C11" s="207" t="s">
        <v>272</v>
      </c>
      <c r="D11" s="4"/>
      <c r="E11" s="4"/>
      <c r="F11" s="4"/>
      <c r="G11" s="4"/>
      <c r="H11" s="4"/>
      <c r="I11" s="4"/>
      <c r="J11" s="4"/>
      <c r="K11" s="5"/>
    </row>
    <row r="12" spans="2:11" ht="12.75">
      <c r="B12" s="249"/>
      <c r="C12" s="4"/>
      <c r="D12" s="4"/>
      <c r="E12" s="4"/>
      <c r="F12" s="4"/>
      <c r="G12" s="4"/>
      <c r="H12" s="4"/>
      <c r="I12" s="4"/>
      <c r="J12" s="4"/>
      <c r="K12" s="5"/>
    </row>
    <row r="13" spans="2:11" ht="12.75">
      <c r="B13" s="250">
        <v>1</v>
      </c>
      <c r="C13" s="183" t="s">
        <v>273</v>
      </c>
      <c r="D13" s="167"/>
      <c r="E13" s="167"/>
      <c r="F13" s="167"/>
      <c r="G13" s="167"/>
      <c r="H13" s="167"/>
      <c r="I13" s="167"/>
      <c r="J13" s="167"/>
      <c r="K13" s="5"/>
    </row>
    <row r="14" spans="2:11" ht="12.75">
      <c r="B14" s="250">
        <v>2</v>
      </c>
      <c r="C14" s="167" t="s">
        <v>274</v>
      </c>
      <c r="D14" s="167"/>
      <c r="E14" s="167"/>
      <c r="F14" s="167"/>
      <c r="G14" s="167"/>
      <c r="H14" s="167"/>
      <c r="I14" s="167"/>
      <c r="J14" s="167"/>
      <c r="K14" s="5"/>
    </row>
    <row r="15" spans="2:11" ht="12.75">
      <c r="B15" s="246">
        <v>3</v>
      </c>
      <c r="C15" s="167" t="s">
        <v>275</v>
      </c>
      <c r="D15" s="167"/>
      <c r="E15" s="167"/>
      <c r="F15" s="167"/>
      <c r="G15" s="167"/>
      <c r="H15" s="167"/>
      <c r="I15" s="167"/>
      <c r="J15" s="167"/>
      <c r="K15" s="5"/>
    </row>
    <row r="16" spans="2:11" ht="12.75">
      <c r="B16" s="246">
        <v>4</v>
      </c>
      <c r="C16" s="167" t="s">
        <v>276</v>
      </c>
      <c r="D16" s="167"/>
      <c r="E16" s="167"/>
      <c r="F16" s="167"/>
      <c r="G16" s="167"/>
      <c r="H16" s="167"/>
      <c r="I16" s="167"/>
      <c r="J16" s="167"/>
      <c r="K16" s="5"/>
    </row>
    <row r="17" spans="2:11" ht="12.75">
      <c r="B17" s="246"/>
      <c r="C17" s="183" t="s">
        <v>277</v>
      </c>
      <c r="D17" s="167"/>
      <c r="E17" s="167"/>
      <c r="F17" s="167"/>
      <c r="G17" s="167"/>
      <c r="H17" s="167"/>
      <c r="I17" s="167"/>
      <c r="J17" s="167"/>
      <c r="K17" s="5"/>
    </row>
    <row r="18" spans="2:11" ht="12.75">
      <c r="B18" s="246" t="s">
        <v>278</v>
      </c>
      <c r="C18" s="167"/>
      <c r="D18" s="167"/>
      <c r="E18" s="167"/>
      <c r="F18" s="167"/>
      <c r="G18" s="167"/>
      <c r="H18" s="167"/>
      <c r="I18" s="167"/>
      <c r="J18" s="167"/>
      <c r="K18" s="5"/>
    </row>
    <row r="19" spans="2:11" ht="12.75">
      <c r="B19" s="246"/>
      <c r="C19" s="183" t="s">
        <v>279</v>
      </c>
      <c r="D19" s="167"/>
      <c r="E19" s="167"/>
      <c r="F19" s="167"/>
      <c r="G19" s="167"/>
      <c r="H19" s="167"/>
      <c r="I19" s="167"/>
      <c r="J19" s="167"/>
      <c r="K19" s="5"/>
    </row>
    <row r="20" spans="2:11" ht="12.75">
      <c r="B20" s="246" t="s">
        <v>280</v>
      </c>
      <c r="C20" s="167"/>
      <c r="D20" s="167"/>
      <c r="E20" s="167"/>
      <c r="F20" s="167"/>
      <c r="G20" s="167"/>
      <c r="H20" s="167"/>
      <c r="I20" s="167"/>
      <c r="J20" s="167"/>
      <c r="K20" s="5"/>
    </row>
    <row r="21" spans="2:11" ht="12.75">
      <c r="B21" s="246"/>
      <c r="C21" s="183" t="s">
        <v>281</v>
      </c>
      <c r="D21" s="167"/>
      <c r="E21" s="167"/>
      <c r="F21" s="167"/>
      <c r="G21" s="167"/>
      <c r="H21" s="167"/>
      <c r="I21" s="167"/>
      <c r="J21" s="167"/>
      <c r="K21" s="5"/>
    </row>
    <row r="22" spans="2:11" ht="12.75">
      <c r="B22" s="246" t="s">
        <v>282</v>
      </c>
      <c r="C22" s="167"/>
      <c r="D22" s="167"/>
      <c r="E22" s="167"/>
      <c r="F22" s="167"/>
      <c r="G22" s="167"/>
      <c r="H22" s="167"/>
      <c r="I22" s="167"/>
      <c r="J22" s="167"/>
      <c r="K22" s="5"/>
    </row>
    <row r="23" spans="2:11" ht="12.75">
      <c r="B23" s="246"/>
      <c r="C23" s="167" t="s">
        <v>283</v>
      </c>
      <c r="D23" s="167"/>
      <c r="E23" s="167"/>
      <c r="F23" s="167"/>
      <c r="G23" s="167"/>
      <c r="H23" s="167"/>
      <c r="I23" s="167"/>
      <c r="J23" s="167"/>
      <c r="K23" s="5"/>
    </row>
    <row r="24" spans="2:11" ht="12.75">
      <c r="B24" s="246" t="s">
        <v>284</v>
      </c>
      <c r="C24" s="167"/>
      <c r="D24" s="167"/>
      <c r="E24" s="167"/>
      <c r="F24" s="167"/>
      <c r="G24" s="167"/>
      <c r="H24" s="167"/>
      <c r="I24" s="167"/>
      <c r="J24" s="167"/>
      <c r="K24" s="5"/>
    </row>
    <row r="25" spans="2:11" ht="12.75">
      <c r="B25" s="247" t="s">
        <v>285</v>
      </c>
      <c r="C25" s="167"/>
      <c r="D25" s="167"/>
      <c r="E25" s="167"/>
      <c r="F25" s="167"/>
      <c r="G25" s="167"/>
      <c r="H25" s="167"/>
      <c r="I25" s="167"/>
      <c r="J25" s="167"/>
      <c r="K25" s="5"/>
    </row>
    <row r="26" spans="2:11" ht="12.75">
      <c r="B26" s="246"/>
      <c r="C26" s="167" t="s">
        <v>286</v>
      </c>
      <c r="D26" s="167"/>
      <c r="E26" s="167"/>
      <c r="F26" s="167"/>
      <c r="G26" s="167"/>
      <c r="H26" s="167"/>
      <c r="I26" s="167"/>
      <c r="J26" s="167"/>
      <c r="K26" s="5"/>
    </row>
    <row r="27" spans="2:11" ht="12.75">
      <c r="B27" s="247" t="s">
        <v>287</v>
      </c>
      <c r="C27" s="167"/>
      <c r="D27" s="167"/>
      <c r="E27" s="167"/>
      <c r="F27" s="167"/>
      <c r="G27" s="167"/>
      <c r="H27" s="167"/>
      <c r="I27" s="167"/>
      <c r="J27" s="167"/>
      <c r="K27" s="5"/>
    </row>
    <row r="28" spans="2:11" ht="12.75">
      <c r="B28" s="246"/>
      <c r="C28" s="167" t="s">
        <v>288</v>
      </c>
      <c r="D28" s="167"/>
      <c r="E28" s="167"/>
      <c r="F28" s="167"/>
      <c r="G28" s="167"/>
      <c r="H28" s="167"/>
      <c r="I28" s="167"/>
      <c r="J28" s="167"/>
      <c r="K28" s="5"/>
    </row>
    <row r="29" spans="2:11" ht="12.75">
      <c r="B29" s="247" t="s">
        <v>289</v>
      </c>
      <c r="C29" s="167"/>
      <c r="D29" s="167"/>
      <c r="E29" s="167"/>
      <c r="F29" s="167"/>
      <c r="G29" s="167"/>
      <c r="H29" s="167"/>
      <c r="I29" s="167"/>
      <c r="J29" s="167"/>
      <c r="K29" s="5"/>
    </row>
    <row r="30" spans="2:11" ht="12.75">
      <c r="B30" s="246" t="s">
        <v>290</v>
      </c>
      <c r="C30" s="167" t="s">
        <v>291</v>
      </c>
      <c r="D30" s="167"/>
      <c r="E30" s="167"/>
      <c r="F30" s="167"/>
      <c r="G30" s="167"/>
      <c r="H30" s="167"/>
      <c r="I30" s="167"/>
      <c r="J30" s="167"/>
      <c r="K30" s="5"/>
    </row>
    <row r="31" spans="2:11" ht="12.75">
      <c r="B31" s="246"/>
      <c r="C31" s="183" t="s">
        <v>292</v>
      </c>
      <c r="D31" s="167"/>
      <c r="E31" s="167"/>
      <c r="F31" s="167"/>
      <c r="G31" s="167"/>
      <c r="H31" s="167"/>
      <c r="I31" s="167"/>
      <c r="J31" s="167"/>
      <c r="K31" s="5"/>
    </row>
    <row r="32" spans="2:11" ht="12.75">
      <c r="B32" s="246"/>
      <c r="C32" s="183" t="s">
        <v>293</v>
      </c>
      <c r="D32" s="167"/>
      <c r="E32" s="167"/>
      <c r="F32" s="167"/>
      <c r="G32" s="167"/>
      <c r="H32" s="167"/>
      <c r="I32" s="167"/>
      <c r="J32" s="167"/>
      <c r="K32" s="5"/>
    </row>
    <row r="33" spans="2:11" ht="12.75">
      <c r="B33" s="246"/>
      <c r="C33" s="183" t="s">
        <v>294</v>
      </c>
      <c r="D33" s="167"/>
      <c r="E33" s="167"/>
      <c r="F33" s="167"/>
      <c r="G33" s="167"/>
      <c r="H33" s="167"/>
      <c r="I33" s="167"/>
      <c r="J33" s="167"/>
      <c r="K33" s="5"/>
    </row>
    <row r="34" spans="2:11" ht="12.75">
      <c r="B34" s="246"/>
      <c r="C34" s="183" t="s">
        <v>295</v>
      </c>
      <c r="D34" s="167"/>
      <c r="E34" s="167"/>
      <c r="F34" s="167"/>
      <c r="G34" s="167"/>
      <c r="H34" s="167"/>
      <c r="I34" s="167"/>
      <c r="J34" s="167"/>
      <c r="K34" s="5"/>
    </row>
    <row r="35" spans="2:11" ht="12.75">
      <c r="B35" s="246"/>
      <c r="C35" s="183" t="s">
        <v>296</v>
      </c>
      <c r="D35" s="167"/>
      <c r="E35" s="167"/>
      <c r="F35" s="167"/>
      <c r="G35" s="167"/>
      <c r="H35" s="167"/>
      <c r="I35" s="167"/>
      <c r="J35" s="167"/>
      <c r="K35" s="5"/>
    </row>
    <row r="36" spans="2:11" ht="12.75">
      <c r="B36" s="246"/>
      <c r="C36" s="183" t="s">
        <v>297</v>
      </c>
      <c r="D36" s="167"/>
      <c r="E36" s="167"/>
      <c r="F36" s="167"/>
      <c r="G36" s="167"/>
      <c r="H36" s="167"/>
      <c r="I36" s="167"/>
      <c r="J36" s="167"/>
      <c r="K36" s="5"/>
    </row>
    <row r="37" spans="2:11" ht="12.75">
      <c r="B37" s="246"/>
      <c r="C37" s="167"/>
      <c r="D37" s="167"/>
      <c r="E37" s="167"/>
      <c r="F37" s="167"/>
      <c r="G37" s="167"/>
      <c r="H37" s="167"/>
      <c r="I37" s="167"/>
      <c r="J37" s="167"/>
      <c r="K37" s="5"/>
    </row>
    <row r="38" spans="2:11" ht="12.75">
      <c r="B38" s="251" t="s">
        <v>298</v>
      </c>
      <c r="C38" s="241" t="s">
        <v>299</v>
      </c>
      <c r="D38" s="167"/>
      <c r="E38" s="167"/>
      <c r="F38" s="167"/>
      <c r="G38" s="167"/>
      <c r="H38" s="167"/>
      <c r="I38" s="167"/>
      <c r="J38" s="167"/>
      <c r="K38" s="5"/>
    </row>
    <row r="39" spans="2:11" ht="12.75">
      <c r="B39" s="246"/>
      <c r="C39" s="167"/>
      <c r="D39" s="167"/>
      <c r="E39" s="167"/>
      <c r="F39" s="167"/>
      <c r="G39" s="167"/>
      <c r="H39" s="167"/>
      <c r="I39" s="167"/>
      <c r="J39" s="167"/>
      <c r="K39" s="5"/>
    </row>
    <row r="40" spans="2:11" ht="12.75">
      <c r="B40" s="246"/>
      <c r="C40" s="183" t="s">
        <v>300</v>
      </c>
      <c r="D40" s="167"/>
      <c r="E40" s="167"/>
      <c r="F40" s="167"/>
      <c r="G40" s="167"/>
      <c r="H40" s="167"/>
      <c r="I40" s="167"/>
      <c r="J40" s="167"/>
      <c r="K40" s="5"/>
    </row>
    <row r="41" spans="2:11" ht="12.75">
      <c r="B41" s="246" t="s">
        <v>301</v>
      </c>
      <c r="C41" s="167"/>
      <c r="D41" s="167"/>
      <c r="E41" s="167"/>
      <c r="F41" s="167"/>
      <c r="G41" s="167"/>
      <c r="H41" s="167"/>
      <c r="I41" s="167"/>
      <c r="J41" s="167"/>
      <c r="K41" s="5"/>
    </row>
    <row r="42" spans="2:11" ht="12.75">
      <c r="B42" s="246"/>
      <c r="C42" s="167" t="s">
        <v>302</v>
      </c>
      <c r="D42" s="167"/>
      <c r="E42" s="167"/>
      <c r="F42" s="167"/>
      <c r="G42" s="167"/>
      <c r="H42" s="167"/>
      <c r="I42" s="167"/>
      <c r="J42" s="167"/>
      <c r="K42" s="5"/>
    </row>
    <row r="43" spans="2:11" ht="12.75">
      <c r="B43" s="246" t="s">
        <v>303</v>
      </c>
      <c r="C43" s="167"/>
      <c r="D43" s="167"/>
      <c r="E43" s="167"/>
      <c r="F43" s="167"/>
      <c r="G43" s="167"/>
      <c r="H43" s="167"/>
      <c r="I43" s="167"/>
      <c r="J43" s="167"/>
      <c r="K43" s="5"/>
    </row>
    <row r="44" spans="2:11" ht="12.75">
      <c r="B44" s="246"/>
      <c r="C44" s="167" t="s">
        <v>304</v>
      </c>
      <c r="D44" s="167"/>
      <c r="E44" s="167"/>
      <c r="F44" s="167"/>
      <c r="G44" s="167"/>
      <c r="H44" s="167"/>
      <c r="I44" s="167"/>
      <c r="J44" s="167"/>
      <c r="K44" s="5"/>
    </row>
    <row r="45" spans="2:11" ht="12.75">
      <c r="B45" s="246" t="s">
        <v>305</v>
      </c>
      <c r="C45" s="167"/>
      <c r="D45" s="167"/>
      <c r="E45" s="167"/>
      <c r="F45" s="167"/>
      <c r="G45" s="167"/>
      <c r="H45" s="167"/>
      <c r="I45" s="167"/>
      <c r="J45" s="167"/>
      <c r="K45" s="5"/>
    </row>
    <row r="46" spans="2:11" ht="12.75">
      <c r="B46" s="246"/>
      <c r="C46" s="167" t="s">
        <v>306</v>
      </c>
      <c r="D46" s="167"/>
      <c r="E46" s="167"/>
      <c r="F46" s="167"/>
      <c r="G46" s="167"/>
      <c r="H46" s="167"/>
      <c r="I46" s="167"/>
      <c r="J46" s="167"/>
      <c r="K46" s="5"/>
    </row>
    <row r="47" spans="2:11" s="24" customFormat="1" ht="12.75">
      <c r="B47" s="246" t="s">
        <v>307</v>
      </c>
      <c r="C47" s="167"/>
      <c r="D47" s="167"/>
      <c r="E47" s="167"/>
      <c r="F47" s="167"/>
      <c r="G47" s="167"/>
      <c r="H47" s="167"/>
      <c r="I47" s="167"/>
      <c r="J47" s="167"/>
      <c r="K47" s="23"/>
    </row>
    <row r="48" spans="2:11" s="24" customFormat="1" ht="12.75">
      <c r="B48" s="246"/>
      <c r="C48" s="167" t="s">
        <v>308</v>
      </c>
      <c r="D48" s="167"/>
      <c r="E48" s="167"/>
      <c r="F48" s="167"/>
      <c r="G48" s="167"/>
      <c r="H48" s="167"/>
      <c r="I48" s="242"/>
      <c r="J48" s="167"/>
      <c r="K48" s="23"/>
    </row>
    <row r="49" spans="2:11" s="24" customFormat="1" ht="12.75">
      <c r="B49" s="246" t="s">
        <v>309</v>
      </c>
      <c r="C49" s="167"/>
      <c r="D49" s="167"/>
      <c r="E49" s="167"/>
      <c r="F49" s="167"/>
      <c r="G49" s="167"/>
      <c r="H49" s="167"/>
      <c r="I49" s="182"/>
      <c r="J49" s="167"/>
      <c r="K49" s="23"/>
    </row>
    <row r="50" spans="2:11" s="24" customFormat="1" ht="12.75">
      <c r="B50" s="246" t="s">
        <v>310</v>
      </c>
      <c r="C50" s="167"/>
      <c r="D50" s="167"/>
      <c r="E50" s="243"/>
      <c r="F50" s="243"/>
      <c r="G50" s="243"/>
      <c r="H50" s="413"/>
      <c r="I50" s="413"/>
      <c r="J50" s="413"/>
      <c r="K50" s="23"/>
    </row>
    <row r="51" spans="2:11" ht="12.75">
      <c r="B51" s="246" t="s">
        <v>311</v>
      </c>
      <c r="C51" s="167"/>
      <c r="D51" s="167"/>
      <c r="E51" s="167"/>
      <c r="F51" s="167"/>
      <c r="G51" s="167"/>
      <c r="H51" s="167"/>
      <c r="I51" s="167"/>
      <c r="J51" s="167"/>
      <c r="K51" s="5"/>
    </row>
    <row r="52" spans="2:11" ht="12.75">
      <c r="B52" s="246"/>
      <c r="C52" s="167" t="s">
        <v>312</v>
      </c>
      <c r="D52" s="167"/>
      <c r="E52" s="167"/>
      <c r="F52" s="167"/>
      <c r="G52" s="167"/>
      <c r="H52" s="167"/>
      <c r="I52" s="167"/>
      <c r="J52" s="167"/>
      <c r="K52" s="5"/>
    </row>
    <row r="53" spans="2:11" ht="12.75">
      <c r="B53" s="246"/>
      <c r="C53" s="167" t="s">
        <v>313</v>
      </c>
      <c r="D53" s="167"/>
      <c r="E53" s="167"/>
      <c r="F53" s="167"/>
      <c r="G53" s="167"/>
      <c r="H53" s="167"/>
      <c r="I53" s="167"/>
      <c r="J53" s="167"/>
      <c r="K53" s="5"/>
    </row>
    <row r="54" spans="2:12" ht="12.75">
      <c r="B54" s="246"/>
      <c r="C54" s="167" t="s">
        <v>314</v>
      </c>
      <c r="D54" s="167"/>
      <c r="E54" s="167"/>
      <c r="F54" s="167"/>
      <c r="G54" s="167"/>
      <c r="H54" s="167"/>
      <c r="I54" s="167"/>
      <c r="J54" s="167"/>
      <c r="K54" s="4"/>
      <c r="L54" s="3"/>
    </row>
    <row r="55" spans="2:11" ht="12.75">
      <c r="B55" s="246"/>
      <c r="C55" s="167" t="s">
        <v>315</v>
      </c>
      <c r="D55" s="167"/>
      <c r="E55" s="167"/>
      <c r="F55" s="167"/>
      <c r="G55" s="167"/>
      <c r="H55" s="167"/>
      <c r="I55" s="167"/>
      <c r="J55" s="167"/>
      <c r="K55" s="5"/>
    </row>
    <row r="56" spans="2:11" ht="12.75">
      <c r="B56" s="252" t="s">
        <v>316</v>
      </c>
      <c r="C56" s="222"/>
      <c r="D56" s="222"/>
      <c r="E56" s="222"/>
      <c r="F56" s="222"/>
      <c r="G56" s="222"/>
      <c r="H56" s="222"/>
      <c r="I56" s="222"/>
      <c r="J56" s="222"/>
      <c r="K56" s="6"/>
    </row>
    <row r="57" spans="2:11" ht="12.75">
      <c r="B57" s="167"/>
      <c r="C57" s="167"/>
      <c r="D57" s="167"/>
      <c r="E57" s="167"/>
      <c r="F57" s="167"/>
      <c r="G57" s="167"/>
      <c r="H57" s="167"/>
      <c r="I57" s="167"/>
      <c r="J57" s="167"/>
      <c r="K57" s="4"/>
    </row>
    <row r="58" spans="3:7" ht="12.75">
      <c r="C58" s="4"/>
      <c r="E58" s="321" t="s">
        <v>340</v>
      </c>
      <c r="F58" s="321"/>
      <c r="G58" s="321"/>
    </row>
    <row r="59" ht="12.75">
      <c r="C59" s="4"/>
    </row>
    <row r="60" ht="12.75">
      <c r="C60" s="4"/>
    </row>
  </sheetData>
  <sheetProtection/>
  <mergeCells count="2">
    <mergeCell ref="B2:K2"/>
    <mergeCell ref="H50:J50"/>
  </mergeCells>
  <printOptions horizontalCentered="1" verticalCentered="1"/>
  <pageMargins left="0" right="0" top="0.16" bottom="0" header="0.22" footer="0.16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8"/>
  <sheetViews>
    <sheetView zoomScalePageLayoutView="0" workbookViewId="0" topLeftCell="B218">
      <selection activeCell="B1" sqref="B1:L250"/>
    </sheetView>
  </sheetViews>
  <sheetFormatPr defaultColWidth="9.140625" defaultRowHeight="12.75"/>
  <cols>
    <col min="1" max="1" width="0.71875" style="0" hidden="1" customWidth="1"/>
    <col min="2" max="2" width="3.421875" style="195" customWidth="1"/>
    <col min="3" max="3" width="2.00390625" style="0" customWidth="1"/>
    <col min="4" max="4" width="3.421875" style="0" customWidth="1"/>
    <col min="5" max="5" width="14.140625" style="0" customWidth="1"/>
    <col min="6" max="6" width="11.00390625" style="0" customWidth="1"/>
    <col min="7" max="7" width="7.8515625" style="0" customWidth="1"/>
    <col min="8" max="8" width="8.7109375" style="0" customWidth="1"/>
    <col min="9" max="9" width="9.7109375" style="0" customWidth="1"/>
    <col min="10" max="10" width="9.8515625" style="0" customWidth="1"/>
    <col min="11" max="11" width="13.421875" style="0" customWidth="1"/>
    <col min="12" max="12" width="15.57421875" style="0" customWidth="1"/>
  </cols>
  <sheetData>
    <row r="1" ht="21.75" customHeight="1">
      <c r="E1" s="294" t="s">
        <v>250</v>
      </c>
    </row>
    <row r="2" spans="1:12" ht="12.75">
      <c r="A2" s="1"/>
      <c r="B2" s="14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148" t="s">
        <v>178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>
      <c r="A4" s="145"/>
      <c r="B4" s="146"/>
      <c r="C4" s="146"/>
      <c r="D4" s="146"/>
      <c r="E4" s="146"/>
      <c r="F4" s="297" t="s">
        <v>396</v>
      </c>
      <c r="G4" s="297"/>
      <c r="H4" s="297"/>
      <c r="I4" s="297"/>
      <c r="J4" s="297"/>
      <c r="K4" s="297"/>
      <c r="L4" s="146"/>
    </row>
    <row r="5" spans="1:12" ht="18">
      <c r="A5" s="145"/>
      <c r="B5" s="146"/>
      <c r="C5" s="146"/>
      <c r="D5" s="146"/>
      <c r="E5" s="146"/>
      <c r="F5" s="297"/>
      <c r="G5" s="297"/>
      <c r="H5" s="297"/>
      <c r="I5" s="297"/>
      <c r="J5" s="297"/>
      <c r="K5" s="297"/>
      <c r="L5" s="146"/>
    </row>
    <row r="6" spans="1:12" ht="15.75">
      <c r="A6" s="3"/>
      <c r="B6" s="148"/>
      <c r="C6" s="428" t="s">
        <v>152</v>
      </c>
      <c r="D6" s="428"/>
      <c r="E6" s="149" t="s">
        <v>179</v>
      </c>
      <c r="F6" s="4"/>
      <c r="G6" s="4"/>
      <c r="H6" s="4"/>
      <c r="I6" s="4"/>
      <c r="J6" s="150"/>
      <c r="K6" s="150"/>
      <c r="L6" s="4"/>
    </row>
    <row r="7" spans="1:12" ht="12.75">
      <c r="A7" s="3"/>
      <c r="B7" s="148"/>
      <c r="C7" s="4"/>
      <c r="D7" s="4"/>
      <c r="E7" s="4"/>
      <c r="F7" s="4"/>
      <c r="G7" s="4"/>
      <c r="H7" s="4"/>
      <c r="I7" s="4"/>
      <c r="J7" s="150"/>
      <c r="K7" s="150"/>
      <c r="L7" s="4"/>
    </row>
    <row r="8" spans="1:12" ht="12.75">
      <c r="A8" s="3"/>
      <c r="B8" s="148"/>
      <c r="C8" s="4"/>
      <c r="D8" s="151" t="s">
        <v>3</v>
      </c>
      <c r="E8" s="152" t="s">
        <v>180</v>
      </c>
      <c r="F8" s="152"/>
      <c r="G8" s="153"/>
      <c r="H8" s="4"/>
      <c r="I8" s="4"/>
      <c r="J8" s="4"/>
      <c r="K8" s="4"/>
      <c r="L8" s="4"/>
    </row>
    <row r="9" spans="1:12" ht="12.75">
      <c r="A9" s="3"/>
      <c r="B9" s="148"/>
      <c r="C9" s="4"/>
      <c r="D9" s="151"/>
      <c r="E9" s="152"/>
      <c r="F9" s="152"/>
      <c r="G9" s="153"/>
      <c r="H9" s="4"/>
      <c r="I9" s="4"/>
      <c r="J9" s="4"/>
      <c r="K9" s="4"/>
      <c r="L9" s="4"/>
    </row>
    <row r="10" spans="1:12" ht="12.75">
      <c r="A10" s="154"/>
      <c r="B10" s="155"/>
      <c r="C10" s="156"/>
      <c r="D10" s="157">
        <v>1</v>
      </c>
      <c r="E10" s="158" t="s">
        <v>10</v>
      </c>
      <c r="F10" s="135"/>
      <c r="G10" s="4"/>
      <c r="H10" s="4"/>
      <c r="I10" s="4"/>
      <c r="J10" s="4"/>
      <c r="K10" s="4"/>
      <c r="L10" s="4"/>
    </row>
    <row r="11" spans="1:12" ht="12.75">
      <c r="A11" s="3"/>
      <c r="B11" s="148"/>
      <c r="C11" s="4"/>
      <c r="D11" s="4"/>
      <c r="E11" s="148" t="s">
        <v>29</v>
      </c>
      <c r="F11" s="150"/>
      <c r="G11" s="150"/>
      <c r="H11" s="150"/>
      <c r="I11" s="150"/>
      <c r="J11" s="150"/>
      <c r="K11" s="150"/>
      <c r="L11" s="4"/>
    </row>
    <row r="12" spans="1:12" ht="12.75" customHeight="1">
      <c r="A12" s="3"/>
      <c r="B12" s="148"/>
      <c r="C12" s="4"/>
      <c r="D12" s="429" t="s">
        <v>2</v>
      </c>
      <c r="E12" s="429" t="s">
        <v>181</v>
      </c>
      <c r="F12" s="429"/>
      <c r="G12" s="430" t="s">
        <v>182</v>
      </c>
      <c r="H12" s="429" t="s">
        <v>183</v>
      </c>
      <c r="I12" s="429"/>
      <c r="J12" s="159" t="s">
        <v>184</v>
      </c>
      <c r="K12" s="159" t="s">
        <v>185</v>
      </c>
      <c r="L12" s="159" t="s">
        <v>184</v>
      </c>
    </row>
    <row r="13" spans="1:12" ht="27" customHeight="1">
      <c r="A13" s="3"/>
      <c r="B13" s="148"/>
      <c r="C13" s="4"/>
      <c r="D13" s="429"/>
      <c r="E13" s="429"/>
      <c r="F13" s="429"/>
      <c r="G13" s="431"/>
      <c r="H13" s="429"/>
      <c r="I13" s="429"/>
      <c r="J13" s="160" t="s">
        <v>186</v>
      </c>
      <c r="K13" s="160" t="s">
        <v>187</v>
      </c>
      <c r="L13" s="160" t="s">
        <v>188</v>
      </c>
    </row>
    <row r="14" spans="1:12" ht="12.75">
      <c r="A14" s="3"/>
      <c r="B14" s="148"/>
      <c r="C14" s="4"/>
      <c r="D14" s="296"/>
      <c r="E14" s="425" t="s">
        <v>318</v>
      </c>
      <c r="F14" s="427"/>
      <c r="G14" s="161" t="s">
        <v>189</v>
      </c>
      <c r="H14" s="438" t="s">
        <v>317</v>
      </c>
      <c r="I14" s="439"/>
      <c r="J14" s="162"/>
      <c r="K14" s="144"/>
      <c r="L14" s="144">
        <v>7545962.939999998</v>
      </c>
    </row>
    <row r="15" spans="1:12" ht="12.75">
      <c r="A15" s="3"/>
      <c r="B15" s="148"/>
      <c r="C15" s="4"/>
      <c r="D15" s="162"/>
      <c r="E15" s="425" t="s">
        <v>318</v>
      </c>
      <c r="F15" s="427"/>
      <c r="G15" s="161" t="s">
        <v>237</v>
      </c>
      <c r="H15" s="451" t="s">
        <v>319</v>
      </c>
      <c r="I15" s="439"/>
      <c r="J15" s="144">
        <v>606267</v>
      </c>
      <c r="K15" s="144">
        <v>140.14</v>
      </c>
      <c r="L15" s="144">
        <v>84962264</v>
      </c>
    </row>
    <row r="16" spans="1:12" ht="12.75">
      <c r="A16" s="3"/>
      <c r="B16" s="148"/>
      <c r="C16" s="4"/>
      <c r="D16" s="162"/>
      <c r="E16" s="425" t="s">
        <v>318</v>
      </c>
      <c r="F16" s="427"/>
      <c r="G16" s="161" t="s">
        <v>238</v>
      </c>
      <c r="H16" s="441" t="s">
        <v>320</v>
      </c>
      <c r="I16" s="439"/>
      <c r="J16" s="144">
        <v>419081.3700000001</v>
      </c>
      <c r="K16" s="144">
        <v>115.23</v>
      </c>
      <c r="L16" s="144">
        <v>48290745.5</v>
      </c>
    </row>
    <row r="17" spans="1:12" ht="12.75">
      <c r="A17" s="163"/>
      <c r="B17" s="164"/>
      <c r="C17" s="165"/>
      <c r="D17" s="166"/>
      <c r="E17" s="447" t="s">
        <v>190</v>
      </c>
      <c r="F17" s="448"/>
      <c r="G17" s="448"/>
      <c r="H17" s="448"/>
      <c r="I17" s="448"/>
      <c r="J17" s="448"/>
      <c r="K17" s="449"/>
      <c r="L17" s="308">
        <f>SUM(L14:L16)</f>
        <v>140798972.44</v>
      </c>
    </row>
    <row r="18" spans="1:12" ht="12.75">
      <c r="A18" s="3"/>
      <c r="B18" s="148"/>
      <c r="C18" s="4"/>
      <c r="D18" s="246"/>
      <c r="E18" s="180" t="s">
        <v>367</v>
      </c>
      <c r="F18" s="167"/>
      <c r="G18" s="167"/>
      <c r="H18" s="167"/>
      <c r="I18" s="167"/>
      <c r="J18" s="167"/>
      <c r="K18" s="167"/>
      <c r="L18" s="5"/>
    </row>
    <row r="19" spans="1:12" ht="12.75">
      <c r="A19" s="3"/>
      <c r="B19" s="148"/>
      <c r="C19" s="4"/>
      <c r="D19" s="429" t="s">
        <v>2</v>
      </c>
      <c r="E19" s="432" t="s">
        <v>191</v>
      </c>
      <c r="F19" s="433"/>
      <c r="G19" s="433"/>
      <c r="H19" s="433"/>
      <c r="I19" s="434"/>
      <c r="J19" s="159" t="s">
        <v>184</v>
      </c>
      <c r="K19" s="159" t="s">
        <v>185</v>
      </c>
      <c r="L19" s="159" t="s">
        <v>184</v>
      </c>
    </row>
    <row r="20" spans="1:12" ht="12.75">
      <c r="A20" s="3"/>
      <c r="B20" s="148"/>
      <c r="C20" s="4"/>
      <c r="D20" s="429"/>
      <c r="E20" s="435"/>
      <c r="F20" s="436"/>
      <c r="G20" s="436"/>
      <c r="H20" s="436"/>
      <c r="I20" s="437"/>
      <c r="J20" s="160" t="s">
        <v>186</v>
      </c>
      <c r="K20" s="160" t="s">
        <v>187</v>
      </c>
      <c r="L20" s="160" t="s">
        <v>188</v>
      </c>
    </row>
    <row r="21" spans="1:12" ht="12.75">
      <c r="A21" s="3"/>
      <c r="B21" s="148"/>
      <c r="C21" s="4"/>
      <c r="D21" s="168"/>
      <c r="E21" s="425" t="s">
        <v>192</v>
      </c>
      <c r="F21" s="426"/>
      <c r="G21" s="426"/>
      <c r="H21" s="426"/>
      <c r="I21" s="427"/>
      <c r="J21" s="161">
        <f>0</f>
        <v>0</v>
      </c>
      <c r="K21" s="161">
        <v>0</v>
      </c>
      <c r="L21" s="144">
        <v>660294</v>
      </c>
    </row>
    <row r="22" spans="1:12" ht="12.75">
      <c r="A22" s="3"/>
      <c r="B22" s="148"/>
      <c r="C22" s="4"/>
      <c r="D22" s="169"/>
      <c r="E22" s="419"/>
      <c r="F22" s="420"/>
      <c r="G22" s="420"/>
      <c r="H22" s="420"/>
      <c r="I22" s="421"/>
      <c r="J22" s="169"/>
      <c r="K22" s="169"/>
      <c r="L22" s="169"/>
    </row>
    <row r="23" spans="1:12" ht="12.75">
      <c r="A23" s="3"/>
      <c r="B23" s="148"/>
      <c r="C23" s="4"/>
      <c r="D23" s="166"/>
      <c r="E23" s="447" t="s">
        <v>190</v>
      </c>
      <c r="F23" s="448"/>
      <c r="G23" s="448"/>
      <c r="H23" s="448"/>
      <c r="I23" s="448"/>
      <c r="J23" s="448"/>
      <c r="K23" s="449"/>
      <c r="L23" s="308">
        <f>SUM(L21:L22)</f>
        <v>660294</v>
      </c>
    </row>
    <row r="24" spans="1:12" ht="12.75">
      <c r="A24" s="3"/>
      <c r="B24" s="148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3"/>
      <c r="B25" s="148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3"/>
      <c r="B26" s="148"/>
      <c r="C26" s="4"/>
      <c r="D26" s="170">
        <v>2</v>
      </c>
      <c r="E26" s="171" t="s">
        <v>142</v>
      </c>
      <c r="F26" s="172"/>
      <c r="G26" s="4"/>
      <c r="H26" s="4"/>
      <c r="I26" s="4"/>
      <c r="J26" s="4"/>
      <c r="K26" s="180" t="s">
        <v>207</v>
      </c>
      <c r="L26" s="4"/>
    </row>
    <row r="27" spans="1:12" ht="12.75">
      <c r="A27" s="3"/>
      <c r="B27" s="148"/>
      <c r="C27" s="4"/>
      <c r="D27" s="4"/>
      <c r="E27" s="4" t="s">
        <v>193</v>
      </c>
      <c r="F27" s="4"/>
      <c r="G27" s="4"/>
      <c r="H27" s="4"/>
      <c r="I27" s="4"/>
      <c r="J27" s="4"/>
      <c r="K27" s="180"/>
      <c r="L27" s="4"/>
    </row>
    <row r="28" spans="1:12" ht="12.75">
      <c r="A28" s="3"/>
      <c r="B28" s="148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3"/>
      <c r="B29" s="148"/>
      <c r="C29" s="4"/>
      <c r="D29" s="170">
        <v>3</v>
      </c>
      <c r="E29" s="171" t="s">
        <v>143</v>
      </c>
      <c r="F29" s="172"/>
      <c r="G29" s="4"/>
      <c r="H29" s="4"/>
      <c r="I29" s="4"/>
      <c r="J29" s="4"/>
      <c r="K29" s="4"/>
      <c r="L29" s="4"/>
    </row>
    <row r="30" spans="1:12" ht="12.75">
      <c r="A30" s="3"/>
      <c r="B30" s="148"/>
      <c r="C30" s="4"/>
      <c r="D30" s="173"/>
      <c r="E30" s="174"/>
      <c r="F30" s="172"/>
      <c r="G30" s="4"/>
      <c r="H30" s="4"/>
      <c r="I30" s="4"/>
      <c r="J30" s="4"/>
      <c r="K30" s="4"/>
      <c r="L30" s="4"/>
    </row>
    <row r="31" spans="1:12" ht="12.75">
      <c r="A31" s="3"/>
      <c r="B31" s="148"/>
      <c r="C31" s="4"/>
      <c r="D31" s="175" t="s">
        <v>102</v>
      </c>
      <c r="E31" s="176" t="s">
        <v>194</v>
      </c>
      <c r="F31" s="4"/>
      <c r="G31" s="4"/>
      <c r="H31" s="4"/>
      <c r="I31" s="4"/>
      <c r="J31" s="4"/>
      <c r="K31" s="4">
        <v>0</v>
      </c>
      <c r="L31" s="4"/>
    </row>
    <row r="32" spans="1:12" ht="12.75">
      <c r="A32" s="3"/>
      <c r="B32" s="148"/>
      <c r="C32" s="4"/>
      <c r="D32" s="4"/>
      <c r="E32" s="442"/>
      <c r="F32" s="442"/>
      <c r="G32" s="4"/>
      <c r="H32" s="148"/>
      <c r="I32" s="4"/>
      <c r="J32" s="148"/>
      <c r="L32" s="4"/>
    </row>
    <row r="33" spans="1:12" ht="50.25" customHeight="1">
      <c r="A33" s="3"/>
      <c r="B33" s="148"/>
      <c r="C33" s="4"/>
      <c r="D33" s="4"/>
      <c r="E33" s="422" t="s">
        <v>321</v>
      </c>
      <c r="F33" s="422"/>
      <c r="G33" s="422"/>
      <c r="H33" s="422"/>
      <c r="I33" s="4"/>
      <c r="J33" s="148"/>
      <c r="K33" s="4">
        <v>0</v>
      </c>
      <c r="L33" s="4"/>
    </row>
    <row r="34" spans="1:12" ht="12.75">
      <c r="A34" s="3"/>
      <c r="B34" s="148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148"/>
      <c r="C35" s="4"/>
      <c r="D35" s="175" t="s">
        <v>102</v>
      </c>
      <c r="E35" s="176" t="s">
        <v>323</v>
      </c>
      <c r="F35" s="4"/>
      <c r="G35" s="4"/>
      <c r="H35" s="4"/>
      <c r="I35" s="4"/>
      <c r="J35" s="4"/>
      <c r="K35" s="4"/>
      <c r="L35" s="4"/>
    </row>
    <row r="36" spans="1:12" ht="12.75">
      <c r="A36" s="3"/>
      <c r="B36" s="148"/>
      <c r="C36" s="4"/>
      <c r="D36" s="175" t="s">
        <v>102</v>
      </c>
      <c r="E36" s="176" t="s">
        <v>341</v>
      </c>
      <c r="F36" s="4"/>
      <c r="G36" s="4"/>
      <c r="H36" s="4"/>
      <c r="I36" s="4"/>
      <c r="J36" s="4"/>
      <c r="K36" s="4">
        <v>0</v>
      </c>
      <c r="L36" s="4"/>
    </row>
    <row r="37" spans="1:12" ht="12.75">
      <c r="A37" s="3"/>
      <c r="B37" s="148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148"/>
      <c r="C38" s="4"/>
      <c r="D38" s="175" t="s">
        <v>102</v>
      </c>
      <c r="E38" s="176" t="s">
        <v>105</v>
      </c>
      <c r="F38" s="4"/>
      <c r="G38" s="446"/>
      <c r="H38" s="446"/>
      <c r="I38" s="4"/>
      <c r="J38" s="4"/>
      <c r="K38" s="309">
        <v>1189599</v>
      </c>
      <c r="L38" s="4"/>
    </row>
    <row r="39" spans="1:12" ht="12.75">
      <c r="A39" s="3"/>
      <c r="B39" s="148"/>
      <c r="C39" s="4"/>
      <c r="D39" s="4"/>
      <c r="E39" s="4"/>
      <c r="F39" s="4" t="s">
        <v>199</v>
      </c>
      <c r="G39" s="4"/>
      <c r="H39" s="4"/>
      <c r="I39" s="4"/>
      <c r="J39" s="148" t="s">
        <v>100</v>
      </c>
      <c r="K39" s="4">
        <v>0</v>
      </c>
      <c r="L39" s="4"/>
    </row>
    <row r="40" spans="1:12" ht="12.75">
      <c r="A40" s="3"/>
      <c r="B40" s="148"/>
      <c r="C40" s="4"/>
      <c r="D40" s="4"/>
      <c r="E40" s="4"/>
      <c r="F40" s="4" t="s">
        <v>200</v>
      </c>
      <c r="G40" s="4"/>
      <c r="H40" s="4"/>
      <c r="I40" s="4"/>
      <c r="J40" s="148" t="s">
        <v>100</v>
      </c>
      <c r="K40" s="4">
        <v>0</v>
      </c>
      <c r="L40" s="4"/>
    </row>
    <row r="41" spans="1:12" ht="12.75">
      <c r="A41" s="21"/>
      <c r="B41" s="180"/>
      <c r="C41" s="22"/>
      <c r="D41" s="22"/>
      <c r="E41" s="22"/>
      <c r="F41" s="22" t="s">
        <v>201</v>
      </c>
      <c r="G41" s="22"/>
      <c r="H41" s="22"/>
      <c r="I41" s="22"/>
      <c r="J41" s="148" t="s">
        <v>100</v>
      </c>
      <c r="K41" s="4">
        <f>SUM(K39:K40)</f>
        <v>0</v>
      </c>
      <c r="L41" s="22"/>
    </row>
    <row r="42" spans="1:12" ht="12.75">
      <c r="A42" s="21"/>
      <c r="B42" s="180"/>
      <c r="C42" s="22"/>
      <c r="D42" s="22"/>
      <c r="E42" s="22"/>
      <c r="F42" s="22" t="s">
        <v>202</v>
      </c>
      <c r="G42" s="22"/>
      <c r="H42" s="22"/>
      <c r="I42" s="22"/>
      <c r="J42" s="148" t="s">
        <v>100</v>
      </c>
      <c r="K42" s="4">
        <v>0</v>
      </c>
      <c r="L42" s="22"/>
    </row>
    <row r="43" spans="1:12" ht="15">
      <c r="A43" s="21"/>
      <c r="B43" s="180"/>
      <c r="C43" s="22"/>
      <c r="D43" s="24"/>
      <c r="E43" s="24"/>
      <c r="F43" s="22" t="s">
        <v>353</v>
      </c>
      <c r="G43" s="7"/>
      <c r="H43" s="7"/>
      <c r="I43" s="7"/>
      <c r="J43" s="148" t="s">
        <v>100</v>
      </c>
      <c r="K43" s="257">
        <v>1189599</v>
      </c>
      <c r="L43" s="22"/>
    </row>
    <row r="44" spans="1:12" ht="15">
      <c r="A44" s="21"/>
      <c r="B44" s="180"/>
      <c r="C44" s="22"/>
      <c r="D44" s="175" t="s">
        <v>102</v>
      </c>
      <c r="E44" s="176" t="s">
        <v>106</v>
      </c>
      <c r="F44" s="7"/>
      <c r="G44" s="7"/>
      <c r="H44" s="7"/>
      <c r="I44" s="7"/>
      <c r="J44" s="7"/>
      <c r="K44" s="257"/>
      <c r="L44" s="22"/>
    </row>
    <row r="45" spans="1:12" ht="12.75">
      <c r="A45" s="21"/>
      <c r="B45" s="180"/>
      <c r="C45" s="22"/>
      <c r="D45" s="22"/>
      <c r="E45" s="22"/>
      <c r="F45" s="181" t="s">
        <v>203</v>
      </c>
      <c r="G45" s="22"/>
      <c r="H45" s="22"/>
      <c r="I45" s="22"/>
      <c r="J45" s="182" t="s">
        <v>100</v>
      </c>
      <c r="K45" s="257" t="e">
        <f>#REF!</f>
        <v>#REF!</v>
      </c>
      <c r="L45" s="22"/>
    </row>
    <row r="46" spans="1:12" ht="12.75">
      <c r="A46" s="21"/>
      <c r="B46" s="180"/>
      <c r="C46" s="22"/>
      <c r="D46" s="22"/>
      <c r="E46" s="22"/>
      <c r="F46" s="181" t="s">
        <v>239</v>
      </c>
      <c r="G46" s="22"/>
      <c r="H46" s="22"/>
      <c r="I46" s="22"/>
      <c r="J46" s="182" t="s">
        <v>100</v>
      </c>
      <c r="K46" s="257">
        <v>0</v>
      </c>
      <c r="L46" s="22"/>
    </row>
    <row r="47" spans="1:12" ht="12.75">
      <c r="A47" s="21"/>
      <c r="B47" s="180"/>
      <c r="C47" s="22"/>
      <c r="D47" s="22"/>
      <c r="E47" s="22"/>
      <c r="F47" s="181" t="s">
        <v>204</v>
      </c>
      <c r="G47" s="22"/>
      <c r="H47" s="22"/>
      <c r="I47" s="22"/>
      <c r="J47" s="182" t="s">
        <v>100</v>
      </c>
      <c r="K47" s="257" t="e">
        <f>#REF!</f>
        <v>#REF!</v>
      </c>
      <c r="L47" s="22"/>
    </row>
    <row r="48" spans="1:12" ht="12.75">
      <c r="A48" s="21"/>
      <c r="B48" s="180"/>
      <c r="C48" s="22"/>
      <c r="D48" s="22"/>
      <c r="E48" s="22"/>
      <c r="F48" s="181" t="s">
        <v>240</v>
      </c>
      <c r="G48" s="22"/>
      <c r="H48" s="22"/>
      <c r="I48" s="22"/>
      <c r="J48" s="182" t="s">
        <v>100</v>
      </c>
      <c r="K48" s="257"/>
      <c r="L48" s="22"/>
    </row>
    <row r="49" spans="1:12" ht="12.75">
      <c r="A49" s="21"/>
      <c r="B49" s="180"/>
      <c r="C49" s="22"/>
      <c r="D49" s="22"/>
      <c r="E49" s="22"/>
      <c r="F49" s="184" t="s">
        <v>205</v>
      </c>
      <c r="G49" s="22"/>
      <c r="H49" s="22"/>
      <c r="I49" s="22"/>
      <c r="J49" s="182" t="s">
        <v>100</v>
      </c>
      <c r="K49" s="257">
        <v>0</v>
      </c>
      <c r="L49" s="22"/>
    </row>
    <row r="50" spans="1:12" ht="12.75">
      <c r="A50" s="21"/>
      <c r="B50" s="180"/>
      <c r="C50" s="22"/>
      <c r="D50" s="22"/>
      <c r="E50" s="22"/>
      <c r="F50" s="185" t="s">
        <v>206</v>
      </c>
      <c r="G50" s="186"/>
      <c r="H50" s="186"/>
      <c r="I50" s="186"/>
      <c r="J50" s="187" t="s">
        <v>100</v>
      </c>
      <c r="K50" s="257" t="e">
        <f>SUM(K45:K49)</f>
        <v>#REF!</v>
      </c>
      <c r="L50" s="22"/>
    </row>
    <row r="51" spans="1:12" ht="12.75">
      <c r="A51" s="21"/>
      <c r="B51" s="180"/>
      <c r="C51" s="22"/>
      <c r="D51" s="22"/>
      <c r="E51" s="188"/>
      <c r="F51" s="188"/>
      <c r="G51" s="188"/>
      <c r="H51" s="188"/>
      <c r="I51" s="188"/>
      <c r="J51" s="180"/>
      <c r="K51" s="257"/>
      <c r="L51" s="22"/>
    </row>
    <row r="52" spans="1:12" ht="12.75">
      <c r="A52" s="21"/>
      <c r="B52" s="173"/>
      <c r="C52" s="189"/>
      <c r="D52" s="175" t="s">
        <v>102</v>
      </c>
      <c r="E52" s="176" t="s">
        <v>109</v>
      </c>
      <c r="F52" s="152"/>
      <c r="G52" s="153"/>
      <c r="H52" s="4"/>
      <c r="J52" s="258"/>
      <c r="K52" s="257">
        <v>0</v>
      </c>
      <c r="L52" s="22"/>
    </row>
    <row r="53" spans="1:12" ht="12.75">
      <c r="A53" s="21"/>
      <c r="B53" s="155"/>
      <c r="C53" s="156"/>
      <c r="E53" s="176" t="s">
        <v>322</v>
      </c>
      <c r="F53" s="190"/>
      <c r="G53" s="186"/>
      <c r="H53" s="186"/>
      <c r="I53" s="191"/>
      <c r="J53" s="187"/>
      <c r="K53" s="314">
        <v>0</v>
      </c>
      <c r="L53" s="22"/>
    </row>
    <row r="54" spans="1:12" ht="12.75">
      <c r="A54" s="21"/>
      <c r="B54" s="148"/>
      <c r="C54" s="4"/>
      <c r="E54" s="165"/>
      <c r="F54" s="165"/>
      <c r="G54" s="165"/>
      <c r="H54" s="165"/>
      <c r="J54" s="148"/>
      <c r="K54" s="258"/>
      <c r="L54" s="22"/>
    </row>
    <row r="55" spans="1:12" ht="12.75">
      <c r="A55" s="21"/>
      <c r="B55" s="148"/>
      <c r="C55" s="4"/>
      <c r="D55" s="151">
        <v>4</v>
      </c>
      <c r="E55" s="193" t="s">
        <v>11</v>
      </c>
      <c r="F55" s="192"/>
      <c r="G55" s="150"/>
      <c r="H55" s="150"/>
      <c r="J55" s="148"/>
      <c r="K55" s="257"/>
      <c r="L55" s="22"/>
    </row>
    <row r="56" spans="1:12" ht="12.75">
      <c r="A56" s="21"/>
      <c r="B56" s="148"/>
      <c r="C56" s="4"/>
      <c r="D56" s="4"/>
      <c r="E56" s="192"/>
      <c r="F56" s="192"/>
      <c r="G56" s="150"/>
      <c r="H56" s="150"/>
      <c r="J56" s="148"/>
      <c r="K56" s="257"/>
      <c r="L56" s="22"/>
    </row>
    <row r="57" spans="1:12" ht="12.75">
      <c r="A57" s="21"/>
      <c r="B57" s="148"/>
      <c r="C57" s="4"/>
      <c r="D57" s="156" t="s">
        <v>102</v>
      </c>
      <c r="E57" s="194" t="s">
        <v>12</v>
      </c>
      <c r="F57" s="192"/>
      <c r="G57" s="150"/>
      <c r="H57" s="150"/>
      <c r="J57" s="148" t="s">
        <v>207</v>
      </c>
      <c r="K57" s="257"/>
      <c r="L57" s="22"/>
    </row>
    <row r="58" spans="1:12" ht="12.75">
      <c r="A58" s="21"/>
      <c r="C58" s="4"/>
      <c r="D58" s="32"/>
      <c r="E58" s="196"/>
      <c r="F58" s="192"/>
      <c r="G58" s="150"/>
      <c r="H58" s="150"/>
      <c r="J58" s="148"/>
      <c r="K58" s="315"/>
      <c r="L58" s="22"/>
    </row>
    <row r="59" spans="1:12" ht="12.75">
      <c r="A59" s="21"/>
      <c r="B59" s="148"/>
      <c r="C59" s="165"/>
      <c r="D59" s="156" t="s">
        <v>102</v>
      </c>
      <c r="E59" s="194" t="s">
        <v>375</v>
      </c>
      <c r="F59" s="198"/>
      <c r="G59" s="198"/>
      <c r="H59" s="198"/>
      <c r="J59" s="148"/>
      <c r="K59" s="316">
        <f>'Aktivet 2014'!G23</f>
        <v>20013886.666666664</v>
      </c>
      <c r="L59" s="22"/>
    </row>
    <row r="60" spans="1:12" ht="12.75">
      <c r="A60" s="21"/>
      <c r="C60" s="4"/>
      <c r="D60" s="32"/>
      <c r="E60" s="196"/>
      <c r="F60" s="167"/>
      <c r="G60" s="167"/>
      <c r="H60" s="167"/>
      <c r="J60" s="148"/>
      <c r="K60" s="317"/>
      <c r="L60" s="22"/>
    </row>
    <row r="61" spans="1:12" ht="12.75">
      <c r="A61" s="21"/>
      <c r="B61" s="148"/>
      <c r="C61" s="4"/>
      <c r="D61" s="173"/>
      <c r="E61" s="174"/>
      <c r="F61" s="172"/>
      <c r="G61" s="4"/>
      <c r="H61" s="4"/>
      <c r="J61" s="148"/>
      <c r="K61" s="257"/>
      <c r="L61" s="22"/>
    </row>
    <row r="62" spans="1:12" ht="12.75">
      <c r="A62" s="21"/>
      <c r="B62" s="148"/>
      <c r="C62" s="4"/>
      <c r="D62" s="151">
        <v>5</v>
      </c>
      <c r="E62" s="193" t="s">
        <v>144</v>
      </c>
      <c r="F62" s="135"/>
      <c r="G62" s="4"/>
      <c r="H62" s="4"/>
      <c r="J62" s="148" t="s">
        <v>207</v>
      </c>
      <c r="K62" s="4"/>
      <c r="L62" s="22"/>
    </row>
    <row r="63" spans="1:12" ht="12.75">
      <c r="A63" s="21"/>
      <c r="B63" s="148"/>
      <c r="C63" s="4"/>
      <c r="D63" s="4"/>
      <c r="E63" s="4"/>
      <c r="F63" s="4"/>
      <c r="G63" s="4"/>
      <c r="H63" s="4"/>
      <c r="J63" s="148"/>
      <c r="K63" s="4"/>
      <c r="L63" s="22"/>
    </row>
    <row r="64" spans="1:12" ht="12.75">
      <c r="A64" s="21"/>
      <c r="B64" s="148"/>
      <c r="C64" s="4"/>
      <c r="D64" s="151">
        <v>6</v>
      </c>
      <c r="E64" s="193" t="s">
        <v>145</v>
      </c>
      <c r="F64" s="135"/>
      <c r="G64" s="4"/>
      <c r="H64" s="4"/>
      <c r="J64" s="148" t="s">
        <v>207</v>
      </c>
      <c r="K64" s="4"/>
      <c r="L64" s="22"/>
    </row>
    <row r="65" spans="1:12" ht="12.75">
      <c r="A65" s="21"/>
      <c r="B65" s="148"/>
      <c r="C65" s="4"/>
      <c r="G65" s="4"/>
      <c r="H65" s="4"/>
      <c r="J65" s="148"/>
      <c r="K65" s="4"/>
      <c r="L65" s="22"/>
    </row>
    <row r="66" spans="1:12" ht="12.75">
      <c r="A66" s="21"/>
      <c r="B66" s="148"/>
      <c r="C66" s="4"/>
      <c r="D66" s="151">
        <v>7</v>
      </c>
      <c r="E66" s="193" t="s">
        <v>16</v>
      </c>
      <c r="F66" s="135"/>
      <c r="G66" s="4"/>
      <c r="H66" s="4"/>
      <c r="J66" s="148" t="s">
        <v>207</v>
      </c>
      <c r="K66" s="4"/>
      <c r="L66" s="22"/>
    </row>
    <row r="67" spans="1:12" ht="12.75">
      <c r="A67" s="21"/>
      <c r="B67" s="148"/>
      <c r="G67" s="4"/>
      <c r="H67" s="148"/>
      <c r="J67" s="148"/>
      <c r="K67" s="4"/>
      <c r="L67" s="22"/>
    </row>
    <row r="68" spans="1:12" ht="12.75">
      <c r="A68" s="21"/>
      <c r="B68" s="148"/>
      <c r="C68" s="4"/>
      <c r="D68" s="175" t="s">
        <v>102</v>
      </c>
      <c r="E68" s="135" t="s">
        <v>147</v>
      </c>
      <c r="G68" s="4"/>
      <c r="H68" s="148"/>
      <c r="J68" s="148" t="s">
        <v>207</v>
      </c>
      <c r="K68" s="4"/>
      <c r="L68" s="22"/>
    </row>
    <row r="69" spans="1:12" ht="12.75">
      <c r="A69" s="21"/>
      <c r="C69" s="4"/>
      <c r="D69" s="4"/>
      <c r="E69" s="4"/>
      <c r="F69" s="4"/>
      <c r="G69" s="4"/>
      <c r="H69" s="148"/>
      <c r="J69" s="148"/>
      <c r="K69" s="4"/>
      <c r="L69" s="22"/>
    </row>
    <row r="70" spans="1:12" ht="12.75">
      <c r="A70" s="21"/>
      <c r="B70" s="148"/>
      <c r="C70" s="4"/>
      <c r="D70" s="188" t="s">
        <v>4</v>
      </c>
      <c r="E70" s="188" t="s">
        <v>208</v>
      </c>
      <c r="F70" s="4"/>
      <c r="G70" s="4"/>
      <c r="H70" s="148"/>
      <c r="J70" s="148" t="s">
        <v>207</v>
      </c>
      <c r="K70" s="4"/>
      <c r="L70" s="22"/>
    </row>
    <row r="71" spans="1:12" ht="12.75">
      <c r="A71" s="21"/>
      <c r="B71" s="148"/>
      <c r="C71" s="4"/>
      <c r="D71" s="4"/>
      <c r="E71" s="192"/>
      <c r="F71" s="192"/>
      <c r="G71" s="4"/>
      <c r="H71" s="148"/>
      <c r="J71" s="148"/>
      <c r="K71" s="4"/>
      <c r="L71" s="22"/>
    </row>
    <row r="72" spans="1:12" ht="12.75">
      <c r="A72" s="21"/>
      <c r="B72" s="148"/>
      <c r="C72" s="4"/>
      <c r="D72" s="188">
        <v>1</v>
      </c>
      <c r="E72" s="200" t="s">
        <v>18</v>
      </c>
      <c r="F72" s="4"/>
      <c r="G72" s="4"/>
      <c r="H72" s="148"/>
      <c r="J72" s="148" t="s">
        <v>207</v>
      </c>
      <c r="K72" s="4"/>
      <c r="L72" s="22"/>
    </row>
    <row r="73" spans="1:12" ht="12.75">
      <c r="A73" s="21"/>
      <c r="B73" s="148"/>
      <c r="C73" s="4"/>
      <c r="D73" s="188"/>
      <c r="E73" s="200"/>
      <c r="F73" s="4"/>
      <c r="G73" s="4"/>
      <c r="H73" s="148"/>
      <c r="J73" s="148"/>
      <c r="K73" s="4"/>
      <c r="L73" s="22"/>
    </row>
    <row r="74" spans="1:12" ht="12.75">
      <c r="A74" s="21"/>
      <c r="B74" s="148"/>
      <c r="C74" s="4"/>
      <c r="D74" s="188">
        <v>2</v>
      </c>
      <c r="E74" s="188" t="s">
        <v>19</v>
      </c>
      <c r="F74" s="4"/>
      <c r="G74" s="4"/>
      <c r="H74" s="4"/>
      <c r="J74" s="148"/>
      <c r="K74" s="4"/>
      <c r="L74" s="22"/>
    </row>
    <row r="75" spans="1:12" ht="12.75">
      <c r="A75" s="21"/>
      <c r="B75" s="148"/>
      <c r="C75" s="4"/>
      <c r="D75" s="188"/>
      <c r="E75" s="188"/>
      <c r="F75" s="4"/>
      <c r="G75" s="4"/>
      <c r="H75" s="4"/>
      <c r="J75" s="148"/>
      <c r="K75" s="4"/>
      <c r="L75" s="22"/>
    </row>
    <row r="76" spans="1:12" ht="12.75">
      <c r="A76" s="21"/>
      <c r="B76" s="148"/>
      <c r="C76" s="4"/>
      <c r="D76" s="4"/>
      <c r="E76" s="4"/>
      <c r="F76" s="4" t="s">
        <v>209</v>
      </c>
      <c r="G76" s="4"/>
      <c r="H76" s="4"/>
      <c r="I76" s="4"/>
      <c r="J76" s="4"/>
      <c r="K76" s="4"/>
      <c r="L76" s="22"/>
    </row>
    <row r="77" spans="1:12" ht="12.75">
      <c r="A77" s="21"/>
      <c r="B77" s="148"/>
      <c r="C77" s="4"/>
      <c r="D77" s="423" t="s">
        <v>2</v>
      </c>
      <c r="E77" s="423" t="s">
        <v>174</v>
      </c>
      <c r="F77" s="438" t="s">
        <v>398</v>
      </c>
      <c r="G77" s="441"/>
      <c r="H77" s="439"/>
      <c r="I77" s="438" t="s">
        <v>368</v>
      </c>
      <c r="J77" s="441"/>
      <c r="K77" s="439"/>
      <c r="L77" s="22"/>
    </row>
    <row r="78" spans="1:12" ht="12.75">
      <c r="A78" s="21"/>
      <c r="B78" s="148"/>
      <c r="C78" s="4"/>
      <c r="D78" s="423"/>
      <c r="E78" s="423"/>
      <c r="F78" s="201" t="s">
        <v>210</v>
      </c>
      <c r="G78" s="201" t="s">
        <v>175</v>
      </c>
      <c r="H78" s="201" t="s">
        <v>211</v>
      </c>
      <c r="I78" s="201" t="s">
        <v>210</v>
      </c>
      <c r="J78" s="201" t="s">
        <v>175</v>
      </c>
      <c r="K78" s="201" t="s">
        <v>211</v>
      </c>
      <c r="L78" s="22"/>
    </row>
    <row r="79" spans="1:12" ht="12.75">
      <c r="A79" s="21"/>
      <c r="B79" s="148"/>
      <c r="C79" s="4"/>
      <c r="D79" s="162"/>
      <c r="E79" s="202" t="s">
        <v>24</v>
      </c>
      <c r="F79" s="214">
        <v>0</v>
      </c>
      <c r="G79" s="162">
        <v>0</v>
      </c>
      <c r="H79" s="162">
        <f>SUM(F79-G79)</f>
        <v>0</v>
      </c>
      <c r="I79" s="162">
        <v>0</v>
      </c>
      <c r="J79" s="162">
        <v>0</v>
      </c>
      <c r="K79" s="162">
        <v>0</v>
      </c>
      <c r="L79" s="22"/>
    </row>
    <row r="80" spans="1:12" ht="12.75">
      <c r="A80" s="21"/>
      <c r="B80" s="148"/>
      <c r="C80" s="4"/>
      <c r="D80" s="162"/>
      <c r="E80" s="259" t="s">
        <v>231</v>
      </c>
      <c r="F80" s="259">
        <v>83711520</v>
      </c>
      <c r="G80" s="259">
        <v>8641873.94565</v>
      </c>
      <c r="H80" s="259">
        <v>75069646.425</v>
      </c>
      <c r="I80" s="259">
        <v>45788126</v>
      </c>
      <c r="J80" s="259">
        <v>6125810.64565</v>
      </c>
      <c r="K80" s="259">
        <v>39662315.35435</v>
      </c>
      <c r="L80" s="22"/>
    </row>
    <row r="81" spans="1:12" ht="12.75">
      <c r="A81" s="21"/>
      <c r="B81" s="148"/>
      <c r="C81" s="4"/>
      <c r="D81" s="162"/>
      <c r="E81" s="162" t="s">
        <v>212</v>
      </c>
      <c r="F81" s="259">
        <v>398470444.8025</v>
      </c>
      <c r="G81" s="259">
        <v>204975026.0632104</v>
      </c>
      <c r="H81" s="259">
        <v>193331963.1136147</v>
      </c>
      <c r="I81" s="259">
        <v>328034783.8025</v>
      </c>
      <c r="J81" s="259">
        <v>165447993.0098067</v>
      </c>
      <c r="K81" s="259">
        <v>162586790.79269332</v>
      </c>
      <c r="L81" s="22"/>
    </row>
    <row r="82" spans="1:12" ht="12.75">
      <c r="A82" s="21"/>
      <c r="B82" s="148"/>
      <c r="C82" s="4"/>
      <c r="D82" s="169"/>
      <c r="E82" s="162" t="s">
        <v>228</v>
      </c>
      <c r="F82" s="259">
        <v>17428013</v>
      </c>
      <c r="G82" s="259">
        <v>11855004.8497408</v>
      </c>
      <c r="H82" s="259">
        <v>6529008.1144832</v>
      </c>
      <c r="I82" s="259">
        <v>17428013</v>
      </c>
      <c r="J82" s="259">
        <v>10222752.82112</v>
      </c>
      <c r="K82" s="259">
        <v>7205260.1788800005</v>
      </c>
      <c r="L82" s="22"/>
    </row>
    <row r="83" spans="1:12" ht="12.75">
      <c r="A83" s="21"/>
      <c r="B83" s="148"/>
      <c r="C83" s="4"/>
      <c r="D83" s="169"/>
      <c r="E83" s="162" t="s">
        <v>241</v>
      </c>
      <c r="F83" s="259">
        <v>6268703.691500008</v>
      </c>
      <c r="G83" s="259">
        <v>3073218.137684538</v>
      </c>
      <c r="H83" s="259">
        <v>2402942.1465514675</v>
      </c>
      <c r="I83" s="259">
        <v>4440343.691500008</v>
      </c>
      <c r="J83" s="259">
        <v>2780114.934380004</v>
      </c>
      <c r="K83" s="259">
        <v>1660228.757120004</v>
      </c>
      <c r="L83" s="22"/>
    </row>
    <row r="84" spans="1:12" ht="3.75" customHeight="1">
      <c r="A84" s="21"/>
      <c r="B84" s="148"/>
      <c r="C84" s="4"/>
      <c r="D84" s="169"/>
      <c r="E84" s="162"/>
      <c r="F84" s="214">
        <v>0</v>
      </c>
      <c r="G84" s="162">
        <v>0</v>
      </c>
      <c r="H84" s="162"/>
      <c r="I84" s="162"/>
      <c r="J84" s="162"/>
      <c r="K84" s="162"/>
      <c r="L84" s="22"/>
    </row>
    <row r="85" spans="1:12" ht="12.75">
      <c r="A85" s="21"/>
      <c r="B85" s="148"/>
      <c r="C85" s="4"/>
      <c r="D85" s="169"/>
      <c r="E85" s="169" t="s">
        <v>190</v>
      </c>
      <c r="F85" s="259">
        <f>SUM(F80:F84)</f>
        <v>505878681.494</v>
      </c>
      <c r="G85" s="259">
        <f>SUM(G79:G84)</f>
        <v>228545122.99628574</v>
      </c>
      <c r="H85" s="259">
        <f>SUM(H79:H84)</f>
        <v>277333559.79964936</v>
      </c>
      <c r="I85" s="259">
        <f>SUM(I79:I84)</f>
        <v>395691266.494</v>
      </c>
      <c r="J85" s="259">
        <f>SUM(J79:J84)</f>
        <v>184576671.41095668</v>
      </c>
      <c r="K85" s="259">
        <f>SUM(K79:K84)</f>
        <v>211114595.08304334</v>
      </c>
      <c r="L85" s="285"/>
    </row>
    <row r="86" spans="1:12" ht="17.25" customHeight="1">
      <c r="A86" s="21"/>
      <c r="B86" s="148"/>
      <c r="C86" s="4"/>
      <c r="D86" s="4"/>
      <c r="E86" s="333" t="s">
        <v>399</v>
      </c>
      <c r="F86" s="260"/>
      <c r="G86" s="260"/>
      <c r="H86" s="260"/>
      <c r="I86" s="260"/>
      <c r="J86" s="167"/>
      <c r="K86" s="167"/>
      <c r="L86" s="22"/>
    </row>
    <row r="87" spans="1:12" ht="12.75">
      <c r="A87" s="21"/>
      <c r="B87" s="148"/>
      <c r="C87" s="4"/>
      <c r="D87" s="4"/>
      <c r="E87" s="260"/>
      <c r="F87" s="260"/>
      <c r="G87" s="260"/>
      <c r="H87" s="260"/>
      <c r="I87" s="260"/>
      <c r="J87" s="167"/>
      <c r="K87" s="167"/>
      <c r="L87" s="22"/>
    </row>
    <row r="88" spans="1:12" ht="12.75">
      <c r="A88" s="21"/>
      <c r="B88" s="148"/>
      <c r="C88" s="4"/>
      <c r="D88" s="188">
        <v>3</v>
      </c>
      <c r="E88" s="188" t="s">
        <v>20</v>
      </c>
      <c r="F88" s="4"/>
      <c r="G88" s="4"/>
      <c r="H88" s="4"/>
      <c r="J88" s="4" t="s">
        <v>207</v>
      </c>
      <c r="K88" s="188"/>
      <c r="L88" s="22"/>
    </row>
    <row r="89" spans="1:12" ht="12.75">
      <c r="A89" s="21"/>
      <c r="B89" s="148"/>
      <c r="C89" s="4"/>
      <c r="D89" s="188"/>
      <c r="E89" s="188"/>
      <c r="F89" s="4"/>
      <c r="G89" s="4"/>
      <c r="H89" s="4"/>
      <c r="J89" s="4"/>
      <c r="K89" s="188"/>
      <c r="L89" s="22"/>
    </row>
    <row r="90" spans="1:12" ht="12.75">
      <c r="A90" s="21"/>
      <c r="B90" s="148"/>
      <c r="C90" s="22"/>
      <c r="D90" s="188">
        <v>4</v>
      </c>
      <c r="E90" s="188" t="s">
        <v>21</v>
      </c>
      <c r="F90" s="22"/>
      <c r="G90" s="22"/>
      <c r="H90" s="22"/>
      <c r="J90" s="4" t="s">
        <v>207</v>
      </c>
      <c r="K90" s="188"/>
      <c r="L90" s="22"/>
    </row>
    <row r="91" spans="1:12" s="219" customFormat="1" ht="11.25">
      <c r="A91" s="217"/>
      <c r="B91" s="218"/>
      <c r="C91" s="181"/>
      <c r="D91" s="181"/>
      <c r="E91" s="181"/>
      <c r="F91" s="181"/>
      <c r="G91" s="181"/>
      <c r="H91" s="181"/>
      <c r="I91" s="181"/>
      <c r="J91" s="181"/>
      <c r="K91" s="181"/>
      <c r="L91" s="181"/>
    </row>
    <row r="92" spans="1:12" ht="15">
      <c r="A92" s="21"/>
      <c r="B92" s="148"/>
      <c r="C92" s="22"/>
      <c r="D92" s="188">
        <v>5</v>
      </c>
      <c r="E92" s="188" t="s">
        <v>22</v>
      </c>
      <c r="F92" s="22"/>
      <c r="G92" s="7"/>
      <c r="H92" s="7"/>
      <c r="J92" s="22" t="s">
        <v>207</v>
      </c>
      <c r="K92" s="188"/>
      <c r="L92" s="22"/>
    </row>
    <row r="93" spans="1:12" ht="15">
      <c r="A93" s="21"/>
      <c r="B93" s="148"/>
      <c r="C93" s="22"/>
      <c r="D93" s="188">
        <v>6</v>
      </c>
      <c r="E93" s="188" t="s">
        <v>23</v>
      </c>
      <c r="F93" s="7"/>
      <c r="G93" s="7"/>
      <c r="H93" s="7"/>
      <c r="J93" s="22" t="s">
        <v>207</v>
      </c>
      <c r="K93" s="188"/>
      <c r="L93" s="22"/>
    </row>
    <row r="94" spans="1:12" ht="12.75">
      <c r="A94" s="21"/>
      <c r="B94" s="148"/>
      <c r="C94" s="22"/>
      <c r="D94" s="261"/>
      <c r="E94" s="261"/>
      <c r="F94" s="444"/>
      <c r="G94" s="444"/>
      <c r="H94" s="444"/>
      <c r="I94" s="444"/>
      <c r="J94" s="444"/>
      <c r="K94" s="444"/>
      <c r="L94" s="22"/>
    </row>
    <row r="95" spans="1:12" ht="12.75">
      <c r="A95" s="21"/>
      <c r="B95" s="180"/>
      <c r="C95" s="156"/>
      <c r="D95" s="203" t="s">
        <v>3</v>
      </c>
      <c r="E95" s="152" t="s">
        <v>213</v>
      </c>
      <c r="F95" s="152"/>
      <c r="G95" s="204"/>
      <c r="H95" s="204"/>
      <c r="I95" s="22"/>
      <c r="J95" s="180"/>
      <c r="K95" s="188"/>
      <c r="L95" s="22"/>
    </row>
    <row r="96" spans="1:12" ht="12.75">
      <c r="A96" s="21"/>
      <c r="B96" s="180"/>
      <c r="C96" s="156"/>
      <c r="D96" s="203"/>
      <c r="E96" s="152"/>
      <c r="F96" s="152"/>
      <c r="G96" s="204"/>
      <c r="H96" s="204"/>
      <c r="I96" s="22"/>
      <c r="J96" s="180"/>
      <c r="K96" s="188"/>
      <c r="L96" s="22"/>
    </row>
    <row r="97" spans="1:12" ht="12.75">
      <c r="A97" s="21"/>
      <c r="B97" s="180"/>
      <c r="C97" s="156"/>
      <c r="D97" s="151">
        <v>1</v>
      </c>
      <c r="E97" s="193" t="s">
        <v>25</v>
      </c>
      <c r="F97" s="135"/>
      <c r="G97" s="205"/>
      <c r="H97" s="205"/>
      <c r="I97" s="4"/>
      <c r="J97" s="22" t="s">
        <v>207</v>
      </c>
      <c r="K97" s="188"/>
      <c r="L97" s="22"/>
    </row>
    <row r="98" spans="1:12" ht="12.75">
      <c r="A98" s="21"/>
      <c r="B98" s="180"/>
      <c r="C98" s="156"/>
      <c r="D98" s="151"/>
      <c r="E98" s="193"/>
      <c r="F98" s="135"/>
      <c r="G98" s="205"/>
      <c r="H98" s="205"/>
      <c r="I98" s="4"/>
      <c r="J98" s="22"/>
      <c r="K98" s="188"/>
      <c r="L98" s="22"/>
    </row>
    <row r="99" spans="1:12" ht="12.75">
      <c r="A99" s="3"/>
      <c r="B99" s="180"/>
      <c r="C99" s="156"/>
      <c r="D99" s="151">
        <v>2</v>
      </c>
      <c r="E99" s="193" t="s">
        <v>26</v>
      </c>
      <c r="F99" s="135"/>
      <c r="G99" s="156"/>
      <c r="H99" s="156"/>
      <c r="I99" s="4"/>
      <c r="J99" s="22" t="s">
        <v>207</v>
      </c>
      <c r="K99" s="4"/>
      <c r="L99" s="4"/>
    </row>
    <row r="100" spans="1:12" ht="12.75">
      <c r="A100" s="3"/>
      <c r="B100" s="180"/>
      <c r="C100" s="156"/>
      <c r="D100" s="151"/>
      <c r="E100" s="193"/>
      <c r="F100" s="135"/>
      <c r="G100" s="156"/>
      <c r="H100" s="156"/>
      <c r="I100" s="4"/>
      <c r="J100" s="22"/>
      <c r="K100" s="4"/>
      <c r="L100" s="4"/>
    </row>
    <row r="101" spans="1:12" ht="12.75">
      <c r="A101" s="3"/>
      <c r="B101" s="180"/>
      <c r="C101" s="156"/>
      <c r="D101" s="175" t="s">
        <v>102</v>
      </c>
      <c r="E101" s="176" t="s">
        <v>110</v>
      </c>
      <c r="F101" s="156"/>
      <c r="G101" s="156"/>
      <c r="H101" s="156"/>
      <c r="I101" s="4"/>
      <c r="J101" s="22" t="s">
        <v>207</v>
      </c>
      <c r="K101" s="4"/>
      <c r="L101" s="4"/>
    </row>
    <row r="102" spans="1:12" ht="12.75">
      <c r="A102" s="3"/>
      <c r="B102" s="180"/>
      <c r="C102" s="156"/>
      <c r="D102" s="175"/>
      <c r="E102" s="220"/>
      <c r="F102" s="167"/>
      <c r="G102" s="167"/>
      <c r="H102" s="167"/>
      <c r="I102" s="167"/>
      <c r="J102" s="167"/>
      <c r="K102" s="167"/>
      <c r="L102" s="4"/>
    </row>
    <row r="103" spans="1:12" ht="12.75">
      <c r="A103" s="3"/>
      <c r="B103" s="180"/>
      <c r="C103" s="156"/>
      <c r="D103" s="175"/>
      <c r="E103" s="176"/>
      <c r="F103" s="156"/>
      <c r="G103" s="156"/>
      <c r="H103" s="156"/>
      <c r="I103" s="4"/>
      <c r="J103" s="22"/>
      <c r="K103" s="4"/>
      <c r="L103" s="4"/>
    </row>
    <row r="104" spans="1:12" ht="12.75">
      <c r="A104" s="3"/>
      <c r="B104" s="180"/>
      <c r="C104" s="156"/>
      <c r="D104" s="175" t="s">
        <v>102</v>
      </c>
      <c r="E104" s="176" t="s">
        <v>148</v>
      </c>
      <c r="F104" s="156"/>
      <c r="G104" s="156"/>
      <c r="H104" s="156"/>
      <c r="I104" s="4"/>
      <c r="J104" s="22" t="s">
        <v>207</v>
      </c>
      <c r="K104" s="4"/>
      <c r="L104" s="4"/>
    </row>
    <row r="105" spans="1:12" ht="12.75">
      <c r="A105" s="3"/>
      <c r="B105" s="180"/>
      <c r="C105" s="156"/>
      <c r="D105" s="175"/>
      <c r="E105" s="176"/>
      <c r="F105" s="156"/>
      <c r="G105" s="156"/>
      <c r="H105" s="156"/>
      <c r="I105" s="4"/>
      <c r="J105" s="22"/>
      <c r="K105" s="4"/>
      <c r="L105" s="4"/>
    </row>
    <row r="106" spans="1:12" ht="12.75">
      <c r="A106" s="3"/>
      <c r="B106" s="180"/>
      <c r="C106" s="156"/>
      <c r="D106" s="151">
        <v>3</v>
      </c>
      <c r="E106" s="193" t="s">
        <v>27</v>
      </c>
      <c r="F106" s="135"/>
      <c r="G106" s="156"/>
      <c r="H106" s="156"/>
      <c r="I106" s="4"/>
      <c r="J106" s="22"/>
      <c r="K106" s="4"/>
      <c r="L106" s="4"/>
    </row>
    <row r="107" spans="1:12" ht="12.75">
      <c r="A107" s="3"/>
      <c r="B107" s="180"/>
      <c r="C107" s="156"/>
      <c r="D107" s="151"/>
      <c r="E107" s="193"/>
      <c r="F107" s="135"/>
      <c r="G107" s="156"/>
      <c r="H107" s="156"/>
      <c r="I107" s="4"/>
      <c r="J107" s="22"/>
      <c r="K107" s="4"/>
      <c r="L107" s="4"/>
    </row>
    <row r="108" spans="1:12" ht="12.75">
      <c r="A108" s="3"/>
      <c r="B108" s="180"/>
      <c r="C108" s="156"/>
      <c r="D108" s="175" t="s">
        <v>102</v>
      </c>
      <c r="E108" s="176" t="s">
        <v>214</v>
      </c>
      <c r="F108" s="156"/>
      <c r="G108" s="156"/>
      <c r="H108" s="156"/>
      <c r="I108" s="4"/>
      <c r="J108" s="22"/>
      <c r="K108" s="257" t="e">
        <f>#REF!+#REF!</f>
        <v>#REF!</v>
      </c>
      <c r="L108" s="4"/>
    </row>
    <row r="109" spans="1:12" ht="12.75">
      <c r="A109" s="3"/>
      <c r="B109" s="180"/>
      <c r="C109" s="156"/>
      <c r="D109" s="175"/>
      <c r="E109" s="150" t="s">
        <v>345</v>
      </c>
      <c r="F109" s="150"/>
      <c r="G109" s="4"/>
      <c r="H109" s="148" t="s">
        <v>2</v>
      </c>
      <c r="I109" s="277"/>
      <c r="J109" s="148" t="s">
        <v>100</v>
      </c>
      <c r="K109" s="262"/>
      <c r="L109" s="4"/>
    </row>
    <row r="110" spans="1:12" ht="12.75">
      <c r="A110" s="3"/>
      <c r="B110" s="180"/>
      <c r="C110" s="156"/>
      <c r="D110" s="175"/>
      <c r="E110" s="442" t="s">
        <v>195</v>
      </c>
      <c r="F110" s="442"/>
      <c r="G110" s="4"/>
      <c r="H110" s="148" t="s">
        <v>2</v>
      </c>
      <c r="I110" s="177"/>
      <c r="J110" s="148" t="s">
        <v>100</v>
      </c>
      <c r="K110" s="262"/>
      <c r="L110" s="4"/>
    </row>
    <row r="111" spans="1:12" ht="12.75">
      <c r="A111" s="3"/>
      <c r="B111" s="180"/>
      <c r="C111" s="156"/>
      <c r="D111" s="175"/>
      <c r="E111" s="22" t="s">
        <v>400</v>
      </c>
      <c r="F111" s="4"/>
      <c r="G111" s="4"/>
      <c r="H111" s="148" t="s">
        <v>2</v>
      </c>
      <c r="I111" s="177"/>
      <c r="J111" s="148" t="s">
        <v>100</v>
      </c>
      <c r="K111" s="262" t="e">
        <f>#REF!</f>
        <v>#REF!</v>
      </c>
      <c r="L111" s="4"/>
    </row>
    <row r="112" spans="1:12" ht="12.75">
      <c r="A112" s="3"/>
      <c r="B112" s="180"/>
      <c r="C112" s="156"/>
      <c r="D112" s="175"/>
      <c r="E112" s="4" t="s">
        <v>196</v>
      </c>
      <c r="F112" s="4"/>
      <c r="G112" s="4"/>
      <c r="H112" s="148" t="s">
        <v>2</v>
      </c>
      <c r="I112" s="177"/>
      <c r="J112" s="148" t="s">
        <v>100</v>
      </c>
      <c r="K112" s="262">
        <v>0</v>
      </c>
      <c r="L112" s="4"/>
    </row>
    <row r="113" spans="1:12" ht="12.75">
      <c r="A113" s="3"/>
      <c r="B113" s="180"/>
      <c r="C113" s="156"/>
      <c r="D113" s="175"/>
      <c r="E113" s="4" t="s">
        <v>197</v>
      </c>
      <c r="F113" s="4"/>
      <c r="G113" s="4"/>
      <c r="H113" s="148" t="s">
        <v>2</v>
      </c>
      <c r="I113" s="177"/>
      <c r="J113" s="148" t="s">
        <v>100</v>
      </c>
      <c r="K113" s="262">
        <v>0</v>
      </c>
      <c r="L113" s="4"/>
    </row>
    <row r="114" spans="1:12" ht="12.75">
      <c r="A114" s="3"/>
      <c r="B114" s="180"/>
      <c r="C114" s="156"/>
      <c r="D114" s="175"/>
      <c r="E114" s="4" t="s">
        <v>198</v>
      </c>
      <c r="F114" s="4"/>
      <c r="G114" s="4"/>
      <c r="H114" s="148" t="s">
        <v>2</v>
      </c>
      <c r="I114" s="177"/>
      <c r="J114" s="148" t="s">
        <v>100</v>
      </c>
      <c r="K114" s="262" t="e">
        <f>K108-K111</f>
        <v>#REF!</v>
      </c>
      <c r="L114" s="4"/>
    </row>
    <row r="115" spans="1:12" ht="12.75">
      <c r="A115" s="3"/>
      <c r="B115" s="180"/>
      <c r="C115" s="156"/>
      <c r="D115" s="175"/>
      <c r="E115" s="176"/>
      <c r="F115" s="156"/>
      <c r="G115" s="156"/>
      <c r="H115" s="156"/>
      <c r="I115" s="4"/>
      <c r="J115" s="22"/>
      <c r="K115" s="4"/>
      <c r="L115" s="4"/>
    </row>
    <row r="116" spans="1:12" ht="12.75">
      <c r="A116" s="3"/>
      <c r="B116" s="180"/>
      <c r="C116" s="156"/>
      <c r="D116" s="175" t="s">
        <v>102</v>
      </c>
      <c r="E116" s="176" t="s">
        <v>215</v>
      </c>
      <c r="F116" s="156"/>
      <c r="G116" s="156"/>
      <c r="H116" s="156"/>
      <c r="I116" s="167"/>
      <c r="J116" s="167"/>
      <c r="K116" s="262">
        <f>'Pasivet 2014'!G15</f>
        <v>4423570</v>
      </c>
      <c r="L116" s="4"/>
    </row>
    <row r="117" spans="1:12" ht="12.75">
      <c r="A117" s="3"/>
      <c r="B117" s="180"/>
      <c r="C117" s="156"/>
      <c r="D117" s="175"/>
      <c r="E117" s="176"/>
      <c r="F117" s="156"/>
      <c r="G117" s="156"/>
      <c r="H117" s="156"/>
      <c r="I117" s="167"/>
      <c r="J117" s="167"/>
      <c r="K117" s="222"/>
      <c r="L117" s="4"/>
    </row>
    <row r="118" spans="1:12" ht="12.75">
      <c r="A118" s="3"/>
      <c r="B118" s="180"/>
      <c r="C118" s="156"/>
      <c r="D118" s="175" t="s">
        <v>102</v>
      </c>
      <c r="E118" s="176" t="s">
        <v>111</v>
      </c>
      <c r="F118" s="156"/>
      <c r="G118" s="156"/>
      <c r="H118" s="156"/>
      <c r="I118" s="167"/>
      <c r="J118" s="167"/>
      <c r="K118" s="262">
        <f>'Pasivet 2014'!G16</f>
        <v>728395</v>
      </c>
      <c r="L118" s="4"/>
    </row>
    <row r="119" spans="1:12" ht="12.75">
      <c r="A119" s="3"/>
      <c r="B119" s="180"/>
      <c r="C119" s="156"/>
      <c r="D119" s="175"/>
      <c r="E119" s="176"/>
      <c r="F119" s="156"/>
      <c r="G119" s="156"/>
      <c r="H119" s="156"/>
      <c r="I119" s="167"/>
      <c r="J119" s="167"/>
      <c r="K119" s="262"/>
      <c r="L119" s="4"/>
    </row>
    <row r="120" spans="1:12" ht="12.75">
      <c r="A120" s="3"/>
      <c r="B120" s="180"/>
      <c r="C120" s="156"/>
      <c r="D120" s="175" t="s">
        <v>102</v>
      </c>
      <c r="E120" s="176" t="s">
        <v>112</v>
      </c>
      <c r="F120" s="156"/>
      <c r="G120" s="156"/>
      <c r="H120" s="156"/>
      <c r="I120" s="167"/>
      <c r="J120" s="167"/>
      <c r="K120" s="262">
        <f>'Pasivet 2014'!G17</f>
        <v>865519</v>
      </c>
      <c r="L120" s="4"/>
    </row>
    <row r="121" spans="1:12" ht="12.75">
      <c r="A121" s="3"/>
      <c r="B121" s="180"/>
      <c r="C121" s="156"/>
      <c r="D121" s="175"/>
      <c r="E121" s="176"/>
      <c r="F121" s="156"/>
      <c r="G121" s="156"/>
      <c r="H121" s="156"/>
      <c r="I121" s="4"/>
      <c r="J121" s="22"/>
      <c r="K121" s="4"/>
      <c r="L121" s="4"/>
    </row>
    <row r="122" spans="1:12" ht="12.75">
      <c r="A122" s="3"/>
      <c r="B122" s="180"/>
      <c r="C122" s="156"/>
      <c r="D122" s="175" t="s">
        <v>102</v>
      </c>
      <c r="E122" s="176" t="s">
        <v>113</v>
      </c>
      <c r="F122" s="156"/>
      <c r="G122" s="156"/>
      <c r="H122" s="156"/>
      <c r="I122" s="4"/>
      <c r="J122" s="22" t="s">
        <v>207</v>
      </c>
      <c r="K122" s="4"/>
      <c r="L122" s="4"/>
    </row>
    <row r="123" spans="1:12" ht="12.75">
      <c r="A123" s="3"/>
      <c r="B123" s="180"/>
      <c r="C123" s="156"/>
      <c r="D123" s="175"/>
      <c r="E123" s="176"/>
      <c r="F123" s="156"/>
      <c r="G123" s="156"/>
      <c r="H123" s="156"/>
      <c r="I123" s="4"/>
      <c r="J123" s="22"/>
      <c r="K123" s="4"/>
      <c r="L123" s="4"/>
    </row>
    <row r="124" spans="1:12" ht="12.75">
      <c r="A124" s="3"/>
      <c r="B124" s="180"/>
      <c r="C124" s="156"/>
      <c r="D124" s="175" t="s">
        <v>102</v>
      </c>
      <c r="E124" s="176" t="s">
        <v>114</v>
      </c>
      <c r="F124" s="156"/>
      <c r="G124" s="156"/>
      <c r="H124" s="156"/>
      <c r="I124" s="4"/>
      <c r="J124" s="22" t="s">
        <v>207</v>
      </c>
      <c r="K124" s="4"/>
      <c r="L124" s="4"/>
    </row>
    <row r="125" spans="1:12" ht="12.75">
      <c r="A125" s="3"/>
      <c r="B125" s="180"/>
      <c r="C125" s="156"/>
      <c r="D125" s="175"/>
      <c r="E125" s="176"/>
      <c r="F125" s="156"/>
      <c r="G125" s="156"/>
      <c r="H125" s="156"/>
      <c r="I125" s="4"/>
      <c r="J125" s="22"/>
      <c r="K125" s="4"/>
      <c r="L125" s="4"/>
    </row>
    <row r="126" spans="1:12" ht="12.75">
      <c r="A126" s="3"/>
      <c r="B126" s="180"/>
      <c r="C126" s="156"/>
      <c r="D126" s="175" t="s">
        <v>102</v>
      </c>
      <c r="E126" s="176" t="s">
        <v>115</v>
      </c>
      <c r="F126" s="156"/>
      <c r="G126" s="156"/>
      <c r="H126" s="156"/>
      <c r="I126" s="4"/>
      <c r="J126" s="22" t="s">
        <v>207</v>
      </c>
      <c r="K126" s="4"/>
      <c r="L126" s="4"/>
    </row>
    <row r="127" spans="1:12" ht="12.75">
      <c r="A127" s="3"/>
      <c r="B127" s="180"/>
      <c r="C127" s="156"/>
      <c r="D127" s="175"/>
      <c r="E127" s="176"/>
      <c r="F127" s="156"/>
      <c r="G127" s="156"/>
      <c r="H127" s="156"/>
      <c r="I127" s="4"/>
      <c r="J127" s="22"/>
      <c r="K127" s="4"/>
      <c r="L127" s="4"/>
    </row>
    <row r="128" spans="1:12" ht="12.75">
      <c r="A128" s="3"/>
      <c r="B128" s="180"/>
      <c r="C128" s="156"/>
      <c r="D128" s="175" t="s">
        <v>102</v>
      </c>
      <c r="E128" s="176" t="s">
        <v>109</v>
      </c>
      <c r="F128" s="156"/>
      <c r="G128" s="156"/>
      <c r="H128" s="156"/>
      <c r="I128" s="4"/>
      <c r="J128" s="22"/>
      <c r="K128" s="4"/>
      <c r="L128" s="4"/>
    </row>
    <row r="129" spans="1:12" ht="12.75">
      <c r="A129" s="3"/>
      <c r="B129" s="180"/>
      <c r="C129" s="156"/>
      <c r="D129" s="175"/>
      <c r="E129" s="176"/>
      <c r="F129" s="176" t="s">
        <v>401</v>
      </c>
      <c r="G129" s="176"/>
      <c r="H129" s="176"/>
      <c r="J129" s="180" t="s">
        <v>369</v>
      </c>
      <c r="K129" s="262">
        <v>778482782.85</v>
      </c>
      <c r="L129" s="4"/>
    </row>
    <row r="130" spans="1:12" ht="12.75">
      <c r="A130" s="3"/>
      <c r="B130" s="180"/>
      <c r="C130" s="156"/>
      <c r="D130" s="175"/>
      <c r="E130" s="176"/>
      <c r="F130" s="176" t="s">
        <v>242</v>
      </c>
      <c r="G130" s="176"/>
      <c r="H130" s="176"/>
      <c r="J130" s="180" t="s">
        <v>370</v>
      </c>
      <c r="K130" s="253">
        <f>'Kapitali 2014'!G19</f>
        <v>0</v>
      </c>
      <c r="L130" s="4"/>
    </row>
    <row r="131" spans="1:12" ht="12.75">
      <c r="A131" s="3"/>
      <c r="B131" s="180"/>
      <c r="C131" s="156"/>
      <c r="D131" s="175"/>
      <c r="E131" s="176"/>
      <c r="F131" s="176" t="s">
        <v>402</v>
      </c>
      <c r="G131" s="176"/>
      <c r="H131" s="176"/>
      <c r="J131" s="180" t="s">
        <v>372</v>
      </c>
      <c r="K131" s="262">
        <f>K132-K129</f>
        <v>269959650.9999999</v>
      </c>
      <c r="L131" s="257"/>
    </row>
    <row r="132" spans="1:12" ht="12.75">
      <c r="A132" s="3"/>
      <c r="B132" s="180"/>
      <c r="C132" s="156"/>
      <c r="D132" s="175"/>
      <c r="E132" s="176"/>
      <c r="F132" s="223" t="s">
        <v>216</v>
      </c>
      <c r="G132" s="224"/>
      <c r="H132" s="224"/>
      <c r="I132" s="224"/>
      <c r="J132" s="225" t="s">
        <v>371</v>
      </c>
      <c r="K132" s="262">
        <v>1048442433.8499999</v>
      </c>
      <c r="L132" s="257"/>
    </row>
    <row r="133" spans="1:12" ht="12.75">
      <c r="A133" s="3"/>
      <c r="B133" s="180"/>
      <c r="C133" s="156"/>
      <c r="D133" s="175" t="s">
        <v>102</v>
      </c>
      <c r="E133" s="176" t="s">
        <v>118</v>
      </c>
      <c r="F133" s="156"/>
      <c r="G133" s="156"/>
      <c r="H133" s="156"/>
      <c r="I133" s="4"/>
      <c r="J133" s="22" t="s">
        <v>207</v>
      </c>
      <c r="K133" s="4"/>
      <c r="L133" s="4"/>
    </row>
    <row r="134" spans="1:12" ht="12.75">
      <c r="A134" s="3"/>
      <c r="B134" s="180"/>
      <c r="C134" s="156"/>
      <c r="D134" s="175"/>
      <c r="E134" s="176"/>
      <c r="F134" s="156"/>
      <c r="G134" s="156"/>
      <c r="H134" s="156"/>
      <c r="I134" s="4"/>
      <c r="J134" s="22"/>
      <c r="K134" s="4"/>
      <c r="L134" s="4"/>
    </row>
    <row r="135" spans="1:12" ht="12.75">
      <c r="A135" s="3"/>
      <c r="B135" s="180"/>
      <c r="C135" s="156"/>
      <c r="D135" s="175" t="s">
        <v>102</v>
      </c>
      <c r="E135" s="176" t="s">
        <v>117</v>
      </c>
      <c r="F135" s="156"/>
      <c r="G135" s="156"/>
      <c r="H135" s="156"/>
      <c r="I135" s="4"/>
      <c r="J135" s="22"/>
      <c r="K135" s="4"/>
      <c r="L135" s="4"/>
    </row>
    <row r="136" spans="1:12" ht="12.75">
      <c r="A136" s="3"/>
      <c r="B136" s="180"/>
      <c r="C136" s="156"/>
      <c r="D136" s="175"/>
      <c r="E136" s="176"/>
      <c r="F136" s="156"/>
      <c r="G136" s="156"/>
      <c r="H136" s="156"/>
      <c r="I136" s="4"/>
      <c r="J136" s="22"/>
      <c r="K136" s="4"/>
      <c r="L136" s="4"/>
    </row>
    <row r="137" spans="1:12" ht="12.75">
      <c r="A137" s="3"/>
      <c r="B137" s="180"/>
      <c r="C137" s="156"/>
      <c r="D137" s="151">
        <v>4</v>
      </c>
      <c r="E137" s="193" t="s">
        <v>28</v>
      </c>
      <c r="F137" s="135"/>
      <c r="G137" s="156"/>
      <c r="H137" s="156"/>
      <c r="I137" s="4"/>
      <c r="J137" s="22" t="s">
        <v>207</v>
      </c>
      <c r="K137" s="4"/>
      <c r="L137" s="4"/>
    </row>
    <row r="138" spans="1:12" ht="12.75">
      <c r="A138" s="3"/>
      <c r="B138" s="180"/>
      <c r="C138" s="156"/>
      <c r="D138" s="151"/>
      <c r="E138" s="193"/>
      <c r="F138" s="135"/>
      <c r="G138" s="156"/>
      <c r="H138" s="156"/>
      <c r="I138" s="4"/>
      <c r="J138" s="22"/>
      <c r="K138" s="4"/>
      <c r="L138" s="4"/>
    </row>
    <row r="139" spans="1:12" ht="12.75">
      <c r="A139" s="3"/>
      <c r="B139" s="180"/>
      <c r="C139" s="156"/>
      <c r="D139" s="151">
        <v>5</v>
      </c>
      <c r="E139" s="193" t="s">
        <v>149</v>
      </c>
      <c r="F139" s="135"/>
      <c r="G139" s="156"/>
      <c r="H139" s="156"/>
      <c r="I139" s="4"/>
      <c r="J139" s="22" t="s">
        <v>207</v>
      </c>
      <c r="K139" s="4"/>
      <c r="L139" s="4"/>
    </row>
    <row r="140" spans="1:12" ht="12.75">
      <c r="A140" s="3"/>
      <c r="B140" s="180"/>
      <c r="C140" s="156"/>
      <c r="D140" s="151"/>
      <c r="E140" s="193"/>
      <c r="F140" s="135"/>
      <c r="G140" s="156"/>
      <c r="H140" s="156"/>
      <c r="I140" s="4"/>
      <c r="J140" s="22"/>
      <c r="K140" s="4"/>
      <c r="L140" s="4"/>
    </row>
    <row r="141" spans="1:12" ht="12.75">
      <c r="A141" s="3"/>
      <c r="B141" s="180"/>
      <c r="C141" s="156"/>
      <c r="D141" s="205" t="s">
        <v>4</v>
      </c>
      <c r="E141" s="152" t="s">
        <v>217</v>
      </c>
      <c r="F141" s="152"/>
      <c r="G141" s="156"/>
      <c r="H141" s="156"/>
      <c r="I141" s="4"/>
      <c r="J141" s="22" t="s">
        <v>207</v>
      </c>
      <c r="K141" s="4"/>
      <c r="L141" s="4"/>
    </row>
    <row r="142" spans="1:12" ht="12.75">
      <c r="A142" s="3"/>
      <c r="B142" s="180"/>
      <c r="C142" s="156"/>
      <c r="D142" s="205"/>
      <c r="E142" s="152"/>
      <c r="F142" s="152"/>
      <c r="G142" s="156"/>
      <c r="H142" s="156"/>
      <c r="I142" s="4"/>
      <c r="J142" s="22"/>
      <c r="K142" s="4"/>
      <c r="L142" s="4"/>
    </row>
    <row r="143" spans="1:12" ht="12.75">
      <c r="A143" s="3"/>
      <c r="B143" s="180"/>
      <c r="C143" s="156"/>
      <c r="D143" s="151">
        <v>1</v>
      </c>
      <c r="E143" s="193" t="s">
        <v>34</v>
      </c>
      <c r="F143" s="152"/>
      <c r="G143" s="156"/>
      <c r="H143" s="156"/>
      <c r="I143" s="4"/>
      <c r="J143" s="22" t="s">
        <v>207</v>
      </c>
      <c r="K143" s="4"/>
      <c r="L143" s="4"/>
    </row>
    <row r="144" spans="1:12" ht="12.75">
      <c r="A144" s="3"/>
      <c r="B144" s="180"/>
      <c r="C144" s="156"/>
      <c r="D144" s="151"/>
      <c r="E144" s="193"/>
      <c r="F144" s="152"/>
      <c r="G144" s="156"/>
      <c r="H144" s="156"/>
      <c r="I144" s="4"/>
      <c r="J144" s="22"/>
      <c r="K144" s="4"/>
      <c r="L144" s="4"/>
    </row>
    <row r="145" spans="1:12" ht="12.75">
      <c r="A145" s="3"/>
      <c r="B145" s="180"/>
      <c r="C145" s="156"/>
      <c r="D145" s="175" t="s">
        <v>102</v>
      </c>
      <c r="E145" s="176" t="s">
        <v>35</v>
      </c>
      <c r="F145" s="156"/>
      <c r="G145" s="156"/>
      <c r="H145" s="156"/>
      <c r="I145" s="4"/>
      <c r="J145" s="22" t="s">
        <v>207</v>
      </c>
      <c r="K145" s="4"/>
      <c r="L145" s="4"/>
    </row>
    <row r="146" spans="1:12" ht="12.75">
      <c r="A146" s="3"/>
      <c r="B146" s="180"/>
      <c r="C146" s="156"/>
      <c r="D146" s="175"/>
      <c r="E146" s="176"/>
      <c r="F146" s="156"/>
      <c r="G146" s="156"/>
      <c r="H146" s="156"/>
      <c r="I146" s="4"/>
      <c r="J146" s="22"/>
      <c r="K146" s="4"/>
      <c r="L146" s="4"/>
    </row>
    <row r="147" spans="1:12" ht="12.75">
      <c r="A147" s="3"/>
      <c r="B147" s="180"/>
      <c r="C147" s="156"/>
      <c r="D147" s="175" t="s">
        <v>102</v>
      </c>
      <c r="E147" s="176" t="s">
        <v>31</v>
      </c>
      <c r="F147" s="156"/>
      <c r="G147" s="156"/>
      <c r="H147" s="156"/>
      <c r="I147" s="4"/>
      <c r="J147" s="22" t="s">
        <v>207</v>
      </c>
      <c r="K147" s="4"/>
      <c r="L147" s="4"/>
    </row>
    <row r="148" spans="1:12" ht="12.75">
      <c r="A148" s="3"/>
      <c r="B148" s="180"/>
      <c r="C148" s="156"/>
      <c r="D148" s="175"/>
      <c r="E148" s="176"/>
      <c r="F148" s="156"/>
      <c r="G148" s="156"/>
      <c r="H148" s="156"/>
      <c r="I148" s="4"/>
      <c r="J148" s="22"/>
      <c r="K148" s="4"/>
      <c r="L148" s="4"/>
    </row>
    <row r="149" spans="1:12" ht="12.75">
      <c r="A149" s="3"/>
      <c r="B149" s="180"/>
      <c r="C149" s="156"/>
      <c r="D149" s="151">
        <v>2</v>
      </c>
      <c r="E149" s="193" t="s">
        <v>36</v>
      </c>
      <c r="F149" s="135"/>
      <c r="G149" s="156"/>
      <c r="H149" s="156"/>
      <c r="I149" s="4"/>
      <c r="J149" s="22" t="s">
        <v>207</v>
      </c>
      <c r="K149" s="4"/>
      <c r="L149" s="4"/>
    </row>
    <row r="150" spans="1:12" ht="12.75">
      <c r="A150" s="3"/>
      <c r="B150" s="180"/>
      <c r="C150" s="156"/>
      <c r="D150" s="151"/>
      <c r="E150" s="193"/>
      <c r="F150" s="135"/>
      <c r="G150" s="156"/>
      <c r="H150" s="156"/>
      <c r="I150" s="4"/>
      <c r="J150" s="22"/>
      <c r="K150" s="4"/>
      <c r="L150" s="4"/>
    </row>
    <row r="151" spans="1:12" ht="12.75">
      <c r="A151" s="3"/>
      <c r="B151" s="180"/>
      <c r="C151" s="156"/>
      <c r="D151" s="151">
        <v>3</v>
      </c>
      <c r="E151" s="193" t="s">
        <v>28</v>
      </c>
      <c r="F151" s="135"/>
      <c r="G151" s="156"/>
      <c r="H151" s="156"/>
      <c r="I151" s="4"/>
      <c r="J151" s="22" t="s">
        <v>207</v>
      </c>
      <c r="K151" s="4"/>
      <c r="L151" s="4"/>
    </row>
    <row r="152" spans="1:12" ht="12.75">
      <c r="A152" s="3"/>
      <c r="B152" s="180"/>
      <c r="C152" s="156"/>
      <c r="D152" s="151"/>
      <c r="E152" s="193"/>
      <c r="F152" s="135"/>
      <c r="G152" s="156"/>
      <c r="H152" s="156"/>
      <c r="I152" s="4"/>
      <c r="J152" s="22"/>
      <c r="K152" s="4"/>
      <c r="L152" s="4"/>
    </row>
    <row r="153" spans="1:12" ht="12.75">
      <c r="A153" s="3"/>
      <c r="B153" s="180"/>
      <c r="C153" s="156"/>
      <c r="D153" s="151">
        <v>4</v>
      </c>
      <c r="E153" s="193" t="s">
        <v>37</v>
      </c>
      <c r="F153" s="135"/>
      <c r="G153" s="156"/>
      <c r="H153" s="156"/>
      <c r="I153" s="4"/>
      <c r="J153" s="22" t="s">
        <v>207</v>
      </c>
      <c r="K153" s="4"/>
      <c r="L153" s="4"/>
    </row>
    <row r="154" spans="1:12" ht="12.75">
      <c r="A154" s="3"/>
      <c r="B154" s="180"/>
      <c r="C154" s="156"/>
      <c r="D154" s="151"/>
      <c r="E154" s="193"/>
      <c r="F154" s="135"/>
      <c r="G154" s="156"/>
      <c r="H154" s="156"/>
      <c r="I154" s="4"/>
      <c r="J154" s="22"/>
      <c r="K154" s="4"/>
      <c r="L154" s="4"/>
    </row>
    <row r="155" spans="1:12" ht="12.75">
      <c r="A155" s="3"/>
      <c r="B155" s="180"/>
      <c r="C155" s="156"/>
      <c r="D155" s="205" t="s">
        <v>38</v>
      </c>
      <c r="E155" s="424" t="s">
        <v>218</v>
      </c>
      <c r="F155" s="424"/>
      <c r="G155" s="424"/>
      <c r="H155" s="156"/>
      <c r="I155" s="4"/>
      <c r="J155" s="264">
        <f>'Pasivet 2014'!G34</f>
        <v>-405920367.77</v>
      </c>
      <c r="K155" s="4"/>
      <c r="L155" s="4"/>
    </row>
    <row r="156" spans="1:12" ht="12.75">
      <c r="A156" s="3"/>
      <c r="B156" s="180"/>
      <c r="C156" s="156"/>
      <c r="D156" s="205"/>
      <c r="E156" s="152"/>
      <c r="F156" s="152"/>
      <c r="G156" s="156"/>
      <c r="H156" s="156"/>
      <c r="I156" s="4"/>
      <c r="J156" s="22"/>
      <c r="K156" s="4"/>
      <c r="L156" s="4"/>
    </row>
    <row r="157" spans="1:12" ht="12.75">
      <c r="A157" s="3"/>
      <c r="B157" s="180"/>
      <c r="C157" s="156"/>
      <c r="D157" s="151">
        <v>1</v>
      </c>
      <c r="E157" s="193" t="s">
        <v>40</v>
      </c>
      <c r="F157" s="135"/>
      <c r="G157" s="156"/>
      <c r="H157" s="156"/>
      <c r="I157" s="4"/>
      <c r="J157" s="22">
        <v>0</v>
      </c>
      <c r="K157" s="4"/>
      <c r="L157" s="4"/>
    </row>
    <row r="158" spans="1:12" ht="12.75">
      <c r="A158" s="3"/>
      <c r="B158" s="180"/>
      <c r="C158" s="156"/>
      <c r="D158" s="151"/>
      <c r="E158" s="193"/>
      <c r="F158" s="135"/>
      <c r="G158" s="156"/>
      <c r="H158" s="156"/>
      <c r="I158" s="4"/>
      <c r="J158" s="22"/>
      <c r="K158" s="4"/>
      <c r="L158" s="4"/>
    </row>
    <row r="159" spans="1:12" ht="12.75">
      <c r="A159" s="3"/>
      <c r="B159" s="180"/>
      <c r="C159" s="156"/>
      <c r="D159" s="151">
        <v>2</v>
      </c>
      <c r="E159" s="193" t="s">
        <v>41</v>
      </c>
      <c r="F159" s="135"/>
      <c r="G159" s="156"/>
      <c r="H159" s="156"/>
      <c r="I159" s="4"/>
      <c r="J159" s="22">
        <v>0</v>
      </c>
      <c r="K159" s="4"/>
      <c r="L159" s="4"/>
    </row>
    <row r="160" spans="1:12" ht="12.75">
      <c r="A160" s="3"/>
      <c r="B160" s="180"/>
      <c r="C160" s="156"/>
      <c r="D160" s="151"/>
      <c r="E160" s="193"/>
      <c r="F160" s="135"/>
      <c r="G160" s="156"/>
      <c r="H160" s="156"/>
      <c r="I160" s="4"/>
      <c r="J160" s="22"/>
      <c r="K160" s="4"/>
      <c r="L160" s="4"/>
    </row>
    <row r="161" spans="1:12" ht="12.75">
      <c r="A161" s="3"/>
      <c r="B161" s="180"/>
      <c r="C161" s="156"/>
      <c r="D161" s="151">
        <v>3</v>
      </c>
      <c r="E161" s="193" t="s">
        <v>373</v>
      </c>
      <c r="F161" s="135"/>
      <c r="G161" s="156"/>
      <c r="H161" s="156"/>
      <c r="I161" s="4"/>
      <c r="J161" s="264">
        <v>51790000</v>
      </c>
      <c r="K161" s="4"/>
      <c r="L161" s="4"/>
    </row>
    <row r="162" spans="1:12" ht="12.75">
      <c r="A162" s="3"/>
      <c r="B162" s="180"/>
      <c r="C162" s="156"/>
      <c r="D162" s="151"/>
      <c r="E162" s="193"/>
      <c r="F162" s="135" t="s">
        <v>243</v>
      </c>
      <c r="G162" s="156"/>
      <c r="H162" s="156"/>
      <c r="I162" s="264"/>
      <c r="J162" s="202"/>
      <c r="K162" s="4"/>
      <c r="L162" s="4"/>
    </row>
    <row r="163" spans="1:12" ht="12.75">
      <c r="A163" s="3"/>
      <c r="B163" s="180"/>
      <c r="C163" s="156"/>
      <c r="D163" s="151"/>
      <c r="E163" s="193"/>
      <c r="F163" s="165" t="s">
        <v>346</v>
      </c>
      <c r="G163" s="156"/>
      <c r="H163" s="156"/>
      <c r="I163" s="202"/>
      <c r="J163" s="264">
        <f>'Pasivet 2014'!G44</f>
        <v>-218931037.89999998</v>
      </c>
      <c r="K163" s="4"/>
      <c r="L163" s="4"/>
    </row>
    <row r="164" spans="1:12" ht="12.75">
      <c r="A164" s="3"/>
      <c r="B164" s="180"/>
      <c r="C164" s="156"/>
      <c r="D164" s="151"/>
      <c r="E164" s="193"/>
      <c r="F164" s="165" t="s">
        <v>342</v>
      </c>
      <c r="G164" s="156"/>
      <c r="H164" s="156"/>
      <c r="I164" s="4"/>
      <c r="J164" s="264">
        <f>'Pasivet 2014'!G43</f>
        <v>-238779329.86999997</v>
      </c>
      <c r="K164" s="4"/>
      <c r="L164" s="4"/>
    </row>
    <row r="165" spans="1:12" ht="13.5" thickBot="1">
      <c r="A165" s="3"/>
      <c r="B165" s="180"/>
      <c r="C165" s="156"/>
      <c r="D165" s="151"/>
      <c r="E165" s="310"/>
      <c r="F165" s="311" t="s">
        <v>244</v>
      </c>
      <c r="G165" s="312"/>
      <c r="H165" s="312"/>
      <c r="I165" s="415"/>
      <c r="J165" s="416"/>
      <c r="K165" s="4"/>
      <c r="L165" s="4"/>
    </row>
    <row r="166" spans="1:12" ht="12.75">
      <c r="A166" s="3"/>
      <c r="B166" s="180"/>
      <c r="C166" s="156"/>
      <c r="D166" s="175" t="s">
        <v>102</v>
      </c>
      <c r="E166" s="174" t="s">
        <v>403</v>
      </c>
      <c r="F166" s="286"/>
      <c r="G166" s="287"/>
      <c r="H166" s="287"/>
      <c r="I166" s="288"/>
      <c r="J166" s="289"/>
      <c r="K166" s="264"/>
      <c r="L166" s="4"/>
    </row>
    <row r="167" spans="1:12" ht="12.75">
      <c r="A167" s="3"/>
      <c r="B167" s="180"/>
      <c r="C167" s="156"/>
      <c r="D167" s="175" t="s">
        <v>102</v>
      </c>
      <c r="E167" s="174" t="s">
        <v>354</v>
      </c>
      <c r="F167" s="286"/>
      <c r="G167" s="287"/>
      <c r="H167" s="287"/>
      <c r="I167" s="288"/>
      <c r="J167" s="289"/>
      <c r="K167" s="4"/>
      <c r="L167" s="4"/>
    </row>
    <row r="168" spans="1:12" ht="12.75">
      <c r="A168" s="3"/>
      <c r="B168" s="180"/>
      <c r="C168" s="156"/>
      <c r="D168" s="151">
        <v>4</v>
      </c>
      <c r="E168" s="193" t="s">
        <v>43</v>
      </c>
      <c r="F168" s="135"/>
      <c r="G168" s="156"/>
      <c r="H168" s="156"/>
      <c r="I168" s="4"/>
      <c r="J168" s="22">
        <v>0</v>
      </c>
      <c r="K168" s="4"/>
      <c r="L168" s="4"/>
    </row>
    <row r="169" spans="1:12" ht="12.75">
      <c r="A169" s="3"/>
      <c r="B169" s="180"/>
      <c r="C169" s="156"/>
      <c r="D169" s="151"/>
      <c r="E169" s="193"/>
      <c r="F169" s="135"/>
      <c r="G169" s="156"/>
      <c r="H169" s="156"/>
      <c r="I169" s="4"/>
      <c r="J169" s="22"/>
      <c r="K169" s="4"/>
      <c r="L169" s="4"/>
    </row>
    <row r="170" spans="1:12" ht="12.75">
      <c r="A170" s="3"/>
      <c r="B170" s="180"/>
      <c r="C170" s="156"/>
      <c r="D170" s="151">
        <v>5</v>
      </c>
      <c r="E170" s="193" t="s">
        <v>119</v>
      </c>
      <c r="F170" s="135"/>
      <c r="G170" s="156"/>
      <c r="H170" s="156"/>
      <c r="I170" s="4"/>
      <c r="J170" s="22">
        <v>0</v>
      </c>
      <c r="K170" s="4"/>
      <c r="L170" s="4"/>
    </row>
    <row r="171" spans="1:12" ht="12.75">
      <c r="A171" s="3"/>
      <c r="B171" s="180"/>
      <c r="C171" s="156"/>
      <c r="D171" s="151"/>
      <c r="E171" s="193"/>
      <c r="F171" s="135"/>
      <c r="G171" s="156"/>
      <c r="H171" s="156"/>
      <c r="I171" s="4"/>
      <c r="J171" s="22"/>
      <c r="K171" s="4"/>
      <c r="L171" s="4"/>
    </row>
    <row r="172" spans="1:12" ht="12.75">
      <c r="A172" s="3"/>
      <c r="B172" s="180"/>
      <c r="C172" s="156"/>
      <c r="D172" s="151">
        <v>6</v>
      </c>
      <c r="E172" s="193" t="s">
        <v>44</v>
      </c>
      <c r="F172" s="135"/>
      <c r="G172" s="156"/>
      <c r="H172" s="156"/>
      <c r="I172" s="4"/>
      <c r="J172" s="22">
        <v>0</v>
      </c>
      <c r="K172" s="4"/>
      <c r="L172" s="4"/>
    </row>
    <row r="173" spans="1:12" ht="12.75">
      <c r="A173" s="3"/>
      <c r="B173" s="180"/>
      <c r="C173" s="156"/>
      <c r="D173" s="151"/>
      <c r="E173" s="193"/>
      <c r="F173" s="135"/>
      <c r="G173" s="156"/>
      <c r="H173" s="156"/>
      <c r="I173" s="4"/>
      <c r="J173" s="22"/>
      <c r="K173" s="4"/>
      <c r="L173" s="4"/>
    </row>
    <row r="174" spans="1:12" ht="12.75">
      <c r="A174" s="3"/>
      <c r="B174" s="180"/>
      <c r="C174" s="156"/>
      <c r="D174" s="151">
        <v>7</v>
      </c>
      <c r="E174" s="193" t="s">
        <v>45</v>
      </c>
      <c r="F174" s="135"/>
      <c r="G174" s="156"/>
      <c r="H174" s="156"/>
      <c r="I174" s="4"/>
      <c r="J174" s="22">
        <v>0</v>
      </c>
      <c r="K174" s="4"/>
      <c r="L174" s="4"/>
    </row>
    <row r="175" spans="1:12" ht="12.75">
      <c r="A175" s="3"/>
      <c r="B175" s="180"/>
      <c r="C175" s="156"/>
      <c r="D175" s="151"/>
      <c r="E175" s="193"/>
      <c r="F175" s="135"/>
      <c r="G175" s="156"/>
      <c r="H175" s="156"/>
      <c r="I175" s="4"/>
      <c r="J175" s="22"/>
      <c r="K175" s="4"/>
      <c r="L175" s="4"/>
    </row>
    <row r="176" spans="1:12" ht="12.75">
      <c r="A176" s="3"/>
      <c r="B176" s="180"/>
      <c r="C176" s="156"/>
      <c r="D176" s="151">
        <v>8</v>
      </c>
      <c r="E176" s="193" t="s">
        <v>46</v>
      </c>
      <c r="F176" s="135"/>
      <c r="G176" s="156"/>
      <c r="H176" s="156"/>
      <c r="I176" s="4"/>
      <c r="J176" s="22">
        <v>0</v>
      </c>
      <c r="K176" s="4"/>
      <c r="L176" s="4"/>
    </row>
    <row r="177" spans="1:12" ht="12.75">
      <c r="A177" s="3"/>
      <c r="B177" s="180"/>
      <c r="C177" s="156"/>
      <c r="D177" s="151"/>
      <c r="E177" s="193"/>
      <c r="F177" s="135"/>
      <c r="G177" s="156"/>
      <c r="H177" s="156"/>
      <c r="I177" s="4"/>
      <c r="J177" s="22"/>
      <c r="K177" s="4"/>
      <c r="L177" s="4"/>
    </row>
    <row r="178" spans="1:12" ht="12.75">
      <c r="A178" s="3"/>
      <c r="B178" s="180"/>
      <c r="C178" s="156"/>
      <c r="D178" s="151">
        <v>9</v>
      </c>
      <c r="E178" s="193" t="s">
        <v>47</v>
      </c>
      <c r="F178" s="135"/>
      <c r="G178" s="156"/>
      <c r="H178" s="156"/>
      <c r="I178" s="4"/>
      <c r="J178" s="22">
        <v>0</v>
      </c>
      <c r="K178" s="4"/>
      <c r="L178" s="4"/>
    </row>
    <row r="179" spans="1:12" ht="12.75">
      <c r="A179" s="3"/>
      <c r="B179" s="180"/>
      <c r="C179" s="156"/>
      <c r="D179" s="151"/>
      <c r="E179" s="193"/>
      <c r="F179" s="135"/>
      <c r="G179" s="156"/>
      <c r="H179" s="156"/>
      <c r="I179" s="4"/>
      <c r="J179" s="22"/>
      <c r="K179" s="4"/>
      <c r="L179" s="4"/>
    </row>
    <row r="180" spans="1:12" ht="12.75">
      <c r="A180" s="3"/>
      <c r="B180" s="180"/>
      <c r="C180" s="156"/>
      <c r="D180" s="151">
        <v>10</v>
      </c>
      <c r="E180" s="193" t="s">
        <v>48</v>
      </c>
      <c r="F180" s="135"/>
      <c r="G180" s="156"/>
      <c r="H180" s="156"/>
      <c r="I180" s="4"/>
      <c r="J180" s="417">
        <v>0</v>
      </c>
      <c r="K180" s="418"/>
      <c r="L180" s="4"/>
    </row>
    <row r="181" spans="1:12" ht="12.75">
      <c r="A181" s="3"/>
      <c r="B181" s="180"/>
      <c r="C181" s="156"/>
      <c r="D181" s="151"/>
      <c r="E181" s="193"/>
      <c r="F181" s="135"/>
      <c r="G181" s="156"/>
      <c r="H181" s="156"/>
      <c r="I181" s="4"/>
      <c r="J181" s="218"/>
      <c r="K181" s="218"/>
      <c r="L181" s="4"/>
    </row>
    <row r="182" spans="1:12" ht="12.75">
      <c r="A182" s="3"/>
      <c r="B182" s="148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3"/>
      <c r="B183" s="148"/>
      <c r="C183" s="4"/>
      <c r="D183" s="4"/>
      <c r="E183" s="206" t="s">
        <v>219</v>
      </c>
      <c r="F183" s="150" t="s">
        <v>347</v>
      </c>
      <c r="G183" s="4"/>
      <c r="H183" s="4"/>
      <c r="I183" s="4"/>
      <c r="J183" s="148" t="s">
        <v>100</v>
      </c>
      <c r="K183" s="264">
        <f>'Rezultati 2014'!E34</f>
        <v>-218931038.23999998</v>
      </c>
      <c r="L183" s="4"/>
    </row>
    <row r="184" spans="1:12" ht="12.75">
      <c r="A184" s="3"/>
      <c r="B184" s="148"/>
      <c r="C184" s="4"/>
      <c r="D184" s="4"/>
      <c r="E184" s="206" t="s">
        <v>219</v>
      </c>
      <c r="F184" s="4" t="s">
        <v>220</v>
      </c>
      <c r="G184" s="4"/>
      <c r="H184" s="4"/>
      <c r="I184" s="4"/>
      <c r="J184" s="148" t="s">
        <v>100</v>
      </c>
      <c r="K184" s="253">
        <f>'Rezultati 2014'!E37</f>
        <v>32719089.3</v>
      </c>
      <c r="L184" s="4"/>
    </row>
    <row r="185" spans="1:12" ht="12.75">
      <c r="A185" s="3"/>
      <c r="B185" s="148"/>
      <c r="C185" s="4"/>
      <c r="D185" s="4"/>
      <c r="E185" s="206" t="s">
        <v>219</v>
      </c>
      <c r="F185" s="4" t="s">
        <v>139</v>
      </c>
      <c r="G185" s="4"/>
      <c r="H185" s="4"/>
      <c r="I185" s="4"/>
      <c r="J185" s="148" t="s">
        <v>100</v>
      </c>
      <c r="K185" s="253">
        <f>K183+K184</f>
        <v>-186211948.93999997</v>
      </c>
      <c r="L185" s="4"/>
    </row>
    <row r="186" spans="1:12" ht="12.75">
      <c r="A186" s="3"/>
      <c r="B186" s="148"/>
      <c r="C186" s="4"/>
      <c r="D186" s="4"/>
      <c r="E186" s="206"/>
      <c r="F186" s="178" t="s">
        <v>245</v>
      </c>
      <c r="G186" s="4"/>
      <c r="H186" s="4"/>
      <c r="I186" s="4"/>
      <c r="J186" s="148" t="s">
        <v>100</v>
      </c>
      <c r="K186" s="179">
        <v>0</v>
      </c>
      <c r="L186" s="4"/>
    </row>
    <row r="187" spans="1:12" ht="12.75">
      <c r="A187" s="3"/>
      <c r="B187" s="148"/>
      <c r="C187" s="4"/>
      <c r="D187" s="4"/>
      <c r="E187" s="4"/>
      <c r="F187" s="4"/>
      <c r="G187" s="4"/>
      <c r="H187" s="4"/>
      <c r="I187" s="4"/>
      <c r="J187" s="4"/>
      <c r="K187" s="167"/>
      <c r="L187" s="4"/>
    </row>
    <row r="188" spans="1:12" ht="12.75">
      <c r="A188" s="3"/>
      <c r="B188" s="148"/>
      <c r="C188" s="4"/>
      <c r="D188" s="4"/>
      <c r="E188" s="4"/>
      <c r="F188" s="178" t="s">
        <v>246</v>
      </c>
      <c r="G188" s="4"/>
      <c r="H188" s="4"/>
      <c r="I188" s="4"/>
      <c r="J188" s="221" t="s">
        <v>188</v>
      </c>
      <c r="K188" s="265">
        <f>K183</f>
        <v>-218931038.23999998</v>
      </c>
      <c r="L188" s="4"/>
    </row>
    <row r="189" spans="1:12" ht="15.75">
      <c r="A189" s="3"/>
      <c r="B189" s="148"/>
      <c r="C189" s="414" t="s">
        <v>221</v>
      </c>
      <c r="D189" s="414"/>
      <c r="E189" s="207" t="s">
        <v>222</v>
      </c>
      <c r="F189" s="4"/>
      <c r="G189" s="4"/>
      <c r="H189" s="4"/>
      <c r="I189" s="4"/>
      <c r="J189" s="4"/>
      <c r="K189" s="4"/>
      <c r="L189" s="4"/>
    </row>
    <row r="190" spans="1:12" ht="15">
      <c r="A190" s="3"/>
      <c r="B190" s="148"/>
      <c r="C190" s="4"/>
      <c r="D190" s="4"/>
      <c r="E190" s="450" t="s">
        <v>382</v>
      </c>
      <c r="F190" s="450"/>
      <c r="G190" s="450"/>
      <c r="H190" s="450"/>
      <c r="I190" s="450"/>
      <c r="J190" s="450"/>
      <c r="K190" s="4"/>
      <c r="L190" s="257"/>
    </row>
    <row r="191" spans="1:12" ht="14.25">
      <c r="A191" s="3"/>
      <c r="B191" s="148"/>
      <c r="C191" s="4"/>
      <c r="D191" s="4"/>
      <c r="E191" s="268"/>
      <c r="F191" s="268"/>
      <c r="G191" s="268"/>
      <c r="H191" s="268"/>
      <c r="I191" s="268"/>
      <c r="J191" s="268"/>
      <c r="K191" s="4"/>
      <c r="L191" s="4"/>
    </row>
    <row r="192" spans="1:12" ht="14.25">
      <c r="A192" s="3"/>
      <c r="B192" s="148"/>
      <c r="C192" s="4"/>
      <c r="D192" s="4" t="s">
        <v>3</v>
      </c>
      <c r="E192" s="254" t="s">
        <v>254</v>
      </c>
      <c r="F192" s="255"/>
      <c r="G192" s="237"/>
      <c r="H192" s="236"/>
      <c r="I192" s="268"/>
      <c r="J192" s="288"/>
      <c r="K192" s="270">
        <f>K194+K210+K214+K217+K221</f>
        <v>218931038.04</v>
      </c>
      <c r="L192" s="4"/>
    </row>
    <row r="193" spans="1:12" ht="14.25">
      <c r="A193" s="3"/>
      <c r="B193" s="148"/>
      <c r="C193" s="4"/>
      <c r="D193" s="4"/>
      <c r="E193" s="239"/>
      <c r="F193" s="240"/>
      <c r="G193" s="236"/>
      <c r="H193" s="236"/>
      <c r="I193" s="268"/>
      <c r="J193" s="313"/>
      <c r="K193" s="4"/>
      <c r="L193" s="4"/>
    </row>
    <row r="194" spans="1:12" ht="15">
      <c r="A194" s="3"/>
      <c r="B194" s="148"/>
      <c r="C194" s="4"/>
      <c r="D194" s="4">
        <v>1</v>
      </c>
      <c r="E194" s="239"/>
      <c r="F194" s="266" t="s">
        <v>255</v>
      </c>
      <c r="G194" s="267"/>
      <c r="H194" s="236"/>
      <c r="I194" s="268"/>
      <c r="J194" s="270"/>
      <c r="K194" s="270">
        <f>K195+K196+K197+K198+K199+K200+K201+K202+K203+K204+K205+K206+K207-K208</f>
        <v>75281169.14</v>
      </c>
      <c r="L194" s="4"/>
    </row>
    <row r="195" spans="1:12" ht="14.25">
      <c r="A195" s="3"/>
      <c r="B195" s="148"/>
      <c r="C195" s="4"/>
      <c r="D195" s="4"/>
      <c r="E195" s="176">
        <v>602</v>
      </c>
      <c r="F195" s="176" t="s">
        <v>324</v>
      </c>
      <c r="G195" s="176"/>
      <c r="H195" s="176"/>
      <c r="I195" s="268"/>
      <c r="J195" s="236"/>
      <c r="K195" s="236">
        <v>901574</v>
      </c>
      <c r="L195" s="4"/>
    </row>
    <row r="196" spans="1:12" ht="14.25">
      <c r="A196" s="3"/>
      <c r="B196" s="148"/>
      <c r="C196" s="4"/>
      <c r="D196" s="4"/>
      <c r="E196" s="176">
        <v>604</v>
      </c>
      <c r="F196" s="176" t="s">
        <v>325</v>
      </c>
      <c r="G196" s="176"/>
      <c r="H196" s="176"/>
      <c r="I196" s="268"/>
      <c r="J196" s="236"/>
      <c r="K196" s="236">
        <v>57049605</v>
      </c>
      <c r="L196" s="4"/>
    </row>
    <row r="197" spans="1:12" ht="14.25">
      <c r="A197" s="3"/>
      <c r="B197" s="148"/>
      <c r="C197" s="4"/>
      <c r="D197" s="4"/>
      <c r="E197" s="176">
        <v>608</v>
      </c>
      <c r="F197" s="176" t="s">
        <v>404</v>
      </c>
      <c r="G197" s="176"/>
      <c r="H197" s="176"/>
      <c r="I197" s="268"/>
      <c r="J197" s="236"/>
      <c r="K197" s="236">
        <v>153196</v>
      </c>
      <c r="L197" s="4"/>
    </row>
    <row r="198" spans="1:12" ht="14.25">
      <c r="A198" s="3"/>
      <c r="B198" s="148"/>
      <c r="C198" s="4"/>
      <c r="D198" s="4"/>
      <c r="E198" s="176">
        <v>615</v>
      </c>
      <c r="F198" s="176" t="s">
        <v>326</v>
      </c>
      <c r="G198" s="176"/>
      <c r="H198" s="176"/>
      <c r="I198" s="268"/>
      <c r="J198" s="236"/>
      <c r="K198" s="236">
        <v>1333091</v>
      </c>
      <c r="L198" s="4"/>
    </row>
    <row r="199" spans="1:12" ht="14.25">
      <c r="A199" s="3"/>
      <c r="B199" s="148"/>
      <c r="C199" s="4"/>
      <c r="D199" s="4"/>
      <c r="E199" s="176">
        <f>616</f>
        <v>616</v>
      </c>
      <c r="F199" s="176" t="s">
        <v>327</v>
      </c>
      <c r="G199" s="176"/>
      <c r="H199" s="176"/>
      <c r="I199" s="268"/>
      <c r="J199" s="236"/>
      <c r="K199" s="236">
        <v>688989</v>
      </c>
      <c r="L199" s="4"/>
    </row>
    <row r="200" spans="1:12" ht="14.25">
      <c r="A200" s="3"/>
      <c r="B200" s="148"/>
      <c r="C200" s="4"/>
      <c r="D200" s="4"/>
      <c r="E200" s="176">
        <f>618</f>
        <v>618</v>
      </c>
      <c r="F200" s="176" t="s">
        <v>328</v>
      </c>
      <c r="G200" s="176"/>
      <c r="H200" s="176"/>
      <c r="I200" s="268"/>
      <c r="J200" s="236"/>
      <c r="K200" s="236">
        <v>1004167.6</v>
      </c>
      <c r="L200" s="4"/>
    </row>
    <row r="201" spans="1:12" ht="14.25">
      <c r="A201" s="3"/>
      <c r="B201" s="148"/>
      <c r="C201" s="4"/>
      <c r="D201" s="4"/>
      <c r="E201" s="176">
        <v>622</v>
      </c>
      <c r="F201" s="176" t="s">
        <v>137</v>
      </c>
      <c r="G201" s="176"/>
      <c r="H201" s="176"/>
      <c r="I201" s="268"/>
      <c r="J201" s="236"/>
      <c r="K201" s="236">
        <v>2121495</v>
      </c>
      <c r="L201" s="4"/>
    </row>
    <row r="202" spans="1:12" ht="14.25">
      <c r="A202" s="3"/>
      <c r="B202" s="148"/>
      <c r="C202" s="4"/>
      <c r="D202" s="4"/>
      <c r="E202" s="176">
        <v>625</v>
      </c>
      <c r="F202" s="176" t="s">
        <v>329</v>
      </c>
      <c r="G202" s="176"/>
      <c r="H202" s="176"/>
      <c r="I202" s="268"/>
      <c r="J202" s="236"/>
      <c r="K202" s="236">
        <v>4675283</v>
      </c>
      <c r="L202" s="4"/>
    </row>
    <row r="203" spans="1:12" ht="14.25">
      <c r="A203" s="3"/>
      <c r="B203" s="148"/>
      <c r="C203" s="4"/>
      <c r="D203" s="4"/>
      <c r="E203" s="176">
        <v>626</v>
      </c>
      <c r="F203" s="176" t="s">
        <v>330</v>
      </c>
      <c r="G203" s="176"/>
      <c r="H203" s="176"/>
      <c r="I203" s="268"/>
      <c r="J203" s="236"/>
      <c r="K203" s="236">
        <v>1230890</v>
      </c>
      <c r="L203" s="4"/>
    </row>
    <row r="204" spans="1:12" ht="12.75">
      <c r="A204" s="3"/>
      <c r="B204" s="148"/>
      <c r="C204" s="4"/>
      <c r="D204" s="156"/>
      <c r="E204" s="176">
        <v>627</v>
      </c>
      <c r="F204" s="176" t="s">
        <v>405</v>
      </c>
      <c r="G204" s="176"/>
      <c r="H204" s="176"/>
      <c r="I204" s="4"/>
      <c r="J204" s="236"/>
      <c r="K204" s="236">
        <v>2468400</v>
      </c>
      <c r="L204" s="4"/>
    </row>
    <row r="205" spans="1:12" ht="12.75">
      <c r="A205" s="3"/>
      <c r="B205" s="148"/>
      <c r="C205" s="4"/>
      <c r="D205" s="156"/>
      <c r="E205" s="176">
        <v>611</v>
      </c>
      <c r="F205" s="176" t="s">
        <v>406</v>
      </c>
      <c r="G205" s="176"/>
      <c r="H205" s="176"/>
      <c r="I205" s="4"/>
      <c r="J205" s="236"/>
      <c r="K205" s="236">
        <v>7966319</v>
      </c>
      <c r="L205" s="4"/>
    </row>
    <row r="206" spans="1:12" ht="12.75">
      <c r="A206" s="3"/>
      <c r="B206" s="148"/>
      <c r="C206" s="4"/>
      <c r="D206" s="156"/>
      <c r="E206" s="176">
        <v>628</v>
      </c>
      <c r="F206" s="176" t="s">
        <v>356</v>
      </c>
      <c r="G206" s="176"/>
      <c r="H206" s="176"/>
      <c r="I206" s="4"/>
      <c r="J206" s="236"/>
      <c r="K206" s="236">
        <v>366034</v>
      </c>
      <c r="L206" s="4"/>
    </row>
    <row r="207" spans="1:12" ht="12.75">
      <c r="A207" s="3"/>
      <c r="B207" s="148"/>
      <c r="C207" s="4"/>
      <c r="D207" s="156"/>
      <c r="E207" s="176">
        <v>666</v>
      </c>
      <c r="F207" s="176" t="s">
        <v>355</v>
      </c>
      <c r="G207" s="176"/>
      <c r="H207" s="176"/>
      <c r="I207" s="4"/>
      <c r="J207" s="236"/>
      <c r="K207" s="236">
        <v>3402716.54</v>
      </c>
      <c r="L207" s="4"/>
    </row>
    <row r="208" spans="1:12" ht="12.75">
      <c r="A208" s="3"/>
      <c r="B208" s="148"/>
      <c r="C208" s="4"/>
      <c r="D208" s="156"/>
      <c r="E208" s="176">
        <v>767</v>
      </c>
      <c r="F208" s="176" t="s">
        <v>407</v>
      </c>
      <c r="G208" s="176"/>
      <c r="H208" s="176"/>
      <c r="I208" s="176"/>
      <c r="J208" s="263"/>
      <c r="K208" s="176">
        <v>8080591</v>
      </c>
      <c r="L208" s="4"/>
    </row>
    <row r="209" spans="1:12" ht="12.75">
      <c r="A209" s="3"/>
      <c r="B209" s="148"/>
      <c r="C209" s="4"/>
      <c r="D209" s="156"/>
      <c r="E209" s="176"/>
      <c r="F209" s="176"/>
      <c r="G209" s="176"/>
      <c r="H209" s="176"/>
      <c r="I209" s="176"/>
      <c r="J209" s="263"/>
      <c r="K209" s="176"/>
      <c r="L209" s="4"/>
    </row>
    <row r="210" spans="1:12" ht="12.75">
      <c r="A210" s="3"/>
      <c r="B210" s="148"/>
      <c r="C210" s="4"/>
      <c r="D210" s="156">
        <v>2</v>
      </c>
      <c r="E210" s="150"/>
      <c r="F210" s="188" t="s">
        <v>256</v>
      </c>
      <c r="G210" s="269"/>
      <c r="H210" s="188"/>
      <c r="I210" s="4"/>
      <c r="J210" s="270"/>
      <c r="K210" s="270">
        <f>K211+K212</f>
        <v>66508606</v>
      </c>
      <c r="L210" s="4"/>
    </row>
    <row r="211" spans="1:12" ht="12.75">
      <c r="A211" s="3"/>
      <c r="B211" s="148"/>
      <c r="C211" s="4"/>
      <c r="D211" s="156"/>
      <c r="E211" s="176">
        <v>641</v>
      </c>
      <c r="F211" s="176" t="s">
        <v>257</v>
      </c>
      <c r="G211" s="176"/>
      <c r="H211" s="176"/>
      <c r="I211" s="4"/>
      <c r="J211" s="236"/>
      <c r="K211" s="236">
        <v>59650562</v>
      </c>
      <c r="L211" s="4"/>
    </row>
    <row r="212" spans="1:12" ht="12.75">
      <c r="A212" s="3"/>
      <c r="B212" s="148"/>
      <c r="C212" s="4"/>
      <c r="D212" s="156"/>
      <c r="E212" s="176">
        <v>644</v>
      </c>
      <c r="F212" s="176" t="s">
        <v>258</v>
      </c>
      <c r="G212" s="176"/>
      <c r="H212" s="176"/>
      <c r="I212" s="4"/>
      <c r="J212" s="236"/>
      <c r="K212" s="236">
        <v>6858044</v>
      </c>
      <c r="L212" s="4"/>
    </row>
    <row r="213" spans="1:12" ht="12.75">
      <c r="A213" s="3"/>
      <c r="B213" s="148"/>
      <c r="C213" s="4"/>
      <c r="D213" s="156"/>
      <c r="E213" s="4"/>
      <c r="F213" s="4"/>
      <c r="G213" s="4"/>
      <c r="H213" s="4"/>
      <c r="I213" s="4"/>
      <c r="J213" s="263"/>
      <c r="K213" s="263"/>
      <c r="L213" s="4"/>
    </row>
    <row r="214" spans="1:12" ht="12.75">
      <c r="A214" s="3"/>
      <c r="B214" s="148"/>
      <c r="C214" s="4"/>
      <c r="D214" s="156">
        <v>3</v>
      </c>
      <c r="E214" s="4"/>
      <c r="F214" s="188" t="s">
        <v>259</v>
      </c>
      <c r="G214" s="188"/>
      <c r="H214" s="188"/>
      <c r="I214" s="188"/>
      <c r="J214" s="270"/>
      <c r="K214" s="270">
        <f>K215</f>
        <v>1953722</v>
      </c>
      <c r="L214" s="4"/>
    </row>
    <row r="215" spans="1:12" ht="12.75">
      <c r="A215" s="3"/>
      <c r="B215" s="148"/>
      <c r="C215" s="4"/>
      <c r="D215" s="156"/>
      <c r="E215" s="176">
        <v>638</v>
      </c>
      <c r="F215" s="176" t="s">
        <v>260</v>
      </c>
      <c r="G215" s="176"/>
      <c r="H215" s="4"/>
      <c r="I215" s="4"/>
      <c r="J215" s="263"/>
      <c r="K215" s="236">
        <v>1953722</v>
      </c>
      <c r="L215" s="4"/>
    </row>
    <row r="216" spans="1:12" ht="12.75">
      <c r="A216" s="3"/>
      <c r="B216" s="148"/>
      <c r="C216" s="4"/>
      <c r="D216" s="156"/>
      <c r="E216" s="176"/>
      <c r="F216" s="176"/>
      <c r="G216" s="176"/>
      <c r="H216" s="4"/>
      <c r="I216" s="4"/>
      <c r="J216" s="263"/>
      <c r="K216" s="263"/>
      <c r="L216" s="4"/>
    </row>
    <row r="217" spans="1:12" ht="12.75">
      <c r="A217" s="3"/>
      <c r="B217" s="148"/>
      <c r="C217" s="4"/>
      <c r="D217" s="156">
        <v>4</v>
      </c>
      <c r="E217" s="4"/>
      <c r="F217" s="188" t="s">
        <v>261</v>
      </c>
      <c r="G217" s="188"/>
      <c r="H217" s="188"/>
      <c r="I217" s="188"/>
      <c r="J217" s="270"/>
      <c r="K217" s="270">
        <f>K218</f>
        <v>31219089.3</v>
      </c>
      <c r="L217" s="4"/>
    </row>
    <row r="218" spans="1:12" ht="12.75">
      <c r="A218" s="3"/>
      <c r="B218" s="148"/>
      <c r="C218" s="4"/>
      <c r="D218" s="156"/>
      <c r="E218" s="176">
        <v>657</v>
      </c>
      <c r="F218" s="176" t="s">
        <v>343</v>
      </c>
      <c r="G218" s="176"/>
      <c r="H218" s="4"/>
      <c r="I218" s="4"/>
      <c r="J218" s="263"/>
      <c r="K218" s="236">
        <v>31219089.3</v>
      </c>
      <c r="L218" s="4"/>
    </row>
    <row r="219" spans="1:12" ht="12.75">
      <c r="A219" s="3"/>
      <c r="B219" s="148"/>
      <c r="C219" s="4"/>
      <c r="D219" s="156"/>
      <c r="E219" s="176"/>
      <c r="F219" s="176"/>
      <c r="G219" s="176"/>
      <c r="H219" s="4"/>
      <c r="I219" s="4"/>
      <c r="J219" s="263"/>
      <c r="K219" s="263"/>
      <c r="L219" s="4"/>
    </row>
    <row r="220" spans="1:12" ht="12.75">
      <c r="A220" s="3"/>
      <c r="B220" s="148"/>
      <c r="C220" s="4"/>
      <c r="D220" s="156"/>
      <c r="E220" s="4"/>
      <c r="F220" s="4"/>
      <c r="G220" s="4"/>
      <c r="H220" s="4"/>
      <c r="I220" s="4"/>
      <c r="J220" s="263"/>
      <c r="K220" s="263"/>
      <c r="L220" s="4"/>
    </row>
    <row r="221" spans="1:12" ht="12.75">
      <c r="A221" s="3"/>
      <c r="B221" s="148"/>
      <c r="C221" s="4"/>
      <c r="D221" s="156">
        <v>5</v>
      </c>
      <c r="E221" s="150"/>
      <c r="F221" s="188" t="s">
        <v>262</v>
      </c>
      <c r="G221" s="269"/>
      <c r="H221" s="188"/>
      <c r="I221" s="188"/>
      <c r="J221" s="270"/>
      <c r="K221" s="270">
        <f>K222</f>
        <v>43968451.6</v>
      </c>
      <c r="L221" s="4"/>
    </row>
    <row r="222" spans="1:12" ht="12.75">
      <c r="A222" s="3"/>
      <c r="B222" s="148"/>
      <c r="C222" s="4"/>
      <c r="D222" s="156"/>
      <c r="E222" s="176">
        <v>681</v>
      </c>
      <c r="F222" s="176" t="s">
        <v>263</v>
      </c>
      <c r="G222" s="176"/>
      <c r="H222" s="176"/>
      <c r="I222" s="4"/>
      <c r="J222" s="263"/>
      <c r="K222" s="236">
        <v>43968451.6</v>
      </c>
      <c r="L222" s="4"/>
    </row>
    <row r="223" spans="1:12" ht="12.75">
      <c r="A223" s="3"/>
      <c r="B223" s="148"/>
      <c r="C223" s="4"/>
      <c r="D223" s="156"/>
      <c r="E223" s="4"/>
      <c r="F223" s="4"/>
      <c r="G223" s="4"/>
      <c r="H223" s="4"/>
      <c r="I223" s="4"/>
      <c r="J223" s="263"/>
      <c r="K223" s="263"/>
      <c r="L223" s="4"/>
    </row>
    <row r="224" spans="1:12" ht="15">
      <c r="A224" s="3"/>
      <c r="B224" s="148"/>
      <c r="C224" s="4"/>
      <c r="D224" s="156"/>
      <c r="E224" s="278"/>
      <c r="F224" s="279" t="s">
        <v>331</v>
      </c>
      <c r="G224" s="280"/>
      <c r="H224" s="280"/>
      <c r="I224" s="188"/>
      <c r="J224" s="270"/>
      <c r="K224" s="270">
        <f>K221+K217+K214+K210+K194</f>
        <v>218931038.04000002</v>
      </c>
      <c r="L224" s="257"/>
    </row>
    <row r="225" spans="1:12" ht="12.75">
      <c r="A225" s="3"/>
      <c r="B225" s="148"/>
      <c r="C225" s="4"/>
      <c r="D225" s="156"/>
      <c r="E225" s="271"/>
      <c r="F225" s="271"/>
      <c r="G225" s="272"/>
      <c r="H225" s="236"/>
      <c r="I225" s="4"/>
      <c r="J225" s="313"/>
      <c r="K225" s="4"/>
      <c r="L225" s="4"/>
    </row>
    <row r="226" spans="1:12" ht="12.75">
      <c r="A226" s="3"/>
      <c r="B226" s="148"/>
      <c r="C226" s="4"/>
      <c r="D226" s="156">
        <v>6</v>
      </c>
      <c r="E226" s="190" t="s">
        <v>58</v>
      </c>
      <c r="F226" s="176"/>
      <c r="G226" s="176"/>
      <c r="H226" s="4"/>
      <c r="I226" s="4"/>
      <c r="J226" s="257"/>
      <c r="K226" s="4"/>
      <c r="L226" s="4"/>
    </row>
    <row r="227" spans="1:12" ht="12.75">
      <c r="A227" s="3"/>
      <c r="B227" s="148"/>
      <c r="C227" s="4"/>
      <c r="D227" s="156"/>
      <c r="E227" s="176"/>
      <c r="F227" s="176"/>
      <c r="G227" s="176"/>
      <c r="H227" s="4"/>
      <c r="I227" s="4"/>
      <c r="J227" s="257"/>
      <c r="K227" s="4"/>
      <c r="L227" s="4"/>
    </row>
    <row r="228" spans="1:12" ht="12.75">
      <c r="A228" s="3"/>
      <c r="B228" s="148"/>
      <c r="C228" s="4"/>
      <c r="D228" s="156" t="s">
        <v>4</v>
      </c>
      <c r="E228" s="176" t="s">
        <v>55</v>
      </c>
      <c r="F228" s="176"/>
      <c r="G228" s="176"/>
      <c r="H228" s="4"/>
      <c r="I228" s="4"/>
      <c r="J228" s="4"/>
      <c r="K228" s="4"/>
      <c r="L228" s="257"/>
    </row>
    <row r="229" spans="1:12" ht="12.75">
      <c r="A229" s="3"/>
      <c r="B229" s="148"/>
      <c r="C229" s="4"/>
      <c r="D229" s="156"/>
      <c r="E229" s="176" t="s">
        <v>333</v>
      </c>
      <c r="F229" s="4"/>
      <c r="G229" s="4"/>
      <c r="H229" s="4"/>
      <c r="I229" s="4"/>
      <c r="J229" s="4"/>
      <c r="K229" s="4"/>
      <c r="L229" s="4"/>
    </row>
    <row r="230" spans="1:12" ht="12.75">
      <c r="A230" s="3"/>
      <c r="B230" s="148"/>
      <c r="C230" s="4"/>
      <c r="D230" s="156"/>
      <c r="E230" s="176"/>
      <c r="F230" s="4"/>
      <c r="G230" s="4"/>
      <c r="H230" s="4"/>
      <c r="I230" s="4"/>
      <c r="J230" s="4"/>
      <c r="K230" s="4"/>
      <c r="L230" s="4"/>
    </row>
    <row r="231" spans="1:12" ht="12.75">
      <c r="A231" s="3"/>
      <c r="B231" s="148"/>
      <c r="C231" s="4"/>
      <c r="D231" s="156" t="s">
        <v>38</v>
      </c>
      <c r="E231" s="176" t="s">
        <v>332</v>
      </c>
      <c r="F231" s="176"/>
      <c r="G231" s="176"/>
      <c r="H231" s="4"/>
      <c r="I231" s="4"/>
      <c r="J231" s="263"/>
      <c r="K231" s="263">
        <f>K228+K226-K224</f>
        <v>-218931038.04000002</v>
      </c>
      <c r="L231" s="257"/>
    </row>
    <row r="232" spans="1:12" ht="12.75">
      <c r="A232" s="3"/>
      <c r="B232" s="148"/>
      <c r="C232" s="4"/>
      <c r="D232" s="156"/>
      <c r="E232" s="156"/>
      <c r="F232" s="4"/>
      <c r="G232" s="4"/>
      <c r="H232" s="4"/>
      <c r="I232" s="4"/>
      <c r="J232" s="4"/>
      <c r="K232" s="4"/>
      <c r="L232" s="257"/>
    </row>
    <row r="233" spans="1:12" ht="12.75">
      <c r="A233" s="3"/>
      <c r="B233" s="148"/>
      <c r="C233" s="4"/>
      <c r="D233" s="156"/>
      <c r="E233" s="199" t="s">
        <v>357</v>
      </c>
      <c r="F233" s="4"/>
      <c r="G233" s="4"/>
      <c r="H233" s="4"/>
      <c r="I233" s="4"/>
      <c r="J233" s="4"/>
      <c r="K233" s="4"/>
      <c r="L233" s="4"/>
    </row>
    <row r="234" spans="1:12" ht="12.75">
      <c r="A234" s="3"/>
      <c r="B234" s="148"/>
      <c r="C234" s="199" t="s">
        <v>358</v>
      </c>
      <c r="D234" s="199"/>
      <c r="E234" s="199"/>
      <c r="F234" s="4"/>
      <c r="G234" s="4"/>
      <c r="H234" s="4"/>
      <c r="I234" s="4"/>
      <c r="J234" s="4"/>
      <c r="K234" s="4"/>
      <c r="L234" s="4"/>
    </row>
    <row r="235" spans="1:12" ht="12.75">
      <c r="A235" s="3"/>
      <c r="B235" s="148"/>
      <c r="C235" s="4"/>
      <c r="D235" s="156"/>
      <c r="E235" s="199" t="s">
        <v>348</v>
      </c>
      <c r="F235" s="4"/>
      <c r="G235" s="4"/>
      <c r="H235" s="4"/>
      <c r="I235" s="4"/>
      <c r="J235" s="4"/>
      <c r="K235" s="4"/>
      <c r="L235" s="4"/>
    </row>
    <row r="236" spans="1:12" ht="12.75">
      <c r="A236" s="3"/>
      <c r="B236" s="148"/>
      <c r="C236" s="4"/>
      <c r="D236" s="156"/>
      <c r="E236" s="156"/>
      <c r="F236" s="4"/>
      <c r="G236" s="4"/>
      <c r="H236" s="4"/>
      <c r="I236" s="4"/>
      <c r="J236" s="4"/>
      <c r="K236" s="4"/>
      <c r="L236" s="4"/>
    </row>
    <row r="237" spans="1:12" ht="15.75">
      <c r="A237" s="3"/>
      <c r="B237" s="414" t="s">
        <v>334</v>
      </c>
      <c r="C237" s="414"/>
      <c r="D237" s="207" t="s">
        <v>222</v>
      </c>
      <c r="E237" s="4"/>
      <c r="F237" s="4"/>
      <c r="G237" s="4"/>
      <c r="H237" s="4"/>
      <c r="I237" s="4"/>
      <c r="J237" s="4"/>
      <c r="K237" s="4"/>
      <c r="L237" s="4"/>
    </row>
    <row r="238" spans="1:12" ht="15.75">
      <c r="A238" s="3"/>
      <c r="B238" s="414"/>
      <c r="C238" s="414"/>
      <c r="D238" s="207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3"/>
      <c r="B239" s="4"/>
      <c r="C239" s="208"/>
      <c r="D239" s="156" t="s">
        <v>335</v>
      </c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3"/>
      <c r="B240" s="4"/>
      <c r="C240" s="156" t="s">
        <v>336</v>
      </c>
      <c r="D240" s="156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3"/>
      <c r="B241" s="4"/>
      <c r="C241" s="156"/>
      <c r="D241" s="156" t="s">
        <v>337</v>
      </c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3"/>
      <c r="B242" s="4"/>
      <c r="C242" s="156" t="s">
        <v>338</v>
      </c>
      <c r="D242" s="156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3"/>
      <c r="B243" s="4"/>
      <c r="C243" s="156"/>
      <c r="D243" s="156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3"/>
      <c r="B244" s="4"/>
      <c r="C244" s="208"/>
      <c r="D244" s="156"/>
      <c r="E244" s="4" t="s">
        <v>339</v>
      </c>
      <c r="F244" s="4"/>
      <c r="G244" s="4"/>
      <c r="H244" s="4"/>
      <c r="I244" s="322"/>
      <c r="J244" s="322" t="s">
        <v>340</v>
      </c>
      <c r="K244" s="4"/>
      <c r="L244" s="4"/>
    </row>
    <row r="245" spans="1:12" ht="12.75">
      <c r="A245" s="3"/>
      <c r="B245" s="4"/>
      <c r="C245" s="208"/>
      <c r="D245" s="156"/>
      <c r="E245" s="22" t="s">
        <v>374</v>
      </c>
      <c r="F245" s="4"/>
      <c r="G245" s="4"/>
      <c r="H245" s="37"/>
      <c r="I245" s="44"/>
      <c r="J245" s="37"/>
      <c r="K245" s="4"/>
      <c r="L245" s="4"/>
    </row>
    <row r="246" spans="1:12" ht="12.75">
      <c r="A246" s="3"/>
      <c r="B246" s="4"/>
      <c r="C246" s="208"/>
      <c r="D246" s="156"/>
      <c r="E246" s="22" t="s">
        <v>409</v>
      </c>
      <c r="F246" s="4"/>
      <c r="G246" s="4"/>
      <c r="H246" s="443"/>
      <c r="I246" s="443"/>
      <c r="J246" s="443"/>
      <c r="K246" s="4"/>
      <c r="L246" s="4"/>
    </row>
    <row r="247" spans="1:12" ht="12.75">
      <c r="A247" s="3"/>
      <c r="B247" s="148"/>
      <c r="C247" s="4"/>
      <c r="D247" s="156"/>
      <c r="E247" s="156"/>
      <c r="F247" s="4"/>
      <c r="G247" s="4"/>
      <c r="H247" s="4"/>
      <c r="I247" s="4"/>
      <c r="J247" s="4"/>
      <c r="K247" s="4"/>
      <c r="L247" s="4"/>
    </row>
    <row r="248" spans="1:12" ht="12.75">
      <c r="A248" s="3"/>
      <c r="B248" s="148"/>
      <c r="C248" s="4"/>
      <c r="D248" s="156"/>
      <c r="E248" s="156"/>
      <c r="F248" s="4"/>
      <c r="G248" s="4"/>
      <c r="H248" s="4"/>
      <c r="I248" s="4"/>
      <c r="J248" s="4"/>
      <c r="K248" s="4"/>
      <c r="L248" s="4"/>
    </row>
    <row r="249" spans="1:12" ht="12.75">
      <c r="A249" s="3"/>
      <c r="B249" s="148"/>
      <c r="C249" s="4"/>
      <c r="D249" s="156"/>
      <c r="E249" s="156"/>
      <c r="F249" s="4"/>
      <c r="G249" s="4"/>
      <c r="H249" s="4"/>
      <c r="I249" s="4"/>
      <c r="J249" s="4"/>
      <c r="K249" s="4"/>
      <c r="L249" s="4"/>
    </row>
    <row r="250" spans="1:12" ht="12.75">
      <c r="A250" s="3"/>
      <c r="B250" s="148"/>
      <c r="C250" s="4"/>
      <c r="D250" s="156"/>
      <c r="E250" s="156"/>
      <c r="F250" s="4"/>
      <c r="G250" s="4"/>
      <c r="H250" s="4"/>
      <c r="I250" s="4"/>
      <c r="J250" s="4"/>
      <c r="K250" s="4"/>
      <c r="L250" s="4"/>
    </row>
    <row r="251" spans="1:12" ht="12.75">
      <c r="A251" s="3"/>
      <c r="B251" s="148"/>
      <c r="C251" s="4"/>
      <c r="D251" s="156"/>
      <c r="E251" s="156"/>
      <c r="F251" s="4"/>
      <c r="G251" s="4"/>
      <c r="H251" s="4"/>
      <c r="I251" s="4"/>
      <c r="J251" s="4"/>
      <c r="K251" s="4"/>
      <c r="L251" s="4"/>
    </row>
    <row r="252" spans="1:12" ht="12.75">
      <c r="A252" s="3"/>
      <c r="B252" s="148"/>
      <c r="C252" s="4"/>
      <c r="D252" s="156"/>
      <c r="E252" s="156"/>
      <c r="F252" s="4"/>
      <c r="G252" s="4"/>
      <c r="H252" s="4"/>
      <c r="I252" s="4"/>
      <c r="J252" s="4"/>
      <c r="K252" s="4"/>
      <c r="L252" s="4"/>
    </row>
    <row r="253" spans="1:12" ht="12.75">
      <c r="A253" s="3"/>
      <c r="B253" s="148"/>
      <c r="C253" s="4"/>
      <c r="D253" s="156"/>
      <c r="E253" s="156"/>
      <c r="F253" s="4"/>
      <c r="G253" s="4"/>
      <c r="H253" s="4"/>
      <c r="I253" s="4"/>
      <c r="J253" s="4"/>
      <c r="K253" s="4"/>
      <c r="L253" s="4"/>
    </row>
    <row r="254" spans="1:12" ht="12.75">
      <c r="A254" s="3"/>
      <c r="B254" s="148"/>
      <c r="C254" s="4"/>
      <c r="D254" s="156"/>
      <c r="E254" s="156"/>
      <c r="F254" s="4"/>
      <c r="G254" s="4"/>
      <c r="H254" s="4"/>
      <c r="I254" s="4"/>
      <c r="J254" s="4"/>
      <c r="K254" s="4"/>
      <c r="L254" s="4"/>
    </row>
    <row r="255" spans="1:12" ht="12.75">
      <c r="A255" s="3"/>
      <c r="B255" s="148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3"/>
      <c r="B256" s="148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5">
      <c r="A257" s="3"/>
      <c r="B257" s="148"/>
      <c r="C257" s="4"/>
      <c r="D257" s="4"/>
      <c r="E257" s="4"/>
      <c r="F257" s="4"/>
      <c r="G257" s="4"/>
      <c r="H257" s="445"/>
      <c r="I257" s="445"/>
      <c r="J257" s="445"/>
      <c r="K257" s="445"/>
      <c r="L257" s="445"/>
    </row>
    <row r="258" spans="8:12" ht="15">
      <c r="H258" s="440"/>
      <c r="I258" s="440"/>
      <c r="J258" s="440"/>
      <c r="K258" s="440"/>
      <c r="L258" s="440"/>
    </row>
  </sheetData>
  <sheetProtection/>
  <mergeCells count="37">
    <mergeCell ref="E14:F14"/>
    <mergeCell ref="H257:L257"/>
    <mergeCell ref="G38:H38"/>
    <mergeCell ref="E23:K23"/>
    <mergeCell ref="E32:F32"/>
    <mergeCell ref="E190:J190"/>
    <mergeCell ref="E15:F15"/>
    <mergeCell ref="H15:I15"/>
    <mergeCell ref="H16:I16"/>
    <mergeCell ref="E17:K17"/>
    <mergeCell ref="H258:L258"/>
    <mergeCell ref="I77:K77"/>
    <mergeCell ref="E110:F110"/>
    <mergeCell ref="E77:E78"/>
    <mergeCell ref="F77:H77"/>
    <mergeCell ref="H246:J246"/>
    <mergeCell ref="I94:K94"/>
    <mergeCell ref="F94:H94"/>
    <mergeCell ref="E21:I21"/>
    <mergeCell ref="C6:D6"/>
    <mergeCell ref="D12:D13"/>
    <mergeCell ref="E12:F13"/>
    <mergeCell ref="G12:G13"/>
    <mergeCell ref="E19:I20"/>
    <mergeCell ref="E16:F16"/>
    <mergeCell ref="H12:I13"/>
    <mergeCell ref="H14:I14"/>
    <mergeCell ref="D19:D20"/>
    <mergeCell ref="B238:C238"/>
    <mergeCell ref="I165:J165"/>
    <mergeCell ref="J180:K180"/>
    <mergeCell ref="E22:I22"/>
    <mergeCell ref="E33:H33"/>
    <mergeCell ref="C189:D189"/>
    <mergeCell ref="B237:C237"/>
    <mergeCell ref="D77:D78"/>
    <mergeCell ref="E155:G155"/>
  </mergeCells>
  <printOptions/>
  <pageMargins left="0.21" right="0.1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zyra</cp:lastModifiedBy>
  <cp:lastPrinted>2015-03-21T09:45:40Z</cp:lastPrinted>
  <dcterms:created xsi:type="dcterms:W3CDTF">2002-02-16T18:16:52Z</dcterms:created>
  <dcterms:modified xsi:type="dcterms:W3CDTF">2015-06-15T06:27:53Z</dcterms:modified>
  <cp:category/>
  <cp:version/>
  <cp:contentType/>
  <cp:contentStatus/>
</cp:coreProperties>
</file>