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tabRatio="775" activeTab="6"/>
  </bookViews>
  <sheets>
    <sheet name="Kapaku" sheetId="1" r:id="rId1"/>
    <sheet name="Bilanci " sheetId="2" r:id="rId2"/>
    <sheet name="PASH" sheetId="3" r:id="rId3"/>
    <sheet name="Fluksi mon." sheetId="4" r:id="rId4"/>
    <sheet name="Kapitali" sheetId="5" r:id="rId5"/>
    <sheet name="AAGJ" sheetId="6" r:id="rId6"/>
    <sheet name="Pasqyra e amortizimit" sheetId="7" r:id="rId7"/>
  </sheets>
  <definedNames>
    <definedName name="_xlnm.Print_Area" localSheetId="0">'Kapaku'!$B$2:$N$42</definedName>
  </definedNames>
  <calcPr fullCalcOnLoad="1"/>
</workbook>
</file>

<file path=xl/sharedStrings.xml><?xml version="1.0" encoding="utf-8"?>
<sst xmlns="http://schemas.openxmlformats.org/spreadsheetml/2006/main" count="411" uniqueCount="328">
  <si>
    <t>Derivativet</t>
  </si>
  <si>
    <t>Aktivet e mbajtura per tregtim</t>
  </si>
  <si>
    <t>Instrumente te tjera borxhi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</si>
  <si>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</si>
  <si>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</si>
  <si>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</si>
  <si>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</si>
  <si>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</si>
  <si>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</si>
  <si>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Parapagimet dhe shpenzimet e shtyra</t>
  </si>
  <si>
    <t>Investimet financiare afatgjata</t>
  </si>
  <si>
    <t>Aksione dhe letra te tjera me vlere</t>
  </si>
  <si>
    <t>Toka</t>
  </si>
  <si>
    <t>Ndertesa</t>
  </si>
  <si>
    <t>Aktivet afatgjata jomateriale</t>
  </si>
  <si>
    <t>Shpenzimet e zhvillimit</t>
  </si>
  <si>
    <t>Aktive te tjera afatgjata jomateriale</t>
  </si>
  <si>
    <t>Huamarrjet</t>
  </si>
  <si>
    <t>Huat dhe obligacionet afatshkurtra</t>
  </si>
  <si>
    <t>Huat dhe parapagimet</t>
  </si>
  <si>
    <t>Te pagueshme ndaj furnitoreve</t>
  </si>
  <si>
    <t>Te pagueshme ndaj punonjesve</t>
  </si>
  <si>
    <t>Detyrimet tatimore</t>
  </si>
  <si>
    <t>Hua te tjera</t>
  </si>
  <si>
    <t>Grantet dhe te ardhurat e shtyra</t>
  </si>
  <si>
    <t>Provizionet afatshkurtra</t>
  </si>
  <si>
    <t>Huat afatgjata</t>
  </si>
  <si>
    <t>Hua, bono dhe detyrime nga qiraja financiare</t>
  </si>
  <si>
    <t>Huamarrje te tjera afatgjata</t>
  </si>
  <si>
    <t>Provizionet afatgjata</t>
  </si>
  <si>
    <t>Rezerva ligjore</t>
  </si>
  <si>
    <t>Rezerva te tjera</t>
  </si>
  <si>
    <t>Shitjet neto</t>
  </si>
  <si>
    <t>Te ardhura te tjera nga veprimtarite e shfrytezimit</t>
  </si>
  <si>
    <t>Materialet e konsumuara</t>
  </si>
  <si>
    <t>Amortizimi dhe zhvleresimet</t>
  </si>
  <si>
    <t>Te ardhurat dhe shpenzimet financiare nga pjesemarrjet</t>
  </si>
  <si>
    <t>Shenime</t>
  </si>
  <si>
    <t>Viti Paraardhes</t>
  </si>
  <si>
    <t>Elementet e pasqyrave te konsoliduara</t>
  </si>
  <si>
    <t>Pasqyra e fluksit monetar - Metoda direkte</t>
  </si>
  <si>
    <t>Periudha raportuese</t>
  </si>
  <si>
    <t>Periudha paraardhese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</si>
  <si>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</si>
  <si>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</si>
  <si>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</si>
  <si>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</si>
  <si>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Interesi I paguar</t>
  </si>
  <si>
    <t xml:space="preserve">MM neto nga veprimtarite e shfrytezimit 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</si>
  <si>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</si>
  <si>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</si>
  <si>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</si>
  <si>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</si>
  <si>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</si>
  <si>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</si>
  <si>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MM neto te perdorura ne veprimtarite investuese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</si>
  <si>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</si>
  <si>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</si>
  <si>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</si>
  <si>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</si>
  <si>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Dividentete paguar</t>
  </si>
  <si>
    <t>MM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</si>
  <si>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</si>
  <si>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</si>
  <si>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</si>
  <si>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(b) Ne nje pasqyre te pakonsoliduar</t>
  </si>
  <si>
    <t>Kapitali aksionar</t>
  </si>
  <si>
    <t>Aksione te thesarit</t>
  </si>
  <si>
    <t>Rezerva ligjore statuore</t>
  </si>
  <si>
    <t>Totali</t>
  </si>
  <si>
    <t>Fitimi i pashperndare</t>
  </si>
  <si>
    <t>Primi i aksionit</t>
  </si>
  <si>
    <t>Efekti I ndryshimeve ne politikat kontabel</t>
  </si>
  <si>
    <t>Pozicioni i rregulluar</t>
  </si>
  <si>
    <t>Fitimi neto per periudhen kontabel</t>
  </si>
  <si>
    <t>Dividentet e paguar</t>
  </si>
  <si>
    <t>Rritja e rezerves se kapitalit</t>
  </si>
  <si>
    <t>Emetimi i aksioneve</t>
  </si>
  <si>
    <t>Emetimi i kapitalit aksionar</t>
  </si>
  <si>
    <t>Aksione te thesarit te riblera</t>
  </si>
  <si>
    <t>PASQYRAT    FINANCIARE</t>
  </si>
  <si>
    <t>Te dhena identifikuese</t>
  </si>
  <si>
    <t>Te dhena te tjera</t>
  </si>
  <si>
    <t>Individuale</t>
  </si>
  <si>
    <t>Emri</t>
  </si>
  <si>
    <t xml:space="preserve">Pasqyra Finaciare </t>
  </si>
  <si>
    <t>Nipt</t>
  </si>
  <si>
    <t>Monedha</t>
  </si>
  <si>
    <t>Data e krijimit</t>
  </si>
  <si>
    <t>Rrumbullakimi</t>
  </si>
  <si>
    <t>Nr Regjistrit Tregetar</t>
  </si>
  <si>
    <t>Periudha Kontabel</t>
  </si>
  <si>
    <t>Fusha e veprimtarise</t>
  </si>
  <si>
    <t>-</t>
  </si>
  <si>
    <t>Adresa</t>
  </si>
  <si>
    <t>( Mbeshtetur ne ligjin nr 9228 dt 29.04.2004 "Per Kontabilitetin dhe Pasqyrat Financiare",</t>
  </si>
  <si>
    <t>te ndryshuar , dhe ne Standartet Kombetare te Kontabilitetit - SKK-2 )</t>
  </si>
  <si>
    <t>□</t>
  </si>
  <si>
    <t>Deri</t>
  </si>
  <si>
    <t>Data e plotesimit te PF</t>
  </si>
  <si>
    <t>Nga</t>
  </si>
  <si>
    <t>Te konsoliduara</t>
  </si>
  <si>
    <t>Leke</t>
  </si>
  <si>
    <t>Aktivet afatgjata</t>
  </si>
  <si>
    <t>Aktive afatgjata materiale</t>
  </si>
  <si>
    <t>Kapital aksionar i papaguar</t>
  </si>
  <si>
    <t>Bilanci Kontabel</t>
  </si>
  <si>
    <t>Viti Raportues</t>
  </si>
  <si>
    <t>AKTIVET</t>
  </si>
  <si>
    <t>1</t>
  </si>
  <si>
    <t>Aktivet afatshkurtra</t>
  </si>
  <si>
    <t>1.1</t>
  </si>
  <si>
    <t>Mjetet monetare</t>
  </si>
  <si>
    <t>1.2</t>
  </si>
  <si>
    <t>Derivatet e aktiveve financiare per tregtim</t>
  </si>
  <si>
    <t>1.2.1</t>
  </si>
  <si>
    <t>Derivatet</t>
  </si>
  <si>
    <t>1.2.2</t>
  </si>
  <si>
    <t>Shuma 1.2</t>
  </si>
  <si>
    <t>1.3</t>
  </si>
  <si>
    <t>Aktive te tjera afatshkurtra financiare</t>
  </si>
  <si>
    <t>1.3.1</t>
  </si>
  <si>
    <t>Llogari / Kerkesa te arketueshme</t>
  </si>
  <si>
    <t>1.3.2</t>
  </si>
  <si>
    <t>Llogari / Kerkesa te tjera te arketueshme</t>
  </si>
  <si>
    <t>1.3.3</t>
  </si>
  <si>
    <t>1.3.4</t>
  </si>
  <si>
    <t>Shuma 1.3</t>
  </si>
  <si>
    <t>1.4</t>
  </si>
  <si>
    <t>1.4.1</t>
  </si>
  <si>
    <t>1.4.2</t>
  </si>
  <si>
    <t>1.4.3</t>
  </si>
  <si>
    <t>1.4.4</t>
  </si>
  <si>
    <t>1.4.5</t>
  </si>
  <si>
    <t>Parapagesat per furnizime</t>
  </si>
  <si>
    <t>Shuma 1.4</t>
  </si>
  <si>
    <t>1.5</t>
  </si>
  <si>
    <t>Aktive biologjike afatshkurtra</t>
  </si>
  <si>
    <t>1.6</t>
  </si>
  <si>
    <t>Aktivet afatgjata te mbajtura per shitje</t>
  </si>
  <si>
    <t>1.7</t>
  </si>
  <si>
    <t>TOTALI</t>
  </si>
  <si>
    <t>2</t>
  </si>
  <si>
    <t>2.1</t>
  </si>
  <si>
    <t>2.1.1</t>
  </si>
  <si>
    <t>Aksione e pjesemarrje te tjera nga njesi te kontrolluara</t>
  </si>
  <si>
    <t>2.1.2</t>
  </si>
  <si>
    <t>Aksione dhe investime te tjera ne pjesemarrje</t>
  </si>
  <si>
    <t>2.1.3</t>
  </si>
  <si>
    <t>2.1.4</t>
  </si>
  <si>
    <t>Llogari / Kerkesa te arketueshme afatgjata</t>
  </si>
  <si>
    <t>Shuma 2.1</t>
  </si>
  <si>
    <t>2.2</t>
  </si>
  <si>
    <t>2.2.1</t>
  </si>
  <si>
    <t>2.2.2</t>
  </si>
  <si>
    <t>2.2.3</t>
  </si>
  <si>
    <t>Makineri dhe paisje</t>
  </si>
  <si>
    <t>2.2.4</t>
  </si>
  <si>
    <t>Aktive te tjera afatgjata materiale</t>
  </si>
  <si>
    <t>Shuma 2.2</t>
  </si>
  <si>
    <t>2.3</t>
  </si>
  <si>
    <t>Aktivet biologjike afatgjata</t>
  </si>
  <si>
    <t>2.4</t>
  </si>
  <si>
    <t>2.4.1</t>
  </si>
  <si>
    <t>Emri i mire</t>
  </si>
  <si>
    <t>2.4.2</t>
  </si>
  <si>
    <t>2.4.3</t>
  </si>
  <si>
    <t>Shuma 2.4</t>
  </si>
  <si>
    <t>2.5</t>
  </si>
  <si>
    <t>2.6</t>
  </si>
  <si>
    <t>Aktive te tjera afatgjata (ne proces)</t>
  </si>
  <si>
    <t>Totali i Aktiveve</t>
  </si>
  <si>
    <t>Aktive jashte bilancit</t>
  </si>
  <si>
    <t>PASIVET</t>
  </si>
  <si>
    <t>3</t>
  </si>
  <si>
    <t>Detyrimet Afatshkurtra</t>
  </si>
  <si>
    <t>3.1</t>
  </si>
  <si>
    <t>3.2</t>
  </si>
  <si>
    <t>3.2.1</t>
  </si>
  <si>
    <t>3.2.2</t>
  </si>
  <si>
    <t>Kthimet / ripagesat e huave afatgjata</t>
  </si>
  <si>
    <t>3.2.3</t>
  </si>
  <si>
    <t>Bono te konvertueshme)</t>
  </si>
  <si>
    <t>Shuma 3.2</t>
  </si>
  <si>
    <t>3.3</t>
  </si>
  <si>
    <t>3.3.1</t>
  </si>
  <si>
    <t>3.3.2</t>
  </si>
  <si>
    <t>3.3.3</t>
  </si>
  <si>
    <t>3.3.4</t>
  </si>
  <si>
    <t>3.3.5</t>
  </si>
  <si>
    <t>Parapagime te arketuara</t>
  </si>
  <si>
    <t>Shuma 3.3</t>
  </si>
  <si>
    <t>3.4</t>
  </si>
  <si>
    <t>3.5</t>
  </si>
  <si>
    <t>4</t>
  </si>
  <si>
    <t>Pasivet afatgjata</t>
  </si>
  <si>
    <t>4.1</t>
  </si>
  <si>
    <t>4.1.1</t>
  </si>
  <si>
    <t>4.1.2</t>
  </si>
  <si>
    <t>Bono te konvertueshme</t>
  </si>
  <si>
    <t>Shuma 4.1</t>
  </si>
  <si>
    <t>4.2</t>
  </si>
  <si>
    <t>4.3</t>
  </si>
  <si>
    <t>4.4</t>
  </si>
  <si>
    <t>5</t>
  </si>
  <si>
    <t>Kapitali</t>
  </si>
  <si>
    <t>5.1</t>
  </si>
  <si>
    <t>Aksione te pakices</t>
  </si>
  <si>
    <t>5.2</t>
  </si>
  <si>
    <t>Kapitali qe i perket aksionareve te shoqerise meme</t>
  </si>
  <si>
    <t>5.3</t>
  </si>
  <si>
    <t>5.4</t>
  </si>
  <si>
    <t>5.5</t>
  </si>
  <si>
    <t>Njesite ose aksionet e thesarit</t>
  </si>
  <si>
    <t>5.6</t>
  </si>
  <si>
    <t>Rezerva</t>
  </si>
  <si>
    <t>5.6.1</t>
  </si>
  <si>
    <t>Rezerva statuore</t>
  </si>
  <si>
    <t>5.6.2</t>
  </si>
  <si>
    <t>5.6.3</t>
  </si>
  <si>
    <t>Shuma 5.6</t>
  </si>
  <si>
    <t>5.7</t>
  </si>
  <si>
    <t>Fitimet e pashperndara</t>
  </si>
  <si>
    <t>5.8</t>
  </si>
  <si>
    <t>Fitim / Humbja e vitit financiar</t>
  </si>
  <si>
    <t>Totali i Pasiveve</t>
  </si>
  <si>
    <t>Pasive jashte bilancit</t>
  </si>
  <si>
    <t>Te Ardhura &amp; Shpenzime (formati 1)</t>
  </si>
  <si>
    <t>Emertimi</t>
  </si>
  <si>
    <t>Ndryshimet ne inventarin e produkteve te gatshme dhe ne proces</t>
  </si>
  <si>
    <t>Kosto e punes</t>
  </si>
  <si>
    <t>Paga e personelit</t>
  </si>
  <si>
    <t>Sigurimet shoqerore dhe shendetesore</t>
  </si>
  <si>
    <t>6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</si>
  <si>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</si>
  <si>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</si>
  <si>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</si>
  <si>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</si>
  <si>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</si>
  <si>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</si>
  <si>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</si>
  <si>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 dhe shpenzimet financiare nga njesite e kontrollit</t>
  </si>
  <si>
    <t>11</t>
  </si>
  <si>
    <t>12</t>
  </si>
  <si>
    <t>Te ardhurat dhe shpenzimet financiare nga:</t>
  </si>
  <si>
    <t>12.1</t>
  </si>
  <si>
    <t>Investime te tjera financiare afatgjate</t>
  </si>
  <si>
    <t>12.2</t>
  </si>
  <si>
    <t>Interesa</t>
  </si>
  <si>
    <t>12.3</t>
  </si>
  <si>
    <t>Fitimet (humbjet) nga kursi i kembimit</t>
  </si>
  <si>
    <t>12.4</t>
  </si>
  <si>
    <t>Te tjera financiare</t>
  </si>
  <si>
    <t>13</t>
  </si>
  <si>
    <t>Totali i te ardhurave dhe shpenzimeve financiare</t>
  </si>
  <si>
    <t>14</t>
  </si>
  <si>
    <t>Te ardhura e shpenzime te pacaktuara</t>
  </si>
  <si>
    <t>15</t>
  </si>
  <si>
    <t>Fitimi(humbja) para tatimit</t>
  </si>
  <si>
    <t>16</t>
  </si>
  <si>
    <t>Shpenzimet e tatimit mbi fitimin</t>
  </si>
  <si>
    <t>17</t>
  </si>
  <si>
    <t>Fitimi (humbja) neto e vitit financiar</t>
  </si>
  <si>
    <t>18</t>
  </si>
  <si>
    <t>Pozicioni me 31 Dhjetor 2011</t>
  </si>
  <si>
    <t>Pozicioni me 31 Dhjetor 2012</t>
  </si>
  <si>
    <t>TOK Media  Shpk</t>
  </si>
  <si>
    <t>K 82430007 K</t>
  </si>
  <si>
    <t>Rruga " Reshit Petrela"</t>
  </si>
  <si>
    <t>Transmetime</t>
  </si>
  <si>
    <t>radio-televizive analoge dhe digitale etj</t>
  </si>
  <si>
    <t>TOK Media Shpk</t>
  </si>
  <si>
    <t xml:space="preserve">Subjekti  </t>
  </si>
  <si>
    <t>TOK MEDIA sh.p.k.</t>
  </si>
  <si>
    <t xml:space="preserve">NIPT  </t>
  </si>
  <si>
    <t>Nr.</t>
  </si>
  <si>
    <t>Sasia</t>
  </si>
  <si>
    <t>Shtesa nga rivlersimet</t>
  </si>
  <si>
    <t>Shtesa</t>
  </si>
  <si>
    <t>Pakesime</t>
  </si>
  <si>
    <t>Aktive jomateriale</t>
  </si>
  <si>
    <t>Ndertime</t>
  </si>
  <si>
    <t>Paisje zyre</t>
  </si>
  <si>
    <t>Mjete transporti</t>
  </si>
  <si>
    <t>Kompjuterike</t>
  </si>
  <si>
    <t>Te tjera</t>
  </si>
  <si>
    <t>Makineri, paisje</t>
  </si>
  <si>
    <t>Zyre</t>
  </si>
  <si>
    <t>Administratori</t>
  </si>
  <si>
    <t>01.01.2013</t>
  </si>
  <si>
    <t>31.12.2013</t>
  </si>
  <si>
    <t>Per periudhen: 01/01/2013 deri: 31/12/2013</t>
  </si>
  <si>
    <t>Aktivet Afatgjata Materiale me vlere fillestare 2013</t>
  </si>
  <si>
    <t>Gjendje 1/1/2013</t>
  </si>
  <si>
    <t>Gjendje 31/12/2013</t>
  </si>
  <si>
    <t>Amortizimi i Aktiveve Afatgjata Materiale  2013</t>
  </si>
  <si>
    <t>Vlera Kontabel neto e  Aktiveve Afatgjata Materiale  2013</t>
  </si>
  <si>
    <t>Tatime ta paguara</t>
  </si>
  <si>
    <t>Pozicioni me 31 Dhjetor 2013</t>
  </si>
  <si>
    <t>GENC SHKODRA</t>
  </si>
  <si>
    <t>Shoqeria: TOK MEDIA</t>
  </si>
  <si>
    <t>K82430007K</t>
  </si>
  <si>
    <t>Ndryshimi I AQT- ve dhe PASQYRA E AMORTIZIMIT 2012-2013</t>
  </si>
  <si>
    <t>Emrtimi I Objektit</t>
  </si>
  <si>
    <t>Kosto Historike 2012</t>
  </si>
  <si>
    <t>Amortizimi I akumuluar 2012</t>
  </si>
  <si>
    <t>Vlera e mbetur 2012</t>
  </si>
  <si>
    <t>Norma %</t>
  </si>
  <si>
    <t>Amortizimi 2013</t>
  </si>
  <si>
    <t>Amortizimi Total</t>
  </si>
  <si>
    <t>Vl e mbetur 31.12.2013</t>
  </si>
  <si>
    <t>Mobilje dhe Orendi</t>
  </si>
  <si>
    <t>Pajisje Zyre informatike</t>
  </si>
  <si>
    <t>Blerje 2013</t>
  </si>
  <si>
    <t>Data e blerjes</t>
  </si>
  <si>
    <t>Cmimi I blerjes</t>
  </si>
  <si>
    <t>Amortizimi I akumuluar</t>
  </si>
  <si>
    <t>Vlera e mbetur</t>
  </si>
  <si>
    <t>Mobilje &amp; Orendi</t>
  </si>
  <si>
    <t xml:space="preserve">UPS </t>
  </si>
  <si>
    <t>Pajisje Zyre dhe informatike</t>
  </si>
  <si>
    <t>Te Tjera</t>
  </si>
  <si>
    <t>AQT sipas Struktures</t>
  </si>
  <si>
    <t>Kosto Historike</t>
  </si>
  <si>
    <t xml:space="preserve">Norma </t>
  </si>
  <si>
    <t>Pajisje Informatike</t>
  </si>
  <si>
    <t xml:space="preserve">Te tjera </t>
  </si>
  <si>
    <t>ADMINISTRATORI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</si>
</sst>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00_);_(* \(#,##0.000\);_(* &quot;-&quot;??_);_(@_)"/>
    <numFmt numFmtId="168" formatCode="&quot;€&quot;\ #,##0;\-&quot;€&quot;\ #,##0"/>
    <numFmt numFmtId="169" formatCode="&quot;€&quot;\ #,##0;[Red]\-&quot;€&quot;\ #,##0"/>
    <numFmt numFmtId="170" formatCode="&quot;€&quot;\ #,##0.00;\-&quot;€&quot;\ #,##0.00"/>
    <numFmt numFmtId="171" formatCode="&quot;€&quot;\ #,##0.00;[Red]\-&quot;€&quot;\ #,##0.00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NU$&quot;\ #,##0_);\(&quot;NU$&quot;\ #,##0\)"/>
    <numFmt numFmtId="183" formatCode="&quot;NU$&quot;\ #,##0_);[Red]\(&quot;NU$&quot;\ #,##0\)"/>
    <numFmt numFmtId="184" formatCode="&quot;NU$&quot;\ #,##0.00_);\(&quot;NU$&quot;\ #,##0.00\)"/>
    <numFmt numFmtId="185" formatCode="&quot;NU$&quot;\ #,##0.00_);[Red]\(&quot;NU$&quot;\ #,##0.00\)"/>
    <numFmt numFmtId="186" formatCode="_(&quot;NU$&quot;\ * #,##0_);_(&quot;NU$&quot;\ * \(#,##0\);_(&quot;NU$&quot;\ * &quot;-&quot;_);_(@_)"/>
    <numFmt numFmtId="187" formatCode="_(&quot;NU$&quot;\ * #,##0.00_);_(&quot;NU$&quot;\ * \(#,##0.00\);_(&quot;NU$&quot;\ * &quot;-&quot;??_);_(@_)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_-;_-@_-"/>
    <numFmt numFmtId="193" formatCode="_-* #,##0.00_-;\-* #,##0.00_-;_-* &quot;-&quot;_-;_-@_-"/>
    <numFmt numFmtId="194" formatCode="_(* #,##0.0_);_(* \(#,##0.0\);_(* &quot;-&quot;??_);_(@_)"/>
    <numFmt numFmtId="195" formatCode="_(* #,##0_);_(* \(#,##0\);_(* &quot;-&quot;??_);_(@_)"/>
    <numFmt numFmtId="196" formatCode="0.00000000"/>
    <numFmt numFmtId="197" formatCode="_(* #,##0.0_);_(* \(#,##0.0\);_(* &quot;-&quot;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/mm/yyyy"/>
    <numFmt numFmtId="203" formatCode="#,##0.0"/>
  </numFmts>
  <fonts count="9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3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"/>
      <family val="2"/>
    </font>
    <font>
      <b/>
      <sz val="13.9"/>
      <color indexed="8"/>
      <name val="Microsoft Sans Serif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i/>
      <sz val="9.85"/>
      <color indexed="8"/>
      <name val="Times New Roman"/>
      <family val="1"/>
    </font>
    <font>
      <b/>
      <sz val="8.9"/>
      <color indexed="8"/>
      <name val="Tahoma"/>
      <family val="2"/>
    </font>
    <font>
      <b/>
      <sz val="10.55"/>
      <color indexed="8"/>
      <name val="Microsoft Sans Serif"/>
      <family val="2"/>
    </font>
    <font>
      <sz val="9.95"/>
      <color indexed="8"/>
      <name val="Arial"/>
      <family val="2"/>
    </font>
    <font>
      <b/>
      <sz val="9.95"/>
      <color indexed="8"/>
      <name val="Arial"/>
      <family val="2"/>
    </font>
    <font>
      <i/>
      <sz val="9.95"/>
      <color indexed="8"/>
      <name val="Arial"/>
      <family val="2"/>
    </font>
    <font>
      <b/>
      <sz val="9.95"/>
      <name val="Microsoft Sans Serif"/>
      <family val="2"/>
    </font>
    <font>
      <b/>
      <sz val="11.05"/>
      <color indexed="8"/>
      <name val="Microsoft Sans Serif"/>
      <family val="2"/>
    </font>
    <font>
      <b/>
      <sz val="10"/>
      <color indexed="8"/>
      <name val="MS Sans Serif"/>
      <family val="2"/>
    </font>
    <font>
      <i/>
      <sz val="8.15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Arial"/>
      <family val="2"/>
    </font>
    <font>
      <i/>
      <sz val="6.95"/>
      <color indexed="8"/>
      <name val="Times New Roman"/>
      <family val="1"/>
    </font>
    <font>
      <b/>
      <sz val="14.0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1.05"/>
      <color indexed="8"/>
      <name val="Arial"/>
      <family val="2"/>
    </font>
    <font>
      <sz val="10.5"/>
      <color indexed="8"/>
      <name val="Microsoft Sans Serif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sz val="9.95"/>
      <name val="Arial"/>
      <family val="2"/>
    </font>
    <font>
      <sz val="10"/>
      <name val="MS Sans Serif"/>
      <family val="2"/>
    </font>
    <font>
      <b/>
      <sz val="11.05"/>
      <name val="Arial"/>
      <family val="2"/>
    </font>
    <font>
      <b/>
      <sz val="10"/>
      <name val="MS Sans Serif"/>
      <family val="2"/>
    </font>
    <font>
      <b/>
      <sz val="9.95"/>
      <name val="Arial"/>
      <family val="2"/>
    </font>
    <font>
      <i/>
      <sz val="9"/>
      <name val="Arial"/>
      <family val="2"/>
    </font>
    <font>
      <b/>
      <i/>
      <u val="single"/>
      <sz val="12"/>
      <name val="Times New Roman"/>
      <family val="1"/>
    </font>
    <font>
      <sz val="10"/>
      <color indexed="8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u val="single"/>
      <sz val="11"/>
      <name val="Garamond"/>
      <family val="1"/>
    </font>
    <font>
      <sz val="11"/>
      <color indexed="8"/>
      <name val="Garamond"/>
      <family val="1"/>
    </font>
    <font>
      <i/>
      <sz val="11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theme="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7" fillId="0" borderId="10" xfId="0" applyFont="1" applyBorder="1" applyAlignment="1">
      <alignment horizontal="right"/>
    </xf>
    <xf numFmtId="0" fontId="12" fillId="0" borderId="16" xfId="0" applyFont="1" applyBorder="1" applyAlignment="1">
      <alignment/>
    </xf>
    <xf numFmtId="14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left"/>
    </xf>
    <xf numFmtId="1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8" fillId="0" borderId="0" xfId="62" applyNumberFormat="1" applyFill="1" applyBorder="1" applyAlignment="1" applyProtection="1">
      <alignment/>
      <protection/>
    </xf>
    <xf numFmtId="0" fontId="17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 vertical="center"/>
      <protection/>
    </xf>
    <xf numFmtId="0" fontId="18" fillId="0" borderId="19" xfId="62" applyNumberFormat="1" applyFill="1" applyBorder="1" applyAlignment="1" applyProtection="1">
      <alignment/>
      <protection/>
    </xf>
    <xf numFmtId="0" fontId="18" fillId="0" borderId="18" xfId="62" applyNumberFormat="1" applyFill="1" applyBorder="1" applyAlignment="1" applyProtection="1">
      <alignment/>
      <protection/>
    </xf>
    <xf numFmtId="0" fontId="22" fillId="0" borderId="20" xfId="62" applyFont="1" applyBorder="1" applyAlignment="1">
      <alignment horizontal="left" vertical="center"/>
      <protection/>
    </xf>
    <xf numFmtId="0" fontId="18" fillId="0" borderId="21" xfId="62" applyNumberFormat="1" applyFill="1" applyBorder="1" applyAlignment="1" applyProtection="1">
      <alignment/>
      <protection/>
    </xf>
    <xf numFmtId="0" fontId="23" fillId="0" borderId="22" xfId="62" applyFont="1" applyBorder="1" applyAlignment="1">
      <alignment vertical="center"/>
      <protection/>
    </xf>
    <xf numFmtId="0" fontId="24" fillId="0" borderId="23" xfId="62" applyFont="1" applyBorder="1" applyAlignment="1">
      <alignment vertical="center"/>
      <protection/>
    </xf>
    <xf numFmtId="0" fontId="18" fillId="0" borderId="24" xfId="62" applyNumberFormat="1" applyFill="1" applyBorder="1" applyAlignment="1" applyProtection="1">
      <alignment/>
      <protection/>
    </xf>
    <xf numFmtId="0" fontId="25" fillId="0" borderId="23" xfId="62" applyFont="1" applyBorder="1" applyAlignment="1">
      <alignment vertical="center"/>
      <protection/>
    </xf>
    <xf numFmtId="0" fontId="18" fillId="0" borderId="22" xfId="62" applyNumberFormat="1" applyFill="1" applyBorder="1" applyAlignment="1" applyProtection="1">
      <alignment/>
      <protection/>
    </xf>
    <xf numFmtId="0" fontId="18" fillId="0" borderId="25" xfId="62" applyNumberFormat="1" applyFill="1" applyBorder="1" applyAlignment="1" applyProtection="1">
      <alignment/>
      <protection/>
    </xf>
    <xf numFmtId="0" fontId="18" fillId="0" borderId="20" xfId="62" applyNumberFormat="1" applyFill="1" applyBorder="1" applyAlignment="1" applyProtection="1">
      <alignment/>
      <protection/>
    </xf>
    <xf numFmtId="0" fontId="22" fillId="0" borderId="13" xfId="62" applyFont="1" applyBorder="1" applyAlignment="1">
      <alignment vertical="center"/>
      <protection/>
    </xf>
    <xf numFmtId="0" fontId="18" fillId="0" borderId="23" xfId="62" applyNumberFormat="1" applyFill="1" applyBorder="1" applyAlignment="1" applyProtection="1">
      <alignment/>
      <protection/>
    </xf>
    <xf numFmtId="0" fontId="27" fillId="0" borderId="15" xfId="62" applyFont="1" applyBorder="1" applyAlignment="1">
      <alignment vertical="center"/>
      <protection/>
    </xf>
    <xf numFmtId="0" fontId="18" fillId="0" borderId="16" xfId="62" applyNumberFormat="1" applyFill="1" applyBorder="1" applyAlignment="1" applyProtection="1">
      <alignment/>
      <protection/>
    </xf>
    <xf numFmtId="0" fontId="18" fillId="0" borderId="26" xfId="62" applyNumberFormat="1" applyFill="1" applyBorder="1" applyAlignment="1" applyProtection="1">
      <alignment/>
      <protection/>
    </xf>
    <xf numFmtId="3" fontId="27" fillId="0" borderId="0" xfId="62" applyNumberFormat="1" applyFont="1" applyAlignment="1">
      <alignment horizontal="right" vertical="center"/>
      <protection/>
    </xf>
    <xf numFmtId="0" fontId="22" fillId="0" borderId="15" xfId="62" applyFont="1" applyBorder="1" applyAlignment="1">
      <alignment horizontal="left" vertical="center"/>
      <protection/>
    </xf>
    <xf numFmtId="0" fontId="27" fillId="0" borderId="0" xfId="62" applyFont="1" applyAlignment="1">
      <alignment horizontal="left" vertical="center"/>
      <protection/>
    </xf>
    <xf numFmtId="0" fontId="29" fillId="0" borderId="0" xfId="62" applyFont="1" applyAlignment="1">
      <alignment horizontal="right" vertical="center"/>
      <protection/>
    </xf>
    <xf numFmtId="3" fontId="31" fillId="0" borderId="0" xfId="62" applyNumberFormat="1" applyFont="1" applyAlignment="1">
      <alignment horizontal="right" vertical="center"/>
      <protection/>
    </xf>
    <xf numFmtId="0" fontId="32" fillId="0" borderId="0" xfId="62" applyFont="1" applyAlignment="1">
      <alignment horizontal="center" vertical="center"/>
      <protection/>
    </xf>
    <xf numFmtId="4" fontId="18" fillId="0" borderId="0" xfId="62" applyNumberFormat="1" applyFill="1" applyBorder="1" applyAlignment="1" applyProtection="1">
      <alignment/>
      <protection/>
    </xf>
    <xf numFmtId="4" fontId="22" fillId="0" borderId="18" xfId="62" applyNumberFormat="1" applyFont="1" applyBorder="1" applyAlignment="1">
      <alignment horizontal="left" vertical="center"/>
      <protection/>
    </xf>
    <xf numFmtId="4" fontId="22" fillId="0" borderId="20" xfId="62" applyNumberFormat="1" applyFont="1" applyBorder="1" applyAlignment="1">
      <alignment horizontal="left" vertical="center"/>
      <protection/>
    </xf>
    <xf numFmtId="4" fontId="18" fillId="0" borderId="21" xfId="62" applyNumberFormat="1" applyFill="1" applyBorder="1" applyAlignment="1" applyProtection="1">
      <alignment/>
      <protection/>
    </xf>
    <xf numFmtId="4" fontId="18" fillId="0" borderId="27" xfId="62" applyNumberFormat="1" applyFill="1" applyBorder="1" applyAlignment="1" applyProtection="1">
      <alignment/>
      <protection/>
    </xf>
    <xf numFmtId="4" fontId="18" fillId="0" borderId="24" xfId="62" applyNumberFormat="1" applyFill="1" applyBorder="1" applyAlignment="1" applyProtection="1">
      <alignment/>
      <protection/>
    </xf>
    <xf numFmtId="4" fontId="23" fillId="0" borderId="27" xfId="62" applyNumberFormat="1" applyFont="1" applyBorder="1" applyAlignment="1">
      <alignment horizontal="right" vertical="center"/>
      <protection/>
    </xf>
    <xf numFmtId="4" fontId="28" fillId="0" borderId="16" xfId="62" applyNumberFormat="1" applyFont="1" applyFill="1" applyBorder="1" applyAlignment="1" applyProtection="1">
      <alignment/>
      <protection/>
    </xf>
    <xf numFmtId="4" fontId="28" fillId="0" borderId="26" xfId="62" applyNumberFormat="1" applyFont="1" applyFill="1" applyBorder="1" applyAlignment="1" applyProtection="1">
      <alignment/>
      <protection/>
    </xf>
    <xf numFmtId="4" fontId="30" fillId="0" borderId="0" xfId="62" applyNumberFormat="1" applyFont="1" applyAlignment="1">
      <alignment vertical="center"/>
      <protection/>
    </xf>
    <xf numFmtId="0" fontId="24" fillId="0" borderId="28" xfId="62" applyFont="1" applyBorder="1" applyAlignment="1">
      <alignment vertical="center"/>
      <protection/>
    </xf>
    <xf numFmtId="0" fontId="24" fillId="0" borderId="29" xfId="62" applyFont="1" applyBorder="1" applyAlignment="1">
      <alignment vertical="center"/>
      <protection/>
    </xf>
    <xf numFmtId="0" fontId="24" fillId="0" borderId="22" xfId="62" applyFont="1" applyBorder="1" applyAlignment="1">
      <alignment vertical="center"/>
      <protection/>
    </xf>
    <xf numFmtId="0" fontId="23" fillId="0" borderId="22" xfId="62" applyFont="1" applyBorder="1" applyAlignment="1">
      <alignment vertical="center"/>
      <protection/>
    </xf>
    <xf numFmtId="0" fontId="23" fillId="0" borderId="23" xfId="62" applyFont="1" applyBorder="1" applyAlignment="1">
      <alignment vertical="center"/>
      <protection/>
    </xf>
    <xf numFmtId="3" fontId="24" fillId="0" borderId="0" xfId="62" applyNumberFormat="1" applyFont="1" applyAlignment="1">
      <alignment horizontal="right" vertical="center"/>
      <protection/>
    </xf>
    <xf numFmtId="3" fontId="24" fillId="0" borderId="0" xfId="62" applyNumberFormat="1" applyFont="1" applyAlignment="1">
      <alignment horizontal="right" vertical="center"/>
      <protection/>
    </xf>
    <xf numFmtId="0" fontId="24" fillId="0" borderId="30" xfId="62" applyFont="1" applyBorder="1" applyAlignment="1">
      <alignment vertical="center"/>
      <protection/>
    </xf>
    <xf numFmtId="0" fontId="24" fillId="0" borderId="31" xfId="62" applyFont="1" applyBorder="1" applyAlignment="1">
      <alignment vertical="center"/>
      <protection/>
    </xf>
    <xf numFmtId="0" fontId="20" fillId="0" borderId="0" xfId="62" applyFont="1" applyAlignment="1">
      <alignment vertical="center"/>
      <protection/>
    </xf>
    <xf numFmtId="0" fontId="0" fillId="0" borderId="32" xfId="0" applyBorder="1" applyAlignment="1">
      <alignment/>
    </xf>
    <xf numFmtId="0" fontId="2" fillId="0" borderId="33" xfId="0" applyFont="1" applyBorder="1" applyAlignment="1">
      <alignment vertical="justify"/>
    </xf>
    <xf numFmtId="0" fontId="0" fillId="0" borderId="33" xfId="0" applyBorder="1" applyAlignment="1">
      <alignment vertical="justify"/>
    </xf>
    <xf numFmtId="0" fontId="0" fillId="0" borderId="33" xfId="0" applyFont="1" applyBorder="1" applyAlignment="1">
      <alignment vertical="justify"/>
    </xf>
    <xf numFmtId="0" fontId="2" fillId="0" borderId="34" xfId="0" applyFont="1" applyBorder="1" applyAlignment="1">
      <alignment vertical="justify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 vertical="justify"/>
    </xf>
    <xf numFmtId="4" fontId="2" fillId="0" borderId="37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8" xfId="0" applyBorder="1" applyAlignment="1">
      <alignment/>
    </xf>
    <xf numFmtId="0" fontId="3" fillId="0" borderId="38" xfId="0" applyFont="1" applyBorder="1" applyAlignment="1">
      <alignment/>
    </xf>
    <xf numFmtId="0" fontId="2" fillId="0" borderId="39" xfId="0" applyFont="1" applyBorder="1" applyAlignment="1">
      <alignment/>
    </xf>
    <xf numFmtId="4" fontId="2" fillId="0" borderId="36" xfId="0" applyNumberFormat="1" applyFont="1" applyBorder="1" applyAlignment="1">
      <alignment/>
    </xf>
    <xf numFmtId="37" fontId="18" fillId="0" borderId="0" xfId="62" applyNumberFormat="1" applyFill="1" applyBorder="1" applyAlignment="1" applyProtection="1">
      <alignment/>
      <protection/>
    </xf>
    <xf numFmtId="37" fontId="35" fillId="0" borderId="20" xfId="62" applyNumberFormat="1" applyFont="1" applyBorder="1" applyAlignment="1">
      <alignment horizontal="right" vertical="center"/>
      <protection/>
    </xf>
    <xf numFmtId="37" fontId="18" fillId="0" borderId="24" xfId="62" applyNumberFormat="1" applyFill="1" applyBorder="1" applyAlignment="1" applyProtection="1">
      <alignment/>
      <protection/>
    </xf>
    <xf numFmtId="37" fontId="24" fillId="0" borderId="24" xfId="62" applyNumberFormat="1" applyFont="1" applyBorder="1" applyAlignment="1">
      <alignment horizontal="right" vertical="center"/>
      <protection/>
    </xf>
    <xf numFmtId="37" fontId="23" fillId="0" borderId="24" xfId="62" applyNumberFormat="1" applyFont="1" applyBorder="1" applyAlignment="1">
      <alignment horizontal="right" vertical="center"/>
      <protection/>
    </xf>
    <xf numFmtId="37" fontId="18" fillId="0" borderId="40" xfId="62" applyNumberFormat="1" applyFill="1" applyBorder="1" applyAlignment="1" applyProtection="1">
      <alignment/>
      <protection/>
    </xf>
    <xf numFmtId="37" fontId="18" fillId="0" borderId="24" xfId="62" applyNumberFormat="1" applyFont="1" applyFill="1" applyBorder="1" applyAlignment="1" applyProtection="1">
      <alignment/>
      <protection/>
    </xf>
    <xf numFmtId="3" fontId="26" fillId="0" borderId="41" xfId="62" applyNumberFormat="1" applyFont="1" applyBorder="1" applyAlignment="1">
      <alignment horizontal="right" vertical="center"/>
      <protection/>
    </xf>
    <xf numFmtId="3" fontId="2" fillId="0" borderId="38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6" fillId="0" borderId="25" xfId="62" applyNumberFormat="1" applyFont="1" applyBorder="1" applyAlignment="1">
      <alignment horizontal="right" vertical="center"/>
      <protection/>
    </xf>
    <xf numFmtId="3" fontId="27" fillId="0" borderId="26" xfId="62" applyNumberFormat="1" applyFont="1" applyBorder="1" applyAlignment="1">
      <alignment horizontal="right" vertical="center"/>
      <protection/>
    </xf>
    <xf numFmtId="0" fontId="1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4" fontId="37" fillId="0" borderId="0" xfId="62" applyNumberFormat="1" applyFont="1" applyFill="1" applyBorder="1" applyAlignment="1" applyProtection="1">
      <alignment/>
      <protection/>
    </xf>
    <xf numFmtId="3" fontId="38" fillId="0" borderId="38" xfId="0" applyNumberFormat="1" applyFont="1" applyBorder="1" applyAlignment="1">
      <alignment/>
    </xf>
    <xf numFmtId="37" fontId="40" fillId="0" borderId="0" xfId="62" applyNumberFormat="1" applyFont="1" applyFill="1" applyBorder="1" applyAlignment="1" applyProtection="1">
      <alignment/>
      <protection/>
    </xf>
    <xf numFmtId="37" fontId="41" fillId="0" borderId="46" xfId="62" applyNumberFormat="1" applyFont="1" applyBorder="1" applyAlignment="1">
      <alignment horizontal="right" vertical="center"/>
      <protection/>
    </xf>
    <xf numFmtId="37" fontId="42" fillId="0" borderId="47" xfId="62" applyNumberFormat="1" applyFont="1" applyFill="1" applyBorder="1" applyAlignment="1" applyProtection="1">
      <alignment/>
      <protection/>
    </xf>
    <xf numFmtId="37" fontId="40" fillId="0" borderId="48" xfId="62" applyNumberFormat="1" applyFont="1" applyFill="1" applyBorder="1" applyAlignment="1" applyProtection="1">
      <alignment/>
      <protection/>
    </xf>
    <xf numFmtId="37" fontId="42" fillId="0" borderId="48" xfId="62" applyNumberFormat="1" applyFont="1" applyFill="1" applyBorder="1" applyAlignment="1" applyProtection="1">
      <alignment/>
      <protection/>
    </xf>
    <xf numFmtId="37" fontId="43" fillId="0" borderId="24" xfId="62" applyNumberFormat="1" applyFont="1" applyBorder="1" applyAlignment="1">
      <alignment horizontal="right" vertical="center"/>
      <protection/>
    </xf>
    <xf numFmtId="37" fontId="40" fillId="0" borderId="49" xfId="62" applyNumberFormat="1" applyFont="1" applyFill="1" applyBorder="1" applyAlignment="1" applyProtection="1">
      <alignment/>
      <protection/>
    </xf>
    <xf numFmtId="37" fontId="44" fillId="0" borderId="0" xfId="62" applyNumberFormat="1" applyFont="1" applyAlignment="1">
      <alignment horizontal="right" vertical="center"/>
      <protection/>
    </xf>
    <xf numFmtId="3" fontId="0" fillId="0" borderId="38" xfId="0" applyNumberFormat="1" applyFont="1" applyBorder="1" applyAlignment="1">
      <alignment/>
    </xf>
    <xf numFmtId="3" fontId="18" fillId="0" borderId="0" xfId="62" applyNumberFormat="1" applyFill="1" applyBorder="1" applyAlignment="1" applyProtection="1">
      <alignment/>
      <protection/>
    </xf>
    <xf numFmtId="0" fontId="8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4" fontId="46" fillId="0" borderId="27" xfId="62" applyNumberFormat="1" applyFont="1" applyFill="1" applyBorder="1" applyAlignment="1" applyProtection="1">
      <alignment/>
      <protection/>
    </xf>
    <xf numFmtId="4" fontId="46" fillId="0" borderId="24" xfId="62" applyNumberFormat="1" applyFont="1" applyFill="1" applyBorder="1" applyAlignment="1" applyProtection="1">
      <alignment/>
      <protection/>
    </xf>
    <xf numFmtId="0" fontId="0" fillId="0" borderId="0" xfId="61" applyFont="1">
      <alignment/>
      <protection/>
    </xf>
    <xf numFmtId="0" fontId="47" fillId="0" borderId="0" xfId="61" applyFont="1" applyAlignment="1">
      <alignment horizontal="center" vertical="center" wrapText="1"/>
      <protection/>
    </xf>
    <xf numFmtId="0" fontId="47" fillId="0" borderId="0" xfId="61" applyFont="1" applyAlignment="1">
      <alignment horizontal="left" vertical="center" wrapText="1"/>
      <protection/>
    </xf>
    <xf numFmtId="0" fontId="47" fillId="0" borderId="0" xfId="61" applyFont="1" applyAlignment="1">
      <alignment horizontal="center"/>
      <protection/>
    </xf>
    <xf numFmtId="0" fontId="47" fillId="0" borderId="0" xfId="61" applyFont="1">
      <alignment/>
      <protection/>
    </xf>
    <xf numFmtId="0" fontId="0" fillId="0" borderId="0" xfId="61">
      <alignment/>
      <protection/>
    </xf>
    <xf numFmtId="0" fontId="48" fillId="0" borderId="0" xfId="61" applyFont="1" applyAlignment="1">
      <alignment/>
      <protection/>
    </xf>
    <xf numFmtId="173" fontId="47" fillId="0" borderId="0" xfId="44" applyNumberFormat="1" applyFont="1" applyAlignment="1">
      <alignment/>
    </xf>
    <xf numFmtId="0" fontId="49" fillId="0" borderId="0" xfId="61" applyFont="1" applyAlignment="1">
      <alignment horizontal="center"/>
      <protection/>
    </xf>
    <xf numFmtId="0" fontId="47" fillId="0" borderId="20" xfId="61" applyFont="1" applyBorder="1" applyAlignment="1">
      <alignment horizontal="center" vertical="center" wrapText="1"/>
      <protection/>
    </xf>
    <xf numFmtId="173" fontId="47" fillId="0" borderId="20" xfId="44" applyNumberFormat="1" applyFont="1" applyBorder="1" applyAlignment="1">
      <alignment horizontal="center" vertical="center" wrapText="1"/>
    </xf>
    <xf numFmtId="173" fontId="47" fillId="0" borderId="20" xfId="44" applyNumberFormat="1" applyFont="1" applyBorder="1" applyAlignment="1">
      <alignment horizontal="center" wrapText="1"/>
    </xf>
    <xf numFmtId="0" fontId="47" fillId="0" borderId="50" xfId="61" applyFont="1" applyBorder="1" applyAlignment="1">
      <alignment horizontal="center" vertical="center" wrapText="1"/>
      <protection/>
    </xf>
    <xf numFmtId="0" fontId="47" fillId="0" borderId="20" xfId="61" applyFont="1" applyBorder="1" applyAlignment="1">
      <alignment horizontal="left" vertical="center" wrapText="1"/>
      <protection/>
    </xf>
    <xf numFmtId="0" fontId="47" fillId="0" borderId="20" xfId="61" applyFont="1" applyBorder="1" applyAlignment="1">
      <alignment horizontal="center"/>
      <protection/>
    </xf>
    <xf numFmtId="195" fontId="50" fillId="0" borderId="20" xfId="44" applyNumberFormat="1" applyFont="1" applyBorder="1" applyAlignment="1">
      <alignment/>
    </xf>
    <xf numFmtId="3" fontId="47" fillId="0" borderId="20" xfId="61" applyNumberFormat="1" applyFont="1" applyBorder="1" applyAlignment="1">
      <alignment horizontal="center" vertical="center" wrapText="1"/>
      <protection/>
    </xf>
    <xf numFmtId="3" fontId="47" fillId="0" borderId="20" xfId="61" applyNumberFormat="1" applyFont="1" applyBorder="1" applyAlignment="1">
      <alignment horizontal="left" vertical="center" wrapText="1"/>
      <protection/>
    </xf>
    <xf numFmtId="3" fontId="47" fillId="0" borderId="20" xfId="61" applyNumberFormat="1" applyFont="1" applyBorder="1" applyAlignment="1">
      <alignment horizontal="center"/>
      <protection/>
    </xf>
    <xf numFmtId="3" fontId="50" fillId="0" borderId="20" xfId="44" applyNumberFormat="1" applyFont="1" applyBorder="1" applyAlignment="1">
      <alignment/>
    </xf>
    <xf numFmtId="3" fontId="47" fillId="0" borderId="0" xfId="61" applyNumberFormat="1" applyFont="1">
      <alignment/>
      <protection/>
    </xf>
    <xf numFmtId="3" fontId="51" fillId="0" borderId="20" xfId="61" applyNumberFormat="1" applyFont="1" applyBorder="1" applyAlignment="1">
      <alignment horizontal="center" vertical="center" wrapText="1"/>
      <protection/>
    </xf>
    <xf numFmtId="3" fontId="48" fillId="0" borderId="20" xfId="61" applyNumberFormat="1" applyFont="1" applyBorder="1" applyAlignment="1">
      <alignment horizontal="center"/>
      <protection/>
    </xf>
    <xf numFmtId="3" fontId="52" fillId="0" borderId="20" xfId="44" applyNumberFormat="1" applyFont="1" applyBorder="1" applyAlignment="1">
      <alignment/>
    </xf>
    <xf numFmtId="0" fontId="47" fillId="0" borderId="0" xfId="61" applyFont="1" applyBorder="1">
      <alignment/>
      <protection/>
    </xf>
    <xf numFmtId="173" fontId="47" fillId="0" borderId="0" xfId="44" applyNumberFormat="1" applyFont="1" applyBorder="1" applyAlignment="1">
      <alignment/>
    </xf>
    <xf numFmtId="3" fontId="47" fillId="0" borderId="20" xfId="44" applyNumberFormat="1" applyFont="1" applyBorder="1" applyAlignment="1">
      <alignment horizontal="center" vertical="center" wrapText="1"/>
    </xf>
    <xf numFmtId="3" fontId="47" fillId="0" borderId="20" xfId="44" applyNumberFormat="1" applyFont="1" applyBorder="1" applyAlignment="1">
      <alignment horizontal="center" wrapText="1"/>
    </xf>
    <xf numFmtId="3" fontId="47" fillId="0" borderId="50" xfId="61" applyNumberFormat="1" applyFont="1" applyBorder="1" applyAlignment="1">
      <alignment horizontal="center" vertical="center" wrapText="1"/>
      <protection/>
    </xf>
    <xf numFmtId="3" fontId="47" fillId="0" borderId="0" xfId="61" applyNumberFormat="1" applyFont="1" applyBorder="1">
      <alignment/>
      <protection/>
    </xf>
    <xf numFmtId="0" fontId="48" fillId="0" borderId="0" xfId="61" applyFont="1" applyBorder="1">
      <alignment/>
      <protection/>
    </xf>
    <xf numFmtId="173" fontId="48" fillId="0" borderId="0" xfId="44" applyNumberFormat="1" applyFont="1" applyBorder="1" applyAlignment="1">
      <alignment/>
    </xf>
    <xf numFmtId="0" fontId="47" fillId="0" borderId="0" xfId="61" applyFont="1" applyBorder="1" applyAlignment="1">
      <alignment horizontal="center" vertical="center" wrapText="1"/>
      <protection/>
    </xf>
    <xf numFmtId="0" fontId="51" fillId="0" borderId="0" xfId="61" applyFont="1" applyBorder="1" applyAlignment="1">
      <alignment horizontal="left" vertical="center" wrapText="1"/>
      <protection/>
    </xf>
    <xf numFmtId="0" fontId="47" fillId="0" borderId="0" xfId="61" applyFont="1" applyBorder="1" applyAlignment="1">
      <alignment horizontal="center"/>
      <protection/>
    </xf>
    <xf numFmtId="195" fontId="50" fillId="0" borderId="0" xfId="44" applyNumberFormat="1" applyFont="1" applyBorder="1" applyAlignment="1">
      <alignment/>
    </xf>
    <xf numFmtId="173" fontId="47" fillId="0" borderId="0" xfId="61" applyNumberFormat="1" applyFont="1">
      <alignment/>
      <protection/>
    </xf>
    <xf numFmtId="3" fontId="47" fillId="0" borderId="0" xfId="61" applyNumberFormat="1" applyFont="1" applyAlignment="1">
      <alignment horizontal="left" vertical="center" wrapText="1"/>
      <protection/>
    </xf>
    <xf numFmtId="1" fontId="28" fillId="0" borderId="0" xfId="62" applyNumberFormat="1" applyFont="1" applyFill="1" applyBorder="1" applyAlignment="1" applyProtection="1">
      <alignment horizontal="center"/>
      <protection/>
    </xf>
    <xf numFmtId="1" fontId="28" fillId="0" borderId="21" xfId="62" applyNumberFormat="1" applyFont="1" applyFill="1" applyBorder="1" applyAlignment="1" applyProtection="1">
      <alignment horizontal="center"/>
      <protection/>
    </xf>
    <xf numFmtId="195" fontId="27" fillId="0" borderId="16" xfId="42" applyNumberFormat="1" applyFont="1" applyBorder="1" applyAlignment="1">
      <alignment horizontal="right" vertical="center"/>
    </xf>
    <xf numFmtId="4" fontId="0" fillId="0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3" fontId="36" fillId="0" borderId="20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0" fontId="0" fillId="0" borderId="38" xfId="0" applyFont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51" xfId="0" applyNumberFormat="1" applyFont="1" applyFill="1" applyBorder="1" applyAlignment="1">
      <alignment/>
    </xf>
    <xf numFmtId="4" fontId="36" fillId="0" borderId="20" xfId="0" applyNumberFormat="1" applyFont="1" applyBorder="1" applyAlignment="1">
      <alignment/>
    </xf>
    <xf numFmtId="37" fontId="23" fillId="0" borderId="24" xfId="62" applyNumberFormat="1" applyFont="1" applyFill="1" applyBorder="1" applyAlignment="1">
      <alignment horizontal="right" vertical="center"/>
      <protection/>
    </xf>
    <xf numFmtId="37" fontId="24" fillId="0" borderId="24" xfId="6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195" fontId="0" fillId="0" borderId="0" xfId="42" applyNumberFormat="1" applyFont="1" applyAlignment="1">
      <alignment/>
    </xf>
    <xf numFmtId="19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195" fontId="2" fillId="34" borderId="54" xfId="42" applyNumberFormat="1" applyFont="1" applyFill="1" applyBorder="1" applyAlignment="1">
      <alignment horizontal="center" vertical="center" wrapText="1"/>
    </xf>
    <xf numFmtId="195" fontId="2" fillId="34" borderId="55" xfId="42" applyNumberFormat="1" applyFont="1" applyFill="1" applyBorder="1" applyAlignment="1">
      <alignment horizontal="center" vertical="center" wrapText="1"/>
    </xf>
    <xf numFmtId="43" fontId="2" fillId="34" borderId="56" xfId="42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195" fontId="0" fillId="0" borderId="0" xfId="42" applyNumberFormat="1" applyFont="1" applyBorder="1" applyAlignment="1">
      <alignment/>
    </xf>
    <xf numFmtId="195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58" xfId="0" applyFill="1" applyBorder="1" applyAlignment="1">
      <alignment/>
    </xf>
    <xf numFmtId="0" fontId="0" fillId="0" borderId="46" xfId="0" applyFill="1" applyBorder="1" applyAlignment="1">
      <alignment/>
    </xf>
    <xf numFmtId="195" fontId="0" fillId="0" borderId="20" xfId="42" applyNumberFormat="1" applyFont="1" applyBorder="1" applyAlignment="1">
      <alignment/>
    </xf>
    <xf numFmtId="43" fontId="0" fillId="0" borderId="20" xfId="0" applyNumberFormat="1" applyBorder="1" applyAlignment="1">
      <alignment/>
    </xf>
    <xf numFmtId="195" fontId="0" fillId="0" borderId="20" xfId="0" applyNumberFormat="1" applyFont="1" applyBorder="1" applyAlignment="1">
      <alignment/>
    </xf>
    <xf numFmtId="195" fontId="0" fillId="0" borderId="19" xfId="0" applyNumberFormat="1" applyBorder="1" applyAlignment="1">
      <alignment/>
    </xf>
    <xf numFmtId="195" fontId="0" fillId="0" borderId="20" xfId="0" applyNumberFormat="1" applyBorder="1" applyAlignment="1">
      <alignment/>
    </xf>
    <xf numFmtId="0" fontId="0" fillId="0" borderId="58" xfId="0" applyFont="1" applyBorder="1" applyAlignment="1">
      <alignment/>
    </xf>
    <xf numFmtId="0" fontId="0" fillId="0" borderId="46" xfId="0" applyFont="1" applyBorder="1" applyAlignment="1">
      <alignment/>
    </xf>
    <xf numFmtId="43" fontId="0" fillId="0" borderId="20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0" fillId="0" borderId="59" xfId="0" applyBorder="1" applyAlignment="1">
      <alignment/>
    </xf>
    <xf numFmtId="195" fontId="0" fillId="0" borderId="50" xfId="42" applyNumberFormat="1" applyFont="1" applyBorder="1" applyAlignment="1">
      <alignment/>
    </xf>
    <xf numFmtId="43" fontId="0" fillId="0" borderId="50" xfId="0" applyNumberFormat="1" applyBorder="1" applyAlignment="1">
      <alignment/>
    </xf>
    <xf numFmtId="195" fontId="0" fillId="0" borderId="50" xfId="0" applyNumberFormat="1" applyBorder="1" applyAlignment="1">
      <alignment/>
    </xf>
    <xf numFmtId="195" fontId="0" fillId="0" borderId="10" xfId="0" applyNumberFormat="1" applyBorder="1" applyAlignment="1">
      <alignment/>
    </xf>
    <xf numFmtId="0" fontId="2" fillId="35" borderId="60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195" fontId="2" fillId="35" borderId="54" xfId="0" applyNumberFormat="1" applyFont="1" applyFill="1" applyBorder="1" applyAlignment="1">
      <alignment/>
    </xf>
    <xf numFmtId="195" fontId="2" fillId="35" borderId="54" xfId="42" applyNumberFormat="1" applyFont="1" applyFill="1" applyBorder="1" applyAlignment="1">
      <alignment horizontal="center"/>
    </xf>
    <xf numFmtId="195" fontId="2" fillId="35" borderId="54" xfId="42" applyNumberFormat="1" applyFont="1" applyFill="1" applyBorder="1" applyAlignment="1">
      <alignment/>
    </xf>
    <xf numFmtId="195" fontId="2" fillId="35" borderId="54" xfId="0" applyNumberFormat="1" applyFont="1" applyFill="1" applyBorder="1" applyAlignment="1">
      <alignment/>
    </xf>
    <xf numFmtId="195" fontId="2" fillId="35" borderId="55" xfId="0" applyNumberFormat="1" applyFont="1" applyFill="1" applyBorder="1" applyAlignment="1">
      <alignment/>
    </xf>
    <xf numFmtId="195" fontId="2" fillId="35" borderId="56" xfId="0" applyNumberFormat="1" applyFont="1" applyFill="1" applyBorder="1" applyAlignment="1">
      <alignment/>
    </xf>
    <xf numFmtId="0" fontId="2" fillId="34" borderId="56" xfId="0" applyFont="1" applyFill="1" applyBorder="1" applyAlignment="1">
      <alignment horizontal="center"/>
    </xf>
    <xf numFmtId="195" fontId="2" fillId="34" borderId="56" xfId="42" applyNumberFormat="1" applyFont="1" applyFill="1" applyBorder="1" applyAlignment="1">
      <alignment horizontal="center" wrapText="1"/>
    </xf>
    <xf numFmtId="195" fontId="2" fillId="34" borderId="53" xfId="42" applyNumberFormat="1" applyFont="1" applyFill="1" applyBorder="1" applyAlignment="1">
      <alignment horizontal="center" vertical="center" wrapText="1"/>
    </xf>
    <xf numFmtId="195" fontId="2" fillId="34" borderId="54" xfId="42" applyNumberFormat="1" applyFont="1" applyFill="1" applyBorder="1" applyAlignment="1">
      <alignment horizontal="center" vertical="center"/>
    </xf>
    <xf numFmtId="195" fontId="2" fillId="34" borderId="55" xfId="42" applyNumberFormat="1" applyFont="1" applyFill="1" applyBorder="1" applyAlignment="1">
      <alignment horizontal="center" vertical="center"/>
    </xf>
    <xf numFmtId="43" fontId="2" fillId="34" borderId="56" xfId="42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/>
    </xf>
    <xf numFmtId="195" fontId="0" fillId="0" borderId="26" xfId="42" applyNumberFormat="1" applyFont="1" applyBorder="1" applyAlignment="1">
      <alignment horizontal="center"/>
    </xf>
    <xf numFmtId="195" fontId="0" fillId="0" borderId="20" xfId="42" applyNumberFormat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195" fontId="0" fillId="0" borderId="20" xfId="0" applyNumberFormat="1" applyFont="1" applyBorder="1" applyAlignment="1">
      <alignment horizontal="center"/>
    </xf>
    <xf numFmtId="195" fontId="0" fillId="0" borderId="20" xfId="0" applyNumberFormat="1" applyBorder="1" applyAlignment="1">
      <alignment horizontal="center"/>
    </xf>
    <xf numFmtId="195" fontId="0" fillId="0" borderId="26" xfId="0" applyNumberFormat="1" applyBorder="1" applyAlignment="1">
      <alignment/>
    </xf>
    <xf numFmtId="43" fontId="0" fillId="35" borderId="54" xfId="0" applyNumberFormat="1" applyFill="1" applyBorder="1" applyAlignment="1">
      <alignment horizontal="center"/>
    </xf>
    <xf numFmtId="195" fontId="2" fillId="35" borderId="54" xfId="0" applyNumberFormat="1" applyFont="1" applyFill="1" applyBorder="1" applyAlignment="1">
      <alignment horizontal="center"/>
    </xf>
    <xf numFmtId="195" fontId="2" fillId="35" borderId="61" xfId="0" applyNumberFormat="1" applyFont="1" applyFill="1" applyBorder="1" applyAlignment="1">
      <alignment horizontal="center"/>
    </xf>
    <xf numFmtId="43" fontId="0" fillId="0" borderId="26" xfId="0" applyNumberFormat="1" applyBorder="1" applyAlignment="1">
      <alignment horizontal="center"/>
    </xf>
    <xf numFmtId="195" fontId="0" fillId="0" borderId="26" xfId="0" applyNumberFormat="1" applyFont="1" applyBorder="1" applyAlignment="1">
      <alignment horizontal="center"/>
    </xf>
    <xf numFmtId="195" fontId="0" fillId="0" borderId="26" xfId="0" applyNumberFormat="1" applyBorder="1" applyAlignment="1">
      <alignment horizontal="center"/>
    </xf>
    <xf numFmtId="0" fontId="89" fillId="0" borderId="0" xfId="0" applyFont="1" applyAlignment="1">
      <alignment/>
    </xf>
    <xf numFmtId="14" fontId="0" fillId="0" borderId="20" xfId="0" applyNumberFormat="1" applyFont="1" applyFill="1" applyBorder="1" applyAlignment="1">
      <alignment horizontal="left"/>
    </xf>
    <xf numFmtId="195" fontId="2" fillId="35" borderId="62" xfId="42" applyNumberFormat="1" applyFont="1" applyFill="1" applyBorder="1" applyAlignment="1">
      <alignment horizontal="center"/>
    </xf>
    <xf numFmtId="195" fontId="0" fillId="35" borderId="62" xfId="42" applyNumberFormat="1" applyFont="1" applyFill="1" applyBorder="1" applyAlignment="1">
      <alignment horizontal="center"/>
    </xf>
    <xf numFmtId="43" fontId="0" fillId="35" borderId="62" xfId="0" applyNumberFormat="1" applyFill="1" applyBorder="1" applyAlignment="1">
      <alignment horizontal="center"/>
    </xf>
    <xf numFmtId="195" fontId="2" fillId="35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195" fontId="2" fillId="0" borderId="65" xfId="42" applyNumberFormat="1" applyFont="1" applyFill="1" applyBorder="1" applyAlignment="1">
      <alignment horizontal="center"/>
    </xf>
    <xf numFmtId="195" fontId="0" fillId="0" borderId="66" xfId="42" applyNumberFormat="1" applyFont="1" applyFill="1" applyBorder="1" applyAlignment="1">
      <alignment horizontal="center"/>
    </xf>
    <xf numFmtId="195" fontId="2" fillId="0" borderId="66" xfId="42" applyNumberFormat="1" applyFont="1" applyFill="1" applyBorder="1" applyAlignment="1">
      <alignment horizontal="center"/>
    </xf>
    <xf numFmtId="43" fontId="0" fillId="0" borderId="66" xfId="0" applyNumberFormat="1" applyFill="1" applyBorder="1" applyAlignment="1">
      <alignment horizontal="center"/>
    </xf>
    <xf numFmtId="195" fontId="2" fillId="0" borderId="54" xfId="0" applyNumberFormat="1" applyFont="1" applyFill="1" applyBorder="1" applyAlignment="1">
      <alignment horizontal="center"/>
    </xf>
    <xf numFmtId="195" fontId="2" fillId="0" borderId="67" xfId="0" applyNumberFormat="1" applyFont="1" applyFill="1" applyBorder="1" applyAlignment="1">
      <alignment horizontal="center"/>
    </xf>
    <xf numFmtId="195" fontId="2" fillId="0" borderId="6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68" xfId="0" applyFont="1" applyFill="1" applyBorder="1" applyAlignment="1">
      <alignment horizontal="left"/>
    </xf>
    <xf numFmtId="14" fontId="0" fillId="0" borderId="69" xfId="0" applyNumberFormat="1" applyFont="1" applyFill="1" applyBorder="1" applyAlignment="1">
      <alignment horizontal="left"/>
    </xf>
    <xf numFmtId="195" fontId="0" fillId="0" borderId="69" xfId="42" applyNumberFormat="1" applyFont="1" applyFill="1" applyBorder="1" applyAlignment="1">
      <alignment horizontal="center"/>
    </xf>
    <xf numFmtId="195" fontId="0" fillId="0" borderId="26" xfId="0" applyNumberFormat="1" applyFont="1" applyFill="1" applyBorder="1" applyAlignment="1">
      <alignment horizontal="center"/>
    </xf>
    <xf numFmtId="195" fontId="0" fillId="0" borderId="69" xfId="0" applyNumberFormat="1" applyFont="1" applyFill="1" applyBorder="1" applyAlignment="1">
      <alignment horizontal="center"/>
    </xf>
    <xf numFmtId="195" fontId="0" fillId="0" borderId="70" xfId="0" applyNumberFormat="1" applyFont="1" applyFill="1" applyBorder="1" applyAlignment="1">
      <alignment horizontal="center"/>
    </xf>
    <xf numFmtId="195" fontId="2" fillId="35" borderId="71" xfId="42" applyNumberFormat="1" applyFont="1" applyFill="1" applyBorder="1" applyAlignment="1">
      <alignment horizontal="center"/>
    </xf>
    <xf numFmtId="195" fontId="0" fillId="35" borderId="71" xfId="42" applyNumberFormat="1" applyFont="1" applyFill="1" applyBorder="1" applyAlignment="1">
      <alignment horizontal="center"/>
    </xf>
    <xf numFmtId="43" fontId="0" fillId="35" borderId="71" xfId="0" applyNumberFormat="1" applyFill="1" applyBorder="1" applyAlignment="1">
      <alignment horizontal="center"/>
    </xf>
    <xf numFmtId="195" fontId="2" fillId="35" borderId="71" xfId="0" applyNumberFormat="1" applyFont="1" applyFill="1" applyBorder="1" applyAlignment="1">
      <alignment horizontal="center"/>
    </xf>
    <xf numFmtId="195" fontId="2" fillId="35" borderId="72" xfId="0" applyNumberFormat="1" applyFont="1" applyFill="1" applyBorder="1" applyAlignment="1">
      <alignment horizontal="center"/>
    </xf>
    <xf numFmtId="195" fontId="0" fillId="0" borderId="0" xfId="0" applyNumberFormat="1" applyFill="1" applyAlignment="1">
      <alignment/>
    </xf>
    <xf numFmtId="0" fontId="2" fillId="0" borderId="73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195" fontId="2" fillId="0" borderId="75" xfId="42" applyNumberFormat="1" applyFont="1" applyFill="1" applyBorder="1" applyAlignment="1">
      <alignment horizontal="center"/>
    </xf>
    <xf numFmtId="195" fontId="0" fillId="0" borderId="62" xfId="42" applyNumberFormat="1" applyFont="1" applyFill="1" applyBorder="1" applyAlignment="1">
      <alignment horizontal="center"/>
    </xf>
    <xf numFmtId="195" fontId="2" fillId="0" borderId="62" xfId="42" applyNumberFormat="1" applyFont="1" applyFill="1" applyBorder="1" applyAlignment="1">
      <alignment horizontal="center"/>
    </xf>
    <xf numFmtId="43" fontId="0" fillId="0" borderId="62" xfId="0" applyNumberFormat="1" applyFill="1" applyBorder="1" applyAlignment="1">
      <alignment horizontal="center"/>
    </xf>
    <xf numFmtId="195" fontId="2" fillId="0" borderId="62" xfId="0" applyNumberFormat="1" applyFont="1" applyFill="1" applyBorder="1" applyAlignment="1">
      <alignment horizontal="center"/>
    </xf>
    <xf numFmtId="195" fontId="2" fillId="0" borderId="76" xfId="0" applyNumberFormat="1" applyFont="1" applyFill="1" applyBorder="1" applyAlignment="1">
      <alignment horizontal="center"/>
    </xf>
    <xf numFmtId="195" fontId="2" fillId="0" borderId="0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195" fontId="2" fillId="0" borderId="53" xfId="42" applyNumberFormat="1" applyFont="1" applyBorder="1" applyAlignment="1">
      <alignment horizontal="center" vertical="center"/>
    </xf>
    <xf numFmtId="195" fontId="2" fillId="0" borderId="54" xfId="42" applyNumberFormat="1" applyFont="1" applyBorder="1" applyAlignment="1">
      <alignment horizontal="center" vertical="center" wrapText="1"/>
    </xf>
    <xf numFmtId="195" fontId="2" fillId="0" borderId="54" xfId="42" applyNumberFormat="1" applyFont="1" applyBorder="1" applyAlignment="1">
      <alignment horizontal="center" vertical="center"/>
    </xf>
    <xf numFmtId="195" fontId="2" fillId="0" borderId="55" xfId="42" applyNumberFormat="1" applyFont="1" applyFill="1" applyBorder="1" applyAlignment="1">
      <alignment horizontal="center" vertical="center"/>
    </xf>
    <xf numFmtId="43" fontId="2" fillId="0" borderId="78" xfId="42" applyFont="1" applyFill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0" xfId="0" applyBorder="1" applyAlignment="1">
      <alignment/>
    </xf>
    <xf numFmtId="0" fontId="0" fillId="36" borderId="58" xfId="0" applyFill="1" applyBorder="1" applyAlignment="1">
      <alignment horizontal="left"/>
    </xf>
    <xf numFmtId="0" fontId="0" fillId="36" borderId="20" xfId="0" applyFill="1" applyBorder="1" applyAlignment="1">
      <alignment horizontal="left"/>
    </xf>
    <xf numFmtId="195" fontId="0" fillId="0" borderId="80" xfId="0" applyNumberFormat="1" applyBorder="1" applyAlignment="1">
      <alignment/>
    </xf>
    <xf numFmtId="43" fontId="0" fillId="0" borderId="20" xfId="42" applyNumberFormat="1" applyFont="1" applyBorder="1" applyAlignment="1">
      <alignment horizontal="center"/>
    </xf>
    <xf numFmtId="195" fontId="0" fillId="0" borderId="80" xfId="42" applyNumberFormat="1" applyFont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50" xfId="0" applyBorder="1" applyAlignment="1">
      <alignment horizontal="left"/>
    </xf>
    <xf numFmtId="195" fontId="0" fillId="0" borderId="50" xfId="42" applyNumberFormat="1" applyFont="1" applyBorder="1" applyAlignment="1">
      <alignment horizontal="center"/>
    </xf>
    <xf numFmtId="195" fontId="0" fillId="0" borderId="81" xfId="42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95" fontId="2" fillId="0" borderId="54" xfId="42" applyNumberFormat="1" applyFont="1" applyBorder="1" applyAlignment="1">
      <alignment horizontal="center"/>
    </xf>
    <xf numFmtId="195" fontId="2" fillId="0" borderId="61" xfId="42" applyNumberFormat="1" applyFont="1" applyBorder="1" applyAlignment="1">
      <alignment horizontal="center"/>
    </xf>
    <xf numFmtId="195" fontId="2" fillId="0" borderId="0" xfId="0" applyNumberFormat="1" applyFont="1" applyAlignment="1">
      <alignment/>
    </xf>
    <xf numFmtId="3" fontId="23" fillId="0" borderId="27" xfId="62" applyNumberFormat="1" applyFont="1" applyBorder="1" applyAlignment="1">
      <alignment horizontal="right" vertical="center"/>
      <protection/>
    </xf>
    <xf numFmtId="3" fontId="18" fillId="0" borderId="27" xfId="62" applyNumberFormat="1" applyFill="1" applyBorder="1" applyAlignment="1" applyProtection="1">
      <alignment/>
      <protection/>
    </xf>
    <xf numFmtId="3" fontId="46" fillId="0" borderId="27" xfId="62" applyNumberFormat="1" applyFont="1" applyFill="1" applyBorder="1" applyAlignment="1" applyProtection="1">
      <alignment/>
      <protection/>
    </xf>
    <xf numFmtId="3" fontId="23" fillId="0" borderId="27" xfId="62" applyNumberFormat="1" applyFont="1" applyFill="1" applyBorder="1" applyAlignment="1">
      <alignment horizontal="right" vertical="center"/>
      <protection/>
    </xf>
    <xf numFmtId="3" fontId="23" fillId="0" borderId="27" xfId="62" applyNumberFormat="1" applyFont="1" applyBorder="1" applyAlignment="1">
      <alignment horizontal="right" vertical="center"/>
      <protection/>
    </xf>
    <xf numFmtId="3" fontId="24" fillId="0" borderId="27" xfId="62" applyNumberFormat="1" applyFont="1" applyFill="1" applyBorder="1" applyAlignment="1">
      <alignment horizontal="right" vertical="center"/>
      <protection/>
    </xf>
    <xf numFmtId="3" fontId="18" fillId="0" borderId="24" xfId="62" applyNumberFormat="1" applyFill="1" applyBorder="1" applyAlignment="1" applyProtection="1">
      <alignment/>
      <protection/>
    </xf>
    <xf numFmtId="3" fontId="24" fillId="0" borderId="24" xfId="62" applyNumberFormat="1" applyFont="1" applyFill="1" applyBorder="1" applyAlignment="1">
      <alignment horizontal="right" vertical="center"/>
      <protection/>
    </xf>
    <xf numFmtId="3" fontId="23" fillId="0" borderId="24" xfId="62" applyNumberFormat="1" applyFont="1" applyBorder="1" applyAlignment="1">
      <alignment horizontal="right" vertical="center"/>
      <protection/>
    </xf>
    <xf numFmtId="3" fontId="46" fillId="0" borderId="24" xfId="62" applyNumberFormat="1" applyFont="1" applyFill="1" applyBorder="1" applyAlignment="1" applyProtection="1">
      <alignment/>
      <protection/>
    </xf>
    <xf numFmtId="3" fontId="26" fillId="33" borderId="27" xfId="62" applyNumberFormat="1" applyFont="1" applyFill="1" applyBorder="1" applyAlignment="1">
      <alignment horizontal="right" vertical="center"/>
      <protection/>
    </xf>
    <xf numFmtId="3" fontId="26" fillId="33" borderId="24" xfId="62" applyNumberFormat="1" applyFont="1" applyFill="1" applyBorder="1" applyAlignment="1">
      <alignment horizontal="right" vertical="center"/>
      <protection/>
    </xf>
    <xf numFmtId="3" fontId="24" fillId="0" borderId="27" xfId="62" applyNumberFormat="1" applyFont="1" applyBorder="1" applyAlignment="1">
      <alignment horizontal="right" vertical="center"/>
      <protection/>
    </xf>
    <xf numFmtId="3" fontId="24" fillId="0" borderId="24" xfId="62" applyNumberFormat="1" applyFont="1" applyBorder="1" applyAlignment="1">
      <alignment horizontal="right" vertical="center"/>
      <protection/>
    </xf>
    <xf numFmtId="3" fontId="27" fillId="0" borderId="0" xfId="62" applyNumberFormat="1" applyFont="1" applyBorder="1" applyAlignment="1">
      <alignment horizontal="right" vertical="center"/>
      <protection/>
    </xf>
    <xf numFmtId="3" fontId="27" fillId="0" borderId="21" xfId="62" applyNumberFormat="1" applyFont="1" applyBorder="1" applyAlignment="1">
      <alignment horizontal="right" vertical="center"/>
      <protection/>
    </xf>
    <xf numFmtId="3" fontId="28" fillId="0" borderId="18" xfId="62" applyNumberFormat="1" applyFont="1" applyFill="1" applyBorder="1" applyAlignment="1" applyProtection="1">
      <alignment/>
      <protection/>
    </xf>
    <xf numFmtId="3" fontId="28" fillId="0" borderId="20" xfId="62" applyNumberFormat="1" applyFont="1" applyFill="1" applyBorder="1" applyAlignment="1" applyProtection="1">
      <alignment/>
      <protection/>
    </xf>
    <xf numFmtId="3" fontId="26" fillId="0" borderId="27" xfId="62" applyNumberFormat="1" applyFont="1" applyBorder="1" applyAlignment="1">
      <alignment horizontal="right" vertical="center"/>
      <protection/>
    </xf>
    <xf numFmtId="3" fontId="26" fillId="0" borderId="24" xfId="62" applyNumberFormat="1" applyFont="1" applyBorder="1" applyAlignment="1">
      <alignment horizontal="right" vertical="center"/>
      <protection/>
    </xf>
    <xf numFmtId="3" fontId="23" fillId="0" borderId="27" xfId="62" applyNumberFormat="1" applyFont="1" applyFill="1" applyBorder="1" applyAlignment="1">
      <alignment horizontal="right" vertical="center"/>
      <protection/>
    </xf>
    <xf numFmtId="3" fontId="23" fillId="0" borderId="27" xfId="62" applyNumberFormat="1" applyFont="1" applyFill="1" applyBorder="1" applyAlignment="1">
      <alignment horizontal="right" vertical="center"/>
      <protection/>
    </xf>
    <xf numFmtId="3" fontId="23" fillId="0" borderId="24" xfId="62" applyNumberFormat="1" applyFont="1" applyFill="1" applyBorder="1" applyAlignment="1">
      <alignment horizontal="right" vertical="center"/>
      <protection/>
    </xf>
    <xf numFmtId="3" fontId="26" fillId="0" borderId="27" xfId="62" applyNumberFormat="1" applyFont="1" applyFill="1" applyBorder="1" applyAlignment="1">
      <alignment horizontal="right" vertical="center"/>
      <protection/>
    </xf>
    <xf numFmtId="3" fontId="26" fillId="0" borderId="24" xfId="62" applyNumberFormat="1" applyFont="1" applyFill="1" applyBorder="1" applyAlignment="1">
      <alignment horizontal="right" vertical="center"/>
      <protection/>
    </xf>
    <xf numFmtId="3" fontId="23" fillId="0" borderId="24" xfId="62" applyNumberFormat="1" applyFont="1" applyFill="1" applyBorder="1" applyAlignment="1">
      <alignment horizontal="right" vertical="center"/>
      <protection/>
    </xf>
    <xf numFmtId="3" fontId="39" fillId="0" borderId="27" xfId="62" applyNumberFormat="1" applyFont="1" applyFill="1" applyBorder="1" applyAlignment="1">
      <alignment horizontal="right" vertical="center"/>
      <protection/>
    </xf>
    <xf numFmtId="203" fontId="90" fillId="0" borderId="0" xfId="62" applyNumberFormat="1" applyFont="1" applyFill="1" applyBorder="1" applyAlignment="1" applyProtection="1">
      <alignment/>
      <protection/>
    </xf>
    <xf numFmtId="4" fontId="90" fillId="0" borderId="0" xfId="62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12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2" fillId="0" borderId="13" xfId="62" applyFont="1" applyBorder="1" applyAlignment="1">
      <alignment horizontal="left" vertical="center"/>
      <protection/>
    </xf>
    <xf numFmtId="0" fontId="22" fillId="0" borderId="0" xfId="62" applyFont="1" applyBorder="1" applyAlignment="1">
      <alignment horizontal="left" vertical="center"/>
      <protection/>
    </xf>
    <xf numFmtId="0" fontId="26" fillId="0" borderId="22" xfId="62" applyFont="1" applyBorder="1" applyAlignment="1">
      <alignment horizontal="left" vertical="center"/>
      <protection/>
    </xf>
    <xf numFmtId="0" fontId="26" fillId="0" borderId="23" xfId="62" applyFont="1" applyBorder="1" applyAlignment="1">
      <alignment horizontal="left" vertical="center"/>
      <protection/>
    </xf>
    <xf numFmtId="0" fontId="26" fillId="0" borderId="82" xfId="62" applyFont="1" applyBorder="1" applyAlignment="1">
      <alignment horizontal="left" vertical="center"/>
      <protection/>
    </xf>
    <xf numFmtId="0" fontId="26" fillId="0" borderId="83" xfId="62" applyFont="1" applyBorder="1" applyAlignment="1">
      <alignment horizontal="left" vertical="center"/>
      <protection/>
    </xf>
    <xf numFmtId="0" fontId="26" fillId="0" borderId="84" xfId="62" applyFont="1" applyBorder="1" applyAlignment="1">
      <alignment horizontal="left" vertical="center"/>
      <protection/>
    </xf>
    <xf numFmtId="0" fontId="26" fillId="0" borderId="85" xfId="62" applyFont="1" applyBorder="1" applyAlignment="1">
      <alignment horizontal="left" vertical="center"/>
      <protection/>
    </xf>
    <xf numFmtId="0" fontId="27" fillId="0" borderId="13" xfId="62" applyFont="1" applyBorder="1" applyAlignment="1">
      <alignment horizontal="left" vertical="center"/>
      <protection/>
    </xf>
    <xf numFmtId="0" fontId="27" fillId="0" borderId="0" xfId="62" applyFont="1" applyBorder="1" applyAlignment="1">
      <alignment horizontal="left" vertical="center"/>
      <protection/>
    </xf>
    <xf numFmtId="0" fontId="22" fillId="0" borderId="19" xfId="62" applyFont="1" applyBorder="1" applyAlignment="1">
      <alignment horizontal="left" vertical="center"/>
      <protection/>
    </xf>
    <xf numFmtId="0" fontId="22" fillId="0" borderId="18" xfId="62" applyFont="1" applyBorder="1" applyAlignment="1">
      <alignment horizontal="left" vertical="center"/>
      <protection/>
    </xf>
    <xf numFmtId="0" fontId="35" fillId="0" borderId="86" xfId="62" applyFont="1" applyBorder="1" applyAlignment="1">
      <alignment horizontal="center" vertical="center"/>
      <protection/>
    </xf>
    <xf numFmtId="0" fontId="35" fillId="0" borderId="87" xfId="62" applyFont="1" applyBorder="1" applyAlignment="1">
      <alignment horizontal="center" vertical="center"/>
      <protection/>
    </xf>
    <xf numFmtId="0" fontId="33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49" fillId="0" borderId="0" xfId="61" applyFont="1" applyAlignment="1">
      <alignment horizontal="center"/>
      <protection/>
    </xf>
    <xf numFmtId="3" fontId="49" fillId="0" borderId="0" xfId="61" applyNumberFormat="1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2" fillId="35" borderId="73" xfId="0" applyFont="1" applyFill="1" applyBorder="1" applyAlignment="1">
      <alignment horizontal="center"/>
    </xf>
    <xf numFmtId="0" fontId="2" fillId="35" borderId="75" xfId="0" applyFont="1" applyFill="1" applyBorder="1" applyAlignment="1">
      <alignment horizontal="center"/>
    </xf>
    <xf numFmtId="0" fontId="2" fillId="35" borderId="88" xfId="0" applyFont="1" applyFill="1" applyBorder="1" applyAlignment="1">
      <alignment horizontal="center"/>
    </xf>
    <xf numFmtId="0" fontId="2" fillId="35" borderId="89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ILANCI RAJFI SHPK 31.12.200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zoomScalePageLayoutView="0" workbookViewId="0" topLeftCell="A25">
      <selection activeCell="J45" sqref="J45"/>
    </sheetView>
  </sheetViews>
  <sheetFormatPr defaultColWidth="9.140625" defaultRowHeight="12.75"/>
  <cols>
    <col min="1" max="1" width="0.71875" style="0" customWidth="1"/>
    <col min="2" max="2" width="6.00390625" style="0" customWidth="1"/>
    <col min="3" max="3" width="3.00390625" style="0" customWidth="1"/>
    <col min="4" max="4" width="21.00390625" style="0" customWidth="1"/>
    <col min="5" max="5" width="16.421875" style="0" customWidth="1"/>
    <col min="6" max="6" width="4.140625" style="0" customWidth="1"/>
    <col min="7" max="7" width="0.9921875" style="0" customWidth="1"/>
    <col min="8" max="8" width="3.00390625" style="0" customWidth="1"/>
    <col min="9" max="9" width="3.7109375" style="0" customWidth="1"/>
    <col min="11" max="11" width="13.7109375" style="0" customWidth="1"/>
    <col min="12" max="12" width="5.28125" style="0" customWidth="1"/>
    <col min="13" max="13" width="13.140625" style="0" customWidth="1"/>
    <col min="14" max="14" width="2.7109375" style="0" customWidth="1"/>
  </cols>
  <sheetData>
    <row r="1" spans="2:10" ht="15.75">
      <c r="B1" s="4"/>
      <c r="C1" s="4"/>
      <c r="D1" s="4"/>
      <c r="E1" s="4"/>
      <c r="F1" s="4"/>
      <c r="G1" s="4"/>
      <c r="H1" s="4"/>
      <c r="I1" s="4"/>
      <c r="J1" s="4"/>
    </row>
    <row r="2" spans="2:14" ht="15.75">
      <c r="B2" s="12"/>
      <c r="C2" s="13"/>
      <c r="D2" s="13"/>
      <c r="E2" s="13"/>
      <c r="F2" s="13"/>
      <c r="G2" s="350"/>
      <c r="H2" s="350"/>
      <c r="I2" s="350"/>
      <c r="J2" s="13"/>
      <c r="K2" s="126"/>
      <c r="L2" s="126"/>
      <c r="M2" s="126"/>
      <c r="N2" s="127"/>
    </row>
    <row r="3" spans="2:14" ht="15.75">
      <c r="B3" s="15"/>
      <c r="C3" s="5"/>
      <c r="D3" s="5"/>
      <c r="E3" s="5"/>
      <c r="F3" s="5"/>
      <c r="G3" s="351"/>
      <c r="H3" s="351"/>
      <c r="I3" s="351"/>
      <c r="J3" s="7"/>
      <c r="K3" s="8"/>
      <c r="L3" s="8"/>
      <c r="M3" s="8"/>
      <c r="N3" s="28"/>
    </row>
    <row r="4" spans="2:14" ht="15.75">
      <c r="B4" s="1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8"/>
    </row>
    <row r="5" spans="2:14" ht="15.75">
      <c r="B5" s="1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8"/>
    </row>
    <row r="6" spans="2:14" ht="15.75"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8"/>
    </row>
    <row r="7" spans="2:14" ht="15.75"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8"/>
    </row>
    <row r="8" spans="2:14" ht="15.75">
      <c r="B8" s="15"/>
      <c r="C8" s="5"/>
      <c r="D8" s="5"/>
      <c r="E8" s="5"/>
      <c r="F8" s="5"/>
      <c r="G8" s="5"/>
      <c r="H8" s="5"/>
      <c r="I8" s="5"/>
      <c r="J8" s="5"/>
      <c r="K8" s="8"/>
      <c r="L8" s="8"/>
      <c r="M8" s="8"/>
      <c r="N8" s="28"/>
    </row>
    <row r="9" spans="2:14" ht="15.75">
      <c r="B9" s="15"/>
      <c r="C9" s="5"/>
      <c r="D9" s="5"/>
      <c r="E9" s="5"/>
      <c r="F9" s="5"/>
      <c r="G9" s="5"/>
      <c r="H9" s="5"/>
      <c r="I9" s="5"/>
      <c r="J9" s="5"/>
      <c r="K9" s="8"/>
      <c r="L9" s="8"/>
      <c r="M9" s="8"/>
      <c r="N9" s="28"/>
    </row>
    <row r="10" spans="2:14" ht="45.75">
      <c r="B10" s="15"/>
      <c r="C10" s="9" t="s">
        <v>80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28"/>
    </row>
    <row r="11" spans="2:14" ht="15.75">
      <c r="B11" s="15"/>
      <c r="C11" s="5"/>
      <c r="D11" s="5"/>
      <c r="E11" s="5"/>
      <c r="F11" s="5"/>
      <c r="G11" s="351"/>
      <c r="H11" s="351"/>
      <c r="I11" s="351"/>
      <c r="J11" s="351"/>
      <c r="K11" s="8"/>
      <c r="L11" s="8"/>
      <c r="M11" s="8"/>
      <c r="N11" s="28"/>
    </row>
    <row r="12" spans="2:14" ht="15.75">
      <c r="B12" s="15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28"/>
    </row>
    <row r="13" spans="2:14" ht="15.75">
      <c r="B13" s="15"/>
      <c r="C13" s="40" t="s">
        <v>95</v>
      </c>
      <c r="D13" s="40"/>
      <c r="E13" s="10"/>
      <c r="F13" s="10"/>
      <c r="G13" s="10"/>
      <c r="H13" s="11"/>
      <c r="I13" s="11"/>
      <c r="J13" s="8"/>
      <c r="K13" s="8"/>
      <c r="L13" s="8"/>
      <c r="M13" s="8"/>
      <c r="N13" s="28"/>
    </row>
    <row r="14" spans="2:14" ht="15.75">
      <c r="B14" s="15"/>
      <c r="C14" s="40" t="s">
        <v>96</v>
      </c>
      <c r="D14" s="40"/>
      <c r="E14" s="10"/>
      <c r="F14" s="10"/>
      <c r="G14" s="10"/>
      <c r="H14" s="10"/>
      <c r="I14" s="10"/>
      <c r="J14" s="10"/>
      <c r="K14" s="8"/>
      <c r="L14" s="8"/>
      <c r="M14" s="8"/>
      <c r="N14" s="28"/>
    </row>
    <row r="15" spans="2:14" ht="15.75">
      <c r="B15" s="15"/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28"/>
    </row>
    <row r="16" spans="2:14" ht="15.75">
      <c r="B16" s="15"/>
      <c r="C16" s="5"/>
      <c r="D16" s="8"/>
      <c r="E16" s="8"/>
      <c r="F16" s="8"/>
      <c r="G16" s="8"/>
      <c r="H16" s="8"/>
      <c r="I16" s="8"/>
      <c r="J16" s="8"/>
      <c r="K16" s="8"/>
      <c r="L16" s="8"/>
      <c r="M16" s="8"/>
      <c r="N16" s="28"/>
    </row>
    <row r="17" spans="2:14" ht="15.75">
      <c r="B17" s="15"/>
      <c r="C17" s="5"/>
      <c r="D17" s="5"/>
      <c r="E17" s="5"/>
      <c r="F17" s="5"/>
      <c r="G17" s="5"/>
      <c r="H17" s="5"/>
      <c r="I17" s="5"/>
      <c r="J17" s="5"/>
      <c r="K17" s="8"/>
      <c r="L17" s="8"/>
      <c r="M17" s="8"/>
      <c r="N17" s="28"/>
    </row>
    <row r="18" spans="2:14" ht="15.75">
      <c r="B18" s="15"/>
      <c r="C18" s="5"/>
      <c r="D18" s="5"/>
      <c r="E18" s="5"/>
      <c r="F18" s="5"/>
      <c r="G18" s="352"/>
      <c r="H18" s="352"/>
      <c r="I18" s="352"/>
      <c r="J18" s="352"/>
      <c r="K18" s="8"/>
      <c r="L18" s="8"/>
      <c r="M18" s="8"/>
      <c r="N18" s="28"/>
    </row>
    <row r="19" spans="2:14" ht="15.75">
      <c r="B19" s="15"/>
      <c r="C19" s="5"/>
      <c r="D19" s="5"/>
      <c r="E19" s="5"/>
      <c r="F19" s="5"/>
      <c r="G19" s="352"/>
      <c r="H19" s="352"/>
      <c r="I19" s="352"/>
      <c r="J19" s="352"/>
      <c r="K19" s="8"/>
      <c r="L19" s="8"/>
      <c r="M19" s="8"/>
      <c r="N19" s="28"/>
    </row>
    <row r="20" spans="2:14" ht="15.75">
      <c r="B20" s="15"/>
      <c r="C20" s="5"/>
      <c r="D20" s="5"/>
      <c r="E20" s="5"/>
      <c r="F20" s="5"/>
      <c r="G20" s="352"/>
      <c r="H20" s="352"/>
      <c r="I20" s="352"/>
      <c r="J20" s="352"/>
      <c r="K20" s="8"/>
      <c r="L20" s="8"/>
      <c r="M20" s="8"/>
      <c r="N20" s="28"/>
    </row>
    <row r="21" spans="2:14" ht="15.75">
      <c r="B21" s="15"/>
      <c r="C21" s="5"/>
      <c r="D21" s="5"/>
      <c r="E21" s="5"/>
      <c r="F21" s="5"/>
      <c r="G21" s="5"/>
      <c r="H21" s="5"/>
      <c r="I21" s="5"/>
      <c r="J21" s="5"/>
      <c r="K21" s="8"/>
      <c r="L21" s="8"/>
      <c r="M21" s="8"/>
      <c r="N21" s="28"/>
    </row>
    <row r="22" spans="2:14" ht="15.75">
      <c r="B22" s="15"/>
      <c r="C22" s="5"/>
      <c r="D22" s="5"/>
      <c r="E22" s="5"/>
      <c r="F22" s="5"/>
      <c r="G22" s="5"/>
      <c r="H22" s="5"/>
      <c r="I22" s="5"/>
      <c r="J22" s="5"/>
      <c r="K22" s="8"/>
      <c r="L22" s="8"/>
      <c r="M22" s="8"/>
      <c r="N22" s="28"/>
    </row>
    <row r="23" spans="2:14" ht="18.75">
      <c r="B23" s="15"/>
      <c r="C23" s="5"/>
      <c r="D23" s="355"/>
      <c r="E23" s="355"/>
      <c r="F23" s="355"/>
      <c r="G23" s="355"/>
      <c r="H23" s="355"/>
      <c r="I23" s="355"/>
      <c r="J23" s="5"/>
      <c r="K23" s="8"/>
      <c r="L23" s="8"/>
      <c r="M23" s="8"/>
      <c r="N23" s="28"/>
    </row>
    <row r="24" spans="2:14" ht="15.75">
      <c r="B24" s="15"/>
      <c r="C24" s="5"/>
      <c r="D24" s="5"/>
      <c r="E24" s="5"/>
      <c r="F24" s="5"/>
      <c r="G24" s="5"/>
      <c r="H24" s="5"/>
      <c r="I24" s="5"/>
      <c r="J24" s="5"/>
      <c r="K24" s="8"/>
      <c r="L24" s="8"/>
      <c r="M24" s="8"/>
      <c r="N24" s="28"/>
    </row>
    <row r="25" spans="2:14" ht="15.75">
      <c r="B25" s="15"/>
      <c r="C25" s="12"/>
      <c r="D25" s="13"/>
      <c r="E25" s="13"/>
      <c r="F25" s="13"/>
      <c r="G25" s="14"/>
      <c r="H25" s="5"/>
      <c r="I25" s="29"/>
      <c r="J25" s="13"/>
      <c r="K25" s="13"/>
      <c r="L25" s="13"/>
      <c r="M25" s="14"/>
      <c r="N25" s="28"/>
    </row>
    <row r="26" spans="2:14" ht="15.75">
      <c r="B26" s="15"/>
      <c r="C26" s="15"/>
      <c r="D26" s="356" t="s">
        <v>81</v>
      </c>
      <c r="E26" s="356"/>
      <c r="F26" s="27"/>
      <c r="G26" s="17"/>
      <c r="H26" s="5"/>
      <c r="I26" s="26"/>
      <c r="J26" s="356" t="s">
        <v>82</v>
      </c>
      <c r="K26" s="356"/>
      <c r="L26" s="356"/>
      <c r="M26" s="357"/>
      <c r="N26" s="28"/>
    </row>
    <row r="27" spans="2:14" ht="15.75">
      <c r="B27" s="15"/>
      <c r="C27" s="15"/>
      <c r="D27" s="18"/>
      <c r="E27" s="18"/>
      <c r="F27" s="18"/>
      <c r="G27" s="19"/>
      <c r="H27" s="5"/>
      <c r="I27" s="26"/>
      <c r="J27" s="8"/>
      <c r="K27" s="8"/>
      <c r="L27" s="8"/>
      <c r="M27" s="28"/>
      <c r="N27" s="28"/>
    </row>
    <row r="28" spans="2:14" ht="18">
      <c r="B28" s="15"/>
      <c r="C28" s="26" t="s">
        <v>93</v>
      </c>
      <c r="D28" s="16" t="s">
        <v>84</v>
      </c>
      <c r="E28" s="132" t="s">
        <v>266</v>
      </c>
      <c r="F28" s="30"/>
      <c r="G28" s="17"/>
      <c r="H28" s="5"/>
      <c r="I28" s="26"/>
      <c r="J28" s="133"/>
      <c r="K28" s="42" t="s">
        <v>97</v>
      </c>
      <c r="L28" s="35" t="s">
        <v>83</v>
      </c>
      <c r="M28" s="134"/>
      <c r="N28" s="28"/>
    </row>
    <row r="29" spans="2:14" ht="15.75">
      <c r="B29" s="15"/>
      <c r="C29" s="26"/>
      <c r="D29" s="16"/>
      <c r="E29" s="16"/>
      <c r="F29" s="16"/>
      <c r="G29" s="17"/>
      <c r="H29" s="5"/>
      <c r="I29" s="26" t="s">
        <v>93</v>
      </c>
      <c r="J29" s="16" t="s">
        <v>85</v>
      </c>
      <c r="K29" s="133"/>
      <c r="L29" s="133"/>
      <c r="M29" s="134"/>
      <c r="N29" s="28"/>
    </row>
    <row r="30" spans="2:14" ht="18">
      <c r="B30" s="15"/>
      <c r="C30" s="26" t="s">
        <v>93</v>
      </c>
      <c r="D30" s="16" t="s">
        <v>86</v>
      </c>
      <c r="E30" s="30" t="s">
        <v>267</v>
      </c>
      <c r="F30" s="30"/>
      <c r="G30" s="17"/>
      <c r="H30" s="5"/>
      <c r="I30" s="26"/>
      <c r="J30" s="133"/>
      <c r="K30" s="42" t="s">
        <v>97</v>
      </c>
      <c r="L30" s="34" t="s">
        <v>101</v>
      </c>
      <c r="M30" s="134"/>
      <c r="N30" s="28"/>
    </row>
    <row r="31" spans="2:14" ht="15.75">
      <c r="B31" s="15"/>
      <c r="C31" s="26"/>
      <c r="D31" s="16"/>
      <c r="E31" s="16"/>
      <c r="F31" s="16"/>
      <c r="G31" s="17"/>
      <c r="H31" s="5"/>
      <c r="I31" s="26"/>
      <c r="J31" s="16"/>
      <c r="K31" s="133"/>
      <c r="L31" s="133"/>
      <c r="M31" s="134"/>
      <c r="N31" s="28"/>
    </row>
    <row r="32" spans="2:14" ht="15.75">
      <c r="B32" s="15"/>
      <c r="C32" s="26" t="s">
        <v>93</v>
      </c>
      <c r="D32" s="16" t="s">
        <v>94</v>
      </c>
      <c r="E32" s="24" t="s">
        <v>268</v>
      </c>
      <c r="F32" s="30"/>
      <c r="G32" s="17"/>
      <c r="H32" s="5"/>
      <c r="I32" s="26" t="s">
        <v>93</v>
      </c>
      <c r="J32" s="16" t="s">
        <v>87</v>
      </c>
      <c r="K32" s="45"/>
      <c r="L32" s="30"/>
      <c r="M32" s="46" t="s">
        <v>102</v>
      </c>
      <c r="N32" s="28"/>
    </row>
    <row r="33" spans="2:14" ht="15.75">
      <c r="B33" s="15"/>
      <c r="C33" s="26"/>
      <c r="D33" s="16"/>
      <c r="E33" s="16"/>
      <c r="F33" s="16"/>
      <c r="G33" s="17"/>
      <c r="H33" s="5"/>
      <c r="I33" s="26"/>
      <c r="J33" s="16"/>
      <c r="K33" s="16"/>
      <c r="L33" s="16"/>
      <c r="M33" s="34"/>
      <c r="N33" s="28"/>
    </row>
    <row r="34" spans="2:14" ht="15.75">
      <c r="B34" s="15"/>
      <c r="C34" s="26" t="s">
        <v>93</v>
      </c>
      <c r="D34" s="16" t="s">
        <v>88</v>
      </c>
      <c r="E34" s="43">
        <v>39796</v>
      </c>
      <c r="F34" s="31"/>
      <c r="G34" s="20"/>
      <c r="H34" s="5"/>
      <c r="I34" s="26" t="s">
        <v>93</v>
      </c>
      <c r="J34" s="16" t="s">
        <v>89</v>
      </c>
      <c r="K34" s="36"/>
      <c r="L34" s="31"/>
      <c r="M34" s="41"/>
      <c r="N34" s="28"/>
    </row>
    <row r="35" spans="2:14" ht="15.75">
      <c r="B35" s="15"/>
      <c r="C35" s="26"/>
      <c r="D35" s="16"/>
      <c r="E35" s="16"/>
      <c r="F35" s="16"/>
      <c r="G35" s="17"/>
      <c r="H35" s="5"/>
      <c r="I35" s="26"/>
      <c r="J35" s="16"/>
      <c r="K35" s="16"/>
      <c r="L35" s="16"/>
      <c r="M35" s="34"/>
      <c r="N35" s="28"/>
    </row>
    <row r="36" spans="2:14" ht="15.75">
      <c r="B36" s="15"/>
      <c r="C36" s="26" t="s">
        <v>93</v>
      </c>
      <c r="D36" s="16" t="s">
        <v>90</v>
      </c>
      <c r="E36" s="44"/>
      <c r="F36" s="32"/>
      <c r="G36" s="17"/>
      <c r="H36" s="5"/>
      <c r="I36" s="26" t="s">
        <v>93</v>
      </c>
      <c r="J36" s="16" t="s">
        <v>91</v>
      </c>
      <c r="K36" s="37"/>
      <c r="L36" s="37"/>
      <c r="M36" s="34"/>
      <c r="N36" s="28"/>
    </row>
    <row r="37" spans="2:14" ht="15.75">
      <c r="B37" s="15"/>
      <c r="C37" s="26"/>
      <c r="D37" s="16"/>
      <c r="E37" s="16"/>
      <c r="F37" s="16"/>
      <c r="G37" s="17"/>
      <c r="H37" s="5"/>
      <c r="I37" s="26"/>
      <c r="J37" s="39" t="s">
        <v>100</v>
      </c>
      <c r="K37" s="44" t="s">
        <v>289</v>
      </c>
      <c r="L37" s="39" t="s">
        <v>98</v>
      </c>
      <c r="M37" s="46" t="s">
        <v>290</v>
      </c>
      <c r="N37" s="28"/>
    </row>
    <row r="38" spans="2:14" ht="15.75">
      <c r="B38" s="15"/>
      <c r="C38" s="26" t="s">
        <v>93</v>
      </c>
      <c r="D38" s="16" t="s">
        <v>92</v>
      </c>
      <c r="E38" s="30" t="s">
        <v>269</v>
      </c>
      <c r="F38" s="30"/>
      <c r="G38" s="21"/>
      <c r="H38" s="22"/>
      <c r="I38" s="26"/>
      <c r="J38" s="16"/>
      <c r="K38" s="16"/>
      <c r="L38" s="16"/>
      <c r="M38" s="38"/>
      <c r="N38" s="28"/>
    </row>
    <row r="39" spans="2:14" ht="15.75">
      <c r="B39" s="15"/>
      <c r="C39" s="26"/>
      <c r="D39" s="30" t="s">
        <v>270</v>
      </c>
      <c r="E39" s="30"/>
      <c r="F39" s="30"/>
      <c r="G39" s="17"/>
      <c r="H39" s="5"/>
      <c r="I39" s="26" t="s">
        <v>93</v>
      </c>
      <c r="J39" s="16" t="s">
        <v>99</v>
      </c>
      <c r="K39" s="16"/>
      <c r="L39" s="353">
        <v>41701</v>
      </c>
      <c r="M39" s="354"/>
      <c r="N39" s="28"/>
    </row>
    <row r="40" spans="2:14" ht="15.75">
      <c r="B40" s="15"/>
      <c r="C40" s="15"/>
      <c r="D40" s="33"/>
      <c r="E40" s="148"/>
      <c r="F40" s="147"/>
      <c r="G40" s="20"/>
      <c r="H40" s="5"/>
      <c r="I40" s="15"/>
      <c r="J40" s="5"/>
      <c r="K40" s="6"/>
      <c r="L40" s="6"/>
      <c r="M40" s="20"/>
      <c r="N40" s="28"/>
    </row>
    <row r="41" spans="2:14" ht="15.75">
      <c r="B41" s="15"/>
      <c r="C41" s="23"/>
      <c r="D41" s="24"/>
      <c r="E41" s="24"/>
      <c r="F41" s="24"/>
      <c r="G41" s="25"/>
      <c r="H41" s="5"/>
      <c r="I41" s="23"/>
      <c r="J41" s="24"/>
      <c r="K41" s="24"/>
      <c r="L41" s="24"/>
      <c r="M41" s="25"/>
      <c r="N41" s="28"/>
    </row>
    <row r="42" spans="2:14" ht="15.75">
      <c r="B42" s="23"/>
      <c r="C42" s="24"/>
      <c r="D42" s="24"/>
      <c r="E42" s="24"/>
      <c r="F42" s="24"/>
      <c r="G42" s="24"/>
      <c r="H42" s="24"/>
      <c r="I42" s="128"/>
      <c r="J42" s="24"/>
      <c r="K42" s="128"/>
      <c r="L42" s="128"/>
      <c r="M42" s="128"/>
      <c r="N42" s="129"/>
    </row>
    <row r="43" spans="2:10" ht="15.75">
      <c r="B43" s="4"/>
      <c r="C43" s="4"/>
      <c r="D43" s="4"/>
      <c r="E43" s="4"/>
      <c r="F43" s="4"/>
      <c r="G43" s="4"/>
      <c r="H43" s="4"/>
      <c r="I43" s="4"/>
      <c r="J43" s="4"/>
    </row>
    <row r="44" spans="2:10" ht="15.75">
      <c r="B44" s="4"/>
      <c r="C44" s="4"/>
      <c r="D44" s="4"/>
      <c r="E44" s="4"/>
      <c r="F44" s="4"/>
      <c r="G44" s="4"/>
      <c r="H44" s="4"/>
      <c r="I44" s="4"/>
      <c r="J44" s="4"/>
    </row>
    <row r="45" spans="2:10" ht="15.75">
      <c r="B45" s="4"/>
      <c r="C45" s="4"/>
      <c r="D45" s="4"/>
      <c r="E45" s="4"/>
      <c r="F45" s="4"/>
      <c r="G45" s="4"/>
      <c r="H45" s="4"/>
      <c r="I45" s="4"/>
      <c r="J45" s="4"/>
    </row>
  </sheetData>
  <sheetProtection/>
  <mergeCells count="10">
    <mergeCell ref="G2:I2"/>
    <mergeCell ref="G3:I3"/>
    <mergeCell ref="G11:J11"/>
    <mergeCell ref="G18:J18"/>
    <mergeCell ref="L39:M39"/>
    <mergeCell ref="G19:J19"/>
    <mergeCell ref="G20:J20"/>
    <mergeCell ref="D23:I23"/>
    <mergeCell ref="D26:E26"/>
    <mergeCell ref="J26:M26"/>
  </mergeCells>
  <printOptions/>
  <pageMargins left="0.77" right="0.36" top="1" bottom="1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7">
      <selection activeCell="D21" sqref="D21"/>
    </sheetView>
  </sheetViews>
  <sheetFormatPr defaultColWidth="11.421875" defaultRowHeight="12.75"/>
  <cols>
    <col min="1" max="1" width="9.421875" style="47" customWidth="1"/>
    <col min="2" max="2" width="46.140625" style="47" customWidth="1"/>
    <col min="3" max="3" width="9.8515625" style="47" customWidth="1"/>
    <col min="4" max="4" width="17.8515625" style="72" bestFit="1" customWidth="1"/>
    <col min="5" max="5" width="17.28125" style="72" customWidth="1"/>
    <col min="6" max="6" width="11.421875" style="47" customWidth="1"/>
    <col min="7" max="7" width="12.28125" style="47" bestFit="1" customWidth="1"/>
    <col min="8" max="8" width="12.28125" style="72" bestFit="1" customWidth="1"/>
    <col min="9" max="16384" width="11.421875" style="47" customWidth="1"/>
  </cols>
  <sheetData>
    <row r="1" ht="13.5">
      <c r="A1" s="91" t="s">
        <v>271</v>
      </c>
    </row>
    <row r="4" ht="18.75">
      <c r="B4" s="48" t="s">
        <v>106</v>
      </c>
    </row>
    <row r="7" ht="12.75">
      <c r="B7" s="49" t="s">
        <v>291</v>
      </c>
    </row>
    <row r="11" spans="1:5" ht="13.5">
      <c r="A11" s="50"/>
      <c r="B11" s="51"/>
      <c r="C11" s="52" t="s">
        <v>37</v>
      </c>
      <c r="D11" s="73" t="s">
        <v>107</v>
      </c>
      <c r="E11" s="74" t="s">
        <v>38</v>
      </c>
    </row>
    <row r="12" spans="1:5" ht="19.5" customHeight="1">
      <c r="A12" s="358" t="s">
        <v>108</v>
      </c>
      <c r="B12" s="359"/>
      <c r="C12" s="53"/>
      <c r="D12" s="189">
        <v>2013</v>
      </c>
      <c r="E12" s="190">
        <v>2012</v>
      </c>
    </row>
    <row r="13" spans="1:5" ht="12.75">
      <c r="A13" s="54" t="s">
        <v>109</v>
      </c>
      <c r="B13" s="55" t="s">
        <v>110</v>
      </c>
      <c r="C13" s="56"/>
      <c r="D13" s="76"/>
      <c r="E13" s="77"/>
    </row>
    <row r="14" spans="1:7" ht="12.75">
      <c r="A14" s="54" t="s">
        <v>111</v>
      </c>
      <c r="B14" s="55" t="s">
        <v>112</v>
      </c>
      <c r="C14" s="56"/>
      <c r="D14" s="321">
        <v>267648.10209960066</v>
      </c>
      <c r="E14" s="327">
        <v>226700.78</v>
      </c>
      <c r="G14" s="146"/>
    </row>
    <row r="15" spans="1:5" ht="12.75">
      <c r="A15" s="54" t="s">
        <v>113</v>
      </c>
      <c r="B15" s="55" t="s">
        <v>114</v>
      </c>
      <c r="C15" s="56"/>
      <c r="D15" s="322"/>
      <c r="E15" s="327"/>
    </row>
    <row r="16" spans="1:5" ht="12.75">
      <c r="A16" s="54" t="s">
        <v>115</v>
      </c>
      <c r="B16" s="57" t="s">
        <v>116</v>
      </c>
      <c r="C16" s="56"/>
      <c r="D16" s="322"/>
      <c r="E16" s="327"/>
    </row>
    <row r="17" spans="1:5" ht="12.75">
      <c r="A17" s="54" t="s">
        <v>117</v>
      </c>
      <c r="B17" s="57" t="s">
        <v>1</v>
      </c>
      <c r="C17" s="56"/>
      <c r="D17" s="322"/>
      <c r="E17" s="327"/>
    </row>
    <row r="18" spans="1:5" ht="12.75">
      <c r="A18" s="58"/>
      <c r="B18" s="55" t="s">
        <v>118</v>
      </c>
      <c r="C18" s="56"/>
      <c r="D18" s="322"/>
      <c r="E18" s="327"/>
    </row>
    <row r="19" spans="1:5" ht="12.75">
      <c r="A19" s="54" t="s">
        <v>119</v>
      </c>
      <c r="B19" s="55" t="s">
        <v>120</v>
      </c>
      <c r="C19" s="56"/>
      <c r="D19" s="322"/>
      <c r="E19" s="327"/>
    </row>
    <row r="20" spans="1:7" ht="12.75">
      <c r="A20" s="54" t="s">
        <v>121</v>
      </c>
      <c r="B20" s="57" t="s">
        <v>122</v>
      </c>
      <c r="C20" s="56"/>
      <c r="D20" s="323">
        <v>2615032.33</v>
      </c>
      <c r="E20" s="327">
        <v>1076468</v>
      </c>
      <c r="G20" s="72"/>
    </row>
    <row r="21" spans="1:7" ht="12.75">
      <c r="A21" s="54" t="s">
        <v>123</v>
      </c>
      <c r="B21" s="57" t="s">
        <v>124</v>
      </c>
      <c r="C21" s="56"/>
      <c r="D21" s="324">
        <v>569290.9</v>
      </c>
      <c r="E21" s="327">
        <v>863375</v>
      </c>
      <c r="G21" s="146"/>
    </row>
    <row r="22" spans="1:5" ht="12.75">
      <c r="A22" s="54" t="s">
        <v>125</v>
      </c>
      <c r="B22" s="57" t="s">
        <v>2</v>
      </c>
      <c r="C22" s="56"/>
      <c r="D22" s="323"/>
      <c r="E22" s="327"/>
    </row>
    <row r="23" spans="1:7" ht="12.75">
      <c r="A23" s="54" t="s">
        <v>126</v>
      </c>
      <c r="B23" s="57" t="s">
        <v>3</v>
      </c>
      <c r="C23" s="56"/>
      <c r="D23" s="325"/>
      <c r="E23" s="327"/>
      <c r="G23" s="146"/>
    </row>
    <row r="24" spans="1:5" ht="12.75">
      <c r="A24" s="58"/>
      <c r="B24" s="55" t="s">
        <v>127</v>
      </c>
      <c r="C24" s="56"/>
      <c r="D24" s="326">
        <f>SUM(D20:D23)</f>
        <v>3184323.23</v>
      </c>
      <c r="E24" s="328">
        <f>SUM(E20:E23)</f>
        <v>1939843</v>
      </c>
    </row>
    <row r="25" spans="1:5" ht="12.75">
      <c r="A25" s="54" t="s">
        <v>128</v>
      </c>
      <c r="B25" s="55" t="s">
        <v>4</v>
      </c>
      <c r="C25" s="56"/>
      <c r="D25" s="76"/>
      <c r="E25" s="77"/>
    </row>
    <row r="26" spans="1:7" ht="12.75">
      <c r="A26" s="54" t="s">
        <v>129</v>
      </c>
      <c r="B26" s="57" t="s">
        <v>5</v>
      </c>
      <c r="C26" s="56"/>
      <c r="D26" s="78"/>
      <c r="E26" s="77"/>
      <c r="G26" s="72"/>
    </row>
    <row r="27" spans="1:5" ht="12.75">
      <c r="A27" s="54" t="s">
        <v>130</v>
      </c>
      <c r="B27" s="57" t="s">
        <v>6</v>
      </c>
      <c r="C27" s="56"/>
      <c r="D27" s="78"/>
      <c r="E27" s="77"/>
    </row>
    <row r="28" spans="1:5" ht="12.75">
      <c r="A28" s="54" t="s">
        <v>131</v>
      </c>
      <c r="B28" s="57" t="s">
        <v>7</v>
      </c>
      <c r="C28" s="56"/>
      <c r="D28" s="76"/>
      <c r="E28" s="77"/>
    </row>
    <row r="29" spans="1:7" ht="12.75">
      <c r="A29" s="54" t="s">
        <v>132</v>
      </c>
      <c r="B29" s="57" t="s">
        <v>8</v>
      </c>
      <c r="C29" s="56"/>
      <c r="D29" s="149"/>
      <c r="E29" s="150"/>
      <c r="G29" s="146"/>
    </row>
    <row r="30" spans="1:5" ht="12.75">
      <c r="A30" s="54" t="s">
        <v>133</v>
      </c>
      <c r="B30" s="57" t="s">
        <v>134</v>
      </c>
      <c r="C30" s="56"/>
      <c r="D30" s="76"/>
      <c r="E30" s="77"/>
    </row>
    <row r="31" spans="1:5" ht="12.75">
      <c r="A31" s="58"/>
      <c r="B31" s="55" t="s">
        <v>135</v>
      </c>
      <c r="C31" s="56"/>
      <c r="D31" s="321">
        <f>SUM(D26:D30)</f>
        <v>0</v>
      </c>
      <c r="E31" s="329">
        <f>SUM(E26:E30)</f>
        <v>0</v>
      </c>
    </row>
    <row r="32" spans="1:5" ht="12.75">
      <c r="A32" s="54" t="s">
        <v>136</v>
      </c>
      <c r="B32" s="55" t="s">
        <v>137</v>
      </c>
      <c r="C32" s="56"/>
      <c r="D32" s="76"/>
      <c r="E32" s="77"/>
    </row>
    <row r="33" spans="1:5" ht="12.75">
      <c r="A33" s="54" t="s">
        <v>138</v>
      </c>
      <c r="B33" s="55" t="s">
        <v>139</v>
      </c>
      <c r="C33" s="56"/>
      <c r="D33" s="76"/>
      <c r="E33" s="77"/>
    </row>
    <row r="34" spans="1:7" ht="12.75">
      <c r="A34" s="54" t="s">
        <v>140</v>
      </c>
      <c r="B34" s="55" t="s">
        <v>9</v>
      </c>
      <c r="C34" s="56"/>
      <c r="D34" s="149"/>
      <c r="E34" s="330">
        <v>961213</v>
      </c>
      <c r="G34" s="146"/>
    </row>
    <row r="35" spans="1:5" ht="19.5" customHeight="1">
      <c r="A35" s="360" t="s">
        <v>141</v>
      </c>
      <c r="B35" s="361"/>
      <c r="C35" s="56"/>
      <c r="D35" s="331">
        <f>+D14+D24+D31+D34</f>
        <v>3451971.3320996007</v>
      </c>
      <c r="E35" s="332">
        <f>+E14+E24+E31+E34</f>
        <v>3127756.78</v>
      </c>
    </row>
    <row r="36" spans="1:5" ht="12.75">
      <c r="A36" s="54" t="s">
        <v>142</v>
      </c>
      <c r="B36" s="55" t="s">
        <v>103</v>
      </c>
      <c r="C36" s="56"/>
      <c r="D36" s="76"/>
      <c r="E36" s="77"/>
    </row>
    <row r="37" spans="1:5" ht="12.75">
      <c r="A37" s="54" t="s">
        <v>143</v>
      </c>
      <c r="B37" s="55" t="s">
        <v>10</v>
      </c>
      <c r="C37" s="56"/>
      <c r="D37" s="76"/>
      <c r="E37" s="77"/>
    </row>
    <row r="38" spans="1:5" ht="12.75">
      <c r="A38" s="54" t="s">
        <v>144</v>
      </c>
      <c r="B38" s="57" t="s">
        <v>145</v>
      </c>
      <c r="C38" s="56"/>
      <c r="D38" s="76"/>
      <c r="E38" s="77"/>
    </row>
    <row r="39" spans="1:5" ht="12.75">
      <c r="A39" s="54" t="s">
        <v>146</v>
      </c>
      <c r="B39" s="57" t="s">
        <v>147</v>
      </c>
      <c r="C39" s="56"/>
      <c r="D39" s="76"/>
      <c r="E39" s="77"/>
    </row>
    <row r="40" spans="1:5" ht="12.75">
      <c r="A40" s="54" t="s">
        <v>148</v>
      </c>
      <c r="B40" s="57" t="s">
        <v>11</v>
      </c>
      <c r="C40" s="56"/>
      <c r="D40" s="76"/>
      <c r="E40" s="77"/>
    </row>
    <row r="41" spans="1:5" ht="12.75">
      <c r="A41" s="54" t="s">
        <v>149</v>
      </c>
      <c r="B41" s="57" t="s">
        <v>150</v>
      </c>
      <c r="C41" s="56"/>
      <c r="D41" s="76"/>
      <c r="E41" s="77"/>
    </row>
    <row r="42" spans="1:5" ht="12.75">
      <c r="A42" s="58"/>
      <c r="B42" s="55" t="s">
        <v>151</v>
      </c>
      <c r="C42" s="56"/>
      <c r="D42" s="76"/>
      <c r="E42" s="77"/>
    </row>
    <row r="43" spans="1:5" ht="12.75">
      <c r="A43" s="54" t="s">
        <v>152</v>
      </c>
      <c r="B43" s="55" t="s">
        <v>104</v>
      </c>
      <c r="C43" s="56"/>
      <c r="D43" s="76"/>
      <c r="E43" s="77"/>
    </row>
    <row r="44" spans="1:5" ht="12.75">
      <c r="A44" s="54" t="s">
        <v>153</v>
      </c>
      <c r="B44" s="57" t="s">
        <v>12</v>
      </c>
      <c r="C44" s="56"/>
      <c r="D44" s="76"/>
      <c r="E44" s="77"/>
    </row>
    <row r="45" spans="1:5" ht="12.75">
      <c r="A45" s="54" t="s">
        <v>154</v>
      </c>
      <c r="B45" s="57" t="s">
        <v>13</v>
      </c>
      <c r="C45" s="56"/>
      <c r="D45" s="76"/>
      <c r="E45" s="77"/>
    </row>
    <row r="46" spans="1:5" ht="12.75">
      <c r="A46" s="54" t="s">
        <v>155</v>
      </c>
      <c r="B46" s="57" t="s">
        <v>156</v>
      </c>
      <c r="C46" s="56"/>
      <c r="D46" s="78"/>
      <c r="E46" s="77"/>
    </row>
    <row r="47" spans="1:7" ht="12.75">
      <c r="A47" s="54" t="s">
        <v>157</v>
      </c>
      <c r="B47" s="57" t="s">
        <v>158</v>
      </c>
      <c r="C47" s="56"/>
      <c r="D47" s="326">
        <v>5348830.1175999995</v>
      </c>
      <c r="E47" s="327">
        <v>6753922</v>
      </c>
      <c r="G47" s="72"/>
    </row>
    <row r="48" spans="1:5" ht="12.75">
      <c r="A48" s="58"/>
      <c r="B48" s="55" t="s">
        <v>159</v>
      </c>
      <c r="C48" s="56"/>
      <c r="D48" s="333">
        <f>SUM(D46:D47)</f>
        <v>5348830.1175999995</v>
      </c>
      <c r="E48" s="334">
        <f>SUM(E46:E47)</f>
        <v>6753922</v>
      </c>
    </row>
    <row r="49" spans="1:5" ht="12.75">
      <c r="A49" s="54" t="s">
        <v>160</v>
      </c>
      <c r="B49" s="55" t="s">
        <v>161</v>
      </c>
      <c r="C49" s="56"/>
      <c r="D49" s="76"/>
      <c r="E49" s="77"/>
    </row>
    <row r="50" spans="1:5" ht="12.75">
      <c r="A50" s="54" t="s">
        <v>162</v>
      </c>
      <c r="B50" s="55" t="s">
        <v>14</v>
      </c>
      <c r="C50" s="56"/>
      <c r="D50" s="76"/>
      <c r="E50" s="77"/>
    </row>
    <row r="51" spans="1:5" ht="12.75">
      <c r="A51" s="54" t="s">
        <v>163</v>
      </c>
      <c r="B51" s="57" t="s">
        <v>164</v>
      </c>
      <c r="C51" s="56"/>
      <c r="D51" s="76"/>
      <c r="E51" s="77"/>
    </row>
    <row r="52" spans="1:5" ht="12.75">
      <c r="A52" s="54" t="s">
        <v>165</v>
      </c>
      <c r="B52" s="57" t="s">
        <v>15</v>
      </c>
      <c r="C52" s="56"/>
      <c r="D52" s="78"/>
      <c r="E52" s="77"/>
    </row>
    <row r="53" spans="1:7" ht="12.75">
      <c r="A53" s="54" t="s">
        <v>166</v>
      </c>
      <c r="B53" s="57" t="s">
        <v>16</v>
      </c>
      <c r="C53" s="56"/>
      <c r="D53" s="76"/>
      <c r="E53" s="77"/>
      <c r="G53" s="146"/>
    </row>
    <row r="54" spans="1:5" ht="12.75">
      <c r="A54" s="58"/>
      <c r="B54" s="55" t="s">
        <v>167</v>
      </c>
      <c r="C54" s="56"/>
      <c r="D54" s="321">
        <f>SUM(D52:D53)</f>
        <v>0</v>
      </c>
      <c r="E54" s="329">
        <f>SUM(E51:E53)</f>
        <v>0</v>
      </c>
    </row>
    <row r="55" spans="1:5" ht="12.75">
      <c r="A55" s="54" t="s">
        <v>168</v>
      </c>
      <c r="B55" s="55" t="s">
        <v>105</v>
      </c>
      <c r="C55" s="56"/>
      <c r="D55" s="76"/>
      <c r="E55" s="77"/>
    </row>
    <row r="56" spans="1:5" ht="12.75">
      <c r="A56" s="54" t="s">
        <v>169</v>
      </c>
      <c r="B56" s="55" t="s">
        <v>170</v>
      </c>
      <c r="C56" s="56"/>
      <c r="D56" s="76"/>
      <c r="E56" s="77"/>
    </row>
    <row r="57" spans="1:5" ht="25.5" customHeight="1" thickBot="1">
      <c r="A57" s="362" t="s">
        <v>141</v>
      </c>
      <c r="B57" s="363"/>
      <c r="C57" s="59"/>
      <c r="D57" s="116">
        <f>+D48+D54+D55</f>
        <v>5348830.1175999995</v>
      </c>
      <c r="E57" s="130">
        <f>+E48+E54+E55</f>
        <v>6753922</v>
      </c>
    </row>
    <row r="58" spans="1:5" ht="14.25">
      <c r="A58" s="366" t="s">
        <v>171</v>
      </c>
      <c r="B58" s="367"/>
      <c r="C58" s="53"/>
      <c r="D58" s="335">
        <f>+D35+D57</f>
        <v>8800801.4496996</v>
      </c>
      <c r="E58" s="336">
        <f>+E35+E57</f>
        <v>9881678.78</v>
      </c>
    </row>
    <row r="59" spans="1:5" ht="13.5">
      <c r="A59" s="368" t="s">
        <v>172</v>
      </c>
      <c r="B59" s="369"/>
      <c r="C59" s="60"/>
      <c r="D59" s="337">
        <v>0</v>
      </c>
      <c r="E59" s="338">
        <v>0</v>
      </c>
    </row>
    <row r="63" spans="1:5" ht="13.5">
      <c r="A63" s="50"/>
      <c r="B63" s="51"/>
      <c r="C63" s="52" t="s">
        <v>37</v>
      </c>
      <c r="D63" s="73" t="s">
        <v>107</v>
      </c>
      <c r="E63" s="74" t="s">
        <v>38</v>
      </c>
    </row>
    <row r="64" spans="1:5" ht="20.25" customHeight="1">
      <c r="A64" s="61" t="s">
        <v>173</v>
      </c>
      <c r="C64" s="53"/>
      <c r="E64" s="75"/>
    </row>
    <row r="65" spans="1:5" ht="12.75">
      <c r="A65" s="54" t="s">
        <v>174</v>
      </c>
      <c r="B65" s="55" t="s">
        <v>175</v>
      </c>
      <c r="C65" s="56"/>
      <c r="D65" s="76"/>
      <c r="E65" s="77"/>
    </row>
    <row r="66" spans="1:5" ht="12.75">
      <c r="A66" s="54" t="s">
        <v>176</v>
      </c>
      <c r="B66" s="55" t="s">
        <v>0</v>
      </c>
      <c r="C66" s="56"/>
      <c r="D66" s="76"/>
      <c r="E66" s="77"/>
    </row>
    <row r="67" spans="1:5" ht="12.75">
      <c r="A67" s="54" t="s">
        <v>177</v>
      </c>
      <c r="B67" s="55" t="s">
        <v>17</v>
      </c>
      <c r="C67" s="56"/>
      <c r="D67" s="76"/>
      <c r="E67" s="77"/>
    </row>
    <row r="68" spans="1:5" ht="12.75">
      <c r="A68" s="54" t="s">
        <v>178</v>
      </c>
      <c r="B68" s="57" t="s">
        <v>18</v>
      </c>
      <c r="C68" s="56"/>
      <c r="D68" s="325"/>
      <c r="E68" s="327">
        <v>0.0009999871253967285</v>
      </c>
    </row>
    <row r="69" spans="1:5" ht="12.75">
      <c r="A69" s="54" t="s">
        <v>179</v>
      </c>
      <c r="B69" s="57" t="s">
        <v>180</v>
      </c>
      <c r="C69" s="56"/>
      <c r="D69" s="322"/>
      <c r="E69" s="327"/>
    </row>
    <row r="70" spans="1:5" ht="12.75">
      <c r="A70" s="54" t="s">
        <v>181</v>
      </c>
      <c r="B70" s="57" t="s">
        <v>182</v>
      </c>
      <c r="C70" s="56"/>
      <c r="D70" s="322"/>
      <c r="E70" s="327"/>
    </row>
    <row r="71" spans="1:5" ht="12.75">
      <c r="A71" s="58"/>
      <c r="B71" s="55" t="s">
        <v>183</v>
      </c>
      <c r="C71" s="56"/>
      <c r="D71" s="333">
        <f>SUM(D68:D70)</f>
        <v>0</v>
      </c>
      <c r="E71" s="334">
        <f>SUM(E68:E70)</f>
        <v>0.0009999871253967285</v>
      </c>
    </row>
    <row r="72" spans="1:5" ht="12.75">
      <c r="A72" s="54" t="s">
        <v>184</v>
      </c>
      <c r="B72" s="55" t="s">
        <v>19</v>
      </c>
      <c r="C72" s="56"/>
      <c r="D72" s="322"/>
      <c r="E72" s="327"/>
    </row>
    <row r="73" spans="1:7" ht="12.75">
      <c r="A73" s="54" t="s">
        <v>185</v>
      </c>
      <c r="B73" s="57" t="s">
        <v>20</v>
      </c>
      <c r="C73" s="56"/>
      <c r="D73" s="341">
        <v>553514.2814981999</v>
      </c>
      <c r="E73" s="327">
        <v>961764</v>
      </c>
      <c r="G73" s="146"/>
    </row>
    <row r="74" spans="1:7" ht="12.75">
      <c r="A74" s="54" t="s">
        <v>186</v>
      </c>
      <c r="B74" s="57" t="s">
        <v>21</v>
      </c>
      <c r="C74" s="56"/>
      <c r="D74" s="323">
        <v>96007.06</v>
      </c>
      <c r="E74" s="330">
        <v>11137</v>
      </c>
      <c r="G74" s="146"/>
    </row>
    <row r="75" spans="1:7" ht="12.75">
      <c r="A75" s="54" t="s">
        <v>187</v>
      </c>
      <c r="B75" s="57" t="s">
        <v>22</v>
      </c>
      <c r="C75" s="56"/>
      <c r="D75" s="341">
        <v>203969</v>
      </c>
      <c r="E75" s="327">
        <v>239745</v>
      </c>
      <c r="G75" s="146"/>
    </row>
    <row r="76" spans="1:7" ht="12.75">
      <c r="A76" s="54" t="s">
        <v>188</v>
      </c>
      <c r="B76" s="57" t="s">
        <v>23</v>
      </c>
      <c r="C76" s="56"/>
      <c r="D76" s="341">
        <v>38289512</v>
      </c>
      <c r="E76" s="327">
        <v>35889012</v>
      </c>
      <c r="G76" s="146"/>
    </row>
    <row r="77" spans="1:5" ht="12.75">
      <c r="A77" s="54" t="s">
        <v>189</v>
      </c>
      <c r="B77" s="57" t="s">
        <v>190</v>
      </c>
      <c r="C77" s="56"/>
      <c r="D77" s="322"/>
      <c r="E77" s="327"/>
    </row>
    <row r="78" spans="1:7" ht="12.75">
      <c r="A78" s="58"/>
      <c r="B78" s="55" t="s">
        <v>191</v>
      </c>
      <c r="C78" s="56"/>
      <c r="D78" s="333">
        <f>SUM(D73:D77)</f>
        <v>39143002.341498196</v>
      </c>
      <c r="E78" s="334">
        <f>SUM(E73:E77)</f>
        <v>37101658</v>
      </c>
      <c r="G78" s="72">
        <f>D78+27319979</f>
        <v>66462981.341498196</v>
      </c>
    </row>
    <row r="79" spans="1:5" ht="12.75">
      <c r="A79" s="54" t="s">
        <v>192</v>
      </c>
      <c r="B79" s="55" t="s">
        <v>24</v>
      </c>
      <c r="C79" s="56"/>
      <c r="D79" s="322"/>
      <c r="E79" s="327"/>
    </row>
    <row r="80" spans="1:5" ht="12.75">
      <c r="A80" s="54" t="s">
        <v>193</v>
      </c>
      <c r="B80" s="55" t="s">
        <v>25</v>
      </c>
      <c r="C80" s="56"/>
      <c r="D80" s="322"/>
      <c r="E80" s="327"/>
    </row>
    <row r="81" spans="1:5" ht="21" customHeight="1">
      <c r="A81" s="360" t="s">
        <v>141</v>
      </c>
      <c r="B81" s="361"/>
      <c r="C81" s="56"/>
      <c r="D81" s="339">
        <f>+D71+D78</f>
        <v>39143002.341498196</v>
      </c>
      <c r="E81" s="340">
        <f>+E71+E78</f>
        <v>37101658.00099999</v>
      </c>
    </row>
    <row r="82" spans="1:5" ht="12.75">
      <c r="A82" s="58"/>
      <c r="B82" s="62"/>
      <c r="C82" s="56"/>
      <c r="D82" s="76"/>
      <c r="E82" s="77"/>
    </row>
    <row r="83" spans="1:5" ht="12.75">
      <c r="A83" s="54" t="s">
        <v>194</v>
      </c>
      <c r="B83" s="55" t="s">
        <v>195</v>
      </c>
      <c r="C83" s="56"/>
      <c r="D83" s="76"/>
      <c r="E83" s="77"/>
    </row>
    <row r="84" spans="1:5" ht="12.75">
      <c r="A84" s="54" t="s">
        <v>196</v>
      </c>
      <c r="B84" s="55" t="s">
        <v>26</v>
      </c>
      <c r="C84" s="56"/>
      <c r="D84" s="76"/>
      <c r="E84" s="77"/>
    </row>
    <row r="85" spans="1:5" ht="12.75">
      <c r="A85" s="54" t="s">
        <v>197</v>
      </c>
      <c r="B85" s="57" t="s">
        <v>27</v>
      </c>
      <c r="C85" s="56"/>
      <c r="D85" s="78"/>
      <c r="E85" s="77"/>
    </row>
    <row r="86" spans="1:5" ht="12.75">
      <c r="A86" s="54" t="s">
        <v>198</v>
      </c>
      <c r="B86" s="57" t="s">
        <v>199</v>
      </c>
      <c r="C86" s="56"/>
      <c r="D86" s="76"/>
      <c r="E86" s="77"/>
    </row>
    <row r="87" spans="1:5" ht="12.75">
      <c r="A87" s="58"/>
      <c r="B87" s="55" t="s">
        <v>200</v>
      </c>
      <c r="C87" s="56"/>
      <c r="D87" s="342">
        <f>SUM(D85:D86)</f>
        <v>0</v>
      </c>
      <c r="E87" s="343">
        <f>SUM(E85:E86)</f>
        <v>0</v>
      </c>
    </row>
    <row r="88" spans="1:5" ht="12.75">
      <c r="A88" s="54" t="s">
        <v>201</v>
      </c>
      <c r="B88" s="55" t="s">
        <v>28</v>
      </c>
      <c r="C88" s="56"/>
      <c r="D88" s="322"/>
      <c r="E88" s="327"/>
    </row>
    <row r="89" spans="1:5" ht="12.75">
      <c r="A89" s="54" t="s">
        <v>202</v>
      </c>
      <c r="B89" s="55" t="s">
        <v>29</v>
      </c>
      <c r="C89" s="56"/>
      <c r="D89" s="322"/>
      <c r="E89" s="327"/>
    </row>
    <row r="90" spans="1:5" ht="12.75">
      <c r="A90" s="54" t="s">
        <v>203</v>
      </c>
      <c r="B90" s="55" t="s">
        <v>24</v>
      </c>
      <c r="C90" s="56"/>
      <c r="D90" s="342"/>
      <c r="E90" s="327"/>
    </row>
    <row r="91" spans="1:5" ht="18.75" customHeight="1">
      <c r="A91" s="360" t="s">
        <v>141</v>
      </c>
      <c r="B91" s="361"/>
      <c r="C91" s="56"/>
      <c r="D91" s="344">
        <f>+D83+D87+D88+D89+D90</f>
        <v>0</v>
      </c>
      <c r="E91" s="345">
        <f>+E83+E87+E88+E89+E90</f>
        <v>0</v>
      </c>
    </row>
    <row r="92" spans="1:5" ht="12.75">
      <c r="A92" s="58"/>
      <c r="B92" s="62"/>
      <c r="C92" s="56"/>
      <c r="D92" s="322"/>
      <c r="E92" s="327"/>
    </row>
    <row r="93" spans="1:5" ht="12.75">
      <c r="A93" s="54" t="s">
        <v>204</v>
      </c>
      <c r="B93" s="55" t="s">
        <v>205</v>
      </c>
      <c r="C93" s="56"/>
      <c r="D93" s="322"/>
      <c r="E93" s="327"/>
    </row>
    <row r="94" spans="1:5" ht="12.75">
      <c r="A94" s="54" t="s">
        <v>206</v>
      </c>
      <c r="B94" s="55" t="s">
        <v>207</v>
      </c>
      <c r="C94" s="56"/>
      <c r="D94" s="322"/>
      <c r="E94" s="327"/>
    </row>
    <row r="95" spans="1:5" ht="12.75">
      <c r="A95" s="54" t="s">
        <v>208</v>
      </c>
      <c r="B95" s="55" t="s">
        <v>209</v>
      </c>
      <c r="C95" s="56"/>
      <c r="D95" s="322"/>
      <c r="E95" s="327"/>
    </row>
    <row r="96" spans="1:7" ht="12.75">
      <c r="A96" s="54" t="s">
        <v>210</v>
      </c>
      <c r="B96" s="55" t="s">
        <v>66</v>
      </c>
      <c r="C96" s="56"/>
      <c r="D96" s="324">
        <v>100000</v>
      </c>
      <c r="E96" s="327">
        <v>100000</v>
      </c>
      <c r="G96" s="146"/>
    </row>
    <row r="97" spans="1:5" ht="12.75">
      <c r="A97" s="54" t="s">
        <v>211</v>
      </c>
      <c r="B97" s="55" t="s">
        <v>71</v>
      </c>
      <c r="C97" s="56"/>
      <c r="D97" s="322"/>
      <c r="E97" s="327"/>
    </row>
    <row r="98" spans="1:5" ht="12.75">
      <c r="A98" s="54" t="s">
        <v>212</v>
      </c>
      <c r="B98" s="55" t="s">
        <v>213</v>
      </c>
      <c r="C98" s="56"/>
      <c r="D98" s="76"/>
      <c r="E98" s="77"/>
    </row>
    <row r="99" spans="1:5" ht="12.75">
      <c r="A99" s="54" t="s">
        <v>214</v>
      </c>
      <c r="B99" s="55" t="s">
        <v>215</v>
      </c>
      <c r="C99" s="56"/>
      <c r="D99" s="76"/>
      <c r="E99" s="77"/>
    </row>
    <row r="100" spans="1:5" ht="12.75">
      <c r="A100" s="54" t="s">
        <v>216</v>
      </c>
      <c r="B100" s="57" t="s">
        <v>217</v>
      </c>
      <c r="C100" s="56"/>
      <c r="D100" s="76"/>
      <c r="E100" s="77"/>
    </row>
    <row r="101" spans="1:5" ht="12.75">
      <c r="A101" s="54" t="s">
        <v>218</v>
      </c>
      <c r="B101" s="57" t="s">
        <v>30</v>
      </c>
      <c r="C101" s="56"/>
      <c r="D101" s="76"/>
      <c r="E101" s="77"/>
    </row>
    <row r="102" spans="1:5" ht="12.75">
      <c r="A102" s="54" t="s">
        <v>219</v>
      </c>
      <c r="B102" s="57" t="s">
        <v>31</v>
      </c>
      <c r="C102" s="56"/>
      <c r="D102" s="78"/>
      <c r="E102" s="77"/>
    </row>
    <row r="103" spans="1:5" ht="12.75">
      <c r="A103" s="58"/>
      <c r="B103" s="55" t="s">
        <v>220</v>
      </c>
      <c r="C103" s="56"/>
      <c r="D103" s="324"/>
      <c r="E103" s="346">
        <f>SUM(E100:E102)</f>
        <v>0</v>
      </c>
    </row>
    <row r="104" spans="1:5" ht="12.75">
      <c r="A104" s="54" t="s">
        <v>221</v>
      </c>
      <c r="B104" s="55" t="s">
        <v>222</v>
      </c>
      <c r="C104" s="56"/>
      <c r="D104" s="324">
        <v>-27319979</v>
      </c>
      <c r="E104" s="327">
        <v>-22624967</v>
      </c>
    </row>
    <row r="105" spans="1:5" ht="12.75">
      <c r="A105" s="54" t="s">
        <v>223</v>
      </c>
      <c r="B105" s="55" t="s">
        <v>224</v>
      </c>
      <c r="C105" s="56"/>
      <c r="D105" s="347">
        <f>PASH!C58</f>
        <v>-3122221.8499999996</v>
      </c>
      <c r="E105" s="327">
        <v>-4695012.219999999</v>
      </c>
    </row>
    <row r="106" spans="1:5" ht="24.75" customHeight="1" thickBot="1">
      <c r="A106" s="364" t="s">
        <v>141</v>
      </c>
      <c r="B106" s="365"/>
      <c r="C106" s="59"/>
      <c r="D106" s="116">
        <f>+D96+D103+D104+D105</f>
        <v>-30342200.85</v>
      </c>
      <c r="E106" s="130">
        <f>+E96+E103+E104+E105</f>
        <v>-27219979.22</v>
      </c>
    </row>
    <row r="107" spans="1:6" ht="18.75" customHeight="1">
      <c r="A107" s="63" t="s">
        <v>225</v>
      </c>
      <c r="B107" s="64"/>
      <c r="C107" s="65"/>
      <c r="D107" s="191">
        <f>+D81+D91+D106</f>
        <v>8800801.491498195</v>
      </c>
      <c r="E107" s="131">
        <f>+E81+E91+E106</f>
        <v>9881678.780999988</v>
      </c>
      <c r="F107" s="66"/>
    </row>
    <row r="108" spans="1:5" ht="13.5">
      <c r="A108" s="67" t="s">
        <v>226</v>
      </c>
      <c r="B108" s="64"/>
      <c r="C108" s="65"/>
      <c r="D108" s="79">
        <v>0</v>
      </c>
      <c r="E108" s="80">
        <v>0</v>
      </c>
    </row>
    <row r="110" spans="1:6" ht="14.25">
      <c r="A110" s="68"/>
      <c r="D110" s="66"/>
      <c r="F110" s="66"/>
    </row>
    <row r="112" spans="4:5" ht="12.75">
      <c r="D112" s="348">
        <f>+D58-D107</f>
        <v>-0.04179859533905983</v>
      </c>
      <c r="E112" s="349">
        <f>+E58-E107</f>
        <v>-0.0009999889880418777</v>
      </c>
    </row>
    <row r="115" spans="3:6" ht="12.75">
      <c r="C115" s="69"/>
      <c r="D115" s="81"/>
      <c r="F115" s="70"/>
    </row>
    <row r="117" ht="12.75">
      <c r="E117" s="135"/>
    </row>
    <row r="118" ht="12.75">
      <c r="C118" s="71"/>
    </row>
  </sheetData>
  <sheetProtection/>
  <mergeCells count="8">
    <mergeCell ref="A12:B12"/>
    <mergeCell ref="A35:B35"/>
    <mergeCell ref="A57:B57"/>
    <mergeCell ref="A81:B81"/>
    <mergeCell ref="A91:B91"/>
    <mergeCell ref="A106:B106"/>
    <mergeCell ref="A58:B58"/>
    <mergeCell ref="A59:B59"/>
  </mergeCells>
  <printOptions/>
  <pageMargins left="0.44" right="0.1701388888888889" top="0.17" bottom="0.1701388888888889" header="0" footer="0"/>
  <pageSetup errors="NA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46">
      <selection activeCell="B68" sqref="B68"/>
    </sheetView>
  </sheetViews>
  <sheetFormatPr defaultColWidth="11.421875" defaultRowHeight="12.75"/>
  <cols>
    <col min="1" max="1" width="6.7109375" style="47" customWidth="1"/>
    <col min="2" max="2" width="58.421875" style="47" customWidth="1"/>
    <col min="3" max="3" width="15.8515625" style="109" customWidth="1"/>
    <col min="4" max="4" width="17.28125" style="137" customWidth="1"/>
    <col min="5" max="5" width="11.421875" style="47" customWidth="1"/>
    <col min="6" max="6" width="12.8515625" style="47" bestFit="1" customWidth="1"/>
    <col min="7" max="7" width="11.8515625" style="47" bestFit="1" customWidth="1"/>
    <col min="8" max="16384" width="11.421875" style="47" customWidth="1"/>
  </cols>
  <sheetData>
    <row r="1" ht="13.5">
      <c r="A1" s="91" t="s">
        <v>271</v>
      </c>
    </row>
    <row r="4" spans="1:4" ht="12.75" customHeight="1">
      <c r="A4" s="372" t="s">
        <v>227</v>
      </c>
      <c r="B4" s="372"/>
      <c r="C4" s="372"/>
      <c r="D4" s="372"/>
    </row>
    <row r="7" spans="1:4" ht="12.75">
      <c r="A7" s="373" t="s">
        <v>291</v>
      </c>
      <c r="B7" s="373"/>
      <c r="C7" s="373"/>
      <c r="D7" s="373"/>
    </row>
    <row r="13" spans="1:4" ht="15">
      <c r="A13" s="370" t="s">
        <v>228</v>
      </c>
      <c r="B13" s="371"/>
      <c r="C13" s="110" t="s">
        <v>107</v>
      </c>
      <c r="D13" s="138" t="s">
        <v>38</v>
      </c>
    </row>
    <row r="14" spans="1:7" ht="12.75">
      <c r="A14" s="82" t="s">
        <v>109</v>
      </c>
      <c r="B14" s="83" t="s">
        <v>32</v>
      </c>
      <c r="C14" s="141">
        <v>12527395.16</v>
      </c>
      <c r="D14" s="139">
        <v>11311679</v>
      </c>
      <c r="F14" s="146"/>
      <c r="G14" s="146"/>
    </row>
    <row r="15" spans="1:4" ht="12.75">
      <c r="A15" s="58"/>
      <c r="B15" s="62"/>
      <c r="C15" s="111"/>
      <c r="D15" s="140"/>
    </row>
    <row r="16" spans="1:7" ht="12.75">
      <c r="A16" s="84" t="s">
        <v>142</v>
      </c>
      <c r="B16" s="55" t="s">
        <v>33</v>
      </c>
      <c r="C16" s="111"/>
      <c r="D16" s="140"/>
      <c r="F16" s="146"/>
      <c r="G16" s="146"/>
    </row>
    <row r="17" spans="1:4" ht="12.75">
      <c r="A17" s="58"/>
      <c r="B17" s="62"/>
      <c r="C17" s="111"/>
      <c r="D17" s="140"/>
    </row>
    <row r="18" spans="1:4" ht="12.75">
      <c r="A18" s="84" t="s">
        <v>174</v>
      </c>
      <c r="B18" s="55" t="s">
        <v>229</v>
      </c>
      <c r="C18" s="111"/>
      <c r="D18" s="140"/>
    </row>
    <row r="19" spans="1:4" ht="12.75">
      <c r="A19" s="58"/>
      <c r="B19" s="62"/>
      <c r="C19" s="111"/>
      <c r="D19" s="140"/>
    </row>
    <row r="20" spans="1:7" ht="12.75">
      <c r="A20" s="84" t="s">
        <v>194</v>
      </c>
      <c r="B20" s="55" t="s">
        <v>34</v>
      </c>
      <c r="C20" s="141">
        <v>-379666.51</v>
      </c>
      <c r="D20" s="141">
        <v>-660760</v>
      </c>
      <c r="F20" s="146"/>
      <c r="G20" s="146"/>
    </row>
    <row r="21" spans="1:4" ht="12.75">
      <c r="A21" s="58"/>
      <c r="B21" s="62"/>
      <c r="C21" s="111"/>
      <c r="D21" s="140"/>
    </row>
    <row r="22" spans="1:7" ht="12.75">
      <c r="A22" s="84" t="s">
        <v>204</v>
      </c>
      <c r="B22" s="55" t="s">
        <v>230</v>
      </c>
      <c r="C22" s="112">
        <f>(C24+C26)</f>
        <v>-7706295.5</v>
      </c>
      <c r="D22" s="142">
        <v>-7921683</v>
      </c>
      <c r="F22" s="72"/>
      <c r="G22" s="72"/>
    </row>
    <row r="23" spans="1:4" ht="12.75">
      <c r="A23" s="58"/>
      <c r="B23" s="62"/>
      <c r="C23" s="111"/>
      <c r="D23" s="140"/>
    </row>
    <row r="24" spans="1:7" ht="12.75">
      <c r="A24" s="85" t="s">
        <v>206</v>
      </c>
      <c r="B24" s="86" t="s">
        <v>231</v>
      </c>
      <c r="C24" s="201">
        <v>-6808703</v>
      </c>
      <c r="D24" s="140">
        <v>-6912051</v>
      </c>
      <c r="F24" s="146"/>
      <c r="G24" s="146"/>
    </row>
    <row r="25" spans="1:4" ht="12.75">
      <c r="A25" s="58"/>
      <c r="B25" s="62"/>
      <c r="C25" s="111"/>
      <c r="D25" s="140"/>
    </row>
    <row r="26" spans="1:7" ht="12.75">
      <c r="A26" s="85" t="s">
        <v>208</v>
      </c>
      <c r="B26" s="86" t="s">
        <v>232</v>
      </c>
      <c r="C26" s="201">
        <v>-897592.5</v>
      </c>
      <c r="D26" s="140">
        <v>-1009632</v>
      </c>
      <c r="F26" s="109"/>
      <c r="G26" s="109"/>
    </row>
    <row r="27" spans="1:4" ht="12.75">
      <c r="A27" s="58"/>
      <c r="B27" s="62"/>
      <c r="C27" s="111"/>
      <c r="D27" s="140"/>
    </row>
    <row r="28" spans="1:7" ht="12.75">
      <c r="A28" s="84" t="s">
        <v>233</v>
      </c>
      <c r="B28" s="55" t="s">
        <v>35</v>
      </c>
      <c r="C28" s="202">
        <v>-1440092</v>
      </c>
      <c r="D28" s="141">
        <v>-1834225</v>
      </c>
      <c r="F28" s="109"/>
      <c r="G28" s="146"/>
    </row>
    <row r="29" spans="1:4" ht="12.75">
      <c r="A29" s="58"/>
      <c r="B29" s="62"/>
      <c r="C29" s="111"/>
      <c r="D29" s="140"/>
    </row>
    <row r="30" spans="1:7" ht="12.75">
      <c r="A30" s="84" t="s">
        <v>234</v>
      </c>
      <c r="B30" s="55" t="s">
        <v>235</v>
      </c>
      <c r="C30" s="112">
        <f>-6112020-4433</f>
        <v>-6116453</v>
      </c>
      <c r="D30" s="141">
        <v>-5591137.22</v>
      </c>
      <c r="F30" s="146"/>
      <c r="G30" s="146"/>
    </row>
    <row r="31" spans="1:4" ht="12.75">
      <c r="A31" s="58"/>
      <c r="B31" s="62"/>
      <c r="C31" s="111"/>
      <c r="D31" s="140"/>
    </row>
    <row r="32" spans="1:11" ht="12.75">
      <c r="A32" s="84" t="s">
        <v>236</v>
      </c>
      <c r="B32" s="55" t="s">
        <v>237</v>
      </c>
      <c r="C32" s="112">
        <f>+C20+C22+C28+C30</f>
        <v>-15642507.01</v>
      </c>
      <c r="D32" s="142">
        <f>+D20+D22+D28+D30</f>
        <v>-16007805.219999999</v>
      </c>
      <c r="F32" s="72"/>
      <c r="G32" s="72"/>
      <c r="K32" s="87"/>
    </row>
    <row r="33" spans="1:4" ht="12.75">
      <c r="A33" s="58"/>
      <c r="B33" s="62"/>
      <c r="C33" s="111"/>
      <c r="D33" s="140"/>
    </row>
    <row r="34" spans="1:12" ht="12.75">
      <c r="A34" s="84" t="s">
        <v>238</v>
      </c>
      <c r="B34" s="55" t="s">
        <v>239</v>
      </c>
      <c r="C34" s="112">
        <f>+C14+C16+C18+C32</f>
        <v>-3115111.8499999996</v>
      </c>
      <c r="D34" s="142">
        <f>+D14+D16+D18+D32</f>
        <v>-4696126.219999999</v>
      </c>
      <c r="F34" s="72"/>
      <c r="G34" s="72"/>
      <c r="L34" s="88"/>
    </row>
    <row r="35" spans="1:4" ht="12.75">
      <c r="A35" s="58"/>
      <c r="B35" s="62"/>
      <c r="C35" s="111"/>
      <c r="D35" s="140"/>
    </row>
    <row r="36" spans="1:4" ht="12.75">
      <c r="A36" s="84" t="s">
        <v>240</v>
      </c>
      <c r="B36" s="55" t="s">
        <v>241</v>
      </c>
      <c r="C36" s="111"/>
      <c r="D36" s="140">
        <v>4025</v>
      </c>
    </row>
    <row r="37" spans="1:4" ht="12.75">
      <c r="A37" s="58"/>
      <c r="B37" s="62"/>
      <c r="C37" s="111"/>
      <c r="D37" s="140"/>
    </row>
    <row r="38" spans="1:4" ht="12.75">
      <c r="A38" s="84" t="s">
        <v>242</v>
      </c>
      <c r="B38" s="55" t="s">
        <v>36</v>
      </c>
      <c r="C38" s="111"/>
      <c r="D38" s="140"/>
    </row>
    <row r="39" spans="1:4" ht="12.75">
      <c r="A39" s="58"/>
      <c r="B39" s="62"/>
      <c r="C39" s="111"/>
      <c r="D39" s="140"/>
    </row>
    <row r="40" spans="1:7" ht="12.75">
      <c r="A40" s="84" t="s">
        <v>243</v>
      </c>
      <c r="B40" s="55" t="s">
        <v>244</v>
      </c>
      <c r="C40" s="112">
        <f>+C42+C44+C46+C48</f>
        <v>-7110</v>
      </c>
      <c r="D40" s="142">
        <f>+D42+D44+D46+D48</f>
        <v>-2911</v>
      </c>
      <c r="F40" s="146"/>
      <c r="G40" s="146"/>
    </row>
    <row r="41" spans="1:4" ht="12.75">
      <c r="A41" s="58"/>
      <c r="B41" s="62"/>
      <c r="C41" s="111"/>
      <c r="D41" s="140"/>
    </row>
    <row r="42" spans="1:4" ht="12.75">
      <c r="A42" s="85" t="s">
        <v>245</v>
      </c>
      <c r="B42" s="86" t="s">
        <v>246</v>
      </c>
      <c r="C42" s="111"/>
      <c r="D42" s="140"/>
    </row>
    <row r="43" spans="1:4" ht="12.75">
      <c r="A43" s="58"/>
      <c r="B43" s="62"/>
      <c r="C43" s="111"/>
      <c r="D43" s="140"/>
    </row>
    <row r="44" spans="1:4" ht="12.75">
      <c r="A44" s="85" t="s">
        <v>247</v>
      </c>
      <c r="B44" s="86" t="s">
        <v>248</v>
      </c>
      <c r="C44" s="113">
        <v>-2791</v>
      </c>
      <c r="D44" s="140">
        <v>-1</v>
      </c>
    </row>
    <row r="45" spans="1:6" ht="12.75">
      <c r="A45" s="58"/>
      <c r="B45" s="62"/>
      <c r="C45" s="111"/>
      <c r="D45" s="140"/>
      <c r="F45" s="109"/>
    </row>
    <row r="46" spans="1:4" ht="12.75">
      <c r="A46" s="85" t="s">
        <v>249</v>
      </c>
      <c r="B46" s="86" t="s">
        <v>250</v>
      </c>
      <c r="C46" s="113">
        <v>-4319</v>
      </c>
      <c r="D46" s="140">
        <v>-969</v>
      </c>
    </row>
    <row r="47" spans="1:4" ht="12.75">
      <c r="A47" s="58"/>
      <c r="B47" s="62"/>
      <c r="C47" s="111"/>
      <c r="D47" s="140"/>
    </row>
    <row r="48" spans="1:4" ht="12.75">
      <c r="A48" s="85" t="s">
        <v>251</v>
      </c>
      <c r="B48" s="86" t="s">
        <v>252</v>
      </c>
      <c r="C48" s="111"/>
      <c r="D48" s="140">
        <v>-1941</v>
      </c>
    </row>
    <row r="49" spans="1:4" ht="12.75">
      <c r="A49" s="58"/>
      <c r="B49" s="62"/>
      <c r="C49" s="111"/>
      <c r="D49" s="140"/>
    </row>
    <row r="50" spans="1:13" ht="12.75">
      <c r="A50" s="84" t="s">
        <v>253</v>
      </c>
      <c r="B50" s="55" t="s">
        <v>254</v>
      </c>
      <c r="C50" s="112">
        <f>+C40+C36</f>
        <v>-7110</v>
      </c>
      <c r="D50" s="142">
        <f>+D40+D36</f>
        <v>1114</v>
      </c>
      <c r="M50" s="87"/>
    </row>
    <row r="51" spans="1:4" ht="12.75">
      <c r="A51" s="58"/>
      <c r="B51" s="62"/>
      <c r="C51" s="111"/>
      <c r="D51" s="140"/>
    </row>
    <row r="52" spans="1:4" ht="12.75">
      <c r="A52" s="84" t="s">
        <v>255</v>
      </c>
      <c r="B52" s="55" t="s">
        <v>256</v>
      </c>
      <c r="C52" s="111"/>
      <c r="D52" s="140"/>
    </row>
    <row r="53" spans="1:4" ht="12.75">
      <c r="A53" s="58"/>
      <c r="B53" s="62"/>
      <c r="C53" s="111"/>
      <c r="D53" s="140"/>
    </row>
    <row r="54" spans="1:10" ht="12.75">
      <c r="A54" s="84" t="s">
        <v>257</v>
      </c>
      <c r="B54" s="55" t="s">
        <v>258</v>
      </c>
      <c r="C54" s="112">
        <f>+C34+C50</f>
        <v>-3122221.8499999996</v>
      </c>
      <c r="D54" s="142">
        <f>+D34+D50</f>
        <v>-4695012.219999999</v>
      </c>
      <c r="F54" s="72"/>
      <c r="G54" s="72"/>
      <c r="J54" s="87"/>
    </row>
    <row r="55" spans="1:4" ht="12.75">
      <c r="A55" s="58"/>
      <c r="B55" s="62"/>
      <c r="C55" s="111"/>
      <c r="D55" s="140"/>
    </row>
    <row r="56" spans="1:7" ht="12.75">
      <c r="A56" s="84" t="s">
        <v>259</v>
      </c>
      <c r="B56" s="55" t="s">
        <v>260</v>
      </c>
      <c r="C56" s="115"/>
      <c r="D56" s="140"/>
      <c r="F56" s="146"/>
      <c r="G56" s="146"/>
    </row>
    <row r="57" spans="1:4" ht="12.75">
      <c r="A57" s="58"/>
      <c r="B57" s="62"/>
      <c r="C57" s="111"/>
      <c r="D57" s="140"/>
    </row>
    <row r="58" spans="1:9" ht="12.75">
      <c r="A58" s="84" t="s">
        <v>261</v>
      </c>
      <c r="B58" s="55" t="s">
        <v>262</v>
      </c>
      <c r="C58" s="112">
        <f>+C54+C56</f>
        <v>-3122221.8499999996</v>
      </c>
      <c r="D58" s="142">
        <f>+D54+D56</f>
        <v>-4695012.219999999</v>
      </c>
      <c r="F58" s="72"/>
      <c r="G58" s="72"/>
      <c r="I58" s="87"/>
    </row>
    <row r="59" spans="1:4" ht="12.75">
      <c r="A59" s="58"/>
      <c r="B59" s="62"/>
      <c r="C59" s="111"/>
      <c r="D59" s="140"/>
    </row>
    <row r="60" spans="1:4" ht="12.75">
      <c r="A60" s="89" t="s">
        <v>263</v>
      </c>
      <c r="B60" s="90" t="s">
        <v>39</v>
      </c>
      <c r="C60" s="114"/>
      <c r="D60" s="143"/>
    </row>
    <row r="77" ht="12.75">
      <c r="D77" s="144"/>
    </row>
  </sheetData>
  <sheetProtection/>
  <mergeCells count="3">
    <mergeCell ref="A13:B13"/>
    <mergeCell ref="A4:D4"/>
    <mergeCell ref="A7:D7"/>
  </mergeCells>
  <printOptions/>
  <pageMargins left="0.57" right="0.1701388888888889" top="0.1701388888888889" bottom="0.170138888888888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37">
      <selection activeCell="C38" sqref="C38"/>
    </sheetView>
  </sheetViews>
  <sheetFormatPr defaultColWidth="9.140625" defaultRowHeight="12.75"/>
  <cols>
    <col min="1" max="1" width="5.57421875" style="0" customWidth="1"/>
    <col min="2" max="2" width="48.00390625" style="0" customWidth="1"/>
    <col min="3" max="3" width="19.421875" style="1" customWidth="1"/>
    <col min="4" max="4" width="21.7109375" style="1" bestFit="1" customWidth="1"/>
  </cols>
  <sheetData>
    <row r="1" spans="1:2" ht="13.5">
      <c r="A1" s="91" t="s">
        <v>271</v>
      </c>
      <c r="B1" s="47"/>
    </row>
    <row r="2" spans="1:2" ht="12.75">
      <c r="A2" s="47"/>
      <c r="B2" s="47"/>
    </row>
    <row r="3" spans="1:4" ht="12.75">
      <c r="A3" s="373" t="s">
        <v>291</v>
      </c>
      <c r="B3" s="373"/>
      <c r="C3" s="373"/>
      <c r="D3" s="373"/>
    </row>
    <row r="5" spans="1:4" ht="26.25" customHeight="1">
      <c r="A5" s="92"/>
      <c r="B5" s="103" t="s">
        <v>40</v>
      </c>
      <c r="C5" s="108" t="s">
        <v>41</v>
      </c>
      <c r="D5" s="196" t="s">
        <v>42</v>
      </c>
    </row>
    <row r="6" spans="1:4" ht="19.5" customHeight="1">
      <c r="A6" s="101"/>
      <c r="B6" s="104" t="s">
        <v>43</v>
      </c>
      <c r="C6" s="199">
        <f>C7+C8+C9+C10+C11</f>
        <v>-2354351.3400000003</v>
      </c>
      <c r="D6" s="198">
        <f>SUM(D7:D11)</f>
        <v>-2283535.2200000007</v>
      </c>
    </row>
    <row r="7" spans="1:4" ht="19.5" customHeight="1">
      <c r="A7" s="101"/>
      <c r="B7" s="105" t="s">
        <v>44</v>
      </c>
      <c r="C7" s="192">
        <v>11735934.29</v>
      </c>
      <c r="D7" s="192">
        <v>10706629</v>
      </c>
    </row>
    <row r="8" spans="1:4" ht="19.5" customHeight="1">
      <c r="A8" s="101"/>
      <c r="B8" s="105" t="s">
        <v>45</v>
      </c>
      <c r="C8" s="193">
        <v>-13212967.61</v>
      </c>
      <c r="D8" s="193">
        <f>-12180561-13000-198.22</f>
        <v>-12193759.22</v>
      </c>
    </row>
    <row r="9" spans="1:4" ht="19.5" customHeight="1">
      <c r="A9" s="101"/>
      <c r="B9" s="105" t="s">
        <v>46</v>
      </c>
      <c r="C9" s="193"/>
      <c r="D9" s="193"/>
    </row>
    <row r="10" spans="1:4" ht="19.5" customHeight="1">
      <c r="A10" s="101"/>
      <c r="B10" s="105" t="s">
        <v>47</v>
      </c>
      <c r="C10" s="193">
        <v>-775.63</v>
      </c>
      <c r="D10" s="193">
        <v>-3</v>
      </c>
    </row>
    <row r="11" spans="1:4" ht="19.5" customHeight="1">
      <c r="A11" s="101"/>
      <c r="B11" s="197" t="s">
        <v>297</v>
      </c>
      <c r="C11" s="193">
        <v>-876542.39</v>
      </c>
      <c r="D11" s="193">
        <v>-796402</v>
      </c>
    </row>
    <row r="12" spans="1:4" ht="19.5" customHeight="1">
      <c r="A12" s="101"/>
      <c r="B12" s="106" t="s">
        <v>48</v>
      </c>
      <c r="C12" s="193">
        <f>C7+C8+C9+C10+C11</f>
        <v>-2354351.3400000003</v>
      </c>
      <c r="D12" s="193">
        <f>D7+D8+D9+D10+D11</f>
        <v>-2283535.2200000007</v>
      </c>
    </row>
    <row r="13" spans="1:4" ht="19.5" customHeight="1">
      <c r="A13" s="101"/>
      <c r="B13" s="105"/>
      <c r="C13" s="193"/>
      <c r="D13" s="193"/>
    </row>
    <row r="14" spans="1:4" ht="19.5" customHeight="1">
      <c r="A14" s="101"/>
      <c r="B14" s="104" t="s">
        <v>49</v>
      </c>
      <c r="C14" s="198">
        <f>+C15+C16+C18+C17+C19</f>
        <v>2400507.42</v>
      </c>
      <c r="D14" s="198">
        <f>SUM(D15:D19)</f>
        <v>2269004</v>
      </c>
    </row>
    <row r="15" spans="1:4" ht="19.5" customHeight="1">
      <c r="A15" s="101"/>
      <c r="B15" s="105" t="s">
        <v>50</v>
      </c>
      <c r="C15" s="193"/>
      <c r="D15" s="193"/>
    </row>
    <row r="16" spans="1:4" ht="19.5" customHeight="1">
      <c r="A16" s="101"/>
      <c r="B16" s="105" t="s">
        <v>51</v>
      </c>
      <c r="C16" s="193"/>
      <c r="D16" s="193"/>
    </row>
    <row r="17" spans="1:4" ht="19.5" customHeight="1">
      <c r="A17" s="101"/>
      <c r="B17" s="105" t="s">
        <v>52</v>
      </c>
      <c r="C17" s="193"/>
      <c r="D17" s="193">
        <v>500000</v>
      </c>
    </row>
    <row r="18" spans="1:4" ht="19.5" customHeight="1">
      <c r="A18" s="101"/>
      <c r="B18" s="105" t="s">
        <v>53</v>
      </c>
      <c r="C18" s="193">
        <v>6.84</v>
      </c>
      <c r="D18" s="193">
        <v>3</v>
      </c>
    </row>
    <row r="19" spans="1:4" ht="19.5" customHeight="1">
      <c r="A19" s="101"/>
      <c r="B19" s="105" t="s">
        <v>54</v>
      </c>
      <c r="C19" s="193">
        <v>2400500.58</v>
      </c>
      <c r="D19" s="193">
        <v>1769001</v>
      </c>
    </row>
    <row r="20" spans="1:4" ht="19.5" customHeight="1">
      <c r="A20" s="101"/>
      <c r="B20" s="106" t="s">
        <v>55</v>
      </c>
      <c r="C20" s="193">
        <f>SUM(C15:C19)</f>
        <v>2400507.42</v>
      </c>
      <c r="D20" s="193">
        <f>SUM(D15:D19)</f>
        <v>2269004</v>
      </c>
    </row>
    <row r="21" spans="1:4" ht="19.5" customHeight="1">
      <c r="A21" s="101"/>
      <c r="B21" s="105"/>
      <c r="C21" s="193"/>
      <c r="D21" s="193"/>
    </row>
    <row r="22" spans="1:4" ht="19.5" customHeight="1">
      <c r="A22" s="101"/>
      <c r="B22" s="104" t="s">
        <v>56</v>
      </c>
      <c r="C22" s="198">
        <f>+C23+C24+C25+C26</f>
        <v>-5208.72</v>
      </c>
      <c r="D22" s="198">
        <f>+D23+D24+D25+D26</f>
        <v>-1300</v>
      </c>
    </row>
    <row r="23" spans="1:4" ht="19.5" customHeight="1">
      <c r="A23" s="101"/>
      <c r="B23" s="105" t="s">
        <v>57</v>
      </c>
      <c r="C23" s="193"/>
      <c r="D23" s="193"/>
    </row>
    <row r="24" spans="1:4" ht="19.5" customHeight="1">
      <c r="A24" s="101"/>
      <c r="B24" s="105" t="s">
        <v>58</v>
      </c>
      <c r="C24" s="193"/>
      <c r="D24" s="193"/>
    </row>
    <row r="25" spans="1:4" ht="19.5" customHeight="1">
      <c r="A25" s="101"/>
      <c r="B25" s="105" t="s">
        <v>59</v>
      </c>
      <c r="C25" s="200">
        <v>-5208.72</v>
      </c>
      <c r="D25" s="195">
        <v>-1300</v>
      </c>
    </row>
    <row r="26" spans="1:4" ht="19.5" customHeight="1">
      <c r="A26" s="101"/>
      <c r="B26" s="105" t="s">
        <v>60</v>
      </c>
      <c r="C26" s="195"/>
      <c r="D26" s="195"/>
    </row>
    <row r="27" spans="1:4" ht="19.5" customHeight="1">
      <c r="A27" s="101"/>
      <c r="B27" s="105" t="s">
        <v>61</v>
      </c>
      <c r="C27" s="193">
        <f>SUM(C23:C26)</f>
        <v>-5208.72</v>
      </c>
      <c r="D27" s="193">
        <f>SUM(D23:D26)</f>
        <v>-1300</v>
      </c>
    </row>
    <row r="28" spans="1:4" ht="19.5" customHeight="1">
      <c r="A28" s="101"/>
      <c r="B28" s="105"/>
      <c r="C28" s="193"/>
      <c r="D28" s="193"/>
    </row>
    <row r="29" spans="1:4" ht="19.5" customHeight="1">
      <c r="A29" s="101"/>
      <c r="B29" s="105"/>
      <c r="C29" s="193"/>
      <c r="D29" s="193"/>
    </row>
    <row r="30" spans="1:4" ht="19.5" customHeight="1">
      <c r="A30" s="101"/>
      <c r="B30" s="104" t="s">
        <v>62</v>
      </c>
      <c r="C30" s="194">
        <f>C6+C14+C22</f>
        <v>40947.35999999961</v>
      </c>
      <c r="D30" s="194">
        <f>+D27+D12+D20</f>
        <v>-15831.22000000067</v>
      </c>
    </row>
    <row r="31" spans="1:4" ht="19.5" customHeight="1">
      <c r="A31" s="101"/>
      <c r="B31" s="104" t="s">
        <v>63</v>
      </c>
      <c r="C31" s="194">
        <v>226700.74</v>
      </c>
      <c r="D31" s="194">
        <v>242532</v>
      </c>
    </row>
    <row r="32" spans="1:4" ht="19.5" customHeight="1">
      <c r="A32" s="102"/>
      <c r="B32" s="107" t="s">
        <v>64</v>
      </c>
      <c r="C32" s="194">
        <f>+'Bilanci '!D14</f>
        <v>267648.10209960066</v>
      </c>
      <c r="D32" s="194">
        <v>226700.74</v>
      </c>
    </row>
    <row r="34" ht="12.75">
      <c r="B34" s="1"/>
    </row>
    <row r="35" ht="12.75">
      <c r="B35" s="1"/>
    </row>
    <row r="36" ht="12.75">
      <c r="B36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</sheetData>
  <sheetProtection/>
  <mergeCells count="1">
    <mergeCell ref="A3:D3"/>
  </mergeCells>
  <printOptions/>
  <pageMargins left="0.56" right="0.3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A3" sqref="A3:G3"/>
    </sheetView>
  </sheetViews>
  <sheetFormatPr defaultColWidth="9.140625" defaultRowHeight="12.75"/>
  <cols>
    <col min="1" max="1" width="18.421875" style="0" customWidth="1"/>
    <col min="2" max="3" width="17.28125" style="1" customWidth="1"/>
    <col min="4" max="4" width="18.00390625" style="1" customWidth="1"/>
    <col min="5" max="5" width="17.00390625" style="1" customWidth="1"/>
    <col min="6" max="6" width="20.00390625" style="1" customWidth="1"/>
    <col min="7" max="7" width="12.8515625" style="1" customWidth="1"/>
  </cols>
  <sheetData>
    <row r="1" spans="1:7" ht="13.5">
      <c r="A1" s="91" t="s">
        <v>271</v>
      </c>
      <c r="B1" s="47"/>
      <c r="E1"/>
      <c r="F1"/>
      <c r="G1"/>
    </row>
    <row r="2" spans="1:7" ht="12.75">
      <c r="A2" s="47"/>
      <c r="B2" s="47"/>
      <c r="E2"/>
      <c r="F2"/>
      <c r="G2"/>
    </row>
    <row r="3" spans="1:7" ht="12.75">
      <c r="A3" s="373" t="s">
        <v>291</v>
      </c>
      <c r="B3" s="373"/>
      <c r="C3" s="373"/>
      <c r="D3" s="373"/>
      <c r="E3" s="373"/>
      <c r="F3" s="373"/>
      <c r="G3" s="373"/>
    </row>
    <row r="5" ht="15">
      <c r="A5" s="3" t="s">
        <v>65</v>
      </c>
    </row>
    <row r="7" spans="1:7" ht="25.5">
      <c r="A7" s="92"/>
      <c r="B7" s="97" t="s">
        <v>66</v>
      </c>
      <c r="C7" s="98" t="s">
        <v>71</v>
      </c>
      <c r="D7" s="97" t="s">
        <v>67</v>
      </c>
      <c r="E7" s="99" t="s">
        <v>68</v>
      </c>
      <c r="F7" s="97" t="s">
        <v>70</v>
      </c>
      <c r="G7" s="100" t="s">
        <v>69</v>
      </c>
    </row>
    <row r="8" spans="1:7" ht="25.5">
      <c r="A8" s="93" t="s">
        <v>264</v>
      </c>
      <c r="B8" s="117">
        <v>100000</v>
      </c>
      <c r="C8" s="118"/>
      <c r="D8" s="117"/>
      <c r="E8" s="118">
        <v>0</v>
      </c>
      <c r="F8" s="117">
        <v>-22624967</v>
      </c>
      <c r="G8" s="119">
        <f>SUM(B8:F8)</f>
        <v>-22524967</v>
      </c>
    </row>
    <row r="9" spans="1:7" ht="25.5">
      <c r="A9" s="94" t="s">
        <v>72</v>
      </c>
      <c r="B9" s="120"/>
      <c r="C9" s="121"/>
      <c r="D9" s="120"/>
      <c r="E9" s="121"/>
      <c r="F9" s="120"/>
      <c r="G9" s="122">
        <f aca="true" t="shared" si="0" ref="G9:G20">+B9+E9+F9+C9+D9</f>
        <v>0</v>
      </c>
    </row>
    <row r="10" spans="1:7" ht="12.75">
      <c r="A10" s="95" t="s">
        <v>73</v>
      </c>
      <c r="B10" s="120"/>
      <c r="C10" s="121"/>
      <c r="D10" s="120"/>
      <c r="E10" s="121"/>
      <c r="F10" s="120"/>
      <c r="G10" s="122">
        <f t="shared" si="0"/>
        <v>0</v>
      </c>
    </row>
    <row r="11" spans="1:7" ht="25.5">
      <c r="A11" s="94" t="s">
        <v>74</v>
      </c>
      <c r="B11" s="120"/>
      <c r="C11" s="121"/>
      <c r="D11" s="120"/>
      <c r="E11" s="121"/>
      <c r="F11" s="120">
        <f>PASH!D58</f>
        <v>-4695012.219999999</v>
      </c>
      <c r="G11" s="122">
        <f t="shared" si="0"/>
        <v>-4695012.219999999</v>
      </c>
    </row>
    <row r="12" spans="1:7" ht="12.75">
      <c r="A12" s="94" t="s">
        <v>75</v>
      </c>
      <c r="B12" s="120"/>
      <c r="C12" s="121"/>
      <c r="D12" s="120"/>
      <c r="E12" s="121"/>
      <c r="F12" s="120"/>
      <c r="G12" s="122">
        <f t="shared" si="0"/>
        <v>0</v>
      </c>
    </row>
    <row r="13" spans="1:7" ht="25.5">
      <c r="A13" s="94" t="s">
        <v>76</v>
      </c>
      <c r="B13" s="120"/>
      <c r="C13" s="121"/>
      <c r="D13" s="120"/>
      <c r="E13" s="121"/>
      <c r="F13" s="120">
        <f>-E13</f>
        <v>0</v>
      </c>
      <c r="G13" s="122">
        <f t="shared" si="0"/>
        <v>0</v>
      </c>
    </row>
    <row r="14" spans="1:7" ht="12.75">
      <c r="A14" s="94" t="s">
        <v>77</v>
      </c>
      <c r="B14" s="120"/>
      <c r="C14" s="121"/>
      <c r="D14" s="120"/>
      <c r="E14" s="121"/>
      <c r="F14" s="120">
        <f>-B14</f>
        <v>0</v>
      </c>
      <c r="G14" s="122">
        <f t="shared" si="0"/>
        <v>0</v>
      </c>
    </row>
    <row r="15" spans="1:7" ht="25.5">
      <c r="A15" s="93" t="s">
        <v>265</v>
      </c>
      <c r="B15" s="117">
        <f>+B8+B14</f>
        <v>100000</v>
      </c>
      <c r="C15" s="118"/>
      <c r="D15" s="117"/>
      <c r="E15" s="118">
        <f>+E8+E13</f>
        <v>0</v>
      </c>
      <c r="F15" s="117">
        <f>+F8+F11+F13+F14</f>
        <v>-27319979.22</v>
      </c>
      <c r="G15" s="119">
        <f>+B15+E15+F15+C15+D15</f>
        <v>-27219979.22</v>
      </c>
    </row>
    <row r="16" spans="1:7" ht="25.5">
      <c r="A16" s="94" t="s">
        <v>74</v>
      </c>
      <c r="B16" s="120"/>
      <c r="C16" s="121"/>
      <c r="D16" s="120"/>
      <c r="E16" s="121"/>
      <c r="F16" s="145">
        <f>+'Bilanci '!D105</f>
        <v>-3122221.8499999996</v>
      </c>
      <c r="G16" s="122">
        <f t="shared" si="0"/>
        <v>-3122221.8499999996</v>
      </c>
    </row>
    <row r="17" spans="1:7" ht="12.75">
      <c r="A17" s="94" t="s">
        <v>75</v>
      </c>
      <c r="B17" s="120"/>
      <c r="C17" s="121"/>
      <c r="D17" s="120"/>
      <c r="E17" s="121"/>
      <c r="F17" s="136"/>
      <c r="G17" s="122">
        <f t="shared" si="0"/>
        <v>0</v>
      </c>
    </row>
    <row r="18" spans="1:7" ht="25.5">
      <c r="A18" s="94" t="s">
        <v>78</v>
      </c>
      <c r="B18" s="120"/>
      <c r="C18" s="121"/>
      <c r="D18" s="120"/>
      <c r="E18" s="121"/>
      <c r="F18" s="136"/>
      <c r="G18" s="122">
        <f t="shared" si="0"/>
        <v>0</v>
      </c>
    </row>
    <row r="19" spans="1:7" ht="25.5">
      <c r="A19" s="94" t="s">
        <v>76</v>
      </c>
      <c r="B19" s="120"/>
      <c r="C19" s="121"/>
      <c r="D19" s="120"/>
      <c r="E19" s="121"/>
      <c r="F19" s="120"/>
      <c r="G19" s="122">
        <f t="shared" si="0"/>
        <v>0</v>
      </c>
    </row>
    <row r="20" spans="1:7" ht="25.5">
      <c r="A20" s="94" t="s">
        <v>79</v>
      </c>
      <c r="B20" s="120"/>
      <c r="C20" s="121"/>
      <c r="D20" s="120"/>
      <c r="E20" s="121"/>
      <c r="F20" s="120"/>
      <c r="G20" s="122">
        <f t="shared" si="0"/>
        <v>0</v>
      </c>
    </row>
    <row r="21" spans="1:7" ht="25.5">
      <c r="A21" s="96" t="s">
        <v>298</v>
      </c>
      <c r="B21" s="123">
        <f>SUM(B15+B18)</f>
        <v>100000</v>
      </c>
      <c r="C21" s="124"/>
      <c r="D21" s="123"/>
      <c r="E21" s="124">
        <f>+E15+E18+E19</f>
        <v>0</v>
      </c>
      <c r="F21" s="123">
        <f>F15+F16+F17+F18</f>
        <v>-30442201.07</v>
      </c>
      <c r="G21" s="125">
        <f>+B21+E21+F21+C21+D21</f>
        <v>-30342201.07</v>
      </c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2"/>
  <sheetViews>
    <sheetView zoomScalePageLayoutView="0" workbookViewId="0" topLeftCell="A19">
      <selection activeCell="C31" sqref="C31"/>
    </sheetView>
  </sheetViews>
  <sheetFormatPr defaultColWidth="9.140625" defaultRowHeight="12.75"/>
  <cols>
    <col min="1" max="1" width="3.421875" style="155" customWidth="1"/>
    <col min="2" max="2" width="4.7109375" style="152" customWidth="1"/>
    <col min="3" max="3" width="22.57421875" style="153" customWidth="1"/>
    <col min="4" max="4" width="11.7109375" style="153" customWidth="1"/>
    <col min="5" max="6" width="11.421875" style="154" customWidth="1"/>
    <col min="7" max="7" width="10.421875" style="154" customWidth="1"/>
    <col min="8" max="8" width="11.28125" style="155" customWidth="1"/>
    <col min="9" max="9" width="13.421875" style="155" customWidth="1"/>
    <col min="10" max="10" width="11.28125" style="155" bestFit="1" customWidth="1"/>
    <col min="11" max="11" width="9.421875" style="155" bestFit="1" customWidth="1"/>
    <col min="12" max="21" width="9.140625" style="155" customWidth="1"/>
    <col min="22" max="22" width="39.28125" style="155" customWidth="1"/>
    <col min="23" max="23" width="10.7109375" style="155" customWidth="1"/>
    <col min="24" max="24" width="9.140625" style="155" customWidth="1"/>
    <col min="25" max="25" width="11.7109375" style="155" customWidth="1"/>
    <col min="26" max="27" width="9.140625" style="155" customWidth="1"/>
    <col min="28" max="28" width="11.421875" style="155" customWidth="1"/>
    <col min="29" max="30" width="9.140625" style="155" customWidth="1"/>
    <col min="31" max="31" width="10.28125" style="155" customWidth="1"/>
    <col min="32" max="32" width="11.00390625" style="155" customWidth="1"/>
    <col min="33" max="33" width="11.140625" style="155" customWidth="1"/>
    <col min="34" max="35" width="9.140625" style="155" customWidth="1"/>
    <col min="36" max="36" width="40.421875" style="155" customWidth="1"/>
    <col min="37" max="42" width="9.140625" style="155" customWidth="1"/>
    <col min="43" max="43" width="32.00390625" style="155" customWidth="1"/>
    <col min="44" max="44" width="9.140625" style="155" customWidth="1"/>
    <col min="45" max="45" width="13.140625" style="155" customWidth="1"/>
    <col min="46" max="47" width="9.140625" style="155" customWidth="1"/>
    <col min="48" max="48" width="40.8515625" style="155" customWidth="1"/>
    <col min="49" max="49" width="13.00390625" style="155" customWidth="1"/>
    <col min="50" max="51" width="9.140625" style="155" customWidth="1"/>
    <col min="52" max="52" width="35.00390625" style="155" customWidth="1"/>
    <col min="53" max="53" width="10.8515625" style="155" customWidth="1"/>
    <col min="54" max="54" width="10.7109375" style="155" customWidth="1"/>
    <col min="55" max="55" width="1.7109375" style="155" customWidth="1"/>
    <col min="56" max="56" width="28.8515625" style="155" customWidth="1"/>
    <col min="57" max="65" width="9.140625" style="155" customWidth="1"/>
    <col min="66" max="66" width="12.28125" style="155" customWidth="1"/>
    <col min="67" max="71" width="9.140625" style="155" customWidth="1"/>
    <col min="72" max="72" width="10.421875" style="155" customWidth="1"/>
    <col min="73" max="74" width="11.140625" style="155" bestFit="1" customWidth="1"/>
    <col min="75" max="75" width="10.140625" style="155" bestFit="1" customWidth="1"/>
    <col min="76" max="78" width="9.140625" style="155" customWidth="1"/>
    <col min="79" max="79" width="11.140625" style="155" bestFit="1" customWidth="1"/>
    <col min="80" max="88" width="9.140625" style="155" customWidth="1"/>
    <col min="89" max="90" width="11.140625" style="155" bestFit="1" customWidth="1"/>
    <col min="91" max="16384" width="9.140625" style="155" customWidth="1"/>
  </cols>
  <sheetData>
    <row r="1" spans="1:3" ht="15">
      <c r="A1" s="151" t="s">
        <v>272</v>
      </c>
      <c r="C1" s="153" t="s">
        <v>273</v>
      </c>
    </row>
    <row r="2" spans="1:65" ht="15">
      <c r="A2" s="156" t="s">
        <v>274</v>
      </c>
      <c r="B2" s="157"/>
      <c r="C2" s="157" t="s">
        <v>267</v>
      </c>
      <c r="D2" s="157"/>
      <c r="E2" s="157"/>
      <c r="F2" s="157"/>
      <c r="G2" s="157"/>
      <c r="H2" s="157"/>
      <c r="I2" s="157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K2" s="158"/>
      <c r="AL2" s="158"/>
      <c r="AM2" s="158"/>
      <c r="AN2" s="158"/>
      <c r="AS2" s="158"/>
      <c r="BA2" s="158"/>
      <c r="BM2" s="158"/>
    </row>
    <row r="3" spans="2:65" ht="15">
      <c r="B3" s="374" t="s">
        <v>292</v>
      </c>
      <c r="C3" s="374"/>
      <c r="D3" s="374"/>
      <c r="E3" s="374"/>
      <c r="F3" s="374"/>
      <c r="G3" s="374"/>
      <c r="H3" s="374"/>
      <c r="I3" s="374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K3" s="158"/>
      <c r="AL3" s="158"/>
      <c r="AM3" s="158"/>
      <c r="AN3" s="158"/>
      <c r="AS3" s="158"/>
      <c r="BA3" s="158"/>
      <c r="BM3" s="158"/>
    </row>
    <row r="4" spans="2:65" ht="38.25" customHeight="1">
      <c r="B4" s="160" t="s">
        <v>275</v>
      </c>
      <c r="C4" s="160" t="s">
        <v>228</v>
      </c>
      <c r="D4" s="160" t="s">
        <v>276</v>
      </c>
      <c r="E4" s="160" t="s">
        <v>293</v>
      </c>
      <c r="F4" s="160" t="s">
        <v>277</v>
      </c>
      <c r="G4" s="160" t="s">
        <v>278</v>
      </c>
      <c r="H4" s="161" t="s">
        <v>279</v>
      </c>
      <c r="I4" s="162" t="s">
        <v>294</v>
      </c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K4" s="158"/>
      <c r="AL4" s="158"/>
      <c r="AM4" s="158"/>
      <c r="AN4" s="158"/>
      <c r="AS4" s="158"/>
      <c r="BA4" s="158"/>
      <c r="BM4" s="158"/>
    </row>
    <row r="5" spans="2:65" ht="15" customHeight="1">
      <c r="B5" s="163">
        <v>1</v>
      </c>
      <c r="C5" s="164" t="s">
        <v>280</v>
      </c>
      <c r="D5" s="164"/>
      <c r="E5" s="165"/>
      <c r="F5" s="165"/>
      <c r="G5" s="165"/>
      <c r="H5" s="166"/>
      <c r="I5" s="166">
        <f>E5+G5-H5</f>
        <v>0</v>
      </c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K5" s="158"/>
      <c r="AL5" s="158"/>
      <c r="AM5" s="158"/>
      <c r="AN5" s="158"/>
      <c r="AS5" s="158"/>
      <c r="BA5" s="158"/>
      <c r="BM5" s="158"/>
    </row>
    <row r="6" spans="2:65" ht="15" customHeight="1">
      <c r="B6" s="160">
        <v>2</v>
      </c>
      <c r="C6" s="164" t="s">
        <v>281</v>
      </c>
      <c r="D6" s="164"/>
      <c r="E6" s="165"/>
      <c r="F6" s="165"/>
      <c r="G6" s="165"/>
      <c r="H6" s="166"/>
      <c r="I6" s="166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K6" s="158"/>
      <c r="AL6" s="158"/>
      <c r="AM6" s="158"/>
      <c r="AN6" s="158"/>
      <c r="AS6" s="158"/>
      <c r="BA6" s="158"/>
      <c r="BM6" s="158"/>
    </row>
    <row r="7" spans="2:65" ht="15" customHeight="1">
      <c r="B7" s="167">
        <v>3</v>
      </c>
      <c r="C7" s="168" t="s">
        <v>282</v>
      </c>
      <c r="D7" s="168"/>
      <c r="E7" s="169">
        <v>2940587</v>
      </c>
      <c r="F7" s="169"/>
      <c r="G7" s="169"/>
      <c r="H7" s="170"/>
      <c r="I7" s="170">
        <f>E7+G7-H7</f>
        <v>2940587</v>
      </c>
      <c r="K7" s="171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K7" s="158"/>
      <c r="AL7" s="158"/>
      <c r="AM7" s="158"/>
      <c r="AN7" s="158"/>
      <c r="AS7" s="158"/>
      <c r="BA7" s="158"/>
      <c r="BM7" s="158"/>
    </row>
    <row r="8" spans="2:65" ht="15" customHeight="1">
      <c r="B8" s="167">
        <v>4</v>
      </c>
      <c r="C8" s="168" t="s">
        <v>283</v>
      </c>
      <c r="D8" s="168"/>
      <c r="E8" s="169">
        <v>0</v>
      </c>
      <c r="F8" s="169"/>
      <c r="G8" s="169"/>
      <c r="H8" s="170"/>
      <c r="I8" s="170">
        <f>E8+G8-H8</f>
        <v>0</v>
      </c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K8" s="158"/>
      <c r="AL8" s="158"/>
      <c r="AM8" s="158"/>
      <c r="AN8" s="158"/>
      <c r="AS8" s="158"/>
      <c r="BA8" s="158"/>
      <c r="BM8" s="158"/>
    </row>
    <row r="9" spans="2:65" ht="15" customHeight="1">
      <c r="B9" s="167">
        <v>5</v>
      </c>
      <c r="C9" s="168" t="s">
        <v>284</v>
      </c>
      <c r="D9" s="168"/>
      <c r="E9" s="169">
        <v>4437655</v>
      </c>
      <c r="F9" s="169"/>
      <c r="G9" s="169">
        <v>35000</v>
      </c>
      <c r="H9" s="170"/>
      <c r="I9" s="170">
        <f>E9+G9-H9</f>
        <v>4472655</v>
      </c>
      <c r="K9" s="171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K9" s="158"/>
      <c r="AL9" s="158"/>
      <c r="AM9" s="158"/>
      <c r="AN9" s="158"/>
      <c r="AS9" s="158"/>
      <c r="BA9" s="158"/>
      <c r="BM9" s="158"/>
    </row>
    <row r="10" spans="2:65" ht="15" customHeight="1">
      <c r="B10" s="167">
        <v>6</v>
      </c>
      <c r="C10" s="168" t="s">
        <v>285</v>
      </c>
      <c r="D10" s="168"/>
      <c r="E10" s="169">
        <v>7939468</v>
      </c>
      <c r="F10" s="169"/>
      <c r="G10" s="169"/>
      <c r="H10" s="170"/>
      <c r="I10" s="170">
        <f>E10+G10-H10</f>
        <v>7939468</v>
      </c>
      <c r="K10" s="171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K10" s="158"/>
      <c r="AL10" s="158"/>
      <c r="AM10" s="158"/>
      <c r="AN10" s="158"/>
      <c r="AS10" s="158"/>
      <c r="BA10" s="158"/>
      <c r="BM10" s="158"/>
    </row>
    <row r="11" spans="2:65" ht="15" customHeight="1">
      <c r="B11" s="167"/>
      <c r="C11" s="172" t="s">
        <v>141</v>
      </c>
      <c r="D11" s="168"/>
      <c r="E11" s="173">
        <f>SUM(E5:E10)</f>
        <v>15317710</v>
      </c>
      <c r="F11" s="173"/>
      <c r="G11" s="173">
        <f>SUM(G7:G10)</f>
        <v>35000</v>
      </c>
      <c r="H11" s="170"/>
      <c r="I11" s="174">
        <f>SUM(I5:I10)</f>
        <v>15352710</v>
      </c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K11" s="158"/>
      <c r="AL11" s="158"/>
      <c r="AM11" s="158"/>
      <c r="AN11" s="158"/>
      <c r="AS11" s="158"/>
      <c r="BA11" s="158"/>
      <c r="BM11" s="158"/>
    </row>
    <row r="12" spans="2:65" s="175" customFormat="1" ht="15" customHeight="1">
      <c r="B12" s="375" t="s">
        <v>295</v>
      </c>
      <c r="C12" s="375"/>
      <c r="D12" s="375"/>
      <c r="E12" s="375"/>
      <c r="F12" s="375"/>
      <c r="G12" s="375"/>
      <c r="H12" s="375"/>
      <c r="I12" s="375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K12" s="176"/>
      <c r="AL12" s="176"/>
      <c r="AM12" s="176"/>
      <c r="AN12" s="176"/>
      <c r="AS12" s="176"/>
      <c r="BA12" s="176"/>
      <c r="BM12" s="176"/>
    </row>
    <row r="13" spans="2:65" s="175" customFormat="1" ht="30">
      <c r="B13" s="167" t="s">
        <v>275</v>
      </c>
      <c r="C13" s="167" t="s">
        <v>228</v>
      </c>
      <c r="D13" s="167" t="s">
        <v>276</v>
      </c>
      <c r="E13" s="167" t="s">
        <v>293</v>
      </c>
      <c r="F13" s="160" t="s">
        <v>277</v>
      </c>
      <c r="G13" s="167" t="s">
        <v>278</v>
      </c>
      <c r="H13" s="177" t="s">
        <v>279</v>
      </c>
      <c r="I13" s="178" t="s">
        <v>294</v>
      </c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K13" s="176"/>
      <c r="AL13" s="176"/>
      <c r="AM13" s="176"/>
      <c r="AN13" s="176"/>
      <c r="AS13" s="176"/>
      <c r="BA13" s="176"/>
      <c r="BM13" s="176"/>
    </row>
    <row r="14" spans="2:65" s="175" customFormat="1" ht="15" customHeight="1">
      <c r="B14" s="179">
        <v>1</v>
      </c>
      <c r="C14" s="168" t="s">
        <v>12</v>
      </c>
      <c r="D14" s="168"/>
      <c r="E14" s="169"/>
      <c r="F14" s="169"/>
      <c r="G14" s="169"/>
      <c r="H14" s="170"/>
      <c r="I14" s="170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K14" s="176"/>
      <c r="AL14" s="176"/>
      <c r="AM14" s="176"/>
      <c r="AN14" s="176"/>
      <c r="AS14" s="176"/>
      <c r="BA14" s="176"/>
      <c r="BM14" s="176"/>
    </row>
    <row r="15" spans="2:65" s="175" customFormat="1" ht="15" customHeight="1">
      <c r="B15" s="167">
        <v>2</v>
      </c>
      <c r="C15" s="168" t="s">
        <v>281</v>
      </c>
      <c r="D15" s="168"/>
      <c r="E15" s="169"/>
      <c r="F15" s="169"/>
      <c r="G15" s="169"/>
      <c r="H15" s="170"/>
      <c r="I15" s="170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K15" s="176"/>
      <c r="AL15" s="176"/>
      <c r="AM15" s="176"/>
      <c r="AN15" s="176"/>
      <c r="AS15" s="176"/>
      <c r="BA15" s="176"/>
      <c r="BM15" s="176"/>
    </row>
    <row r="16" spans="2:65" s="175" customFormat="1" ht="15" customHeight="1">
      <c r="B16" s="167">
        <v>3</v>
      </c>
      <c r="C16" s="168" t="s">
        <v>282</v>
      </c>
      <c r="D16" s="168"/>
      <c r="E16" s="169">
        <v>1624223</v>
      </c>
      <c r="F16" s="169"/>
      <c r="G16" s="169">
        <v>263273</v>
      </c>
      <c r="H16" s="170"/>
      <c r="I16" s="170">
        <f>E16+G16-H16</f>
        <v>1887496</v>
      </c>
      <c r="K16" s="180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K16" s="176"/>
      <c r="AL16" s="176"/>
      <c r="AM16" s="176"/>
      <c r="AN16" s="176"/>
      <c r="AS16" s="176"/>
      <c r="BA16" s="176"/>
      <c r="BM16" s="176"/>
    </row>
    <row r="17" spans="2:65" s="175" customFormat="1" ht="15" customHeight="1">
      <c r="B17" s="167">
        <v>4</v>
      </c>
      <c r="C17" s="168" t="s">
        <v>283</v>
      </c>
      <c r="D17" s="168"/>
      <c r="E17" s="169">
        <v>0</v>
      </c>
      <c r="F17" s="169"/>
      <c r="G17" s="169"/>
      <c r="H17" s="170"/>
      <c r="I17" s="170">
        <f>E17+G17-H17</f>
        <v>0</v>
      </c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K17" s="176"/>
      <c r="AL17" s="176"/>
      <c r="AM17" s="176"/>
      <c r="AN17" s="176"/>
      <c r="AS17" s="176"/>
      <c r="BA17" s="176"/>
      <c r="BM17" s="176"/>
    </row>
    <row r="18" spans="2:65" s="175" customFormat="1" ht="15" customHeight="1">
      <c r="B18" s="167">
        <v>5</v>
      </c>
      <c r="C18" s="168" t="s">
        <v>284</v>
      </c>
      <c r="D18" s="168"/>
      <c r="E18" s="169">
        <v>2670463</v>
      </c>
      <c r="F18" s="169"/>
      <c r="G18" s="169">
        <v>442746</v>
      </c>
      <c r="H18" s="170"/>
      <c r="I18" s="170">
        <f>E18+G18-H18</f>
        <v>3113209</v>
      </c>
      <c r="K18" s="180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K18" s="176"/>
      <c r="AL18" s="176"/>
      <c r="AM18" s="176"/>
      <c r="AN18" s="176"/>
      <c r="AS18" s="176"/>
      <c r="BA18" s="176"/>
      <c r="BM18" s="176"/>
    </row>
    <row r="19" spans="2:65" s="175" customFormat="1" ht="15" customHeight="1">
      <c r="B19" s="167">
        <v>6</v>
      </c>
      <c r="C19" s="168" t="s">
        <v>285</v>
      </c>
      <c r="D19" s="168"/>
      <c r="E19" s="169">
        <v>4269102</v>
      </c>
      <c r="F19" s="169"/>
      <c r="G19" s="169">
        <v>734073</v>
      </c>
      <c r="H19" s="170"/>
      <c r="I19" s="170">
        <f>E19+G19-H19</f>
        <v>5003175</v>
      </c>
      <c r="K19" s="180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K19" s="176"/>
      <c r="AL19" s="176"/>
      <c r="AM19" s="176"/>
      <c r="AN19" s="176"/>
      <c r="AS19" s="176"/>
      <c r="BA19" s="176"/>
      <c r="BM19" s="176"/>
    </row>
    <row r="20" spans="2:65" s="181" customFormat="1" ht="15" customHeight="1">
      <c r="B20" s="167"/>
      <c r="C20" s="172" t="s">
        <v>141</v>
      </c>
      <c r="D20" s="168"/>
      <c r="E20" s="173">
        <f>SUM(E14:E19)</f>
        <v>8563788</v>
      </c>
      <c r="F20" s="173"/>
      <c r="G20" s="173">
        <f>SUM(G14:G19)</f>
        <v>1440092</v>
      </c>
      <c r="H20" s="170"/>
      <c r="I20" s="174">
        <f>SUM(I15:I19)</f>
        <v>10003880</v>
      </c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K20" s="182"/>
      <c r="AL20" s="182"/>
      <c r="AM20" s="182"/>
      <c r="AN20" s="182"/>
      <c r="AS20" s="182"/>
      <c r="BA20" s="182"/>
      <c r="BM20" s="182"/>
    </row>
    <row r="21" spans="2:65" s="181" customFormat="1" ht="15" customHeight="1">
      <c r="B21" s="375" t="s">
        <v>296</v>
      </c>
      <c r="C21" s="375"/>
      <c r="D21" s="375"/>
      <c r="E21" s="375"/>
      <c r="F21" s="375"/>
      <c r="G21" s="375"/>
      <c r="H21" s="375"/>
      <c r="I21" s="375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K21" s="182"/>
      <c r="AL21" s="182"/>
      <c r="AM21" s="182"/>
      <c r="AN21" s="182"/>
      <c r="AS21" s="182"/>
      <c r="BA21" s="182"/>
      <c r="BM21" s="182"/>
    </row>
    <row r="22" spans="2:65" s="181" customFormat="1" ht="30">
      <c r="B22" s="167" t="s">
        <v>275</v>
      </c>
      <c r="C22" s="167" t="s">
        <v>228</v>
      </c>
      <c r="D22" s="167" t="s">
        <v>276</v>
      </c>
      <c r="E22" s="167" t="s">
        <v>293</v>
      </c>
      <c r="F22" s="160" t="s">
        <v>277</v>
      </c>
      <c r="G22" s="167" t="s">
        <v>278</v>
      </c>
      <c r="H22" s="177" t="s">
        <v>279</v>
      </c>
      <c r="I22" s="178" t="s">
        <v>294</v>
      </c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K22" s="182"/>
      <c r="AL22" s="182"/>
      <c r="AM22" s="182"/>
      <c r="AN22" s="182"/>
      <c r="AS22" s="182"/>
      <c r="BA22" s="182"/>
      <c r="BM22" s="182"/>
    </row>
    <row r="23" spans="2:65" s="181" customFormat="1" ht="15" customHeight="1">
      <c r="B23" s="179">
        <v>1</v>
      </c>
      <c r="C23" s="168" t="s">
        <v>280</v>
      </c>
      <c r="D23" s="168"/>
      <c r="E23" s="169">
        <f>E5</f>
        <v>0</v>
      </c>
      <c r="F23" s="169"/>
      <c r="G23" s="169"/>
      <c r="H23" s="170"/>
      <c r="I23" s="170">
        <f>E23+G23-H23</f>
        <v>0</v>
      </c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K23" s="182"/>
      <c r="AL23" s="182"/>
      <c r="AM23" s="182"/>
      <c r="AN23" s="182"/>
      <c r="AS23" s="182"/>
      <c r="BA23" s="182"/>
      <c r="BM23" s="182"/>
    </row>
    <row r="24" spans="2:65" s="181" customFormat="1" ht="15" customHeight="1">
      <c r="B24" s="167">
        <v>2</v>
      </c>
      <c r="C24" s="168" t="s">
        <v>281</v>
      </c>
      <c r="D24" s="168"/>
      <c r="E24" s="169"/>
      <c r="F24" s="169"/>
      <c r="G24" s="169"/>
      <c r="H24" s="170"/>
      <c r="I24" s="170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K24" s="182"/>
      <c r="AL24" s="182"/>
      <c r="AM24" s="182"/>
      <c r="AN24" s="182"/>
      <c r="AS24" s="182"/>
      <c r="BA24" s="182"/>
      <c r="BM24" s="182"/>
    </row>
    <row r="25" spans="2:65" s="181" customFormat="1" ht="15" customHeight="1">
      <c r="B25" s="167">
        <v>3</v>
      </c>
      <c r="C25" s="168" t="s">
        <v>286</v>
      </c>
      <c r="D25" s="168"/>
      <c r="E25" s="169">
        <f>E7-E16</f>
        <v>1316364</v>
      </c>
      <c r="F25" s="169"/>
      <c r="G25" s="169"/>
      <c r="H25" s="170">
        <f>G16</f>
        <v>263273</v>
      </c>
      <c r="I25" s="170">
        <f>E25+G25-H25</f>
        <v>1053091</v>
      </c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K25" s="182"/>
      <c r="AL25" s="182"/>
      <c r="AM25" s="182"/>
      <c r="AN25" s="182"/>
      <c r="AS25" s="182"/>
      <c r="BA25" s="182"/>
      <c r="BM25" s="182"/>
    </row>
    <row r="26" spans="2:65" s="181" customFormat="1" ht="15" customHeight="1">
      <c r="B26" s="167">
        <v>4</v>
      </c>
      <c r="C26" s="168" t="s">
        <v>283</v>
      </c>
      <c r="D26" s="168"/>
      <c r="E26" s="169">
        <f>E8-E17</f>
        <v>0</v>
      </c>
      <c r="F26" s="169"/>
      <c r="G26" s="169"/>
      <c r="H26" s="170"/>
      <c r="I26" s="170">
        <f>E26+G26-H26</f>
        <v>0</v>
      </c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K26" s="182"/>
      <c r="AL26" s="182"/>
      <c r="AM26" s="182"/>
      <c r="AN26" s="182"/>
      <c r="AS26" s="182"/>
      <c r="BA26" s="182"/>
      <c r="BM26" s="182"/>
    </row>
    <row r="27" spans="2:65" s="181" customFormat="1" ht="15" customHeight="1">
      <c r="B27" s="167">
        <v>5</v>
      </c>
      <c r="C27" s="168" t="s">
        <v>284</v>
      </c>
      <c r="D27" s="168"/>
      <c r="E27" s="169">
        <f>E9-E18</f>
        <v>1767192</v>
      </c>
      <c r="F27" s="169"/>
      <c r="G27" s="169">
        <f>G9</f>
        <v>35000</v>
      </c>
      <c r="H27" s="170">
        <f>G18</f>
        <v>442746</v>
      </c>
      <c r="I27" s="170">
        <f>E27+G27-H27</f>
        <v>1359446</v>
      </c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K27" s="182"/>
      <c r="AL27" s="182"/>
      <c r="AM27" s="182"/>
      <c r="AN27" s="182"/>
      <c r="AS27" s="182"/>
      <c r="BA27" s="182"/>
      <c r="BM27" s="182"/>
    </row>
    <row r="28" spans="2:65" s="181" customFormat="1" ht="15" customHeight="1">
      <c r="B28" s="167">
        <v>1</v>
      </c>
      <c r="C28" s="168" t="s">
        <v>287</v>
      </c>
      <c r="D28" s="168"/>
      <c r="E28" s="169">
        <f>E10-E19</f>
        <v>3670366</v>
      </c>
      <c r="F28" s="169"/>
      <c r="G28" s="169">
        <f>G10</f>
        <v>0</v>
      </c>
      <c r="H28" s="170">
        <f>G19</f>
        <v>734073</v>
      </c>
      <c r="I28" s="170">
        <f>E28+G28-H28</f>
        <v>2936293</v>
      </c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K28" s="182"/>
      <c r="AL28" s="182"/>
      <c r="AM28" s="182"/>
      <c r="AN28" s="182"/>
      <c r="AS28" s="182"/>
      <c r="BA28" s="182"/>
      <c r="BM28" s="182"/>
    </row>
    <row r="29" spans="2:65" s="175" customFormat="1" ht="15" customHeight="1">
      <c r="B29" s="167"/>
      <c r="C29" s="172" t="s">
        <v>141</v>
      </c>
      <c r="D29" s="168"/>
      <c r="E29" s="173">
        <f>SUM(E23:E28)</f>
        <v>6753922</v>
      </c>
      <c r="F29" s="173"/>
      <c r="G29" s="173">
        <f>SUM(G25:G28)</f>
        <v>35000</v>
      </c>
      <c r="H29" s="174">
        <f>SUM(H25:H28)</f>
        <v>1440092</v>
      </c>
      <c r="I29" s="174">
        <f>SUM(I23:I28)</f>
        <v>5348830</v>
      </c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K29" s="176"/>
      <c r="AL29" s="176"/>
      <c r="AM29" s="176"/>
      <c r="AN29" s="176"/>
      <c r="AS29" s="176"/>
      <c r="BA29" s="176"/>
      <c r="BM29" s="176"/>
    </row>
    <row r="30" spans="2:65" s="175" customFormat="1" ht="15" customHeight="1">
      <c r="B30" s="183"/>
      <c r="C30" s="184"/>
      <c r="D30" s="184"/>
      <c r="E30" s="185"/>
      <c r="F30" s="185"/>
      <c r="G30" s="185"/>
      <c r="H30" s="186"/>
      <c r="I30" s="18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K30" s="176"/>
      <c r="AL30" s="176"/>
      <c r="AM30" s="176"/>
      <c r="AN30" s="176"/>
      <c r="AS30" s="176"/>
      <c r="BA30" s="176"/>
      <c r="BM30" s="176"/>
    </row>
    <row r="31" spans="7:9" ht="15" customHeight="1">
      <c r="G31" s="159" t="s">
        <v>288</v>
      </c>
      <c r="I31" s="187"/>
    </row>
    <row r="32" spans="4:7" ht="15">
      <c r="D32" s="188"/>
      <c r="G32" s="154" t="s">
        <v>299</v>
      </c>
    </row>
  </sheetData>
  <sheetProtection/>
  <mergeCells count="3">
    <mergeCell ref="B3:I3"/>
    <mergeCell ref="B12:I12"/>
    <mergeCell ref="B21:I21"/>
  </mergeCells>
  <printOptions/>
  <pageMargins left="0.25" right="0.2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18" sqref="E17:E18"/>
    </sheetView>
  </sheetViews>
  <sheetFormatPr defaultColWidth="9.140625" defaultRowHeight="12.75"/>
  <cols>
    <col min="1" max="1" width="23.28125" style="0" customWidth="1"/>
    <col min="2" max="2" width="9.8515625" style="0" customWidth="1"/>
    <col min="3" max="3" width="13.28125" style="204" customWidth="1"/>
    <col min="4" max="4" width="14.140625" style="204" customWidth="1"/>
    <col min="5" max="5" width="14.7109375" style="204" customWidth="1"/>
    <col min="6" max="6" width="7.8515625" style="205" customWidth="1"/>
    <col min="7" max="7" width="16.00390625" style="205" customWidth="1"/>
    <col min="8" max="8" width="16.57421875" style="205" customWidth="1"/>
    <col min="9" max="9" width="22.140625" style="0" customWidth="1"/>
    <col min="10" max="11" width="10.28125" style="0" bestFit="1" customWidth="1"/>
  </cols>
  <sheetData>
    <row r="1" spans="1:2" ht="12.75">
      <c r="A1" s="203" t="s">
        <v>300</v>
      </c>
      <c r="B1" s="203"/>
    </row>
    <row r="2" spans="1:2" ht="12.75">
      <c r="A2" s="203" t="s">
        <v>301</v>
      </c>
      <c r="B2" s="203"/>
    </row>
    <row r="3" spans="1:9" s="206" customFormat="1" ht="18" customHeight="1" thickBot="1">
      <c r="A3" s="376" t="s">
        <v>302</v>
      </c>
      <c r="B3" s="376"/>
      <c r="C3" s="376"/>
      <c r="D3" s="376"/>
      <c r="E3" s="376"/>
      <c r="F3" s="376"/>
      <c r="G3" s="376"/>
      <c r="H3" s="376"/>
      <c r="I3" s="376"/>
    </row>
    <row r="4" spans="1:9" ht="44.25" customHeight="1" thickBot="1">
      <c r="A4" s="207" t="s">
        <v>303</v>
      </c>
      <c r="B4" s="208"/>
      <c r="C4" s="209" t="s">
        <v>304</v>
      </c>
      <c r="D4" s="209" t="s">
        <v>305</v>
      </c>
      <c r="E4" s="209" t="s">
        <v>306</v>
      </c>
      <c r="F4" s="209" t="s">
        <v>307</v>
      </c>
      <c r="G4" s="209" t="s">
        <v>308</v>
      </c>
      <c r="H4" s="210" t="s">
        <v>309</v>
      </c>
      <c r="I4" s="211" t="s">
        <v>310</v>
      </c>
    </row>
    <row r="5" spans="1:9" ht="12.75">
      <c r="A5" s="212"/>
      <c r="B5" s="8"/>
      <c r="C5" s="213"/>
      <c r="D5" s="213"/>
      <c r="E5" s="213"/>
      <c r="F5" s="214"/>
      <c r="G5" s="214"/>
      <c r="H5" s="214"/>
      <c r="I5" s="215"/>
    </row>
    <row r="6" spans="1:10" ht="12.75">
      <c r="A6" s="216" t="s">
        <v>311</v>
      </c>
      <c r="B6" s="217"/>
      <c r="C6" s="218">
        <v>2940587</v>
      </c>
      <c r="D6" s="218">
        <v>1624223</v>
      </c>
      <c r="E6" s="218">
        <f>C6-D6</f>
        <v>1316364</v>
      </c>
      <c r="F6" s="219">
        <v>0.2</v>
      </c>
      <c r="G6" s="220">
        <f>E6*F6</f>
        <v>263272.8</v>
      </c>
      <c r="H6" s="221">
        <f>G6+D6</f>
        <v>1887495.8</v>
      </c>
      <c r="I6" s="222">
        <f>C6-H6</f>
        <v>1053091.2</v>
      </c>
      <c r="J6" s="205"/>
    </row>
    <row r="7" spans="1:10" ht="12.75">
      <c r="A7" s="223" t="s">
        <v>312</v>
      </c>
      <c r="B7" s="224"/>
      <c r="C7" s="218">
        <v>4437655.12</v>
      </c>
      <c r="D7" s="218">
        <v>2670463</v>
      </c>
      <c r="E7" s="218">
        <f>C7-D7</f>
        <v>1767192.12</v>
      </c>
      <c r="F7" s="225">
        <v>0.25</v>
      </c>
      <c r="G7" s="220">
        <f>E7*F7</f>
        <v>441798.03</v>
      </c>
      <c r="H7" s="226">
        <f>G7+D7</f>
        <v>3112261.0300000003</v>
      </c>
      <c r="I7" s="220">
        <f>C7-H7</f>
        <v>1325394.0899999999</v>
      </c>
      <c r="J7" s="205"/>
    </row>
    <row r="8" spans="1:10" ht="12.75">
      <c r="A8" s="223" t="s">
        <v>285</v>
      </c>
      <c r="B8" s="227"/>
      <c r="C8" s="218">
        <v>7939468</v>
      </c>
      <c r="D8" s="218">
        <v>4269102</v>
      </c>
      <c r="E8" s="218">
        <f>C8-D8</f>
        <v>3670366</v>
      </c>
      <c r="F8" s="219">
        <v>0.2</v>
      </c>
      <c r="G8" s="222">
        <f>E8*F8</f>
        <v>734073.2000000001</v>
      </c>
      <c r="H8" s="221">
        <f>G8+D8</f>
        <v>5003175.2</v>
      </c>
      <c r="I8" s="222">
        <f>C8-H8</f>
        <v>2936292.8</v>
      </c>
      <c r="J8" s="205"/>
    </row>
    <row r="9" spans="1:9" ht="13.5" thickBot="1">
      <c r="A9" s="228"/>
      <c r="B9" s="127"/>
      <c r="C9" s="229"/>
      <c r="D9" s="229"/>
      <c r="E9" s="229">
        <f>C9-D9</f>
        <v>0</v>
      </c>
      <c r="F9" s="230"/>
      <c r="G9" s="231">
        <f>E9*F9/4</f>
        <v>0</v>
      </c>
      <c r="H9" s="232">
        <f>G9+D9</f>
        <v>0</v>
      </c>
      <c r="I9" s="231">
        <f>C9-H9</f>
        <v>0</v>
      </c>
    </row>
    <row r="10" spans="1:9" ht="13.5" thickBot="1">
      <c r="A10" s="233" t="s">
        <v>141</v>
      </c>
      <c r="B10" s="234"/>
      <c r="C10" s="235">
        <f>SUM(C6:C9)</f>
        <v>15317710.120000001</v>
      </c>
      <c r="D10" s="236">
        <f>SUM(D6:D9)</f>
        <v>8563788</v>
      </c>
      <c r="E10" s="237">
        <f>SUM(E6:E9)</f>
        <v>6753922.12</v>
      </c>
      <c r="F10" s="238"/>
      <c r="G10" s="238">
        <f>SUM(G6:G9)</f>
        <v>1439144.0300000003</v>
      </c>
      <c r="H10" s="239">
        <f>SUM(H6:H9)</f>
        <v>10002932.030000001</v>
      </c>
      <c r="I10" s="240">
        <f>SUM(I6:I9)</f>
        <v>5314778.09</v>
      </c>
    </row>
    <row r="12" ht="13.5" thickBot="1"/>
    <row r="13" spans="1:9" ht="26.25" thickBot="1">
      <c r="A13" s="241" t="s">
        <v>313</v>
      </c>
      <c r="B13" s="241" t="s">
        <v>314</v>
      </c>
      <c r="C13" s="242" t="s">
        <v>315</v>
      </c>
      <c r="D13" s="243" t="s">
        <v>316</v>
      </c>
      <c r="E13" s="244" t="s">
        <v>317</v>
      </c>
      <c r="F13" s="244" t="s">
        <v>307</v>
      </c>
      <c r="G13" s="244" t="s">
        <v>308</v>
      </c>
      <c r="H13" s="245" t="s">
        <v>309</v>
      </c>
      <c r="I13" s="246" t="s">
        <v>310</v>
      </c>
    </row>
    <row r="14" spans="1:9" ht="13.5" thickBot="1">
      <c r="A14" s="247"/>
      <c r="B14" s="247"/>
      <c r="C14" s="248"/>
      <c r="D14" s="249"/>
      <c r="E14" s="249">
        <f>C14-D14</f>
        <v>0</v>
      </c>
      <c r="F14" s="250"/>
      <c r="G14" s="251">
        <f>E14*F14*11/12</f>
        <v>0</v>
      </c>
      <c r="H14" s="252">
        <f>G14+D14</f>
        <v>0</v>
      </c>
      <c r="I14" s="253">
        <f>C14-H14</f>
        <v>0</v>
      </c>
    </row>
    <row r="15" spans="1:11" ht="13.5" thickBot="1">
      <c r="A15" s="377" t="s">
        <v>318</v>
      </c>
      <c r="B15" s="378"/>
      <c r="C15" s="237">
        <f>SUM(C14:C14)</f>
        <v>0</v>
      </c>
      <c r="D15" s="236"/>
      <c r="E15" s="236">
        <f>SUM(E14:E14)</f>
        <v>0</v>
      </c>
      <c r="F15" s="254">
        <v>0.2</v>
      </c>
      <c r="G15" s="255">
        <f>SUM(G14:G14)</f>
        <v>0</v>
      </c>
      <c r="H15" s="255">
        <f>SUM(H14:H14)</f>
        <v>0</v>
      </c>
      <c r="I15" s="256">
        <f>SUM(I14:I14)</f>
        <v>0</v>
      </c>
      <c r="K15" s="205"/>
    </row>
    <row r="16" spans="1:9" ht="12.75">
      <c r="A16" s="247"/>
      <c r="B16" s="247"/>
      <c r="C16" s="248"/>
      <c r="D16" s="248"/>
      <c r="E16" s="248"/>
      <c r="F16" s="257"/>
      <c r="G16" s="258">
        <f>E16*F16*2/12</f>
        <v>0</v>
      </c>
      <c r="H16" s="259">
        <f>G16+D16</f>
        <v>0</v>
      </c>
      <c r="I16" s="253">
        <f>C16-H16</f>
        <v>0</v>
      </c>
    </row>
    <row r="17" spans="1:9" ht="12.75">
      <c r="A17" s="260" t="s">
        <v>319</v>
      </c>
      <c r="B17" s="261">
        <v>41599</v>
      </c>
      <c r="C17" s="249">
        <v>35000</v>
      </c>
      <c r="D17" s="249"/>
      <c r="E17" s="249"/>
      <c r="F17" s="250">
        <v>0.25</v>
      </c>
      <c r="G17" s="251">
        <f>(C17*F17)/12+(729/30*9)</f>
        <v>947.8666666666667</v>
      </c>
      <c r="H17" s="252">
        <f>G17+D17</f>
        <v>947.8666666666667</v>
      </c>
      <c r="I17" s="222">
        <f>C17-H17</f>
        <v>34052.13333333333</v>
      </c>
    </row>
    <row r="18" spans="1:11" ht="13.5" thickBot="1">
      <c r="A18" s="379" t="s">
        <v>320</v>
      </c>
      <c r="B18" s="380"/>
      <c r="C18" s="262">
        <f>SUM(C16:C17)</f>
        <v>35000</v>
      </c>
      <c r="D18" s="263"/>
      <c r="E18" s="262">
        <f>SUM(E16:E16)</f>
        <v>0</v>
      </c>
      <c r="F18" s="264"/>
      <c r="G18" s="265">
        <f>SUM(G16:G17)</f>
        <v>947.8666666666667</v>
      </c>
      <c r="H18" s="265">
        <f>SUM(H16:H17)</f>
        <v>947.8666666666667</v>
      </c>
      <c r="I18" s="265">
        <f>SUM(I16:I17)</f>
        <v>34052.13333333333</v>
      </c>
      <c r="K18" s="205"/>
    </row>
    <row r="19" spans="1:9" s="275" customFormat="1" ht="13.5" thickBot="1">
      <c r="A19" s="266"/>
      <c r="B19" s="267"/>
      <c r="C19" s="268"/>
      <c r="D19" s="269"/>
      <c r="E19" s="270"/>
      <c r="F19" s="271"/>
      <c r="G19" s="272"/>
      <c r="H19" s="273"/>
      <c r="I19" s="274"/>
    </row>
    <row r="20" spans="1:9" s="275" customFormat="1" ht="12.75">
      <c r="A20" s="276"/>
      <c r="B20" s="277"/>
      <c r="C20" s="278"/>
      <c r="D20" s="278">
        <v>0</v>
      </c>
      <c r="E20" s="278">
        <f>C20-D20</f>
        <v>0</v>
      </c>
      <c r="F20" s="271">
        <v>0.2</v>
      </c>
      <c r="G20" s="279"/>
      <c r="H20" s="280">
        <f>G20</f>
        <v>0</v>
      </c>
      <c r="I20" s="281">
        <f>E20-H20</f>
        <v>0</v>
      </c>
    </row>
    <row r="21" spans="1:10" s="275" customFormat="1" ht="13.5" thickBot="1">
      <c r="A21" s="381" t="s">
        <v>321</v>
      </c>
      <c r="B21" s="382"/>
      <c r="C21" s="282">
        <f>SUM(C20:C20)</f>
        <v>0</v>
      </c>
      <c r="D21" s="283"/>
      <c r="E21" s="282">
        <f>SUM(E20:E20)</f>
        <v>0</v>
      </c>
      <c r="F21" s="284"/>
      <c r="G21" s="285">
        <f>SUM(G20:G20)</f>
        <v>0</v>
      </c>
      <c r="H21" s="285">
        <f>SUM(H20:H20)</f>
        <v>0</v>
      </c>
      <c r="I21" s="286">
        <f>SUM(I20:I20)</f>
        <v>0</v>
      </c>
      <c r="J21" s="287"/>
    </row>
    <row r="22" spans="1:9" s="275" customFormat="1" ht="13.5" thickBot="1">
      <c r="A22" s="288"/>
      <c r="B22" s="289"/>
      <c r="C22" s="290"/>
      <c r="D22" s="291"/>
      <c r="E22" s="292"/>
      <c r="F22" s="293"/>
      <c r="G22" s="294"/>
      <c r="H22" s="295"/>
      <c r="I22" s="296"/>
    </row>
    <row r="23" spans="1:9" ht="39" thickBot="1">
      <c r="A23" s="297" t="s">
        <v>322</v>
      </c>
      <c r="B23" s="298"/>
      <c r="C23" s="299" t="s">
        <v>323</v>
      </c>
      <c r="D23" s="300" t="s">
        <v>305</v>
      </c>
      <c r="E23" s="301" t="s">
        <v>317</v>
      </c>
      <c r="F23" s="301" t="s">
        <v>324</v>
      </c>
      <c r="G23" s="301" t="s">
        <v>308</v>
      </c>
      <c r="H23" s="302" t="s">
        <v>309</v>
      </c>
      <c r="I23" s="303" t="s">
        <v>310</v>
      </c>
    </row>
    <row r="24" spans="1:9" ht="12.75">
      <c r="A24" s="304"/>
      <c r="B24" s="305"/>
      <c r="C24" s="249"/>
      <c r="D24" s="249"/>
      <c r="E24" s="249"/>
      <c r="F24" s="252"/>
      <c r="G24" s="252"/>
      <c r="H24" s="252"/>
      <c r="I24" s="306"/>
    </row>
    <row r="25" spans="1:10" ht="12.75">
      <c r="A25" s="307" t="s">
        <v>318</v>
      </c>
      <c r="B25" s="308"/>
      <c r="C25" s="218">
        <f>C6+C15</f>
        <v>2940587</v>
      </c>
      <c r="D25" s="218">
        <f>D6+D15</f>
        <v>1624223</v>
      </c>
      <c r="E25" s="218">
        <f>C25-D25</f>
        <v>1316364</v>
      </c>
      <c r="F25" s="219">
        <v>0.2</v>
      </c>
      <c r="G25" s="222">
        <f>G6+G15</f>
        <v>263272.8</v>
      </c>
      <c r="H25" s="222">
        <f>H6+H15</f>
        <v>1887495.8</v>
      </c>
      <c r="I25" s="309">
        <f>I6+I15</f>
        <v>1053091.2</v>
      </c>
      <c r="J25" s="205"/>
    </row>
    <row r="26" spans="1:10" ht="12.75">
      <c r="A26" s="307" t="s">
        <v>325</v>
      </c>
      <c r="B26" s="308"/>
      <c r="C26" s="249">
        <f>C7+C18</f>
        <v>4472655.12</v>
      </c>
      <c r="D26" s="218">
        <f>D7+D18</f>
        <v>2670463</v>
      </c>
      <c r="E26" s="218">
        <f>C26-D26</f>
        <v>1802192.12</v>
      </c>
      <c r="F26" s="310">
        <f>+F7</f>
        <v>0.25</v>
      </c>
      <c r="G26" s="222">
        <f>G7+G18</f>
        <v>442745.89666666667</v>
      </c>
      <c r="H26" s="221">
        <f>H7+H18</f>
        <v>3113208.896666667</v>
      </c>
      <c r="I26" s="311">
        <f>I7+I18</f>
        <v>1359446.2233333332</v>
      </c>
      <c r="J26" s="205"/>
    </row>
    <row r="27" spans="1:10" ht="12.75">
      <c r="A27" s="307" t="s">
        <v>326</v>
      </c>
      <c r="B27" s="308"/>
      <c r="C27" s="249">
        <f>C8</f>
        <v>7939468</v>
      </c>
      <c r="D27" s="218">
        <f>D8+D21</f>
        <v>4269102</v>
      </c>
      <c r="E27" s="218">
        <f>C27-D27</f>
        <v>3670366</v>
      </c>
      <c r="F27" s="310">
        <v>0.2</v>
      </c>
      <c r="G27" s="222">
        <f>G8+G21</f>
        <v>734073.2000000001</v>
      </c>
      <c r="H27" s="222">
        <f>H8+H21</f>
        <v>5003175.2</v>
      </c>
      <c r="I27" s="309">
        <f>I8+I21</f>
        <v>2936292.8</v>
      </c>
      <c r="J27" s="205"/>
    </row>
    <row r="28" spans="1:9" ht="13.5" thickBot="1">
      <c r="A28" s="312"/>
      <c r="B28" s="313"/>
      <c r="C28" s="314"/>
      <c r="D28" s="218"/>
      <c r="E28" s="218">
        <f>C28-D28</f>
        <v>0</v>
      </c>
      <c r="F28" s="310"/>
      <c r="G28" s="222">
        <f>E28*F28/4</f>
        <v>0</v>
      </c>
      <c r="H28" s="221">
        <f>G28+D28</f>
        <v>0</v>
      </c>
      <c r="I28" s="315">
        <f>C28-H28</f>
        <v>0</v>
      </c>
    </row>
    <row r="29" spans="1:9" ht="13.5" thickBot="1">
      <c r="A29" s="316" t="s">
        <v>69</v>
      </c>
      <c r="B29" s="317"/>
      <c r="C29" s="318">
        <f>SUM(C25:C28)</f>
        <v>15352710.120000001</v>
      </c>
      <c r="D29" s="318">
        <f>SUM(D25:D28)</f>
        <v>8563788</v>
      </c>
      <c r="E29" s="318">
        <f>SUM(E25:E28)</f>
        <v>6788922.12</v>
      </c>
      <c r="F29" s="318"/>
      <c r="G29" s="318">
        <f>SUM(G25:G28)</f>
        <v>1440091.8966666667</v>
      </c>
      <c r="H29" s="318">
        <f>SUM(H25:H28)</f>
        <v>10003879.896666668</v>
      </c>
      <c r="I29" s="319">
        <f>SUM(I25:I28)</f>
        <v>5348830.223333333</v>
      </c>
    </row>
    <row r="33" ht="12.75">
      <c r="G33" s="320" t="s">
        <v>327</v>
      </c>
    </row>
    <row r="35" ht="12.75">
      <c r="G35" s="320"/>
    </row>
  </sheetData>
  <sheetProtection/>
  <mergeCells count="4">
    <mergeCell ref="A3:I3"/>
    <mergeCell ref="A15:B15"/>
    <mergeCell ref="A18:B18"/>
    <mergeCell ref="A21:B21"/>
  </mergeCells>
  <printOptions/>
  <pageMargins left="0.24" right="0.7" top="0.75" bottom="0.1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Leta</dc:creator>
  <cp:keywords/>
  <dc:description/>
  <cp:lastModifiedBy>Optimum Media</cp:lastModifiedBy>
  <cp:lastPrinted>2014-03-27T15:35:10Z</cp:lastPrinted>
  <dcterms:created xsi:type="dcterms:W3CDTF">2008-10-09T08:35:08Z</dcterms:created>
  <dcterms:modified xsi:type="dcterms:W3CDTF">2014-07-22T09:10:23Z</dcterms:modified>
  <cp:category/>
  <cp:version/>
  <cp:contentType/>
  <cp:contentStatus/>
</cp:coreProperties>
</file>