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4"/>
  </bookViews>
  <sheets>
    <sheet name="Aktivi" sheetId="1" r:id="rId1"/>
    <sheet name="Pasivi" sheetId="2" r:id="rId2"/>
    <sheet name="PASH Skk " sheetId="3" r:id="rId3"/>
    <sheet name="Cashflow" sheetId="4" r:id="rId4"/>
    <sheet name="Kapitali Skk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<sst xmlns="http://schemas.openxmlformats.org/spreadsheetml/2006/main" count="192" uniqueCount="169">
  <si>
    <t xml:space="preserve">Pasqyra e fluksit monetar – Metoda indirekte </t>
  </si>
  <si>
    <t>Shenime</t>
  </si>
  <si>
    <t>Viti raportues   2009</t>
  </si>
  <si>
    <t>Viti paraardhes  2008</t>
  </si>
  <si>
    <t>Fluksi monetar nga veprimtaritë e shfrytëzimit</t>
  </si>
  <si>
    <t>Fitimi para tatimit</t>
  </si>
  <si>
    <t>Rregullime për:</t>
  </si>
  <si>
    <t>Amortizimin</t>
  </si>
  <si>
    <t>Humbje nga këmbimet valutore</t>
  </si>
  <si>
    <t>Të ardhura nga investimet</t>
  </si>
  <si>
    <t>Shpenzime për interesa</t>
  </si>
  <si>
    <t xml:space="preserve">        Të ardhura dhe shpenzime të tjera financiare</t>
  </si>
  <si>
    <t>Rritje/rënie në tepricën e kërkesave të arkëtueshme nga aktiviteti, si dhe kërkesave të arkëtueshme të tjera</t>
  </si>
  <si>
    <t/>
  </si>
  <si>
    <t>Rritje/rënie në tepricën inventarit</t>
  </si>
  <si>
    <t>Rritje/rënie në tepricën e detyrimeve, për t’u paguar nga aktiviteti</t>
  </si>
  <si>
    <t>Rritje/rënie e shpenzimeve te shtyra</t>
  </si>
  <si>
    <t>Mjete monetare të përfituara nga aktivitetet</t>
  </si>
  <si>
    <t>Interesi i paguar</t>
  </si>
  <si>
    <t>Tatim mbi fitimin i paguar</t>
  </si>
  <si>
    <t>Mjete monetare neto nga aktivitetet e shfrytëzimit</t>
  </si>
  <si>
    <t>Fluksi monetar nga veprimtaritë investuese</t>
  </si>
  <si>
    <t>Blerja e shoqërisë së kontrolluar X minus paratë e arkëtuara</t>
  </si>
  <si>
    <t>Blerja e aktiveve afatgjata materiale</t>
  </si>
  <si>
    <t>Të ardhura nga shitja e pajisjeve</t>
  </si>
  <si>
    <t>Interesi i arkëtuar</t>
  </si>
  <si>
    <t>Dividendët e arkëtuar</t>
  </si>
  <si>
    <t>Mjete monetare neto e përdorur në aktivitetet investuese</t>
  </si>
  <si>
    <t>Fluksi monetar nga veprimtaritë financiare</t>
  </si>
  <si>
    <t>Hyrje nga emetimi i kapitalit aksioner</t>
  </si>
  <si>
    <t>Hyrje nga huamarrje afatgjata</t>
  </si>
  <si>
    <t>Pagesat e detyrimeve të qirasë financiare</t>
  </si>
  <si>
    <t>Dividendët e paguar</t>
  </si>
  <si>
    <t>Mjete monetare neto e përdorur në aktivitetet financiare</t>
  </si>
  <si>
    <t>Rritja/rënia neto e mjeteve monetare</t>
  </si>
  <si>
    <t>Mjetet monetare në fillim të periudhës kontabël</t>
  </si>
  <si>
    <t>Mjetet monetare në fund të periudhës kontabël</t>
  </si>
  <si>
    <t>Nr.
Ref.</t>
  </si>
  <si>
    <t>Te ardhura shpenzime</t>
  </si>
  <si>
    <t>Viti Ushtrimor</t>
  </si>
  <si>
    <t>31.12.2009
ALL</t>
  </si>
  <si>
    <t>31.12.2008
ALL</t>
  </si>
  <si>
    <t>Te Ardhurat</t>
  </si>
  <si>
    <t xml:space="preserve">Shitjet neto </t>
  </si>
  <si>
    <t>Të ardhura të tjera nga veprimtaritë e shfrytëzimit</t>
  </si>
  <si>
    <t>Ndryshimet në inventarin e produkteve
të gatshme dhe prodhimit në proçes</t>
  </si>
  <si>
    <t xml:space="preserve">Materialet e konsumuara </t>
  </si>
  <si>
    <t>Kosto e punës</t>
  </si>
  <si>
    <t>a)</t>
  </si>
  <si>
    <t xml:space="preserve">-pagat e personelit </t>
  </si>
  <si>
    <t>b)</t>
  </si>
  <si>
    <t xml:space="preserve">-shpenzimet per sigurimet shoqërore dhe shëndetsore </t>
  </si>
  <si>
    <t>c)</t>
  </si>
  <si>
    <t>-shpenzime per honorare</t>
  </si>
  <si>
    <t xml:space="preserve">Amortizimet dhe zhvlerësimet </t>
  </si>
  <si>
    <t xml:space="preserve">Shpenzime të tjera </t>
  </si>
  <si>
    <t>Totali i shpenzimeve (shuma 4 - 7)</t>
  </si>
  <si>
    <t>Fitimi apo humbja nga veprimtaria kryesore
(1+2+/-3-8)</t>
  </si>
  <si>
    <t>Të ardhurat dhe shpenzimet financiare nga
njësitë e kontrolluara</t>
  </si>
  <si>
    <t xml:space="preserve">Të ardhurat dhe shpenzimet financiare nga
pjesëmarrjet </t>
  </si>
  <si>
    <t>Të ardhurat dhe shpenzimet financiare</t>
  </si>
  <si>
    <t>Të ardhurat dhe shpenzimet financiare nga
investime të tjera financiare afatgjata</t>
  </si>
  <si>
    <t>Të ardhurat dhe shpenzimet nga interesat</t>
  </si>
  <si>
    <t>Fitimet (humbjet) nga kursi i këmbimi</t>
  </si>
  <si>
    <t>Të ardhura dhe shpenzime të tjera financiare</t>
  </si>
  <si>
    <t>Totali i të ardhurave dhe shpenzimeve financiare
(12.1+/-12.2+/-12.3+/-12.4)</t>
  </si>
  <si>
    <t>Fitimi (humbja) para tatimit (9+/-13)</t>
  </si>
  <si>
    <t>Shpenzimet e tatimit mbi fitimin</t>
  </si>
  <si>
    <t>Fitmi (humbja) neto e vitit financiar
(14-15)</t>
  </si>
  <si>
    <t>Elementët e pasqyrave të konsoliduara</t>
  </si>
  <si>
    <t xml:space="preserve"> Tirane, 31/12/2009</t>
  </si>
  <si>
    <t xml:space="preserve">             A K T I V E T</t>
  </si>
  <si>
    <t>VITI  USHTRIMOR
31.12.2009</t>
  </si>
  <si>
    <t>VITI  USHTRIMOR
31.12.2008</t>
  </si>
  <si>
    <t>ALL</t>
  </si>
  <si>
    <t>Aktive Afatshkurtra</t>
  </si>
  <si>
    <t>Mjetet Monetare</t>
  </si>
  <si>
    <t>Derivate dhe Aktive Financiare te mbajtur per tregtim</t>
  </si>
  <si>
    <t xml:space="preserve"> Derivatet</t>
  </si>
  <si>
    <t xml:space="preserve"> Aktivet e mbajtur per tregtim</t>
  </si>
  <si>
    <t>Totali</t>
  </si>
  <si>
    <t>Aktive te tjera Financiare afatshkurter</t>
  </si>
  <si>
    <t xml:space="preserve"> Llogari kerkesa te arketueshme</t>
  </si>
  <si>
    <t xml:space="preserve"> Llogari kerkesa te tjera te arketueshme</t>
  </si>
  <si>
    <t xml:space="preserve"> Instrumente te tjera borxhi</t>
  </si>
  <si>
    <t xml:space="preserve"> Investime te tjera financiare</t>
  </si>
  <si>
    <t>Inventari</t>
  </si>
  <si>
    <t xml:space="preserve"> Lendet e para</t>
  </si>
  <si>
    <t xml:space="preserve"> Prodhimi ne proces</t>
  </si>
  <si>
    <t xml:space="preserve"> Produkte te gatshme</t>
  </si>
  <si>
    <t xml:space="preserve"> Mallra per rishitje</t>
  </si>
  <si>
    <t xml:space="preserve"> Inventar I Imet</t>
  </si>
  <si>
    <t xml:space="preserve"> Parapagesat per furnizime</t>
  </si>
  <si>
    <t>Aktive Biologjike afatshkurter</t>
  </si>
  <si>
    <t>Aktive Afatshkurtra te mbajtur per shitje</t>
  </si>
  <si>
    <t>Parapagime dhe shpenzime te shtyra</t>
  </si>
  <si>
    <t>Total i Aktiveve Afatshkurtra</t>
  </si>
  <si>
    <t>Aktive Afatgjata</t>
  </si>
  <si>
    <t>Investime financiare afatgjata</t>
  </si>
  <si>
    <t>Aksione dhe pjesemarrje te tjera ne njesi te kontrolluara</t>
  </si>
  <si>
    <t>Aksione dhe investime te tjera ne pjesemarrje</t>
  </si>
  <si>
    <t>Aksione dhe letra te tjera me vlere</t>
  </si>
  <si>
    <t>Llogari kerkese te arketueshme</t>
  </si>
  <si>
    <t>Aktive Afatgjata Materiale</t>
  </si>
  <si>
    <t>Toka</t>
  </si>
  <si>
    <t>Ndertesa ne Proces</t>
  </si>
  <si>
    <t>Makineri dhe pajisje (neto)</t>
  </si>
  <si>
    <t>Akitive te tjera afatgjata materiele (neto)</t>
  </si>
  <si>
    <t>Aktive Biologjike Afatgjate</t>
  </si>
  <si>
    <t>Aktive Afatgjata Jomateriale</t>
  </si>
  <si>
    <t>Emri i mire</t>
  </si>
  <si>
    <t>Shpenzimet e zhvillimit</t>
  </si>
  <si>
    <t>Aktive te tjera afatgjata jomateriele</t>
  </si>
  <si>
    <t>Kapitali aksionar i papaguar</t>
  </si>
  <si>
    <t>Aktive te tjera afatgjata (ne proces)</t>
  </si>
  <si>
    <t>Totali i Aktiveve Afatgjata</t>
  </si>
  <si>
    <t>TOTALI I AKTIVEVE</t>
  </si>
  <si>
    <t>DETYRIMET DHE KAPITALI</t>
  </si>
  <si>
    <t xml:space="preserve">Detyrimet  Afatshkurta </t>
  </si>
  <si>
    <t>Derivatet</t>
  </si>
  <si>
    <t>Huamarrjet</t>
  </si>
  <si>
    <t>Huate dhe obligacionet afatshkurtra</t>
  </si>
  <si>
    <t>Kthimet/Ripagimet e huave afatgjata</t>
  </si>
  <si>
    <t>Bono te konvertueshme</t>
  </si>
  <si>
    <t>Huate dhe parapagimet</t>
  </si>
  <si>
    <t>Te pagueshme ndaj furnitoreve</t>
  </si>
  <si>
    <t>Te pagueshme ndaj punonjesve</t>
  </si>
  <si>
    <t>Detyrimet tatimore</t>
  </si>
  <si>
    <t>Hua te tjera</t>
  </si>
  <si>
    <t>Parapagimet e arketueshme</t>
  </si>
  <si>
    <t>Grantet dhe te ardhura te shtyra</t>
  </si>
  <si>
    <t>Provizionet afatshkurtra</t>
  </si>
  <si>
    <t xml:space="preserve"> Totali Detyrime Afatshkurtra</t>
  </si>
  <si>
    <t>Detyrimet  Afatgjata</t>
  </si>
  <si>
    <t>Huate afatgjata</t>
  </si>
  <si>
    <t>Hua, bono dhe detyrime nga qeraja financiare</t>
  </si>
  <si>
    <t>Bonot e konvertueshme</t>
  </si>
  <si>
    <t>Huamarrje te tjera afatgjata</t>
  </si>
  <si>
    <t>Provizionet afatgjata</t>
  </si>
  <si>
    <t>Grandet dhe te ardhura te shtyra</t>
  </si>
  <si>
    <t xml:space="preserve"> Totali Detyrime  Afatgjata</t>
  </si>
  <si>
    <t>Totali i Detyrimeve</t>
  </si>
  <si>
    <t>Kapitali</t>
  </si>
  <si>
    <t>Akisonet e pakices</t>
  </si>
  <si>
    <t>Kapitali i aksionereve te shoqerise meme</t>
  </si>
  <si>
    <t>Kapitali i aksionar</t>
  </si>
  <si>
    <t>Primi i aksionit</t>
  </si>
  <si>
    <t>Njesite ose aksionet e thesarit</t>
  </si>
  <si>
    <t>Rezerva statutore</t>
  </si>
  <si>
    <t>Rezerva ligjore</t>
  </si>
  <si>
    <t>Rezerva te tjera</t>
  </si>
  <si>
    <t>Fitimi i pashperndare</t>
  </si>
  <si>
    <t>Fitimi (humbje) e vitit financiar</t>
  </si>
  <si>
    <t>Totali i Kapitalit</t>
  </si>
  <si>
    <t>TOTALI I DETYRIMEVE DHE KAPITALIT</t>
  </si>
  <si>
    <t>Pasqyra e Ndryshimeve ne kapital</t>
  </si>
  <si>
    <t>Kapitali aksionar</t>
  </si>
  <si>
    <t>Aksione të thesarit</t>
  </si>
  <si>
    <t>Rezerva ligjore statusore</t>
  </si>
  <si>
    <t>Fitimi i pashpërndarë</t>
  </si>
  <si>
    <t>Fitimi i Ushtimit</t>
  </si>
  <si>
    <t>Pozicioni më 31.12.2007</t>
  </si>
  <si>
    <t>Efekti i ndryshimeve në politikat kontabël</t>
  </si>
  <si>
    <t>Pozicioni i rregulluar</t>
  </si>
  <si>
    <t>Fitimi neto për periudhën kontabël</t>
  </si>
  <si>
    <t>Rritje e rezervës së kapitalit</t>
  </si>
  <si>
    <t>Emetimi i aksioneve</t>
  </si>
  <si>
    <t>Pozicioni më 31.12.2008</t>
  </si>
  <si>
    <t>Pozicioni më 31.12.2009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</si>
</sst>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&quot;-&quot;_);_(@_)"/>
    <numFmt numFmtId="173" formatCode="_-* #,##0_-;\-* #,##0_-;_-* &quot;-&quot;??_-;_-@_-"/>
    <numFmt numFmtId="174" formatCode="#,##0.00_);\-#,##0.00"/>
    <numFmt numFmtId="175" formatCode="dd/mm/yyyy"/>
    <numFmt numFmtId="176" formatCode="0.0"/>
    <numFmt numFmtId="177" formatCode="_(* #,##0.0_);_(* \(#,##0.0\);_(* &quot;-&quot;_);_(@_)"/>
    <numFmt numFmtId="178" formatCode="_(* #,##0_);_(* \(#,##0\);_(* &quot;-&quot;??_);_(@_)"/>
    <numFmt numFmtId="179" formatCode="#,##0.0_);\(#,##0.0\)"/>
    <numFmt numFmtId="180" formatCode="_(* #,##0.0_);_(* \(#,##0.0\);_(* &quot;-&quot;??_);_(@_)"/>
    <numFmt numFmtId="181" formatCode="_(* #,##0.000_);_(* \(#,##0.000\);_(* &quot;-&quot;?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Tahoma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b/>
      <i/>
      <sz val="8"/>
      <name val="Tahoma"/>
      <family val="2"/>
    </font>
    <font>
      <u val="single"/>
      <sz val="8"/>
      <color indexed="12"/>
      <name val="Tahoma"/>
      <family val="2"/>
    </font>
    <font>
      <b/>
      <u val="single"/>
      <sz val="18"/>
      <color indexed="8"/>
      <name val="Century Gothic"/>
      <family val="0"/>
    </font>
    <font>
      <sz val="10"/>
      <color indexed="8"/>
      <name val="Times New Roman"/>
      <family val="0"/>
    </font>
    <font>
      <sz val="10"/>
      <color indexed="10"/>
      <name val="Times New Roman"/>
      <family val="0"/>
    </font>
    <font>
      <b/>
      <sz val="10"/>
      <color indexed="18"/>
      <name val="Times New Roman"/>
      <family val="0"/>
    </font>
    <font>
      <b/>
      <i/>
      <sz val="8"/>
      <color indexed="12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9"/>
      <color indexed="12"/>
      <name val="Calibri"/>
      <family val="2"/>
    </font>
    <font>
      <u val="single"/>
      <sz val="20"/>
      <color indexed="8"/>
      <name val="Calibri"/>
      <family val="0"/>
    </font>
    <font>
      <b/>
      <i/>
      <sz val="8"/>
      <color indexed="8"/>
      <name val="Garamond"/>
      <family val="0"/>
    </font>
    <font>
      <i/>
      <sz val="8"/>
      <name val="Tahoma"/>
      <family val="2"/>
    </font>
    <font>
      <u val="single"/>
      <sz val="20"/>
      <color indexed="8"/>
      <name val="Times New Roman"/>
      <family val="0"/>
    </font>
    <font>
      <b/>
      <sz val="10"/>
      <name val="Tahoma"/>
      <family val="2"/>
    </font>
    <font>
      <sz val="8"/>
      <color indexed="10"/>
      <name val="Tahoma"/>
      <family val="2"/>
    </font>
    <font>
      <b/>
      <i/>
      <sz val="10"/>
      <color indexed="8"/>
      <name val="Garamond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double"/>
      <right style="double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uble"/>
    </border>
    <border>
      <left style="double"/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0" fillId="24" borderId="11" xfId="58" applyFont="1" applyFill="1" applyBorder="1">
      <alignment/>
      <protection/>
    </xf>
    <xf numFmtId="0" fontId="21" fillId="24" borderId="12" xfId="58" applyFont="1" applyFill="1" applyBorder="1" applyAlignment="1">
      <alignment vertical="center" wrapText="1"/>
      <protection/>
    </xf>
    <xf numFmtId="0" fontId="22" fillId="25" borderId="13" xfId="52" applyFont="1" applyFill="1" applyBorder="1" applyAlignment="1">
      <alignment horizontal="center" vertical="center" wrapText="1"/>
    </xf>
    <xf numFmtId="0" fontId="22" fillId="25" borderId="14" xfId="52" applyFont="1" applyFill="1" applyBorder="1" applyAlignment="1">
      <alignment horizontal="center" vertical="center" wrapText="1"/>
    </xf>
    <xf numFmtId="0" fontId="23" fillId="0" borderId="0" xfId="58" applyFont="1">
      <alignment/>
      <protection/>
    </xf>
    <xf numFmtId="0" fontId="20" fillId="0" borderId="15" xfId="58" applyFont="1" applyBorder="1">
      <alignment/>
      <protection/>
    </xf>
    <xf numFmtId="0" fontId="20" fillId="0" borderId="16" xfId="58" applyFont="1" applyBorder="1">
      <alignment/>
      <protection/>
    </xf>
    <xf numFmtId="0" fontId="20" fillId="0" borderId="15" xfId="58" applyFont="1" applyBorder="1" applyAlignment="1">
      <alignment horizontal="center"/>
      <protection/>
    </xf>
    <xf numFmtId="0" fontId="20" fillId="0" borderId="17" xfId="58" applyFont="1" applyBorder="1">
      <alignment/>
      <protection/>
    </xf>
    <xf numFmtId="0" fontId="24" fillId="0" borderId="18" xfId="58" applyFont="1" applyBorder="1">
      <alignment/>
      <protection/>
    </xf>
    <xf numFmtId="0" fontId="20" fillId="0" borderId="17" xfId="58" applyFont="1" applyBorder="1" applyAlignment="1">
      <alignment horizontal="center"/>
      <protection/>
    </xf>
    <xf numFmtId="0" fontId="20" fillId="0" borderId="18" xfId="58" applyFont="1" applyBorder="1">
      <alignment/>
      <protection/>
    </xf>
    <xf numFmtId="0" fontId="20" fillId="0" borderId="18" xfId="58" applyFont="1" applyBorder="1" applyAlignment="1">
      <alignment/>
      <protection/>
    </xf>
    <xf numFmtId="39" fontId="20" fillId="0" borderId="18" xfId="42" applyNumberFormat="1" applyFont="1" applyBorder="1" applyAlignment="1">
      <alignment/>
    </xf>
    <xf numFmtId="39" fontId="20" fillId="0" borderId="17" xfId="42" applyNumberFormat="1" applyFont="1" applyBorder="1" applyAlignment="1">
      <alignment/>
    </xf>
    <xf numFmtId="0" fontId="20" fillId="0" borderId="18" xfId="58" applyFont="1" applyBorder="1" applyAlignment="1">
      <alignment horizontal="left" indent="2"/>
      <protection/>
    </xf>
    <xf numFmtId="39" fontId="20" fillId="0" borderId="18" xfId="42" applyNumberFormat="1" applyFont="1" applyFill="1" applyBorder="1" applyAlignment="1">
      <alignment/>
    </xf>
    <xf numFmtId="0" fontId="25" fillId="0" borderId="18" xfId="0" applyFont="1" applyBorder="1" applyAlignment="1">
      <alignment vertical="center"/>
    </xf>
    <xf numFmtId="0" fontId="20" fillId="0" borderId="17" xfId="58" applyFont="1" applyBorder="1" applyAlignment="1" quotePrefix="1">
      <alignment horizontal="center"/>
      <protection/>
    </xf>
    <xf numFmtId="39" fontId="20" fillId="0" borderId="17" xfId="42" applyNumberFormat="1" applyFont="1" applyFill="1" applyBorder="1" applyAlignment="1">
      <alignment/>
    </xf>
    <xf numFmtId="0" fontId="20" fillId="0" borderId="19" xfId="58" applyFont="1" applyBorder="1">
      <alignment/>
      <protection/>
    </xf>
    <xf numFmtId="0" fontId="20" fillId="0" borderId="20" xfId="58" applyFont="1" applyBorder="1">
      <alignment/>
      <protection/>
    </xf>
    <xf numFmtId="0" fontId="20" fillId="0" borderId="19" xfId="58" applyFont="1" applyBorder="1" applyAlignment="1">
      <alignment horizontal="center"/>
      <protection/>
    </xf>
    <xf numFmtId="39" fontId="20" fillId="0" borderId="20" xfId="42" applyNumberFormat="1" applyFont="1" applyFill="1" applyBorder="1" applyAlignment="1">
      <alignment/>
    </xf>
    <xf numFmtId="39" fontId="20" fillId="0" borderId="19" xfId="42" applyNumberFormat="1" applyFont="1" applyBorder="1" applyAlignment="1">
      <alignment/>
    </xf>
    <xf numFmtId="0" fontId="20" fillId="0" borderId="13" xfId="58" applyFont="1" applyBorder="1">
      <alignment/>
      <protection/>
    </xf>
    <xf numFmtId="0" fontId="22" fillId="0" borderId="21" xfId="58" applyFont="1" applyBorder="1">
      <alignment/>
      <protection/>
    </xf>
    <xf numFmtId="0" fontId="22" fillId="0" borderId="13" xfId="58" applyFont="1" applyBorder="1" applyAlignment="1">
      <alignment horizontal="center"/>
      <protection/>
    </xf>
    <xf numFmtId="39" fontId="22" fillId="0" borderId="21" xfId="64" applyNumberFormat="1" applyFont="1" applyBorder="1" applyAlignment="1">
      <alignment/>
    </xf>
    <xf numFmtId="39" fontId="22" fillId="0" borderId="13" xfId="64" applyNumberFormat="1" applyFont="1" applyBorder="1" applyAlignment="1">
      <alignment/>
    </xf>
    <xf numFmtId="0" fontId="20" fillId="0" borderId="22" xfId="58" applyFont="1" applyBorder="1">
      <alignment/>
      <protection/>
    </xf>
    <xf numFmtId="0" fontId="20" fillId="0" borderId="23" xfId="58" applyFont="1" applyBorder="1">
      <alignment/>
      <protection/>
    </xf>
    <xf numFmtId="0" fontId="20" fillId="0" borderId="22" xfId="58" applyFont="1" applyBorder="1" applyAlignment="1">
      <alignment horizontal="center"/>
      <protection/>
    </xf>
    <xf numFmtId="39" fontId="20" fillId="0" borderId="23" xfId="42" applyNumberFormat="1" applyFont="1" applyBorder="1" applyAlignment="1">
      <alignment/>
    </xf>
    <xf numFmtId="39" fontId="20" fillId="0" borderId="22" xfId="42" applyNumberFormat="1" applyFont="1" applyBorder="1" applyAlignment="1">
      <alignment/>
    </xf>
    <xf numFmtId="0" fontId="20" fillId="0" borderId="24" xfId="58" applyFont="1" applyBorder="1">
      <alignment/>
      <protection/>
    </xf>
    <xf numFmtId="0" fontId="20" fillId="0" borderId="25" xfId="58" applyFont="1" applyBorder="1">
      <alignment/>
      <protection/>
    </xf>
    <xf numFmtId="0" fontId="20" fillId="0" borderId="24" xfId="58" applyFont="1" applyBorder="1" applyAlignment="1">
      <alignment horizontal="center"/>
      <protection/>
    </xf>
    <xf numFmtId="39" fontId="20" fillId="0" borderId="25" xfId="42" applyNumberFormat="1" applyFont="1" applyFill="1" applyBorder="1" applyAlignment="1">
      <alignment/>
    </xf>
    <xf numFmtId="39" fontId="20" fillId="0" borderId="24" xfId="42" applyNumberFormat="1" applyFont="1" applyBorder="1" applyAlignment="1">
      <alignment/>
    </xf>
    <xf numFmtId="0" fontId="24" fillId="0" borderId="21" xfId="58" applyFont="1" applyBorder="1" applyAlignment="1">
      <alignment horizontal="left"/>
      <protection/>
    </xf>
    <xf numFmtId="0" fontId="20" fillId="0" borderId="13" xfId="58" applyFont="1" applyBorder="1" applyAlignment="1">
      <alignment horizontal="center"/>
      <protection/>
    </xf>
    <xf numFmtId="0" fontId="20" fillId="0" borderId="18" xfId="58" applyFont="1" applyBorder="1" applyAlignment="1">
      <alignment horizontal="left"/>
      <protection/>
    </xf>
    <xf numFmtId="0" fontId="20" fillId="0" borderId="25" xfId="58" applyFont="1" applyBorder="1" applyAlignment="1">
      <alignment horizontal="left"/>
      <protection/>
    </xf>
    <xf numFmtId="39" fontId="20" fillId="0" borderId="25" xfId="42" applyNumberFormat="1" applyFont="1" applyBorder="1" applyAlignment="1">
      <alignment/>
    </xf>
    <xf numFmtId="39" fontId="22" fillId="0" borderId="21" xfId="64" applyNumberFormat="1" applyFont="1" applyBorder="1" applyAlignment="1">
      <alignment/>
    </xf>
    <xf numFmtId="0" fontId="26" fillId="0" borderId="23" xfId="58" applyFont="1" applyBorder="1">
      <alignment/>
      <protection/>
    </xf>
    <xf numFmtId="0" fontId="26" fillId="0" borderId="22" xfId="58" applyFont="1" applyBorder="1" applyAlignment="1">
      <alignment horizontal="center"/>
      <protection/>
    </xf>
    <xf numFmtId="39" fontId="20" fillId="0" borderId="23" xfId="58" applyNumberFormat="1" applyFont="1" applyBorder="1">
      <alignment/>
      <protection/>
    </xf>
    <xf numFmtId="39" fontId="20" fillId="0" borderId="22" xfId="58" applyNumberFormat="1" applyFont="1" applyBorder="1">
      <alignment/>
      <protection/>
    </xf>
    <xf numFmtId="39" fontId="23" fillId="0" borderId="0" xfId="58" applyNumberFormat="1" applyFont="1">
      <alignment/>
      <protection/>
    </xf>
    <xf numFmtId="0" fontId="20" fillId="0" borderId="13" xfId="58" applyFont="1" applyBorder="1" applyAlignment="1">
      <alignment/>
      <protection/>
    </xf>
    <xf numFmtId="0" fontId="20" fillId="0" borderId="26" xfId="58" applyFont="1" applyBorder="1">
      <alignment/>
      <protection/>
    </xf>
    <xf numFmtId="0" fontId="24" fillId="0" borderId="0" xfId="58" applyFont="1" applyBorder="1" applyAlignment="1">
      <alignment horizontal="right"/>
      <protection/>
    </xf>
    <xf numFmtId="0" fontId="20" fillId="0" borderId="26" xfId="58" applyFont="1" applyBorder="1" applyAlignment="1">
      <alignment horizontal="center"/>
      <protection/>
    </xf>
    <xf numFmtId="39" fontId="20" fillId="0" borderId="0" xfId="42" applyNumberFormat="1" applyFont="1" applyBorder="1" applyAlignment="1">
      <alignment/>
    </xf>
    <xf numFmtId="39" fontId="20" fillId="0" borderId="26" xfId="42" applyNumberFormat="1" applyFont="1" applyBorder="1" applyAlignment="1">
      <alignment/>
    </xf>
    <xf numFmtId="0" fontId="24" fillId="0" borderId="21" xfId="58" applyFont="1" applyBorder="1">
      <alignment/>
      <protection/>
    </xf>
    <xf numFmtId="0" fontId="24" fillId="0" borderId="16" xfId="58" applyFont="1" applyBorder="1">
      <alignment/>
      <protection/>
    </xf>
    <xf numFmtId="0" fontId="22" fillId="0" borderId="15" xfId="58" applyFont="1" applyBorder="1" applyAlignment="1">
      <alignment horizontal="center"/>
      <protection/>
    </xf>
    <xf numFmtId="39" fontId="22" fillId="0" borderId="16" xfId="42" applyNumberFormat="1" applyFont="1" applyBorder="1" applyAlignment="1">
      <alignment/>
    </xf>
    <xf numFmtId="39" fontId="22" fillId="0" borderId="15" xfId="42" applyNumberFormat="1" applyFont="1" applyBorder="1" applyAlignment="1">
      <alignment/>
    </xf>
    <xf numFmtId="0" fontId="24" fillId="0" borderId="20" xfId="58" applyFont="1" applyBorder="1">
      <alignment/>
      <protection/>
    </xf>
    <xf numFmtId="0" fontId="22" fillId="0" borderId="19" xfId="58" applyFont="1" applyBorder="1" applyAlignment="1">
      <alignment horizontal="center"/>
      <protection/>
    </xf>
    <xf numFmtId="39" fontId="22" fillId="0" borderId="20" xfId="42" applyNumberFormat="1" applyFont="1" applyBorder="1" applyAlignment="1">
      <alignment/>
    </xf>
    <xf numFmtId="39" fontId="22" fillId="0" borderId="19" xfId="42" applyNumberFormat="1" applyFont="1" applyBorder="1" applyAlignment="1">
      <alignment/>
    </xf>
    <xf numFmtId="39" fontId="22" fillId="0" borderId="21" xfId="42" applyNumberFormat="1" applyFont="1" applyBorder="1" applyAlignment="1">
      <alignment/>
    </xf>
    <xf numFmtId="39" fontId="22" fillId="0" borderId="13" xfId="42" applyNumberFormat="1" applyFont="1" applyBorder="1" applyAlignment="1">
      <alignment/>
    </xf>
    <xf numFmtId="0" fontId="23" fillId="0" borderId="0" xfId="58" applyFont="1" applyAlignment="1">
      <alignment horizontal="center"/>
      <protection/>
    </xf>
    <xf numFmtId="171" fontId="23" fillId="0" borderId="0" xfId="58" applyNumberFormat="1" applyFont="1">
      <alignment/>
      <protection/>
    </xf>
    <xf numFmtId="0" fontId="28" fillId="24" borderId="27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171" fontId="28" fillId="24" borderId="13" xfId="42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30" xfId="0" applyFont="1" applyFill="1" applyBorder="1" applyAlignment="1">
      <alignment horizontal="center" vertical="center" wrapText="1"/>
    </xf>
    <xf numFmtId="171" fontId="28" fillId="24" borderId="13" xfId="42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171" fontId="25" fillId="0" borderId="15" xfId="42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171" fontId="25" fillId="0" borderId="17" xfId="42" applyFont="1" applyBorder="1" applyAlignment="1">
      <alignment vertical="center"/>
    </xf>
    <xf numFmtId="0" fontId="25" fillId="0" borderId="32" xfId="0" applyFont="1" applyBorder="1" applyAlignment="1">
      <alignment vertical="center" wrapText="1"/>
    </xf>
    <xf numFmtId="0" fontId="25" fillId="0" borderId="32" xfId="0" applyFont="1" applyBorder="1" applyAlignment="1">
      <alignment horizontal="justify" vertical="center"/>
    </xf>
    <xf numFmtId="0" fontId="28" fillId="0" borderId="17" xfId="0" applyFont="1" applyBorder="1" applyAlignment="1">
      <alignment horizontal="right" vertical="center"/>
    </xf>
    <xf numFmtId="49" fontId="25" fillId="0" borderId="32" xfId="0" applyNumberFormat="1" applyFont="1" applyBorder="1" applyAlignment="1">
      <alignment horizontal="justify" vertical="center"/>
    </xf>
    <xf numFmtId="49" fontId="25" fillId="0" borderId="32" xfId="0" applyNumberFormat="1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171" fontId="25" fillId="0" borderId="19" xfId="42" applyFont="1" applyBorder="1" applyAlignment="1">
      <alignment vertical="center"/>
    </xf>
    <xf numFmtId="171" fontId="25" fillId="0" borderId="24" xfId="42" applyFont="1" applyBorder="1" applyAlignment="1">
      <alignment vertical="center"/>
    </xf>
    <xf numFmtId="171" fontId="25" fillId="0" borderId="0" xfId="0" applyNumberFormat="1" applyFont="1" applyFill="1" applyAlignment="1">
      <alignment/>
    </xf>
    <xf numFmtId="0" fontId="28" fillId="24" borderId="13" xfId="0" applyFont="1" applyFill="1" applyBorder="1" applyAlignment="1">
      <alignment vertical="center"/>
    </xf>
    <xf numFmtId="0" fontId="28" fillId="24" borderId="14" xfId="0" applyFont="1" applyFill="1" applyBorder="1" applyAlignment="1">
      <alignment vertical="center"/>
    </xf>
    <xf numFmtId="171" fontId="28" fillId="24" borderId="13" xfId="42" applyFont="1" applyFill="1" applyBorder="1" applyAlignment="1">
      <alignment vertical="center"/>
    </xf>
    <xf numFmtId="0" fontId="28" fillId="24" borderId="14" xfId="0" applyFont="1" applyFill="1" applyBorder="1" applyAlignment="1">
      <alignment vertical="center" wrapText="1"/>
    </xf>
    <xf numFmtId="0" fontId="28" fillId="0" borderId="31" xfId="0" applyFont="1" applyBorder="1" applyAlignment="1">
      <alignment vertical="center" wrapText="1"/>
    </xf>
    <xf numFmtId="171" fontId="28" fillId="0" borderId="15" xfId="42" applyFont="1" applyBorder="1" applyAlignment="1">
      <alignment vertical="center"/>
    </xf>
    <xf numFmtId="0" fontId="28" fillId="0" borderId="0" xfId="0" applyFont="1" applyFill="1" applyAlignment="1">
      <alignment/>
    </xf>
    <xf numFmtId="0" fontId="28" fillId="0" borderId="32" xfId="0" applyFont="1" applyBorder="1" applyAlignment="1">
      <alignment vertical="center" wrapText="1"/>
    </xf>
    <xf numFmtId="171" fontId="28" fillId="0" borderId="17" xfId="42" applyFont="1" applyBorder="1" applyAlignment="1">
      <alignment vertical="center"/>
    </xf>
    <xf numFmtId="171" fontId="28" fillId="0" borderId="0" xfId="0" applyNumberFormat="1" applyFont="1" applyFill="1" applyAlignment="1">
      <alignment/>
    </xf>
    <xf numFmtId="0" fontId="28" fillId="0" borderId="32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1" fontId="25" fillId="0" borderId="0" xfId="42" applyFont="1" applyFill="1" applyAlignment="1">
      <alignment/>
    </xf>
    <xf numFmtId="0" fontId="28" fillId="0" borderId="33" xfId="0" applyFont="1" applyBorder="1" applyAlignment="1">
      <alignment vertical="center" wrapText="1"/>
    </xf>
    <xf numFmtId="171" fontId="28" fillId="0" borderId="19" xfId="42" applyFont="1" applyBorder="1" applyAlignment="1">
      <alignment vertical="center"/>
    </xf>
    <xf numFmtId="0" fontId="29" fillId="24" borderId="14" xfId="0" applyFont="1" applyFill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171" fontId="25" fillId="0" borderId="13" xfId="42" applyFont="1" applyBorder="1" applyAlignment="1">
      <alignment vertical="center"/>
    </xf>
    <xf numFmtId="0" fontId="28" fillId="24" borderId="14" xfId="0" applyFont="1" applyFill="1" applyBorder="1" applyAlignment="1">
      <alignment horizontal="justify" vertical="center" wrapText="1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30" fillId="24" borderId="36" xfId="54" applyFont="1" applyFill="1" applyBorder="1" applyAlignment="1" applyProtection="1">
      <alignment/>
      <protection/>
    </xf>
    <xf numFmtId="0" fontId="30" fillId="24" borderId="37" xfId="54" applyFont="1" applyFill="1" applyBorder="1" applyAlignment="1" applyProtection="1">
      <alignment/>
      <protection/>
    </xf>
    <xf numFmtId="171" fontId="30" fillId="24" borderId="38" xfId="42" applyFont="1" applyFill="1" applyBorder="1" applyAlignment="1" applyProtection="1">
      <alignment/>
      <protection/>
    </xf>
    <xf numFmtId="173" fontId="25" fillId="0" borderId="0" xfId="42" applyNumberFormat="1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/>
    </xf>
    <xf numFmtId="0" fontId="28" fillId="0" borderId="0" xfId="0" applyFont="1" applyAlignment="1">
      <alignment horizontal="center"/>
    </xf>
    <xf numFmtId="173" fontId="29" fillId="0" borderId="0" xfId="0" applyNumberFormat="1" applyFont="1" applyFill="1" applyAlignment="1">
      <alignment/>
    </xf>
    <xf numFmtId="173" fontId="25" fillId="0" borderId="0" xfId="0" applyNumberFormat="1" applyFont="1" applyFill="1" applyAlignment="1">
      <alignment/>
    </xf>
    <xf numFmtId="0" fontId="28" fillId="24" borderId="11" xfId="0" applyFont="1" applyFill="1" applyBorder="1" applyAlignment="1">
      <alignment horizontal="center" vertical="center" wrapText="1"/>
    </xf>
    <xf numFmtId="0" fontId="35" fillId="24" borderId="21" xfId="0" applyFont="1" applyFill="1" applyBorder="1" applyAlignment="1">
      <alignment vertical="center"/>
    </xf>
    <xf numFmtId="0" fontId="28" fillId="24" borderId="12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38" xfId="0" applyFont="1" applyFill="1" applyBorder="1" applyAlignment="1">
      <alignment horizontal="center" vertical="center" wrapText="1"/>
    </xf>
    <xf numFmtId="0" fontId="28" fillId="24" borderId="13" xfId="0" applyNumberFormat="1" applyFont="1" applyFill="1" applyBorder="1" applyAlignment="1">
      <alignment horizontal="center" vertical="center"/>
    </xf>
    <xf numFmtId="171" fontId="28" fillId="0" borderId="15" xfId="42" applyFont="1" applyFill="1" applyBorder="1" applyAlignment="1">
      <alignment vertical="center"/>
    </xf>
    <xf numFmtId="171" fontId="36" fillId="0" borderId="0" xfId="0" applyNumberFormat="1" applyFont="1" applyFill="1" applyAlignment="1">
      <alignment vertical="center"/>
    </xf>
    <xf numFmtId="171" fontId="25" fillId="0" borderId="17" xfId="42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171" fontId="28" fillId="0" borderId="19" xfId="42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28" fillId="0" borderId="13" xfId="0" applyFont="1" applyBorder="1" applyAlignment="1">
      <alignment horizontal="right" vertical="center"/>
    </xf>
    <xf numFmtId="171" fontId="28" fillId="0" borderId="13" xfId="42" applyFont="1" applyFill="1" applyBorder="1" applyAlignment="1">
      <alignment vertical="center"/>
    </xf>
    <xf numFmtId="171" fontId="25" fillId="0" borderId="19" xfId="42" applyFont="1" applyFill="1" applyBorder="1" applyAlignment="1">
      <alignment vertical="center"/>
    </xf>
    <xf numFmtId="171" fontId="37" fillId="0" borderId="0" xfId="0" applyNumberFormat="1" applyFont="1" applyFill="1" applyAlignment="1">
      <alignment vertical="center"/>
    </xf>
    <xf numFmtId="0" fontId="25" fillId="0" borderId="24" xfId="0" applyFont="1" applyBorder="1" applyAlignment="1">
      <alignment vertical="center"/>
    </xf>
    <xf numFmtId="171" fontId="25" fillId="0" borderId="24" xfId="42" applyFont="1" applyFill="1" applyBorder="1" applyAlignment="1">
      <alignment vertical="center"/>
    </xf>
    <xf numFmtId="171" fontId="25" fillId="0" borderId="15" xfId="42" applyFont="1" applyFill="1" applyBorder="1" applyAlignment="1">
      <alignment vertical="center"/>
    </xf>
    <xf numFmtId="171" fontId="28" fillId="24" borderId="13" xfId="0" applyNumberFormat="1" applyFont="1" applyFill="1" applyBorder="1" applyAlignment="1">
      <alignment vertical="center"/>
    </xf>
    <xf numFmtId="171" fontId="28" fillId="0" borderId="13" xfId="0" applyNumberFormat="1" applyFont="1" applyBorder="1" applyAlignment="1">
      <alignment horizontal="right" vertical="center"/>
    </xf>
    <xf numFmtId="171" fontId="29" fillId="0" borderId="13" xfId="0" applyNumberFormat="1" applyFont="1" applyBorder="1" applyAlignment="1">
      <alignment horizontal="right" vertical="center"/>
    </xf>
    <xf numFmtId="171" fontId="28" fillId="0" borderId="17" xfId="42" applyFont="1" applyFill="1" applyBorder="1" applyAlignment="1">
      <alignment vertical="center"/>
    </xf>
    <xf numFmtId="171" fontId="25" fillId="0" borderId="13" xfId="42" applyFont="1" applyFill="1" applyBorder="1" applyAlignment="1">
      <alignment vertical="center"/>
    </xf>
    <xf numFmtId="0" fontId="28" fillId="0" borderId="13" xfId="0" applyFont="1" applyFill="1" applyBorder="1" applyAlignment="1">
      <alignment horizontal="right" vertical="center"/>
    </xf>
    <xf numFmtId="0" fontId="28" fillId="24" borderId="36" xfId="0" applyFont="1" applyFill="1" applyBorder="1" applyAlignment="1">
      <alignment horizontal="center" vertical="center"/>
    </xf>
    <xf numFmtId="171" fontId="28" fillId="24" borderId="14" xfId="42" applyFont="1" applyFill="1" applyBorder="1" applyAlignment="1">
      <alignment horizontal="center" vertical="center"/>
    </xf>
    <xf numFmtId="171" fontId="28" fillId="24" borderId="13" xfId="42" applyFont="1" applyFill="1" applyBorder="1" applyAlignment="1">
      <alignment horizontal="center" vertical="center"/>
    </xf>
    <xf numFmtId="0" fontId="38" fillId="0" borderId="0" xfId="54" applyFont="1" applyAlignment="1" applyProtection="1">
      <alignment vertical="center"/>
      <protection/>
    </xf>
    <xf numFmtId="0" fontId="36" fillId="0" borderId="0" xfId="0" applyFont="1" applyAlignment="1">
      <alignment vertical="center"/>
    </xf>
    <xf numFmtId="173" fontId="36" fillId="0" borderId="0" xfId="42" applyNumberFormat="1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39" fontId="28" fillId="24" borderId="26" xfId="42" applyNumberFormat="1" applyFont="1" applyFill="1" applyBorder="1" applyAlignment="1">
      <alignment horizontal="right" vertical="center"/>
    </xf>
    <xf numFmtId="171" fontId="25" fillId="0" borderId="15" xfId="42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171" fontId="25" fillId="0" borderId="17" xfId="42" applyFont="1" applyFill="1" applyBorder="1" applyAlignment="1">
      <alignment horizontal="right" vertical="center"/>
    </xf>
    <xf numFmtId="171" fontId="25" fillId="0" borderId="19" xfId="42" applyFont="1" applyFill="1" applyBorder="1" applyAlignment="1">
      <alignment horizontal="right" vertical="center"/>
    </xf>
    <xf numFmtId="171" fontId="25" fillId="0" borderId="38" xfId="42" applyFont="1" applyFill="1" applyBorder="1" applyAlignment="1">
      <alignment horizontal="right" vertical="center"/>
    </xf>
    <xf numFmtId="171" fontId="41" fillId="0" borderId="38" xfId="42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171" fontId="28" fillId="0" borderId="15" xfId="42" applyFont="1" applyFill="1" applyBorder="1" applyAlignment="1">
      <alignment horizontal="right" vertical="center"/>
    </xf>
    <xf numFmtId="173" fontId="25" fillId="0" borderId="0" xfId="0" applyNumberFormat="1" applyFont="1" applyFill="1" applyAlignment="1">
      <alignment vertical="center"/>
    </xf>
    <xf numFmtId="171" fontId="28" fillId="0" borderId="26" xfId="42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173" fontId="28" fillId="0" borderId="0" xfId="0" applyNumberFormat="1" applyFont="1" applyFill="1" applyAlignment="1">
      <alignment vertical="center"/>
    </xf>
    <xf numFmtId="171" fontId="28" fillId="24" borderId="13" xfId="42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vertical="center"/>
    </xf>
    <xf numFmtId="171" fontId="41" fillId="0" borderId="15" xfId="42" applyFont="1" applyFill="1" applyBorder="1" applyAlignment="1">
      <alignment horizontal="right" vertical="center"/>
    </xf>
    <xf numFmtId="173" fontId="29" fillId="0" borderId="0" xfId="0" applyNumberFormat="1" applyFont="1" applyFill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171" fontId="25" fillId="26" borderId="19" xfId="42" applyFont="1" applyFill="1" applyBorder="1" applyAlignment="1">
      <alignment horizontal="right" vertical="center"/>
    </xf>
    <xf numFmtId="171" fontId="25" fillId="0" borderId="26" xfId="42" applyFont="1" applyFill="1" applyBorder="1" applyAlignment="1">
      <alignment horizontal="right" vertical="center"/>
    </xf>
    <xf numFmtId="171" fontId="41" fillId="0" borderId="26" xfId="42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vertical="center"/>
    </xf>
    <xf numFmtId="171" fontId="25" fillId="0" borderId="0" xfId="0" applyNumberFormat="1" applyFont="1" applyFill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171" fontId="28" fillId="0" borderId="13" xfId="42" applyFont="1" applyFill="1" applyBorder="1" applyAlignment="1">
      <alignment horizontal="right" vertical="center"/>
    </xf>
    <xf numFmtId="171" fontId="28" fillId="0" borderId="0" xfId="42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71" fontId="28" fillId="0" borderId="0" xfId="0" applyNumberFormat="1" applyFont="1" applyFill="1" applyAlignment="1">
      <alignment vertical="center"/>
    </xf>
    <xf numFmtId="0" fontId="28" fillId="24" borderId="13" xfId="0" applyFont="1" applyFill="1" applyBorder="1" applyAlignment="1">
      <alignment horizontal="center" vertical="center"/>
    </xf>
    <xf numFmtId="173" fontId="25" fillId="0" borderId="0" xfId="42" applyNumberFormat="1" applyFont="1" applyFill="1" applyAlignment="1">
      <alignment vertical="center"/>
    </xf>
    <xf numFmtId="43" fontId="25" fillId="0" borderId="0" xfId="42" applyNumberFormat="1" applyFont="1" applyFill="1" applyAlignment="1">
      <alignment vertical="center"/>
    </xf>
    <xf numFmtId="0" fontId="43" fillId="24" borderId="14" xfId="0" applyFont="1" applyFill="1" applyBorder="1" applyAlignment="1">
      <alignment vertical="center"/>
    </xf>
    <xf numFmtId="0" fontId="43" fillId="24" borderId="21" xfId="0" applyFont="1" applyFill="1" applyBorder="1" applyAlignment="1">
      <alignment vertical="center"/>
    </xf>
    <xf numFmtId="0" fontId="43" fillId="24" borderId="12" xfId="0" applyFont="1" applyFill="1" applyBorder="1" applyAlignment="1">
      <alignment vertical="center"/>
    </xf>
    <xf numFmtId="0" fontId="25" fillId="24" borderId="14" xfId="0" applyFont="1" applyFill="1" applyBorder="1" applyAlignment="1">
      <alignment vertical="center"/>
    </xf>
    <xf numFmtId="0" fontId="25" fillId="24" borderId="39" xfId="0" applyFont="1" applyFill="1" applyBorder="1" applyAlignment="1">
      <alignment vertical="center"/>
    </xf>
    <xf numFmtId="4" fontId="25" fillId="24" borderId="39" xfId="0" applyNumberFormat="1" applyFont="1" applyFill="1" applyBorder="1" applyAlignment="1">
      <alignment vertical="center"/>
    </xf>
    <xf numFmtId="0" fontId="25" fillId="24" borderId="12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4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0" fillId="0" borderId="22" xfId="0" applyFont="1" applyBorder="1" applyAlignment="1">
      <alignment vertical="center" wrapText="1"/>
    </xf>
    <xf numFmtId="3" fontId="20" fillId="0" borderId="22" xfId="0" applyNumberFormat="1" applyFont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20" fillId="0" borderId="17" xfId="42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vertical="center" wrapText="1"/>
    </xf>
    <xf numFmtId="3" fontId="20" fillId="0" borderId="24" xfId="0" applyNumberFormat="1" applyFont="1" applyBorder="1" applyAlignment="1">
      <alignment horizontal="center" vertic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3" fontId="22" fillId="0" borderId="24" xfId="0" applyNumberFormat="1" applyFont="1" applyBorder="1" applyAlignment="1">
      <alignment horizontal="center" vertical="center" wrapText="1"/>
    </xf>
    <xf numFmtId="171" fontId="25" fillId="0" borderId="0" xfId="0" applyNumberFormat="1" applyFont="1" applyFill="1" applyAlignment="1">
      <alignment horizontal="center" vertical="center"/>
    </xf>
    <xf numFmtId="0" fontId="20" fillId="24" borderId="14" xfId="0" applyFont="1" applyFill="1" applyBorder="1" applyAlignment="1">
      <alignment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44" fillId="24" borderId="37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Alpiq - Bilanci 09" xfId="54"/>
    <cellStyle name="Input" xfId="55"/>
    <cellStyle name="Linked Cell" xfId="56"/>
    <cellStyle name="Neutral" xfId="57"/>
    <cellStyle name="Normal_Book1" xfId="58"/>
    <cellStyle name="Note" xfId="59"/>
    <cellStyle name="Output" xfId="60"/>
    <cellStyle name="Percent" xfId="61"/>
    <cellStyle name="Title" xfId="62"/>
    <cellStyle name="Total" xfId="63"/>
    <cellStyle name="Total_PASQYRAT FINANCIARE- JOHNSON &amp; JOHNSON 2008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2714625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WordArt 11"/>
        <xdr:cNvSpPr>
          <a:spLocks/>
        </xdr:cNvSpPr>
      </xdr:nvSpPr>
      <xdr:spPr>
        <a:xfrm>
          <a:off x="2714625" y="0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sng" baseline="0">
              <a:solidFill>
                <a:srgbClr val="000000"/>
              </a:solidFill>
            </a:rPr>
            <a:t>Aktivet 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2343150</xdr:colOff>
      <xdr:row>0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85725" y="0"/>
          <a:ext cx="2257425" cy="0"/>
        </a:xfrm>
        <a:prstGeom prst="ellipseRibbon">
          <a:avLst>
            <a:gd name="adj" fmla="val -12375"/>
          </a:avLst>
        </a:prstGeom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189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
</a:t>
          </a:r>
          <a:r>
            <a:rPr lang="en-US" cap="none" sz="1000" b="0" i="0" u="none" baseline="0">
              <a:solidFill>
                <a:srgbClr val="FF0000"/>
              </a:solidFill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</a:rPr>
            <a:t>Sh.p.k 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762000</xdr:colOff>
      <xdr:row>0</xdr:row>
      <xdr:rowOff>0</xdr:rowOff>
    </xdr:from>
    <xdr:to>
      <xdr:col>0</xdr:col>
      <xdr:colOff>1638300</xdr:colOff>
      <xdr:row>0</xdr:row>
      <xdr:rowOff>0</xdr:rowOff>
    </xdr:to>
    <xdr:sp>
      <xdr:nvSpPr>
        <xdr:cNvPr id="3" name="WordArt 13"/>
        <xdr:cNvSpPr>
          <a:spLocks/>
        </xdr:cNvSpPr>
      </xdr:nvSpPr>
      <xdr:spPr>
        <a:xfrm>
          <a:off x="762000" y="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-18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EN. DA.HIDRAULIKA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AutoShape 15"/>
        <xdr:cNvSpPr>
          <a:spLocks/>
        </xdr:cNvSpPr>
      </xdr:nvSpPr>
      <xdr:spPr>
        <a:xfrm>
          <a:off x="38100" y="0"/>
          <a:ext cx="6229350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AutoShape 16"/>
        <xdr:cNvSpPr>
          <a:spLocks/>
        </xdr:cNvSpPr>
      </xdr:nvSpPr>
      <xdr:spPr>
        <a:xfrm>
          <a:off x="57150" y="0"/>
          <a:ext cx="6210300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AutoShape 17"/>
        <xdr:cNvSpPr>
          <a:spLocks/>
        </xdr:cNvSpPr>
      </xdr:nvSpPr>
      <xdr:spPr>
        <a:xfrm>
          <a:off x="6267450" y="0"/>
          <a:ext cx="0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38100</xdr:colOff>
      <xdr:row>0</xdr:row>
      <xdr:rowOff>0</xdr:rowOff>
    </xdr:to>
    <xdr:sp>
      <xdr:nvSpPr>
        <xdr:cNvPr id="7" name="AutoShape 18"/>
        <xdr:cNvSpPr>
          <a:spLocks/>
        </xdr:cNvSpPr>
      </xdr:nvSpPr>
      <xdr:spPr>
        <a:xfrm>
          <a:off x="28575" y="0"/>
          <a:ext cx="9525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Text Box 1079"/>
        <xdr:cNvSpPr txBox="1">
          <a:spLocks noChangeArrowheads="1"/>
        </xdr:cNvSpPr>
      </xdr:nvSpPr>
      <xdr:spPr>
        <a:xfrm>
          <a:off x="3895725" y="0"/>
          <a:ext cx="2371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
Rina ALBANIA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0</xdr:row>
      <xdr:rowOff>0</xdr:rowOff>
    </xdr:from>
    <xdr:to>
      <xdr:col>2</xdr:col>
      <xdr:colOff>838200</xdr:colOff>
      <xdr:row>0</xdr:row>
      <xdr:rowOff>0</xdr:rowOff>
    </xdr:to>
    <xdr:sp>
      <xdr:nvSpPr>
        <xdr:cNvPr id="1" name="WordArt 11"/>
        <xdr:cNvSpPr>
          <a:spLocks/>
        </xdr:cNvSpPr>
      </xdr:nvSpPr>
      <xdr:spPr>
        <a:xfrm>
          <a:off x="1247775" y="0"/>
          <a:ext cx="423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sng" baseline="0">
              <a:solidFill>
                <a:srgbClr val="000000"/>
              </a:solidFill>
            </a:rPr>
            <a:t>DETYRIMET DHE KAPITALI 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2352675</xdr:colOff>
      <xdr:row>0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85725" y="0"/>
          <a:ext cx="2266950" cy="0"/>
        </a:xfrm>
        <a:prstGeom prst="ellipseRibbon">
          <a:avLst>
            <a:gd name="adj" fmla="val -12375"/>
          </a:avLst>
        </a:prstGeom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189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
</a:t>
          </a:r>
          <a:r>
            <a:rPr lang="en-US" cap="none" sz="1000" b="0" i="0" u="none" baseline="0">
              <a:solidFill>
                <a:srgbClr val="FF0000"/>
              </a:solidFill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</a:rPr>
            <a:t>Sh.p.k 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762000</xdr:colOff>
      <xdr:row>0</xdr:row>
      <xdr:rowOff>0</xdr:rowOff>
    </xdr:from>
    <xdr:to>
      <xdr:col>0</xdr:col>
      <xdr:colOff>1638300</xdr:colOff>
      <xdr:row>0</xdr:row>
      <xdr:rowOff>0</xdr:rowOff>
    </xdr:to>
    <xdr:sp>
      <xdr:nvSpPr>
        <xdr:cNvPr id="3" name="WordArt 13"/>
        <xdr:cNvSpPr>
          <a:spLocks/>
        </xdr:cNvSpPr>
      </xdr:nvSpPr>
      <xdr:spPr>
        <a:xfrm>
          <a:off x="762000" y="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-18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EN. DA.HIDRAULIKA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AutoShape 15"/>
        <xdr:cNvSpPr>
          <a:spLocks/>
        </xdr:cNvSpPr>
      </xdr:nvSpPr>
      <xdr:spPr>
        <a:xfrm>
          <a:off x="38100" y="0"/>
          <a:ext cx="6248400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AutoShape 16"/>
        <xdr:cNvSpPr>
          <a:spLocks/>
        </xdr:cNvSpPr>
      </xdr:nvSpPr>
      <xdr:spPr>
        <a:xfrm>
          <a:off x="57150" y="0"/>
          <a:ext cx="6229350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AutoShape 17"/>
        <xdr:cNvSpPr>
          <a:spLocks/>
        </xdr:cNvSpPr>
      </xdr:nvSpPr>
      <xdr:spPr>
        <a:xfrm>
          <a:off x="6286500" y="0"/>
          <a:ext cx="0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38100</xdr:colOff>
      <xdr:row>0</xdr:row>
      <xdr:rowOff>0</xdr:rowOff>
    </xdr:to>
    <xdr:sp>
      <xdr:nvSpPr>
        <xdr:cNvPr id="7" name="AutoShape 18"/>
        <xdr:cNvSpPr>
          <a:spLocks/>
        </xdr:cNvSpPr>
      </xdr:nvSpPr>
      <xdr:spPr>
        <a:xfrm>
          <a:off x="28575" y="0"/>
          <a:ext cx="9525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Text Box 1079"/>
        <xdr:cNvSpPr txBox="1">
          <a:spLocks noChangeArrowheads="1"/>
        </xdr:cNvSpPr>
      </xdr:nvSpPr>
      <xdr:spPr>
        <a:xfrm>
          <a:off x="4648200" y="0"/>
          <a:ext cx="1638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
Rina ALBANIA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WordArt 16"/>
        <xdr:cNvSpPr>
          <a:spLocks/>
        </xdr:cNvSpPr>
      </xdr:nvSpPr>
      <xdr:spPr>
        <a:xfrm>
          <a:off x="1790700" y="0"/>
          <a:ext cx="446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</a:rPr>
            <a:t>Analiza e Shpenzimeve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" name="AutoShape 17"/>
        <xdr:cNvSpPr>
          <a:spLocks/>
        </xdr:cNvSpPr>
      </xdr:nvSpPr>
      <xdr:spPr>
        <a:xfrm>
          <a:off x="66675" y="0"/>
          <a:ext cx="3629025" cy="0"/>
        </a:xfrm>
        <a:prstGeom prst="ellipseRibbon">
          <a:avLst>
            <a:gd name="adj" fmla="val -12375"/>
          </a:avLst>
        </a:prstGeom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189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
</a:t>
          </a:r>
          <a:r>
            <a:rPr lang="en-US" cap="none" sz="1000" b="0" i="0" u="none" baseline="0">
              <a:solidFill>
                <a:srgbClr val="FF0000"/>
              </a:solidFill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</a:rPr>
            <a:t>Sh.p.k 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3" name="WordArt 18"/>
        <xdr:cNvSpPr>
          <a:spLocks/>
        </xdr:cNvSpPr>
      </xdr:nvSpPr>
      <xdr:spPr>
        <a:xfrm>
          <a:off x="3429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-18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EN. DA.HIDRAULIKA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AutoShape 20"/>
        <xdr:cNvSpPr>
          <a:spLocks/>
        </xdr:cNvSpPr>
      </xdr:nvSpPr>
      <xdr:spPr>
        <a:xfrm>
          <a:off x="38100" y="0"/>
          <a:ext cx="6219825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AutoShape 21"/>
        <xdr:cNvSpPr>
          <a:spLocks/>
        </xdr:cNvSpPr>
      </xdr:nvSpPr>
      <xdr:spPr>
        <a:xfrm>
          <a:off x="57150" y="0"/>
          <a:ext cx="6200775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AutoShape 22"/>
        <xdr:cNvSpPr>
          <a:spLocks/>
        </xdr:cNvSpPr>
      </xdr:nvSpPr>
      <xdr:spPr>
        <a:xfrm>
          <a:off x="6257925" y="0"/>
          <a:ext cx="0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7" name="AutoShape 23"/>
        <xdr:cNvSpPr>
          <a:spLocks/>
        </xdr:cNvSpPr>
      </xdr:nvSpPr>
      <xdr:spPr>
        <a:xfrm>
          <a:off x="9525" y="0"/>
          <a:ext cx="9525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0</xdr:rowOff>
    </xdr:from>
    <xdr:to>
      <xdr:col>5</xdr:col>
      <xdr:colOff>819150</xdr:colOff>
      <xdr:row>0</xdr:row>
      <xdr:rowOff>0</xdr:rowOff>
    </xdr:to>
    <xdr:sp>
      <xdr:nvSpPr>
        <xdr:cNvPr id="1" name="WordArt 16"/>
        <xdr:cNvSpPr>
          <a:spLocks/>
        </xdr:cNvSpPr>
      </xdr:nvSpPr>
      <xdr:spPr>
        <a:xfrm>
          <a:off x="1724025" y="0"/>
          <a:ext cx="3514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C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Te Ardhurat e Shpenzimet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2" name="AutoShape 17"/>
        <xdr:cNvSpPr>
          <a:spLocks/>
        </xdr:cNvSpPr>
      </xdr:nvSpPr>
      <xdr:spPr>
        <a:xfrm>
          <a:off x="1200150" y="0"/>
          <a:ext cx="1781175" cy="0"/>
        </a:xfrm>
        <a:prstGeom prst="ellipseRibbon">
          <a:avLst>
            <a:gd name="adj" fmla="val -12375"/>
          </a:avLst>
        </a:prstGeom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189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
</a:t>
          </a:r>
          <a:r>
            <a:rPr lang="en-US" cap="none" sz="1000" b="0" i="0" u="none" baseline="0">
              <a:solidFill>
                <a:srgbClr val="FF0000"/>
              </a:solidFill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</a:rPr>
            <a:t>Sh.p.k 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819150</xdr:colOff>
      <xdr:row>0</xdr:row>
      <xdr:rowOff>0</xdr:rowOff>
    </xdr:from>
    <xdr:to>
      <xdr:col>1</xdr:col>
      <xdr:colOff>819150</xdr:colOff>
      <xdr:row>0</xdr:row>
      <xdr:rowOff>0</xdr:rowOff>
    </xdr:to>
    <xdr:sp>
      <xdr:nvSpPr>
        <xdr:cNvPr id="3" name="WordArt 18"/>
        <xdr:cNvSpPr>
          <a:spLocks/>
        </xdr:cNvSpPr>
      </xdr:nvSpPr>
      <xdr:spPr>
        <a:xfrm>
          <a:off x="19526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-18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EN. DA.HIDRAULIKA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5</xdr:col>
      <xdr:colOff>819150</xdr:colOff>
      <xdr:row>0</xdr:row>
      <xdr:rowOff>0</xdr:rowOff>
    </xdr:to>
    <xdr:sp>
      <xdr:nvSpPr>
        <xdr:cNvPr id="4" name="AutoShape 20"/>
        <xdr:cNvSpPr>
          <a:spLocks/>
        </xdr:cNvSpPr>
      </xdr:nvSpPr>
      <xdr:spPr>
        <a:xfrm>
          <a:off x="1171575" y="0"/>
          <a:ext cx="4067175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5</xdr:col>
      <xdr:colOff>819150</xdr:colOff>
      <xdr:row>0</xdr:row>
      <xdr:rowOff>0</xdr:rowOff>
    </xdr:to>
    <xdr:sp>
      <xdr:nvSpPr>
        <xdr:cNvPr id="5" name="AutoShape 21"/>
        <xdr:cNvSpPr>
          <a:spLocks/>
        </xdr:cNvSpPr>
      </xdr:nvSpPr>
      <xdr:spPr>
        <a:xfrm>
          <a:off x="1190625" y="0"/>
          <a:ext cx="4048125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819150</xdr:colOff>
      <xdr:row>0</xdr:row>
      <xdr:rowOff>0</xdr:rowOff>
    </xdr:from>
    <xdr:to>
      <xdr:col>5</xdr:col>
      <xdr:colOff>819150</xdr:colOff>
      <xdr:row>0</xdr:row>
      <xdr:rowOff>0</xdr:rowOff>
    </xdr:to>
    <xdr:sp>
      <xdr:nvSpPr>
        <xdr:cNvPr id="6" name="AutoShape 22"/>
        <xdr:cNvSpPr>
          <a:spLocks/>
        </xdr:cNvSpPr>
      </xdr:nvSpPr>
      <xdr:spPr>
        <a:xfrm>
          <a:off x="5238750" y="0"/>
          <a:ext cx="0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7" name="AutoShape 23"/>
        <xdr:cNvSpPr>
          <a:spLocks/>
        </xdr:cNvSpPr>
      </xdr:nvSpPr>
      <xdr:spPr>
        <a:xfrm>
          <a:off x="1143000" y="0"/>
          <a:ext cx="9525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" name="Picture 1" descr="Logo i&amp;b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Text Box 1079"/>
        <xdr:cNvSpPr txBox="1">
          <a:spLocks noChangeArrowheads="1"/>
        </xdr:cNvSpPr>
      </xdr:nvSpPr>
      <xdr:spPr>
        <a:xfrm>
          <a:off x="3600450" y="0"/>
          <a:ext cx="1638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Adresa : Rr. Deshmoret e 4 Shkurtit,
</a:t>
          </a:r>
          <a:r>
            <a:rPr lang="en-US" cap="none" sz="1000" b="1" i="1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Sky Tower, 6-th floor,  Tirane
</a:t>
          </a:r>
          <a:r>
            <a:rPr lang="en-US" cap="none" sz="1000" b="1" i="1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Tel: +355 4 2266 730 
</a:t>
          </a:r>
          <a:r>
            <a:rPr lang="en-US" cap="none" sz="1000" b="1" i="1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Fax: +355 4 2266 730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ce%202009-Zhani\G.Shqip\GShqip%202009\Aktivi%20&amp;%20Pasivi%202009%20-Gazeta%20Shqi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logarite"/>
      <sheetName val="Cashflow"/>
      <sheetName val="PASH Skk "/>
      <sheetName val="Aktivi"/>
      <sheetName val="Pasivi"/>
      <sheetName val="Kapitali Skk"/>
      <sheetName val="Llog.tatim fitimit"/>
      <sheetName val="Bankat"/>
      <sheetName val="Kerkesa te arketueshme"/>
      <sheetName val="Inventari"/>
      <sheetName val="Te tjera kerkesa Ark."/>
      <sheetName val="Aktive"/>
      <sheetName val="Detyrime afatshkurter"/>
      <sheetName val="Detyrime afatgjata"/>
      <sheetName val="Kapitali"/>
      <sheetName val="Te ardhurat"/>
      <sheetName val="Shpenzimet"/>
      <sheetName val="Kurse"/>
      <sheetName val="Norma Am"/>
    </sheetNames>
    <sheetDataSet>
      <sheetData sheetId="0">
        <row r="13">
          <cell r="F13">
            <v>100000</v>
          </cell>
        </row>
        <row r="14">
          <cell r="D14">
            <v>49314730.13</v>
          </cell>
        </row>
        <row r="17">
          <cell r="D17">
            <v>642232.8</v>
          </cell>
        </row>
        <row r="18">
          <cell r="D18">
            <v>6560150</v>
          </cell>
        </row>
        <row r="19">
          <cell r="D19">
            <v>3228789.385</v>
          </cell>
        </row>
        <row r="20">
          <cell r="D20">
            <v>7807376.0344</v>
          </cell>
        </row>
        <row r="21">
          <cell r="D21">
            <v>2556668.31</v>
          </cell>
        </row>
        <row r="22">
          <cell r="F22">
            <v>340472.7</v>
          </cell>
        </row>
        <row r="23">
          <cell r="F23">
            <v>2535384.32</v>
          </cell>
        </row>
        <row r="24">
          <cell r="F24">
            <v>1365030.93</v>
          </cell>
        </row>
        <row r="25">
          <cell r="F25">
            <v>4840150.6</v>
          </cell>
        </row>
        <row r="26">
          <cell r="F26">
            <v>1274076.77</v>
          </cell>
        </row>
        <row r="28">
          <cell r="D28">
            <v>479325</v>
          </cell>
        </row>
        <row r="29">
          <cell r="D29">
            <v>89936.23</v>
          </cell>
        </row>
        <row r="30">
          <cell r="F30">
            <v>44968.43</v>
          </cell>
        </row>
        <row r="31">
          <cell r="D31">
            <v>1287613.2602000022</v>
          </cell>
        </row>
        <row r="41">
          <cell r="F41">
            <v>16698337.059799997</v>
          </cell>
        </row>
        <row r="52">
          <cell r="D52">
            <v>14977849.069099993</v>
          </cell>
        </row>
        <row r="54">
          <cell r="F54">
            <v>275987</v>
          </cell>
        </row>
        <row r="55">
          <cell r="F55">
            <v>106800</v>
          </cell>
        </row>
        <row r="56">
          <cell r="F56">
            <v>12700.003299999982</v>
          </cell>
        </row>
        <row r="58">
          <cell r="F58">
            <v>13292</v>
          </cell>
        </row>
        <row r="63">
          <cell r="F63">
            <v>51236450</v>
          </cell>
        </row>
        <row r="69">
          <cell r="D69">
            <v>2872354.048</v>
          </cell>
          <cell r="F69">
            <v>29565</v>
          </cell>
        </row>
        <row r="84">
          <cell r="D84">
            <v>8124788.8358</v>
          </cell>
          <cell r="F84">
            <v>579.4325000015268</v>
          </cell>
        </row>
        <row r="85">
          <cell r="D85">
            <v>479325</v>
          </cell>
        </row>
        <row r="86">
          <cell r="D86">
            <v>44968.43</v>
          </cell>
        </row>
        <row r="87">
          <cell r="F87">
            <v>479325</v>
          </cell>
        </row>
        <row r="88">
          <cell r="D88">
            <v>566254.74</v>
          </cell>
        </row>
        <row r="89">
          <cell r="D89">
            <v>1609098</v>
          </cell>
        </row>
        <row r="90">
          <cell r="D90">
            <v>17702720.66</v>
          </cell>
        </row>
        <row r="91">
          <cell r="D91">
            <v>11389080.8</v>
          </cell>
        </row>
        <row r="92">
          <cell r="D92">
            <v>96702.13609999999</v>
          </cell>
        </row>
        <row r="93">
          <cell r="D93">
            <v>11900</v>
          </cell>
        </row>
        <row r="94">
          <cell r="D94">
            <v>762716</v>
          </cell>
        </row>
        <row r="95">
          <cell r="D95">
            <v>1821822</v>
          </cell>
        </row>
        <row r="96">
          <cell r="D96">
            <v>246632</v>
          </cell>
        </row>
        <row r="97">
          <cell r="D97">
            <v>244269.2</v>
          </cell>
        </row>
        <row r="98">
          <cell r="D98">
            <v>663017.37</v>
          </cell>
        </row>
        <row r="99">
          <cell r="D99">
            <v>5358639.0114</v>
          </cell>
        </row>
        <row r="100">
          <cell r="D100">
            <v>442800</v>
          </cell>
        </row>
        <row r="101">
          <cell r="D101">
            <v>360000</v>
          </cell>
        </row>
        <row r="102">
          <cell r="D102">
            <v>100000</v>
          </cell>
        </row>
        <row r="103">
          <cell r="D103">
            <v>105.95200000000003</v>
          </cell>
        </row>
        <row r="104">
          <cell r="D104">
            <v>7173600</v>
          </cell>
        </row>
        <row r="105">
          <cell r="D105">
            <v>1472262.5</v>
          </cell>
        </row>
        <row r="106">
          <cell r="D106">
            <v>553901.67</v>
          </cell>
        </row>
        <row r="107">
          <cell r="D107">
            <v>650000</v>
          </cell>
        </row>
        <row r="108">
          <cell r="D108">
            <v>68683.97</v>
          </cell>
        </row>
        <row r="109">
          <cell r="D109">
            <v>5349264.95</v>
          </cell>
        </row>
        <row r="110">
          <cell r="D110">
            <v>3500</v>
          </cell>
        </row>
        <row r="111">
          <cell r="D111">
            <v>1133390</v>
          </cell>
        </row>
        <row r="112">
          <cell r="D112">
            <v>259740</v>
          </cell>
        </row>
        <row r="113">
          <cell r="D113">
            <v>210767.26559999998</v>
          </cell>
        </row>
        <row r="114">
          <cell r="D114">
            <v>61000</v>
          </cell>
        </row>
        <row r="115">
          <cell r="D115">
            <v>13052000</v>
          </cell>
        </row>
        <row r="116">
          <cell r="D116">
            <v>2164131.2</v>
          </cell>
        </row>
        <row r="117">
          <cell r="D117">
            <v>182000</v>
          </cell>
        </row>
        <row r="118">
          <cell r="D118">
            <v>104456</v>
          </cell>
        </row>
        <row r="119">
          <cell r="D119">
            <v>7698.465999999999</v>
          </cell>
        </row>
        <row r="120">
          <cell r="D120">
            <v>1086.4462999999998</v>
          </cell>
        </row>
        <row r="121">
          <cell r="D121">
            <v>168565.48</v>
          </cell>
        </row>
        <row r="122">
          <cell r="D122">
            <v>79.08759999999998</v>
          </cell>
        </row>
        <row r="123">
          <cell r="D123">
            <v>2473587.25</v>
          </cell>
        </row>
        <row r="125">
          <cell r="F125">
            <v>44935210.5791</v>
          </cell>
        </row>
        <row r="126">
          <cell r="F126">
            <v>10976310.2997</v>
          </cell>
        </row>
        <row r="127">
          <cell r="F127">
            <v>434600</v>
          </cell>
        </row>
        <row r="128">
          <cell r="F128">
            <v>37563605</v>
          </cell>
        </row>
        <row r="129">
          <cell r="F129">
            <v>171306.56</v>
          </cell>
        </row>
        <row r="130">
          <cell r="F130">
            <v>294063.17</v>
          </cell>
        </row>
        <row r="131">
          <cell r="F131">
            <v>1027707</v>
          </cell>
        </row>
        <row r="132">
          <cell r="F132">
            <v>70256.91</v>
          </cell>
        </row>
        <row r="133">
          <cell r="F133">
            <v>100066.85119999998</v>
          </cell>
        </row>
        <row r="134">
          <cell r="F134">
            <v>5332.875700000001</v>
          </cell>
        </row>
        <row r="135">
          <cell r="F135">
            <v>0.19570000022649764</v>
          </cell>
        </row>
      </sheetData>
      <sheetData sheetId="2">
        <row r="12">
          <cell r="C12">
            <v>-2473587.25</v>
          </cell>
        </row>
        <row r="18">
          <cell r="C18">
            <v>-1772.6472999998005</v>
          </cell>
        </row>
        <row r="24">
          <cell r="C24">
            <v>19068018.8564</v>
          </cell>
        </row>
        <row r="25">
          <cell r="C25">
            <v>495458.28678000014</v>
          </cell>
        </row>
      </sheetData>
      <sheetData sheetId="3">
        <row r="10">
          <cell r="B10">
            <v>14977849.069099993</v>
          </cell>
          <cell r="C10">
            <v>12191320</v>
          </cell>
        </row>
        <row r="23">
          <cell r="B23">
            <v>1811906.0602000023</v>
          </cell>
          <cell r="C23">
            <v>1943640</v>
          </cell>
        </row>
        <row r="26">
          <cell r="B26">
            <v>2872354.048</v>
          </cell>
          <cell r="C26">
            <v>351449</v>
          </cell>
        </row>
        <row r="50">
          <cell r="B50">
            <v>38226419.78999999</v>
          </cell>
        </row>
      </sheetData>
      <sheetData sheetId="4">
        <row r="29">
          <cell r="B29">
            <v>29565</v>
          </cell>
          <cell r="C29">
            <v>86491</v>
          </cell>
        </row>
        <row r="42">
          <cell r="C42">
            <v>7026211</v>
          </cell>
        </row>
        <row r="44">
          <cell r="B44">
            <v>38226419.7895</v>
          </cell>
        </row>
      </sheetData>
      <sheetData sheetId="6">
        <row r="24">
          <cell r="D24">
            <v>495458.28678000014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B5" sqref="B5"/>
    </sheetView>
  </sheetViews>
  <sheetFormatPr defaultColWidth="9.140625" defaultRowHeight="12.75"/>
  <cols>
    <col min="1" max="1" width="48.28125" style="130" customWidth="1"/>
    <col min="2" max="2" width="22.8515625" style="159" customWidth="1"/>
    <col min="3" max="3" width="22.8515625" style="130" customWidth="1"/>
    <col min="4" max="4" width="9.140625" style="130" customWidth="1"/>
    <col min="5" max="5" width="11.00390625" style="130" bestFit="1" customWidth="1"/>
    <col min="6" max="16384" width="9.140625" style="130" customWidth="1"/>
  </cols>
  <sheetData>
    <row r="1" spans="1:3" ht="13.5" thickBot="1" thickTop="1">
      <c r="A1" s="127"/>
      <c r="B1" s="128"/>
      <c r="C1" s="129" t="s">
        <v>70</v>
      </c>
    </row>
    <row r="2" spans="1:3" ht="30" customHeight="1" thickBot="1" thickTop="1">
      <c r="A2" s="131" t="s">
        <v>71</v>
      </c>
      <c r="B2" s="132" t="s">
        <v>72</v>
      </c>
      <c r="C2" s="78" t="s">
        <v>73</v>
      </c>
    </row>
    <row r="3" spans="1:3" ht="13.5" thickBot="1" thickTop="1">
      <c r="A3" s="133"/>
      <c r="B3" s="134" t="s">
        <v>74</v>
      </c>
      <c r="C3" s="134" t="s">
        <v>74</v>
      </c>
    </row>
    <row r="4" spans="1:3" ht="23.25" customHeight="1" thickBot="1" thickTop="1">
      <c r="A4" s="96" t="s">
        <v>75</v>
      </c>
      <c r="B4" s="98">
        <f>B27</f>
        <v>27786318.580599993</v>
      </c>
      <c r="C4" s="98">
        <f>C27</f>
        <v>21176271</v>
      </c>
    </row>
    <row r="5" spans="1:5" ht="12.75" customHeight="1" thickTop="1">
      <c r="A5" s="80" t="s">
        <v>76</v>
      </c>
      <c r="B5" s="135">
        <f>'[1]Llogarite'!D84-'[1]Llogarite'!F84</f>
        <v>8124209.403299998</v>
      </c>
      <c r="C5" s="135">
        <v>6689862</v>
      </c>
      <c r="E5" s="136"/>
    </row>
    <row r="6" spans="1:3" ht="12.75" customHeight="1">
      <c r="A6" s="83" t="s">
        <v>77</v>
      </c>
      <c r="B6" s="137">
        <v>0</v>
      </c>
      <c r="C6" s="137"/>
    </row>
    <row r="7" spans="1:3" ht="12.75" customHeight="1">
      <c r="A7" s="107" t="s">
        <v>78</v>
      </c>
      <c r="B7" s="137">
        <v>0</v>
      </c>
      <c r="C7" s="137"/>
    </row>
    <row r="8" spans="1:3" s="140" customFormat="1" ht="12.75" customHeight="1" thickBot="1">
      <c r="A8" s="138" t="s">
        <v>79</v>
      </c>
      <c r="B8" s="139">
        <v>0</v>
      </c>
      <c r="C8" s="139"/>
    </row>
    <row r="9" spans="1:3" ht="12.75" customHeight="1" thickBot="1" thickTop="1">
      <c r="A9" s="141" t="s">
        <v>80</v>
      </c>
      <c r="B9" s="142">
        <f>B5+B6</f>
        <v>8124209.403299998</v>
      </c>
      <c r="C9" s="142">
        <f>C5+C6</f>
        <v>6689862</v>
      </c>
    </row>
    <row r="10" spans="1:3" ht="12.75" customHeight="1" thickTop="1">
      <c r="A10" s="80" t="s">
        <v>81</v>
      </c>
      <c r="B10" s="135">
        <f>B11+B12+B13+B14</f>
        <v>14977849.069099993</v>
      </c>
      <c r="C10" s="135">
        <f>C11+C12+C13+C14</f>
        <v>12191320</v>
      </c>
    </row>
    <row r="11" spans="1:3" ht="12.75" customHeight="1">
      <c r="A11" s="107" t="s">
        <v>82</v>
      </c>
      <c r="B11" s="137">
        <f>'[1]Llogarite'!D52</f>
        <v>14977849.069099993</v>
      </c>
      <c r="C11" s="137">
        <v>12191320</v>
      </c>
    </row>
    <row r="12" spans="1:3" ht="12.75" customHeight="1">
      <c r="A12" s="107" t="s">
        <v>83</v>
      </c>
      <c r="B12" s="137"/>
      <c r="C12" s="137"/>
    </row>
    <row r="13" spans="1:3" ht="12.75" customHeight="1">
      <c r="A13" s="107" t="s">
        <v>84</v>
      </c>
      <c r="B13" s="137"/>
      <c r="C13" s="137"/>
    </row>
    <row r="14" spans="1:3" ht="12.75" customHeight="1" thickBot="1">
      <c r="A14" s="138" t="s">
        <v>85</v>
      </c>
      <c r="B14" s="143"/>
      <c r="C14" s="143"/>
    </row>
    <row r="15" spans="1:3" ht="16.5" customHeight="1" thickBot="1" thickTop="1">
      <c r="A15" s="141" t="s">
        <v>80</v>
      </c>
      <c r="B15" s="142">
        <f>B10</f>
        <v>14977849.069099993</v>
      </c>
      <c r="C15" s="142">
        <f>C10</f>
        <v>12191320</v>
      </c>
    </row>
    <row r="16" spans="1:5" s="140" customFormat="1" ht="12.75" customHeight="1" thickTop="1">
      <c r="A16" s="80" t="s">
        <v>86</v>
      </c>
      <c r="B16" s="135">
        <f>SUM(B17:B22)</f>
        <v>1811906.0602000023</v>
      </c>
      <c r="C16" s="135">
        <f>SUM(C17:C22)</f>
        <v>1943640</v>
      </c>
      <c r="E16" s="144"/>
    </row>
    <row r="17" spans="1:3" ht="12.75" customHeight="1">
      <c r="A17" s="107" t="s">
        <v>87</v>
      </c>
      <c r="B17" s="137">
        <f>'[1]Llogarite'!D28</f>
        <v>479325</v>
      </c>
      <c r="C17" s="137"/>
    </row>
    <row r="18" spans="1:3" ht="12.75" customHeight="1">
      <c r="A18" s="107" t="s">
        <v>88</v>
      </c>
      <c r="B18" s="137"/>
      <c r="C18" s="137"/>
    </row>
    <row r="19" spans="1:3" ht="12.75" customHeight="1">
      <c r="A19" s="107" t="s">
        <v>89</v>
      </c>
      <c r="B19" s="137"/>
      <c r="C19" s="137"/>
    </row>
    <row r="20" spans="1:3" ht="12.75" customHeight="1">
      <c r="A20" s="107" t="s">
        <v>90</v>
      </c>
      <c r="B20" s="137">
        <f>'[1]Llogarite'!D31</f>
        <v>1287613.2602000022</v>
      </c>
      <c r="C20" s="137">
        <v>1853704</v>
      </c>
    </row>
    <row r="21" spans="1:3" ht="12.75" customHeight="1">
      <c r="A21" s="145" t="s">
        <v>91</v>
      </c>
      <c r="B21" s="146">
        <f>'[1]Llogarite'!D29-'[1]Llogarite'!F30</f>
        <v>44967.799999999996</v>
      </c>
      <c r="C21" s="146">
        <v>89936</v>
      </c>
    </row>
    <row r="22" spans="1:3" ht="12.75" customHeight="1" thickBot="1">
      <c r="A22" s="138" t="s">
        <v>92</v>
      </c>
      <c r="B22" s="143">
        <v>0</v>
      </c>
      <c r="C22" s="143"/>
    </row>
    <row r="23" spans="1:5" ht="16.5" customHeight="1" thickBot="1" thickTop="1">
      <c r="A23" s="141" t="s">
        <v>80</v>
      </c>
      <c r="B23" s="142">
        <f>B16</f>
        <v>1811906.0602000023</v>
      </c>
      <c r="C23" s="142">
        <f>C16</f>
        <v>1943640</v>
      </c>
      <c r="E23" s="136"/>
    </row>
    <row r="24" spans="1:3" ht="12.75" customHeight="1" thickTop="1">
      <c r="A24" s="80" t="s">
        <v>93</v>
      </c>
      <c r="B24" s="147">
        <v>0</v>
      </c>
      <c r="C24" s="147"/>
    </row>
    <row r="25" spans="1:3" ht="12.75" customHeight="1">
      <c r="A25" s="83" t="s">
        <v>94</v>
      </c>
      <c r="B25" s="137">
        <v>0</v>
      </c>
      <c r="C25" s="137"/>
    </row>
    <row r="26" spans="1:3" ht="12.75" customHeight="1" thickBot="1">
      <c r="A26" s="91" t="s">
        <v>95</v>
      </c>
      <c r="B26" s="143">
        <f>'[1]Llogarite'!D69</f>
        <v>2872354.048</v>
      </c>
      <c r="C26" s="143">
        <v>351449</v>
      </c>
    </row>
    <row r="27" spans="1:3" ht="12.75" customHeight="1" thickBot="1" thickTop="1">
      <c r="A27" s="141" t="s">
        <v>96</v>
      </c>
      <c r="B27" s="142">
        <f>B9+B15+B23+B24+B25+B26</f>
        <v>27786318.580599993</v>
      </c>
      <c r="C27" s="142">
        <f>C9+C15+C23+C24+C25+C26</f>
        <v>21176271</v>
      </c>
    </row>
    <row r="28" spans="1:5" ht="23.25" customHeight="1" thickBot="1" thickTop="1">
      <c r="A28" s="96" t="s">
        <v>97</v>
      </c>
      <c r="B28" s="148">
        <f>B49</f>
        <v>10440101.209399998</v>
      </c>
      <c r="C28" s="148">
        <f>C49</f>
        <v>9611752</v>
      </c>
      <c r="E28" s="136"/>
    </row>
    <row r="29" spans="1:3" ht="12.75" customHeight="1" thickTop="1">
      <c r="A29" s="80" t="s">
        <v>98</v>
      </c>
      <c r="B29" s="135">
        <v>0</v>
      </c>
      <c r="C29" s="135"/>
    </row>
    <row r="30" spans="1:3" ht="12.75" customHeight="1">
      <c r="A30" s="107" t="s">
        <v>99</v>
      </c>
      <c r="B30" s="137">
        <v>0</v>
      </c>
      <c r="C30" s="137"/>
    </row>
    <row r="31" spans="1:3" ht="12.75" customHeight="1">
      <c r="A31" s="107" t="s">
        <v>100</v>
      </c>
      <c r="B31" s="137">
        <v>0</v>
      </c>
      <c r="C31" s="137"/>
    </row>
    <row r="32" spans="1:3" ht="12.75" customHeight="1">
      <c r="A32" s="107" t="s">
        <v>101</v>
      </c>
      <c r="B32" s="137">
        <v>0</v>
      </c>
      <c r="C32" s="137"/>
    </row>
    <row r="33" spans="1:3" ht="12.75" customHeight="1" thickBot="1">
      <c r="A33" s="138" t="s">
        <v>102</v>
      </c>
      <c r="B33" s="139">
        <v>0</v>
      </c>
      <c r="C33" s="139"/>
    </row>
    <row r="34" spans="1:3" ht="16.5" customHeight="1" thickBot="1" thickTop="1">
      <c r="A34" s="141" t="s">
        <v>80</v>
      </c>
      <c r="B34" s="149">
        <v>0</v>
      </c>
      <c r="C34" s="150"/>
    </row>
    <row r="35" spans="1:3" ht="12.75" customHeight="1" thickTop="1">
      <c r="A35" s="80" t="s">
        <v>103</v>
      </c>
      <c r="B35" s="135">
        <f>SUM(B36:B39)</f>
        <v>10440101.209399998</v>
      </c>
      <c r="C35" s="135">
        <f>SUM(C36:C39)</f>
        <v>9611752</v>
      </c>
    </row>
    <row r="36" spans="1:3" s="140" customFormat="1" ht="12.75" customHeight="1">
      <c r="A36" s="107" t="s">
        <v>104</v>
      </c>
      <c r="B36" s="151"/>
      <c r="C36" s="151"/>
    </row>
    <row r="37" spans="1:3" s="140" customFormat="1" ht="12.75" customHeight="1">
      <c r="A37" s="107" t="s">
        <v>105</v>
      </c>
      <c r="B37" s="151"/>
      <c r="C37" s="151"/>
    </row>
    <row r="38" spans="1:3" ht="12.75" customHeight="1">
      <c r="A38" s="107" t="s">
        <v>106</v>
      </c>
      <c r="B38" s="137">
        <f>'[1]Llogarite'!D17-'[1]Llogarite'!F22</f>
        <v>301760.10000000003</v>
      </c>
      <c r="C38" s="137">
        <v>377201</v>
      </c>
    </row>
    <row r="39" spans="1:3" ht="12.75" customHeight="1" thickBot="1">
      <c r="A39" s="138" t="s">
        <v>107</v>
      </c>
      <c r="B39" s="143">
        <f>'[1]Llogarite'!D18+'[1]Llogarite'!D19+'[1]Llogarite'!D20+'[1]Llogarite'!D21-'[1]Llogarite'!F23-'[1]Llogarite'!F24-'[1]Llogarite'!F25-'[1]Llogarite'!F26</f>
        <v>10138341.109399999</v>
      </c>
      <c r="C39" s="143">
        <v>9234551</v>
      </c>
    </row>
    <row r="40" spans="1:3" ht="16.5" customHeight="1" thickBot="1" thickTop="1">
      <c r="A40" s="141" t="s">
        <v>80</v>
      </c>
      <c r="B40" s="142">
        <f>SUM(B36:B39)</f>
        <v>10440101.209399998</v>
      </c>
      <c r="C40" s="142">
        <f>SUM(C36:C39)</f>
        <v>9611752</v>
      </c>
    </row>
    <row r="41" spans="1:3" ht="12.75" customHeight="1" thickTop="1">
      <c r="A41" s="80" t="s">
        <v>108</v>
      </c>
      <c r="B41" s="147"/>
      <c r="C41" s="147"/>
    </row>
    <row r="42" spans="1:3" ht="12.75" customHeight="1">
      <c r="A42" s="83" t="s">
        <v>109</v>
      </c>
      <c r="B42" s="137"/>
      <c r="C42" s="137"/>
    </row>
    <row r="43" spans="1:3" ht="12.75" customHeight="1">
      <c r="A43" s="107" t="s">
        <v>110</v>
      </c>
      <c r="B43" s="151">
        <v>0</v>
      </c>
      <c r="C43" s="151"/>
    </row>
    <row r="44" spans="1:3" s="140" customFormat="1" ht="12.75" customHeight="1">
      <c r="A44" s="107" t="s">
        <v>111</v>
      </c>
      <c r="B44" s="151">
        <v>0</v>
      </c>
      <c r="C44" s="151"/>
    </row>
    <row r="45" spans="1:3" s="140" customFormat="1" ht="12.75" customHeight="1" thickBot="1">
      <c r="A45" s="138" t="s">
        <v>112</v>
      </c>
      <c r="B45" s="143">
        <v>0</v>
      </c>
      <c r="C45" s="143"/>
    </row>
    <row r="46" spans="1:3" s="140" customFormat="1" ht="12.75" customHeight="1" thickBot="1" thickTop="1">
      <c r="A46" s="141" t="s">
        <v>80</v>
      </c>
      <c r="B46" s="152">
        <v>0</v>
      </c>
      <c r="C46" s="152">
        <v>0</v>
      </c>
    </row>
    <row r="47" spans="1:3" ht="12.75" customHeight="1" thickTop="1">
      <c r="A47" s="80" t="s">
        <v>113</v>
      </c>
      <c r="B47" s="135">
        <v>0</v>
      </c>
      <c r="C47" s="135"/>
    </row>
    <row r="48" spans="1:3" ht="12.75" customHeight="1" thickBot="1">
      <c r="A48" s="91" t="s">
        <v>114</v>
      </c>
      <c r="B48" s="143">
        <v>0</v>
      </c>
      <c r="C48" s="143"/>
    </row>
    <row r="49" spans="1:3" ht="13.5" customHeight="1" thickBot="1" thickTop="1">
      <c r="A49" s="153" t="s">
        <v>115</v>
      </c>
      <c r="B49" s="142">
        <f>B34+B40+B41+B46+B47+B48</f>
        <v>10440101.209399998</v>
      </c>
      <c r="C49" s="142">
        <f>C34+C40+C41+C46+C47+C48</f>
        <v>9611752</v>
      </c>
    </row>
    <row r="50" spans="1:3" ht="23.25" customHeight="1" thickBot="1" thickTop="1">
      <c r="A50" s="154" t="s">
        <v>116</v>
      </c>
      <c r="B50" s="155">
        <f>B49+B27</f>
        <v>38226419.78999999</v>
      </c>
      <c r="C50" s="156">
        <f>C49+C27</f>
        <v>30788023</v>
      </c>
    </row>
    <row r="51" spans="1:3" ht="12.75" thickTop="1">
      <c r="A51" s="157"/>
      <c r="B51" s="157"/>
      <c r="C51" s="158"/>
    </row>
    <row r="52" ht="12">
      <c r="B52" s="159">
        <f>'[1]Pasivi'!B44-Aktivi!B50</f>
        <v>-0.0004999935626983643</v>
      </c>
    </row>
  </sheetData>
  <printOptions/>
  <pageMargins left="0.5" right="0.5" top="1" bottom="0.75" header="0.75" footer="0.2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22">
      <selection activeCell="B15" sqref="B15"/>
    </sheetView>
  </sheetViews>
  <sheetFormatPr defaultColWidth="9.140625" defaultRowHeight="12.75"/>
  <cols>
    <col min="1" max="1" width="45.140625" style="161" customWidth="1"/>
    <col min="2" max="3" width="24.57421875" style="193" customWidth="1"/>
    <col min="4" max="4" width="19.8515625" style="161" customWidth="1"/>
    <col min="5" max="5" width="10.28125" style="161" bestFit="1" customWidth="1"/>
    <col min="6" max="16384" width="9.140625" style="161" customWidth="1"/>
  </cols>
  <sheetData>
    <row r="1" spans="1:5" ht="12" thickBot="1" thickTop="1">
      <c r="A1" s="127"/>
      <c r="B1" s="128"/>
      <c r="C1" s="129" t="s">
        <v>70</v>
      </c>
      <c r="D1" s="160"/>
      <c r="E1" s="160"/>
    </row>
    <row r="2" spans="1:3" ht="30" customHeight="1" thickBot="1" thickTop="1">
      <c r="A2" s="131" t="s">
        <v>117</v>
      </c>
      <c r="B2" s="132" t="s">
        <v>72</v>
      </c>
      <c r="C2" s="78" t="s">
        <v>73</v>
      </c>
    </row>
    <row r="3" spans="1:3" ht="12" thickBot="1" thickTop="1">
      <c r="A3" s="131"/>
      <c r="B3" s="134" t="s">
        <v>74</v>
      </c>
      <c r="C3" s="134" t="s">
        <v>74</v>
      </c>
    </row>
    <row r="4" spans="1:3" ht="15" customHeight="1" thickBot="1" thickTop="1">
      <c r="A4" s="96" t="s">
        <v>118</v>
      </c>
      <c r="B4" s="162">
        <f>B21</f>
        <v>17107116.063099995</v>
      </c>
      <c r="C4" s="162">
        <f>C21</f>
        <v>13179812</v>
      </c>
    </row>
    <row r="5" spans="1:3" s="164" customFormat="1" ht="12.75" customHeight="1" thickTop="1">
      <c r="A5" s="80" t="s">
        <v>119</v>
      </c>
      <c r="B5" s="163">
        <v>0</v>
      </c>
      <c r="C5" s="163"/>
    </row>
    <row r="6" spans="1:3" s="164" customFormat="1" ht="12.75" customHeight="1">
      <c r="A6" s="83" t="s">
        <v>120</v>
      </c>
      <c r="B6" s="165">
        <v>0</v>
      </c>
      <c r="C6" s="165"/>
    </row>
    <row r="7" spans="1:3" ht="12.75" customHeight="1">
      <c r="A7" s="107" t="s">
        <v>121</v>
      </c>
      <c r="B7" s="165">
        <v>0</v>
      </c>
      <c r="C7" s="165"/>
    </row>
    <row r="8" spans="1:3" ht="12.75" customHeight="1">
      <c r="A8" s="107" t="s">
        <v>122</v>
      </c>
      <c r="B8" s="165">
        <v>0</v>
      </c>
      <c r="C8" s="165"/>
    </row>
    <row r="9" spans="1:3" ht="12.75" customHeight="1" thickBot="1">
      <c r="A9" s="138" t="s">
        <v>123</v>
      </c>
      <c r="B9" s="166">
        <v>0</v>
      </c>
      <c r="C9" s="166"/>
    </row>
    <row r="10" spans="1:3" s="169" customFormat="1" ht="12.75" customHeight="1" thickBot="1" thickTop="1">
      <c r="A10" s="141" t="s">
        <v>80</v>
      </c>
      <c r="B10" s="167">
        <v>0</v>
      </c>
      <c r="C10" s="168"/>
    </row>
    <row r="11" spans="1:3" s="164" customFormat="1" ht="12.75" customHeight="1" thickTop="1">
      <c r="A11" s="80" t="s">
        <v>124</v>
      </c>
      <c r="B11" s="170">
        <f>B17</f>
        <v>17107116.063099995</v>
      </c>
      <c r="C11" s="170">
        <f>C17</f>
        <v>13179812</v>
      </c>
    </row>
    <row r="12" spans="1:3" ht="12.75" customHeight="1">
      <c r="A12" s="107" t="s">
        <v>125</v>
      </c>
      <c r="B12" s="165">
        <f>'[1]Llogarite'!F41</f>
        <v>16698337.059799997</v>
      </c>
      <c r="C12" s="165">
        <v>6763266</v>
      </c>
    </row>
    <row r="13" spans="1:4" ht="12.75" customHeight="1">
      <c r="A13" s="107" t="s">
        <v>126</v>
      </c>
      <c r="B13" s="165"/>
      <c r="C13" s="165"/>
      <c r="D13" s="171"/>
    </row>
    <row r="14" spans="1:3" ht="12.75" customHeight="1">
      <c r="A14" s="107" t="s">
        <v>127</v>
      </c>
      <c r="B14" s="165">
        <f>'[1]Llogarite'!F54+'[1]Llogarite'!F55+'[1]Llogarite'!F56+'[1]Llogarite'!F58</f>
        <v>408779.0033</v>
      </c>
      <c r="C14" s="165">
        <v>412494</v>
      </c>
    </row>
    <row r="15" spans="1:3" ht="12" customHeight="1">
      <c r="A15" s="107" t="s">
        <v>128</v>
      </c>
      <c r="B15" s="165"/>
      <c r="C15" s="165"/>
    </row>
    <row r="16" spans="1:3" ht="12.75" customHeight="1" thickBot="1">
      <c r="A16" s="138" t="s">
        <v>129</v>
      </c>
      <c r="B16" s="166"/>
      <c r="C16" s="166">
        <v>6004052</v>
      </c>
    </row>
    <row r="17" spans="1:3" s="173" customFormat="1" ht="12.75" customHeight="1" thickBot="1" thickTop="1">
      <c r="A17" s="141" t="s">
        <v>80</v>
      </c>
      <c r="B17" s="172">
        <f>SUM(B12:B16)</f>
        <v>17107116.063099995</v>
      </c>
      <c r="C17" s="172">
        <f>SUM(C12:C16)</f>
        <v>13179812</v>
      </c>
    </row>
    <row r="18" spans="1:3" s="164" customFormat="1" ht="12.75" customHeight="1" thickTop="1">
      <c r="A18" s="80" t="s">
        <v>130</v>
      </c>
      <c r="B18" s="163">
        <v>0</v>
      </c>
      <c r="C18" s="163"/>
    </row>
    <row r="19" spans="1:4" s="164" customFormat="1" ht="12.75" customHeight="1">
      <c r="A19" s="83" t="s">
        <v>131</v>
      </c>
      <c r="B19" s="165">
        <v>0</v>
      </c>
      <c r="C19" s="165"/>
      <c r="D19" s="174"/>
    </row>
    <row r="20" spans="1:3" ht="12.75" customHeight="1" thickBot="1">
      <c r="A20" s="138"/>
      <c r="B20" s="166">
        <v>0</v>
      </c>
      <c r="C20" s="166"/>
    </row>
    <row r="21" spans="1:3" s="169" customFormat="1" ht="12.75" customHeight="1" thickBot="1" thickTop="1">
      <c r="A21" s="141" t="s">
        <v>132</v>
      </c>
      <c r="B21" s="172">
        <f>B10+B17+B18+B19</f>
        <v>17107116.063099995</v>
      </c>
      <c r="C21" s="172">
        <f>C10+C17+C18+C19</f>
        <v>13179812</v>
      </c>
    </row>
    <row r="22" spans="1:3" s="164" customFormat="1" ht="20.25" customHeight="1" thickBot="1" thickTop="1">
      <c r="A22" s="96" t="s">
        <v>133</v>
      </c>
      <c r="B22" s="175">
        <f>B30</f>
        <v>51266015</v>
      </c>
      <c r="C22" s="175">
        <f>C30</f>
        <v>66822941</v>
      </c>
    </row>
    <row r="23" spans="1:5" s="169" customFormat="1" ht="12.75" customHeight="1" thickTop="1">
      <c r="A23" s="176" t="s">
        <v>134</v>
      </c>
      <c r="B23" s="177"/>
      <c r="C23" s="177"/>
      <c r="E23" s="178"/>
    </row>
    <row r="24" spans="1:5" ht="12.75" customHeight="1">
      <c r="A24" s="179" t="s">
        <v>135</v>
      </c>
      <c r="B24" s="165"/>
      <c r="C24" s="165"/>
      <c r="E24" s="171"/>
    </row>
    <row r="25" spans="1:5" ht="12.75" customHeight="1" thickBot="1">
      <c r="A25" s="180" t="s">
        <v>136</v>
      </c>
      <c r="B25" s="181"/>
      <c r="C25" s="181"/>
      <c r="E25" s="171"/>
    </row>
    <row r="26" spans="1:3" s="169" customFormat="1" ht="12.75" customHeight="1" thickBot="1" thickTop="1">
      <c r="A26" s="153" t="s">
        <v>80</v>
      </c>
      <c r="B26" s="182">
        <f>SUM(B24:B25)</f>
        <v>0</v>
      </c>
      <c r="C26" s="183"/>
    </row>
    <row r="27" spans="1:4" ht="12.75" customHeight="1" thickTop="1">
      <c r="A27" s="184" t="s">
        <v>137</v>
      </c>
      <c r="B27" s="163">
        <f>'[1]Llogarite'!F63</f>
        <v>51236450</v>
      </c>
      <c r="C27" s="163">
        <v>66736450</v>
      </c>
      <c r="D27" s="185"/>
    </row>
    <row r="28" spans="1:3" ht="12.75" customHeight="1">
      <c r="A28" s="186" t="s">
        <v>138</v>
      </c>
      <c r="B28" s="165"/>
      <c r="C28" s="165"/>
    </row>
    <row r="29" spans="1:3" ht="12.75" customHeight="1" thickBot="1">
      <c r="A29" s="187" t="s">
        <v>139</v>
      </c>
      <c r="B29" s="166">
        <f>'[1]Llogarite'!F69</f>
        <v>29565</v>
      </c>
      <c r="C29" s="166">
        <v>86491</v>
      </c>
    </row>
    <row r="30" spans="1:3" s="169" customFormat="1" ht="12.75" customHeight="1" thickBot="1" thickTop="1">
      <c r="A30" s="153" t="s">
        <v>140</v>
      </c>
      <c r="B30" s="172">
        <f>B23+B27+B28+B29</f>
        <v>51266015</v>
      </c>
      <c r="C30" s="172">
        <f>C23+C27+C28+C29</f>
        <v>66822941</v>
      </c>
    </row>
    <row r="31" spans="1:4" s="164" customFormat="1" ht="15.75" customHeight="1" thickBot="1" thickTop="1">
      <c r="A31" s="153" t="s">
        <v>141</v>
      </c>
      <c r="B31" s="188">
        <f>B21+B30</f>
        <v>68373131.0631</v>
      </c>
      <c r="C31" s="188">
        <f>C21+C30</f>
        <v>80002753</v>
      </c>
      <c r="D31" s="189"/>
    </row>
    <row r="32" spans="1:3" s="164" customFormat="1" ht="20.25" customHeight="1" thickBot="1" thickTop="1">
      <c r="A32" s="96" t="s">
        <v>142</v>
      </c>
      <c r="B32" s="175">
        <f>B43</f>
        <v>-30146711.2736</v>
      </c>
      <c r="C32" s="175">
        <f>C43</f>
        <v>-49214730</v>
      </c>
    </row>
    <row r="33" spans="1:3" s="164" customFormat="1" ht="12.75" customHeight="1" thickTop="1">
      <c r="A33" s="184" t="s">
        <v>143</v>
      </c>
      <c r="B33" s="163">
        <v>0</v>
      </c>
      <c r="C33" s="163"/>
    </row>
    <row r="34" spans="1:3" s="164" customFormat="1" ht="16.5" customHeight="1">
      <c r="A34" s="186" t="s">
        <v>144</v>
      </c>
      <c r="B34" s="165">
        <v>0</v>
      </c>
      <c r="C34" s="165"/>
    </row>
    <row r="35" spans="1:3" s="164" customFormat="1" ht="12.75" customHeight="1">
      <c r="A35" s="186" t="s">
        <v>145</v>
      </c>
      <c r="B35" s="165">
        <f>'[1]Llogarite'!F13</f>
        <v>100000</v>
      </c>
      <c r="C35" s="165">
        <v>100000</v>
      </c>
    </row>
    <row r="36" spans="1:7" s="164" customFormat="1" ht="12.75" customHeight="1">
      <c r="A36" s="186" t="s">
        <v>146</v>
      </c>
      <c r="B36" s="165">
        <v>0</v>
      </c>
      <c r="C36" s="165"/>
      <c r="E36" s="190"/>
      <c r="F36" s="190"/>
      <c r="G36" s="190"/>
    </row>
    <row r="37" spans="1:7" s="164" customFormat="1" ht="12.75" customHeight="1">
      <c r="A37" s="186" t="s">
        <v>147</v>
      </c>
      <c r="B37" s="165">
        <v>0</v>
      </c>
      <c r="C37" s="165"/>
      <c r="E37" s="190"/>
      <c r="F37" s="190"/>
      <c r="G37" s="190"/>
    </row>
    <row r="38" spans="1:7" s="164" customFormat="1" ht="12.75" customHeight="1">
      <c r="A38" s="186" t="s">
        <v>148</v>
      </c>
      <c r="B38" s="165">
        <v>0</v>
      </c>
      <c r="C38" s="165"/>
      <c r="E38" s="190"/>
      <c r="F38" s="190"/>
      <c r="G38" s="190"/>
    </row>
    <row r="39" spans="1:7" s="164" customFormat="1" ht="12.75" customHeight="1">
      <c r="A39" s="186" t="s">
        <v>149</v>
      </c>
      <c r="B39" s="165">
        <v>0</v>
      </c>
      <c r="C39" s="165"/>
      <c r="E39" s="190"/>
      <c r="F39" s="190"/>
      <c r="G39" s="190"/>
    </row>
    <row r="40" spans="1:3" s="164" customFormat="1" ht="12.75" customHeight="1">
      <c r="A40" s="186" t="s">
        <v>150</v>
      </c>
      <c r="B40" s="165">
        <v>0</v>
      </c>
      <c r="C40" s="165"/>
    </row>
    <row r="41" spans="1:4" s="164" customFormat="1" ht="12.75" customHeight="1">
      <c r="A41" s="186" t="s">
        <v>151</v>
      </c>
      <c r="B41" s="165">
        <f>-'[1]Llogarite'!D14</f>
        <v>-49314730.13</v>
      </c>
      <c r="C41" s="165">
        <v>-56340941</v>
      </c>
      <c r="D41" s="191"/>
    </row>
    <row r="42" spans="1:3" s="164" customFormat="1" ht="12.75" customHeight="1" thickBot="1">
      <c r="A42" s="187" t="s">
        <v>152</v>
      </c>
      <c r="B42" s="166">
        <f>'[1]PASH Skk '!C24</f>
        <v>19068018.8564</v>
      </c>
      <c r="C42" s="166">
        <v>7026211</v>
      </c>
    </row>
    <row r="43" spans="1:3" s="164" customFormat="1" ht="13.5" customHeight="1" thickBot="1" thickTop="1">
      <c r="A43" s="153" t="s">
        <v>153</v>
      </c>
      <c r="B43" s="188">
        <f>SUM(B33:B42)</f>
        <v>-30146711.2736</v>
      </c>
      <c r="C43" s="188">
        <f>SUM(C33:C42)</f>
        <v>-49214730</v>
      </c>
    </row>
    <row r="44" spans="1:3" s="164" customFormat="1" ht="20.25" customHeight="1" thickBot="1" thickTop="1">
      <c r="A44" s="192" t="s">
        <v>154</v>
      </c>
      <c r="B44" s="175">
        <f>B31+B43</f>
        <v>38226419.7895</v>
      </c>
      <c r="C44" s="175">
        <f>C31+C43</f>
        <v>30788023</v>
      </c>
    </row>
    <row r="45" ht="11.25" thickTop="1"/>
    <row r="46" ht="10.5">
      <c r="B46" s="194">
        <f>'[1]Aktivi'!B50-Pasivi!B44</f>
        <v>0.0004999935626983643</v>
      </c>
    </row>
  </sheetData>
  <printOptions/>
  <pageMargins left="0.5" right="0.5" top="1" bottom="0.75" header="1" footer="0.2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0">
      <selection activeCell="C26" sqref="C26"/>
    </sheetView>
  </sheetViews>
  <sheetFormatPr defaultColWidth="9.140625" defaultRowHeight="12.75"/>
  <cols>
    <col min="1" max="1" width="5.140625" style="74" customWidth="1"/>
    <col min="2" max="2" width="47.28125" style="74" customWidth="1"/>
    <col min="3" max="4" width="20.7109375" style="74" customWidth="1"/>
    <col min="5" max="5" width="9.140625" style="74" customWidth="1"/>
    <col min="6" max="6" width="18.7109375" style="74" bestFit="1" customWidth="1"/>
    <col min="7" max="16384" width="9.140625" style="74" customWidth="1"/>
  </cols>
  <sheetData>
    <row r="1" spans="1:4" ht="14.25" customHeight="1" thickBot="1" thickTop="1">
      <c r="A1" s="71" t="s">
        <v>37</v>
      </c>
      <c r="B1" s="72" t="s">
        <v>38</v>
      </c>
      <c r="C1" s="73" t="s">
        <v>39</v>
      </c>
      <c r="D1" s="73"/>
    </row>
    <row r="2" spans="1:4" ht="28.5" customHeight="1" thickBot="1" thickTop="1">
      <c r="A2" s="75"/>
      <c r="B2" s="76"/>
      <c r="C2" s="77" t="s">
        <v>40</v>
      </c>
      <c r="D2" s="77" t="s">
        <v>41</v>
      </c>
    </row>
    <row r="3" spans="1:4" ht="14.25" customHeight="1" thickBot="1" thickTop="1">
      <c r="A3" s="78"/>
      <c r="B3" s="79" t="s">
        <v>42</v>
      </c>
      <c r="C3" s="77">
        <f>C4+C5+C6</f>
        <v>95402802.6088</v>
      </c>
      <c r="D3" s="77">
        <f>D4+D5+D6</f>
        <v>95090782</v>
      </c>
    </row>
    <row r="4" spans="1:4" ht="14.25" customHeight="1" thickTop="1">
      <c r="A4" s="80">
        <v>1</v>
      </c>
      <c r="B4" s="81" t="s">
        <v>43</v>
      </c>
      <c r="C4" s="82">
        <f>'[1]Llogarite'!F128+'[1]Llogarite'!F129+'[1]Llogarite'!F130+'[1]Llogarite'!F131</f>
        <v>39056681.730000004</v>
      </c>
      <c r="D4" s="82">
        <v>50097681</v>
      </c>
    </row>
    <row r="5" spans="1:4" ht="14.25" customHeight="1">
      <c r="A5" s="83">
        <v>2</v>
      </c>
      <c r="B5" s="84" t="s">
        <v>44</v>
      </c>
      <c r="C5" s="85">
        <f>'[1]Llogarite'!F125+'[1]Llogarite'!F126+'[1]Llogarite'!F127</f>
        <v>56346120.8788</v>
      </c>
      <c r="D5" s="85">
        <v>44993101</v>
      </c>
    </row>
    <row r="6" spans="1:4" ht="22.5" customHeight="1">
      <c r="A6" s="83">
        <v>3</v>
      </c>
      <c r="B6" s="86" t="s">
        <v>45</v>
      </c>
      <c r="C6" s="85"/>
      <c r="D6" s="85"/>
    </row>
    <row r="7" spans="1:4" ht="23.25" customHeight="1">
      <c r="A7" s="83">
        <v>4</v>
      </c>
      <c r="B7" s="84" t="s">
        <v>46</v>
      </c>
      <c r="C7" s="85">
        <f>-('[1]Llogarite'!D85+'[1]Llogarite'!D86+'[1]Llogarite'!D88+'[1]Llogarite'!D90+'[1]Llogarite'!D91+'[1]Llogarite'!D101+'[1]Llogarite'!D104-'[1]Llogarite'!F87)</f>
        <v>-37236624.629999995</v>
      </c>
      <c r="D7" s="85">
        <v>-35236941</v>
      </c>
    </row>
    <row r="8" spans="1:4" ht="14.25" customHeight="1">
      <c r="A8" s="83">
        <v>5</v>
      </c>
      <c r="B8" s="87" t="s">
        <v>47</v>
      </c>
      <c r="C8" s="85">
        <f>C9+C10+C11</f>
        <v>-15216131.2</v>
      </c>
      <c r="D8" s="85">
        <f>D9+D10+D11</f>
        <v>-15269549</v>
      </c>
    </row>
    <row r="9" spans="1:4" ht="14.25" customHeight="1">
      <c r="A9" s="88" t="s">
        <v>48</v>
      </c>
      <c r="B9" s="89" t="s">
        <v>49</v>
      </c>
      <c r="C9" s="85">
        <f>-'[1]Llogarite'!D115</f>
        <v>-13052000</v>
      </c>
      <c r="D9" s="85">
        <v>-12803960</v>
      </c>
    </row>
    <row r="10" spans="1:4" ht="14.25" customHeight="1">
      <c r="A10" s="88" t="s">
        <v>50</v>
      </c>
      <c r="B10" s="90" t="s">
        <v>51</v>
      </c>
      <c r="C10" s="85">
        <f>-'[1]Llogarite'!D116</f>
        <v>-2164131.2</v>
      </c>
      <c r="D10" s="85">
        <v>-2465589</v>
      </c>
    </row>
    <row r="11" spans="1:4" ht="14.25" customHeight="1">
      <c r="A11" s="88" t="s">
        <v>52</v>
      </c>
      <c r="B11" s="90" t="s">
        <v>53</v>
      </c>
      <c r="C11" s="85"/>
      <c r="D11" s="85"/>
    </row>
    <row r="12" spans="1:4" ht="14.25" customHeight="1">
      <c r="A12" s="83">
        <v>6</v>
      </c>
      <c r="B12" s="84" t="s">
        <v>54</v>
      </c>
      <c r="C12" s="85">
        <f>-'[1]Llogarite'!D123</f>
        <v>-2473587.25</v>
      </c>
      <c r="D12" s="85">
        <v>-2639756</v>
      </c>
    </row>
    <row r="13" spans="1:6" ht="14.25" customHeight="1" thickBot="1">
      <c r="A13" s="91">
        <v>7</v>
      </c>
      <c r="B13" s="92" t="s">
        <v>55</v>
      </c>
      <c r="C13" s="93">
        <f>-('[1]Llogarite'!D89+'[1]Llogarite'!D92+'[1]Llogarite'!D93+'[1]Llogarite'!D94+'[1]Llogarite'!D95+'[1]Llogarite'!D96+'[1]Llogarite'!D97+'[1]Llogarite'!D98+'[1]Llogarite'!D99+'[1]Llogarite'!D100+'[1]Llogarite'!D102+'[1]Llogarite'!D103+'[1]Llogarite'!D105+'[1]Llogarite'!D106+'[1]Llogarite'!D107+'[1]Llogarite'!D108+'[1]Llogarite'!D109+'[1]Llogarite'!D110+'[1]Llogarite'!D111+'[1]Llogarite'!D112+'[1]Llogarite'!D113+'[1]Llogarite'!D114+'[1]Llogarite'!D117+'[1]Llogarite'!D118)</f>
        <v>-21406668.0251</v>
      </c>
      <c r="D13" s="94">
        <v>-34966198</v>
      </c>
      <c r="F13" s="95"/>
    </row>
    <row r="14" spans="1:4" ht="14.25" customHeight="1" thickBot="1" thickTop="1">
      <c r="A14" s="96">
        <v>8</v>
      </c>
      <c r="B14" s="97" t="s">
        <v>56</v>
      </c>
      <c r="C14" s="98">
        <f>C13+C12+C8+C7</f>
        <v>-76333011.10509999</v>
      </c>
      <c r="D14" s="98">
        <f>D13+D12+D8+D7</f>
        <v>-88112444</v>
      </c>
    </row>
    <row r="15" spans="1:4" ht="31.5" customHeight="1" thickBot="1" thickTop="1">
      <c r="A15" s="96">
        <v>9</v>
      </c>
      <c r="B15" s="99" t="s">
        <v>57</v>
      </c>
      <c r="C15" s="98">
        <f>C4+C5+C6+C14</f>
        <v>19069791.503700003</v>
      </c>
      <c r="D15" s="98">
        <f>D4+D5+D6+D14</f>
        <v>6978338</v>
      </c>
    </row>
    <row r="16" spans="1:4" s="102" customFormat="1" ht="30.75" customHeight="1" thickTop="1">
      <c r="A16" s="80">
        <v>10</v>
      </c>
      <c r="B16" s="100" t="s">
        <v>58</v>
      </c>
      <c r="C16" s="101">
        <v>0</v>
      </c>
      <c r="D16" s="82">
        <f>C16/137.96</f>
        <v>0</v>
      </c>
    </row>
    <row r="17" spans="1:6" s="102" customFormat="1" ht="30.75" customHeight="1">
      <c r="A17" s="83">
        <v>11</v>
      </c>
      <c r="B17" s="103" t="s">
        <v>59</v>
      </c>
      <c r="C17" s="104">
        <v>0</v>
      </c>
      <c r="D17" s="85">
        <f>C17/137.96</f>
        <v>0</v>
      </c>
      <c r="F17" s="105"/>
    </row>
    <row r="18" spans="1:6" s="102" customFormat="1" ht="14.25" customHeight="1">
      <c r="A18" s="83">
        <v>12</v>
      </c>
      <c r="B18" s="106" t="s">
        <v>60</v>
      </c>
      <c r="C18" s="104">
        <f>SUM(C19:C22)</f>
        <v>-1772.6472999998005</v>
      </c>
      <c r="D18" s="104">
        <f>SUM(D19:D22)</f>
        <v>47873</v>
      </c>
      <c r="F18" s="105"/>
    </row>
    <row r="19" spans="1:4" ht="31.5" customHeight="1">
      <c r="A19" s="107">
        <v>12.1</v>
      </c>
      <c r="B19" s="86" t="s">
        <v>61</v>
      </c>
      <c r="C19" s="85">
        <v>0</v>
      </c>
      <c r="D19" s="85"/>
    </row>
    <row r="20" spans="1:6" ht="14.25" customHeight="1">
      <c r="A20" s="107">
        <v>12.2</v>
      </c>
      <c r="B20" s="84" t="s">
        <v>62</v>
      </c>
      <c r="C20" s="85">
        <f>'[1]Llogarite'!F134-'[1]Llogarite'!D120</f>
        <v>4246.429400000002</v>
      </c>
      <c r="D20" s="85">
        <v>4742</v>
      </c>
      <c r="F20" s="95"/>
    </row>
    <row r="21" spans="1:6" ht="14.25" customHeight="1">
      <c r="A21" s="107">
        <v>12.3</v>
      </c>
      <c r="B21" s="84" t="s">
        <v>63</v>
      </c>
      <c r="C21" s="85">
        <f>'[1]Llogarite'!F133-'[1]Llogarite'!D121</f>
        <v>-68498.62880000003</v>
      </c>
      <c r="D21" s="85">
        <v>43131</v>
      </c>
      <c r="F21" s="108"/>
    </row>
    <row r="22" spans="1:4" ht="14.25" customHeight="1">
      <c r="A22" s="107">
        <v>12.4</v>
      </c>
      <c r="B22" s="84" t="s">
        <v>64</v>
      </c>
      <c r="C22" s="85">
        <f>'[1]Llogarite'!F132+'[1]Llogarite'!F135-'[1]Llogarite'!D119-'[1]Llogarite'!D122</f>
        <v>62479.55210000023</v>
      </c>
      <c r="D22" s="85"/>
    </row>
    <row r="23" spans="1:6" ht="29.25" customHeight="1" thickBot="1">
      <c r="A23" s="91">
        <v>13</v>
      </c>
      <c r="B23" s="109" t="s">
        <v>65</v>
      </c>
      <c r="C23" s="110">
        <f>C16+C17+C18</f>
        <v>-1772.6472999998005</v>
      </c>
      <c r="D23" s="110">
        <f>D16+D17+D18</f>
        <v>47873</v>
      </c>
      <c r="F23" s="95"/>
    </row>
    <row r="24" spans="1:4" ht="14.25" customHeight="1" thickBot="1" thickTop="1">
      <c r="A24" s="96">
        <v>14</v>
      </c>
      <c r="B24" s="111" t="s">
        <v>66</v>
      </c>
      <c r="C24" s="98">
        <f>C15+C23</f>
        <v>19068018.8564</v>
      </c>
      <c r="D24" s="98">
        <f>D15+D23</f>
        <v>7026211</v>
      </c>
    </row>
    <row r="25" spans="1:4" ht="14.25" customHeight="1" thickBot="1" thickTop="1">
      <c r="A25" s="112">
        <v>15</v>
      </c>
      <c r="B25" s="113" t="s">
        <v>67</v>
      </c>
      <c r="C25" s="114">
        <f>'[1]Llog.tatim fitimit'!D24</f>
        <v>495458.28678000014</v>
      </c>
      <c r="D25" s="82">
        <f>C25/137.96</f>
        <v>3591.3184022905198</v>
      </c>
    </row>
    <row r="26" spans="1:4" ht="31.5" customHeight="1" thickBot="1" thickTop="1">
      <c r="A26" s="96">
        <v>16</v>
      </c>
      <c r="B26" s="115" t="s">
        <v>68</v>
      </c>
      <c r="C26" s="98">
        <f>C24-C25</f>
        <v>18572560.569620002</v>
      </c>
      <c r="D26" s="98">
        <f>D24-D25</f>
        <v>7022619.68159771</v>
      </c>
    </row>
    <row r="27" spans="1:4" ht="14.25" customHeight="1" thickBot="1" thickTop="1">
      <c r="A27" s="116">
        <v>17</v>
      </c>
      <c r="B27" s="117" t="s">
        <v>69</v>
      </c>
      <c r="C27" s="114"/>
      <c r="D27" s="114"/>
    </row>
    <row r="28" spans="1:4" ht="12" thickBot="1" thickTop="1">
      <c r="A28" s="118"/>
      <c r="B28" s="119"/>
      <c r="C28" s="120"/>
      <c r="D28" s="120"/>
    </row>
    <row r="29" spans="3:4" ht="11.25" thickTop="1">
      <c r="C29" s="121"/>
      <c r="D29" s="121"/>
    </row>
    <row r="30" ht="10.5">
      <c r="E30" s="122"/>
    </row>
    <row r="31" spans="1:4" ht="10.5">
      <c r="A31" s="123"/>
      <c r="B31" s="124"/>
      <c r="C31" s="125"/>
      <c r="D31" s="125"/>
    </row>
    <row r="32" spans="3:4" ht="10.5">
      <c r="C32" s="126"/>
      <c r="D32" s="126"/>
    </row>
  </sheetData>
  <mergeCells count="3">
    <mergeCell ref="A1:A2"/>
    <mergeCell ref="B1:B2"/>
    <mergeCell ref="C1:D1"/>
  </mergeCells>
  <printOptions/>
  <pageMargins left="0.5" right="0.5" top="1" bottom="0.5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C12" sqref="C12"/>
    </sheetView>
  </sheetViews>
  <sheetFormatPr defaultColWidth="9.140625" defaultRowHeight="12.75"/>
  <cols>
    <col min="1" max="1" width="3.8515625" style="5" customWidth="1"/>
    <col min="2" max="2" width="48.421875" style="5" customWidth="1"/>
    <col min="3" max="3" width="10.28125" style="69" customWidth="1"/>
    <col min="4" max="5" width="14.421875" style="5" customWidth="1"/>
    <col min="6" max="16384" width="10.421875" style="5" customWidth="1"/>
  </cols>
  <sheetData>
    <row r="1" spans="1:5" ht="27" customHeight="1" thickBot="1" thickTop="1">
      <c r="A1" s="1"/>
      <c r="B1" s="2" t="s">
        <v>0</v>
      </c>
      <c r="C1" s="3" t="s">
        <v>1</v>
      </c>
      <c r="D1" s="4" t="s">
        <v>2</v>
      </c>
      <c r="E1" s="3" t="s">
        <v>3</v>
      </c>
    </row>
    <row r="2" spans="1:5" ht="12" thickTop="1">
      <c r="A2" s="6"/>
      <c r="B2" s="7"/>
      <c r="C2" s="8"/>
      <c r="D2" s="7"/>
      <c r="E2" s="6"/>
    </row>
    <row r="3" spans="1:5" ht="11.25">
      <c r="A3" s="9"/>
      <c r="B3" s="10" t="s">
        <v>4</v>
      </c>
      <c r="C3" s="11"/>
      <c r="D3" s="12"/>
      <c r="E3" s="9"/>
    </row>
    <row r="4" spans="1:5" ht="11.25">
      <c r="A4" s="9"/>
      <c r="B4" s="13" t="s">
        <v>5</v>
      </c>
      <c r="C4" s="11"/>
      <c r="D4" s="14">
        <f>'[1]PASH Skk '!C24</f>
        <v>19068018.8564</v>
      </c>
      <c r="E4" s="15">
        <v>7026211</v>
      </c>
    </row>
    <row r="5" spans="1:5" ht="11.25">
      <c r="A5" s="9"/>
      <c r="B5" s="13" t="s">
        <v>6</v>
      </c>
      <c r="C5" s="11"/>
      <c r="D5" s="14"/>
      <c r="E5" s="15"/>
    </row>
    <row r="6" spans="1:5" ht="11.25">
      <c r="A6" s="9"/>
      <c r="B6" s="16" t="s">
        <v>7</v>
      </c>
      <c r="C6" s="11"/>
      <c r="D6" s="17">
        <f>-'[1]PASH Skk '!C12</f>
        <v>2473587.25</v>
      </c>
      <c r="E6" s="15">
        <v>2639756</v>
      </c>
    </row>
    <row r="7" spans="1:5" ht="11.25">
      <c r="A7" s="9"/>
      <c r="B7" s="16" t="s">
        <v>8</v>
      </c>
      <c r="C7" s="11"/>
      <c r="D7" s="17"/>
      <c r="E7" s="15"/>
    </row>
    <row r="8" spans="1:5" ht="11.25">
      <c r="A8" s="9"/>
      <c r="B8" s="16" t="s">
        <v>9</v>
      </c>
      <c r="C8" s="11"/>
      <c r="D8" s="17"/>
      <c r="E8" s="15"/>
    </row>
    <row r="9" spans="1:5" ht="11.25">
      <c r="A9" s="9"/>
      <c r="B9" s="16" t="s">
        <v>10</v>
      </c>
      <c r="C9" s="11"/>
      <c r="D9" s="17">
        <f>'[1]PASH Skk '!C18</f>
        <v>-1772.6472999998005</v>
      </c>
      <c r="E9" s="15">
        <v>-4742</v>
      </c>
    </row>
    <row r="10" spans="1:5" ht="11.25">
      <c r="A10" s="9"/>
      <c r="B10" s="18" t="s">
        <v>11</v>
      </c>
      <c r="C10" s="11"/>
      <c r="D10" s="17"/>
      <c r="E10" s="15"/>
    </row>
    <row r="11" spans="1:5" ht="11.25">
      <c r="A11" s="9"/>
      <c r="B11" s="12" t="s">
        <v>12</v>
      </c>
      <c r="C11" s="19" t="s">
        <v>13</v>
      </c>
      <c r="D11" s="17">
        <f>'[1]Aktivi'!C10-'[1]Aktivi'!B10</f>
        <v>-2786529.0690999925</v>
      </c>
      <c r="E11" s="20">
        <v>-3291590</v>
      </c>
    </row>
    <row r="12" spans="1:5" ht="11.25">
      <c r="A12" s="9"/>
      <c r="B12" s="12" t="s">
        <v>14</v>
      </c>
      <c r="C12" s="11"/>
      <c r="D12" s="17">
        <f>'[1]Aktivi'!C23-'[1]Aktivi'!B23</f>
        <v>131733.93979999772</v>
      </c>
      <c r="E12" s="20">
        <v>1691693</v>
      </c>
    </row>
    <row r="13" spans="1:5" ht="11.25">
      <c r="A13" s="9"/>
      <c r="B13" s="12" t="s">
        <v>15</v>
      </c>
      <c r="C13" s="11"/>
      <c r="D13" s="17">
        <v>10426814</v>
      </c>
      <c r="E13" s="20">
        <v>-7968345</v>
      </c>
    </row>
    <row r="14" spans="1:5" ht="12" thickBot="1">
      <c r="A14" s="21"/>
      <c r="B14" s="22" t="s">
        <v>16</v>
      </c>
      <c r="C14" s="23"/>
      <c r="D14" s="24">
        <f>('[1]Aktivi'!C26-'[1]Aktivi'!B26)-('[1]Pasivi'!C29-'[1]Pasivi'!B29)</f>
        <v>-2577831.048</v>
      </c>
      <c r="E14" s="25">
        <v>-255511</v>
      </c>
    </row>
    <row r="15" spans="1:5" ht="12.75" thickBot="1" thickTop="1">
      <c r="A15" s="26"/>
      <c r="B15" s="27" t="s">
        <v>17</v>
      </c>
      <c r="C15" s="28"/>
      <c r="D15" s="29">
        <f>SUM(D4:D14)</f>
        <v>26734021.281800006</v>
      </c>
      <c r="E15" s="30">
        <f>SUM(E4:E14)</f>
        <v>-162528</v>
      </c>
    </row>
    <row r="16" spans="1:5" ht="12" thickTop="1">
      <c r="A16" s="31"/>
      <c r="B16" s="32" t="s">
        <v>18</v>
      </c>
      <c r="C16" s="33"/>
      <c r="D16" s="34">
        <f>-'[1]PASH Skk '!C18</f>
        <v>1772.6472999998005</v>
      </c>
      <c r="E16" s="35">
        <v>4742</v>
      </c>
    </row>
    <row r="17" spans="1:5" ht="12" thickBot="1">
      <c r="A17" s="36"/>
      <c r="B17" s="37" t="s">
        <v>19</v>
      </c>
      <c r="C17" s="38"/>
      <c r="D17" s="39">
        <f>-'[1]PASH Skk '!C25</f>
        <v>-495458.28678000014</v>
      </c>
      <c r="E17" s="40">
        <v>0</v>
      </c>
    </row>
    <row r="18" spans="1:5" ht="12.75" thickBot="1" thickTop="1">
      <c r="A18" s="26"/>
      <c r="B18" s="41" t="s">
        <v>20</v>
      </c>
      <c r="C18" s="42"/>
      <c r="D18" s="29">
        <f>SUM(D15:D17)</f>
        <v>26240335.642320007</v>
      </c>
      <c r="E18" s="30">
        <f>SUM(E15:E17)</f>
        <v>-157786</v>
      </c>
    </row>
    <row r="19" spans="1:5" ht="12" thickTop="1">
      <c r="A19" s="31"/>
      <c r="B19" s="32"/>
      <c r="C19" s="33"/>
      <c r="D19" s="34"/>
      <c r="E19" s="35"/>
    </row>
    <row r="20" spans="1:5" ht="11.25">
      <c r="A20" s="9"/>
      <c r="B20" s="10" t="s">
        <v>21</v>
      </c>
      <c r="C20" s="11"/>
      <c r="D20" s="14"/>
      <c r="E20" s="15"/>
    </row>
    <row r="21" spans="1:5" ht="11.25">
      <c r="A21" s="9"/>
      <c r="B21" s="43" t="s">
        <v>22</v>
      </c>
      <c r="C21" s="11"/>
      <c r="D21" s="14"/>
      <c r="E21" s="15">
        <v>0</v>
      </c>
    </row>
    <row r="22" spans="1:5" ht="11.25">
      <c r="A22" s="9"/>
      <c r="B22" s="43" t="s">
        <v>23</v>
      </c>
      <c r="C22" s="11"/>
      <c r="D22" s="17">
        <v>-3301936</v>
      </c>
      <c r="E22" s="15">
        <v>-904605</v>
      </c>
    </row>
    <row r="23" spans="1:5" ht="11.25">
      <c r="A23" s="9"/>
      <c r="B23" s="43" t="s">
        <v>24</v>
      </c>
      <c r="C23" s="11"/>
      <c r="D23" s="17"/>
      <c r="E23" s="15"/>
    </row>
    <row r="24" spans="1:5" ht="11.25">
      <c r="A24" s="9"/>
      <c r="B24" s="43" t="s">
        <v>25</v>
      </c>
      <c r="C24" s="11"/>
      <c r="D24" s="14"/>
      <c r="E24" s="15">
        <v>0</v>
      </c>
    </row>
    <row r="25" spans="1:5" ht="12" thickBot="1">
      <c r="A25" s="36"/>
      <c r="B25" s="44" t="s">
        <v>26</v>
      </c>
      <c r="C25" s="38"/>
      <c r="D25" s="45">
        <v>0</v>
      </c>
      <c r="E25" s="40">
        <v>0</v>
      </c>
    </row>
    <row r="26" spans="1:5" ht="12.75" thickBot="1" thickTop="1">
      <c r="A26" s="26"/>
      <c r="B26" s="41" t="s">
        <v>27</v>
      </c>
      <c r="C26" s="42"/>
      <c r="D26" s="46">
        <f>SUM(D21:D25)</f>
        <v>-3301936</v>
      </c>
      <c r="E26" s="30">
        <f>SUM(E21:E25)</f>
        <v>-904605</v>
      </c>
    </row>
    <row r="27" spans="1:5" ht="15" thickTop="1">
      <c r="A27" s="31"/>
      <c r="B27" s="47"/>
      <c r="C27" s="48"/>
      <c r="D27" s="49"/>
      <c r="E27" s="50"/>
    </row>
    <row r="28" spans="1:5" ht="11.25">
      <c r="A28" s="9"/>
      <c r="B28" s="10" t="s">
        <v>28</v>
      </c>
      <c r="C28" s="11"/>
      <c r="D28" s="14"/>
      <c r="E28" s="15"/>
    </row>
    <row r="29" spans="1:5" ht="11.25">
      <c r="A29" s="9"/>
      <c r="B29" s="12" t="s">
        <v>29</v>
      </c>
      <c r="C29" s="11"/>
      <c r="D29" s="51"/>
      <c r="E29" s="15"/>
    </row>
    <row r="30" spans="1:5" ht="11.25">
      <c r="A30" s="9"/>
      <c r="B30" s="12" t="s">
        <v>30</v>
      </c>
      <c r="C30" s="11"/>
      <c r="D30" s="17">
        <v>-21504052</v>
      </c>
      <c r="E30" s="15"/>
    </row>
    <row r="31" spans="1:5" ht="11.25">
      <c r="A31" s="9"/>
      <c r="B31" s="12" t="s">
        <v>31</v>
      </c>
      <c r="C31" s="11"/>
      <c r="D31" s="14"/>
      <c r="E31" s="15">
        <v>0</v>
      </c>
    </row>
    <row r="32" spans="1:5" ht="12" thickBot="1">
      <c r="A32" s="36"/>
      <c r="B32" s="37" t="s">
        <v>32</v>
      </c>
      <c r="C32" s="38"/>
      <c r="D32" s="45">
        <v>0</v>
      </c>
      <c r="E32" s="40">
        <v>0</v>
      </c>
    </row>
    <row r="33" spans="1:5" ht="12.75" thickBot="1" thickTop="1">
      <c r="A33" s="52"/>
      <c r="B33" s="41" t="s">
        <v>33</v>
      </c>
      <c r="C33" s="42"/>
      <c r="D33" s="46">
        <f>SUM(D30:D32)</f>
        <v>-21504052</v>
      </c>
      <c r="E33" s="30">
        <f>SUM(E29:E32)</f>
        <v>0</v>
      </c>
    </row>
    <row r="34" spans="1:5" ht="12.75" thickBot="1" thickTop="1">
      <c r="A34" s="53"/>
      <c r="B34" s="54"/>
      <c r="C34" s="55"/>
      <c r="D34" s="56"/>
      <c r="E34" s="57"/>
    </row>
    <row r="35" spans="1:5" ht="12.75" thickBot="1" thickTop="1">
      <c r="A35" s="26"/>
      <c r="B35" s="58" t="s">
        <v>34</v>
      </c>
      <c r="C35" s="28"/>
      <c r="D35" s="46">
        <f>D18+D26+D33</f>
        <v>1434347.642320007</v>
      </c>
      <c r="E35" s="30">
        <f>E18+E26+E33</f>
        <v>-1062391</v>
      </c>
    </row>
    <row r="36" spans="1:5" ht="12" thickTop="1">
      <c r="A36" s="6"/>
      <c r="B36" s="59"/>
      <c r="C36" s="60"/>
      <c r="D36" s="61"/>
      <c r="E36" s="62"/>
    </row>
    <row r="37" spans="1:5" ht="15.75" customHeight="1" thickBot="1">
      <c r="A37" s="21"/>
      <c r="B37" s="63" t="s">
        <v>35</v>
      </c>
      <c r="C37" s="64"/>
      <c r="D37" s="65">
        <f>E38</f>
        <v>6689862</v>
      </c>
      <c r="E37" s="66">
        <v>7752253</v>
      </c>
    </row>
    <row r="38" spans="1:5" ht="15.75" customHeight="1" thickBot="1" thickTop="1">
      <c r="A38" s="26"/>
      <c r="B38" s="58" t="s">
        <v>36</v>
      </c>
      <c r="C38" s="28"/>
      <c r="D38" s="67">
        <f>D35+D37</f>
        <v>8124209.642320007</v>
      </c>
      <c r="E38" s="68">
        <f>E35+E37</f>
        <v>6689862</v>
      </c>
    </row>
    <row r="39" spans="4:5" ht="12" thickTop="1">
      <c r="D39" s="51"/>
      <c r="E39" s="51"/>
    </row>
    <row r="40" ht="11.25">
      <c r="D40" s="70"/>
    </row>
    <row r="42" ht="11.25">
      <c r="D42" s="70"/>
    </row>
  </sheetData>
  <printOptions/>
  <pageMargins left="0.16" right="0.2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0" zoomScaleNormal="90" workbookViewId="0" topLeftCell="A1">
      <selection activeCell="G16" sqref="G16"/>
    </sheetView>
  </sheetViews>
  <sheetFormatPr defaultColWidth="9.140625" defaultRowHeight="12.75"/>
  <cols>
    <col min="1" max="1" width="17.00390625" style="161" customWidth="1"/>
    <col min="2" max="2" width="12.28125" style="161" customWidth="1"/>
    <col min="3" max="3" width="12.421875" style="161" customWidth="1"/>
    <col min="4" max="8" width="12.28125" style="161" customWidth="1"/>
    <col min="9" max="9" width="9.140625" style="161" customWidth="1"/>
    <col min="10" max="10" width="11.57421875" style="161" bestFit="1" customWidth="1"/>
    <col min="11" max="16384" width="9.140625" style="161" customWidth="1"/>
  </cols>
  <sheetData>
    <row r="1" spans="1:8" ht="27.75" customHeight="1" thickBot="1" thickTop="1">
      <c r="A1" s="195" t="s">
        <v>155</v>
      </c>
      <c r="B1" s="196"/>
      <c r="C1" s="196"/>
      <c r="D1" s="196"/>
      <c r="E1" s="196"/>
      <c r="F1" s="196"/>
      <c r="G1" s="196"/>
      <c r="H1" s="197"/>
    </row>
    <row r="2" spans="1:8" s="202" customFormat="1" ht="19.5" customHeight="1" thickBot="1" thickTop="1">
      <c r="A2" s="198"/>
      <c r="B2" s="199"/>
      <c r="C2" s="199"/>
      <c r="D2" s="200"/>
      <c r="E2" s="199"/>
      <c r="F2" s="200"/>
      <c r="G2" s="200"/>
      <c r="H2" s="201"/>
    </row>
    <row r="3" spans="1:8" ht="22.5" thickBot="1" thickTop="1">
      <c r="A3" s="203"/>
      <c r="B3" s="203" t="s">
        <v>156</v>
      </c>
      <c r="C3" s="203" t="s">
        <v>146</v>
      </c>
      <c r="D3" s="203" t="s">
        <v>157</v>
      </c>
      <c r="E3" s="203" t="s">
        <v>158</v>
      </c>
      <c r="F3" s="203" t="s">
        <v>159</v>
      </c>
      <c r="G3" s="203" t="s">
        <v>160</v>
      </c>
      <c r="H3" s="204" t="s">
        <v>80</v>
      </c>
    </row>
    <row r="4" spans="1:8" ht="12" thickBot="1" thickTop="1">
      <c r="A4" s="205"/>
      <c r="B4" s="203"/>
      <c r="C4" s="203"/>
      <c r="D4" s="203"/>
      <c r="E4" s="203"/>
      <c r="F4" s="203"/>
      <c r="G4" s="203"/>
      <c r="H4" s="206"/>
    </row>
    <row r="5" spans="1:8" s="210" customFormat="1" ht="29.25" customHeight="1" thickBot="1" thickTop="1">
      <c r="A5" s="207" t="s">
        <v>161</v>
      </c>
      <c r="B5" s="208">
        <v>100000</v>
      </c>
      <c r="C5" s="208"/>
      <c r="D5" s="208"/>
      <c r="E5" s="208"/>
      <c r="F5" s="209">
        <v>-33585036</v>
      </c>
      <c r="G5" s="209">
        <v>-22755905</v>
      </c>
      <c r="H5" s="209">
        <f aca="true" t="shared" si="0" ref="H5:H19">B5+C5+D5+E5+F5+G5</f>
        <v>-56240941</v>
      </c>
    </row>
    <row r="6" spans="1:8" ht="24" customHeight="1" thickTop="1">
      <c r="A6" s="211" t="s">
        <v>162</v>
      </c>
      <c r="B6" s="212"/>
      <c r="C6" s="212"/>
      <c r="D6" s="212"/>
      <c r="E6" s="212"/>
      <c r="F6" s="212"/>
      <c r="G6" s="213"/>
      <c r="H6" s="214">
        <f t="shared" si="0"/>
        <v>0</v>
      </c>
    </row>
    <row r="7" spans="1:8" ht="21" customHeight="1">
      <c r="A7" s="215" t="s">
        <v>163</v>
      </c>
      <c r="B7" s="216">
        <f>SUM(B8:B11)</f>
        <v>0</v>
      </c>
      <c r="C7" s="216">
        <f>SUM(C8:C11)</f>
        <v>0</v>
      </c>
      <c r="D7" s="216">
        <f>SUM(D8:D11)</f>
        <v>0</v>
      </c>
      <c r="E7" s="216">
        <f>SUM(E8:E11)</f>
        <v>0</v>
      </c>
      <c r="F7" s="216">
        <f>F8+F9+F10+F11</f>
        <v>-22755905</v>
      </c>
      <c r="G7" s="216">
        <f>SUM(G8:G11)</f>
        <v>29782116</v>
      </c>
      <c r="H7" s="216">
        <f t="shared" si="0"/>
        <v>7026211</v>
      </c>
    </row>
    <row r="8" spans="1:8" ht="19.5" customHeight="1">
      <c r="A8" s="217" t="s">
        <v>164</v>
      </c>
      <c r="B8" s="218"/>
      <c r="C8" s="218"/>
      <c r="D8" s="218"/>
      <c r="E8" s="218"/>
      <c r="F8" s="218"/>
      <c r="G8" s="219">
        <f>'[1]Pasivi'!C42</f>
        <v>7026211</v>
      </c>
      <c r="H8" s="216">
        <f t="shared" si="0"/>
        <v>7026211</v>
      </c>
    </row>
    <row r="9" spans="1:8" ht="19.5" customHeight="1">
      <c r="A9" s="217" t="s">
        <v>32</v>
      </c>
      <c r="B9" s="218"/>
      <c r="C9" s="218"/>
      <c r="D9" s="218"/>
      <c r="E9" s="218"/>
      <c r="F9" s="218"/>
      <c r="G9" s="219"/>
      <c r="H9" s="216">
        <f t="shared" si="0"/>
        <v>0</v>
      </c>
    </row>
    <row r="10" spans="1:8" ht="19.5" customHeight="1">
      <c r="A10" s="217" t="s">
        <v>165</v>
      </c>
      <c r="B10" s="218"/>
      <c r="C10" s="218"/>
      <c r="D10" s="218"/>
      <c r="E10" s="218"/>
      <c r="F10" s="218">
        <f>-G10</f>
        <v>-22755905</v>
      </c>
      <c r="G10" s="219">
        <f>-G5</f>
        <v>22755905</v>
      </c>
      <c r="H10" s="216">
        <f t="shared" si="0"/>
        <v>0</v>
      </c>
    </row>
    <row r="11" spans="1:8" ht="19.5" customHeight="1" thickBot="1">
      <c r="A11" s="220" t="s">
        <v>166</v>
      </c>
      <c r="B11" s="221"/>
      <c r="C11" s="221"/>
      <c r="D11" s="221"/>
      <c r="E11" s="221"/>
      <c r="F11" s="221"/>
      <c r="G11" s="222"/>
      <c r="H11" s="223">
        <f t="shared" si="0"/>
        <v>0</v>
      </c>
    </row>
    <row r="12" spans="1:8" s="210" customFormat="1" ht="29.25" customHeight="1" thickBot="1" thickTop="1">
      <c r="A12" s="207" t="s">
        <v>167</v>
      </c>
      <c r="B12" s="209">
        <f aca="true" t="shared" si="1" ref="B12:G12">B5+B7</f>
        <v>100000</v>
      </c>
      <c r="C12" s="209">
        <f t="shared" si="1"/>
        <v>0</v>
      </c>
      <c r="D12" s="209">
        <f t="shared" si="1"/>
        <v>0</v>
      </c>
      <c r="E12" s="209">
        <f t="shared" si="1"/>
        <v>0</v>
      </c>
      <c r="F12" s="209">
        <f t="shared" si="1"/>
        <v>-56340941</v>
      </c>
      <c r="G12" s="209">
        <f t="shared" si="1"/>
        <v>7026211</v>
      </c>
      <c r="H12" s="209">
        <f t="shared" si="0"/>
        <v>-49214730</v>
      </c>
    </row>
    <row r="13" spans="1:8" ht="24" customHeight="1" thickTop="1">
      <c r="A13" s="211" t="s">
        <v>162</v>
      </c>
      <c r="B13" s="212"/>
      <c r="C13" s="212"/>
      <c r="D13" s="212"/>
      <c r="E13" s="212"/>
      <c r="F13" s="212"/>
      <c r="G13" s="213"/>
      <c r="H13" s="214">
        <f t="shared" si="0"/>
        <v>0</v>
      </c>
    </row>
    <row r="14" spans="1:8" ht="21" customHeight="1">
      <c r="A14" s="215" t="s">
        <v>163</v>
      </c>
      <c r="B14" s="216">
        <f aca="true" t="shared" si="2" ref="B14:G14">B15+B16+B17+B18</f>
        <v>0</v>
      </c>
      <c r="C14" s="216">
        <f t="shared" si="2"/>
        <v>0</v>
      </c>
      <c r="D14" s="216">
        <f t="shared" si="2"/>
        <v>0</v>
      </c>
      <c r="E14" s="216">
        <f t="shared" si="2"/>
        <v>0</v>
      </c>
      <c r="F14" s="216">
        <f t="shared" si="2"/>
        <v>7026211</v>
      </c>
      <c r="G14" s="216">
        <f>G15+G16+G17+G18</f>
        <v>11546350</v>
      </c>
      <c r="H14" s="216">
        <f t="shared" si="0"/>
        <v>18572561</v>
      </c>
    </row>
    <row r="15" spans="1:8" ht="19.5" customHeight="1">
      <c r="A15" s="217" t="s">
        <v>164</v>
      </c>
      <c r="B15" s="218"/>
      <c r="C15" s="218"/>
      <c r="D15" s="218"/>
      <c r="E15" s="218"/>
      <c r="F15" s="218"/>
      <c r="G15" s="219">
        <v>18572561</v>
      </c>
      <c r="H15" s="216">
        <f t="shared" si="0"/>
        <v>18572561</v>
      </c>
    </row>
    <row r="16" spans="1:8" ht="19.5" customHeight="1">
      <c r="A16" s="217" t="s">
        <v>32</v>
      </c>
      <c r="B16" s="218"/>
      <c r="C16" s="218"/>
      <c r="D16" s="218"/>
      <c r="E16" s="218"/>
      <c r="F16" s="218"/>
      <c r="G16" s="219"/>
      <c r="H16" s="216">
        <f t="shared" si="0"/>
        <v>0</v>
      </c>
    </row>
    <row r="17" spans="1:8" ht="19.5" customHeight="1">
      <c r="A17" s="217" t="s">
        <v>165</v>
      </c>
      <c r="B17" s="218"/>
      <c r="C17" s="218"/>
      <c r="D17" s="218"/>
      <c r="E17" s="218"/>
      <c r="F17" s="218">
        <f>-G17</f>
        <v>7026211</v>
      </c>
      <c r="G17" s="219">
        <f>-G8</f>
        <v>-7026211</v>
      </c>
      <c r="H17" s="216">
        <f t="shared" si="0"/>
        <v>0</v>
      </c>
    </row>
    <row r="18" spans="1:8" ht="19.5" customHeight="1" thickBot="1">
      <c r="A18" s="220" t="s">
        <v>166</v>
      </c>
      <c r="B18" s="221"/>
      <c r="C18" s="221"/>
      <c r="D18" s="221"/>
      <c r="E18" s="221"/>
      <c r="F18" s="221"/>
      <c r="G18" s="222"/>
      <c r="H18" s="223">
        <f t="shared" si="0"/>
        <v>0</v>
      </c>
    </row>
    <row r="19" spans="1:10" s="210" customFormat="1" ht="29.25" customHeight="1" thickBot="1" thickTop="1">
      <c r="A19" s="207" t="s">
        <v>168</v>
      </c>
      <c r="B19" s="209">
        <f aca="true" t="shared" si="3" ref="B19:G19">B12+B14</f>
        <v>100000</v>
      </c>
      <c r="C19" s="209">
        <f t="shared" si="3"/>
        <v>0</v>
      </c>
      <c r="D19" s="209">
        <f t="shared" si="3"/>
        <v>0</v>
      </c>
      <c r="E19" s="209">
        <f t="shared" si="3"/>
        <v>0</v>
      </c>
      <c r="F19" s="209">
        <f t="shared" si="3"/>
        <v>-49314730</v>
      </c>
      <c r="G19" s="209">
        <f>G12+G14</f>
        <v>18572561</v>
      </c>
      <c r="H19" s="209">
        <f t="shared" si="0"/>
        <v>-30642169</v>
      </c>
      <c r="J19" s="224"/>
    </row>
    <row r="20" spans="1:8" ht="19.5" customHeight="1" thickBot="1" thickTop="1">
      <c r="A20" s="225"/>
      <c r="B20" s="226"/>
      <c r="C20" s="226"/>
      <c r="D20" s="226"/>
      <c r="E20" s="226"/>
      <c r="F20" s="226"/>
      <c r="G20" s="227"/>
      <c r="H20" s="228"/>
    </row>
    <row r="21" ht="11.25" thickTop="1"/>
  </sheetData>
  <printOptions/>
  <pageMargins left="0.25" right="0.19" top="0.21" bottom="0.32" header="0.5" footer="0.28"/>
  <pageSetup horizontalDpi="360" verticalDpi="36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</dc:creator>
  <cp:keywords/>
  <dc:description/>
  <cp:lastModifiedBy>bora</cp:lastModifiedBy>
  <dcterms:created xsi:type="dcterms:W3CDTF">2010-07-21T10:03:40Z</dcterms:created>
  <dcterms:modified xsi:type="dcterms:W3CDTF">2010-07-21T10:17:48Z</dcterms:modified>
  <cp:category/>
  <cp:version/>
  <cp:contentType/>
  <cp:contentStatus/>
</cp:coreProperties>
</file>