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8820" windowHeight="3885" tabRatio="859" activeTab="2"/>
  </bookViews>
  <sheets>
    <sheet name="Kapaku" sheetId="1" r:id="rId1"/>
    <sheet name="Aktivet e detajuara" sheetId="2" r:id="rId2"/>
    <sheet name="Te ardhura e shpenzime" sheetId="3" r:id="rId3"/>
    <sheet name="Fluksi 2" sheetId="4" r:id="rId4"/>
    <sheet name="Kapitali 10" sheetId="5" r:id="rId5"/>
    <sheet name="Shenime 10" sheetId="6" r:id="rId6"/>
    <sheet name="Te Ardh." sheetId="7" r:id="rId7"/>
    <sheet name="Shpenzime" sheetId="8" r:id="rId8"/>
    <sheet name="aktivitet per BM" sheetId="9" r:id="rId9"/>
    <sheet name="AAM" sheetId="10" r:id="rId10"/>
  </sheets>
  <externalReferences>
    <externalReference r:id="rId13"/>
    <externalReference r:id="rId14"/>
    <externalReference r:id="rId15"/>
  </externalReferences>
  <definedNames>
    <definedName name="_Key1" hidden="1">'[2]PRODUKTE'!#REF!</definedName>
    <definedName name="_Key2" hidden="1">'[2]PRODUKTE'!#REF!</definedName>
    <definedName name="_Order1" hidden="1">255</definedName>
    <definedName name="_Order2" hidden="1">255</definedName>
    <definedName name="_xlnm.Print_Area" localSheetId="1">'Aktivet e detajuara'!$A$1:$J$48,'Aktivet e detajuara'!$A$52:$J$97</definedName>
    <definedName name="_xlnm.Print_Area" localSheetId="3">'Fluksi 2'!$A$1:$G$37</definedName>
    <definedName name="_xlnm.Print_Area" localSheetId="0">'Kapaku'!$A$1:$F$41</definedName>
    <definedName name="_xlnm.Print_Area" localSheetId="5">'Shenime 10'!$A$1:$E$83</definedName>
    <definedName name="_xlnm.Print_Area" localSheetId="6">'Te Ardh.'!$A$1:$J$50</definedName>
    <definedName name="_xlnm.Print_Area" localSheetId="2">'Te ardhura e shpenzime'!$A$2:$E$30</definedName>
  </definedNames>
  <calcPr fullCalcOnLoad="1"/>
</workbook>
</file>

<file path=xl/sharedStrings.xml><?xml version="1.0" encoding="utf-8"?>
<sst xmlns="http://schemas.openxmlformats.org/spreadsheetml/2006/main" count="693" uniqueCount="460">
  <si>
    <t>I</t>
  </si>
  <si>
    <t>II</t>
  </si>
  <si>
    <t>III</t>
  </si>
  <si>
    <t>Hua te tjera</t>
  </si>
  <si>
    <t>Shpenzime te tjera rrjedhese</t>
  </si>
  <si>
    <t>Ndertesa</t>
  </si>
  <si>
    <t>AKTIVET</t>
  </si>
  <si>
    <t>Shenimet</t>
  </si>
  <si>
    <t>AKTIVET AFATSHKURTERA</t>
  </si>
  <si>
    <t>Aktive monetare</t>
  </si>
  <si>
    <t>Derivative dhe aktive te mbajtura per tregetim</t>
  </si>
  <si>
    <t>(i)</t>
  </si>
  <si>
    <t>Derivativet</t>
  </si>
  <si>
    <t>(ii)</t>
  </si>
  <si>
    <t>Aktivet e mbajtura per tregetim</t>
  </si>
  <si>
    <t>Totali 2</t>
  </si>
  <si>
    <t>Aktive te tjera financiare afatshkurtera</t>
  </si>
  <si>
    <t>Llogari / Kerkesa te arketueshme</t>
  </si>
  <si>
    <t>Llogari / Kerkesa te tjera  te arketueshme</t>
  </si>
  <si>
    <t>(iii)</t>
  </si>
  <si>
    <t>Instrumente te tjera borxhi</t>
  </si>
  <si>
    <t>(iv)</t>
  </si>
  <si>
    <t>Investime te tjera financiare</t>
  </si>
  <si>
    <t>Totali 3</t>
  </si>
  <si>
    <t>Inventari</t>
  </si>
  <si>
    <t>(v)</t>
  </si>
  <si>
    <t>Ledet e para</t>
  </si>
  <si>
    <t>Prodhimi ne proces</t>
  </si>
  <si>
    <t>Produkte te gateshme</t>
  </si>
  <si>
    <t>Mallra per rishitje</t>
  </si>
  <si>
    <t>Parapagesat per furnizime</t>
  </si>
  <si>
    <t>Totali 4</t>
  </si>
  <si>
    <t>Aktivet biologjike afatshkurtera</t>
  </si>
  <si>
    <t>Aktivet afatshkurtera te mbajtura per shitje</t>
  </si>
  <si>
    <t>Parapagimet dhe shpenzimet e shtyra</t>
  </si>
  <si>
    <t>AKTIVET AFATGJATA</t>
  </si>
  <si>
    <t>Investimet financiare afatgjata</t>
  </si>
  <si>
    <t>Pjesemarrje te tjera ne njesi te kontrolluara (vetem ne PF )</t>
  </si>
  <si>
    <t>Aksione dhe investime te tjera ne pjesemarrje</t>
  </si>
  <si>
    <t>Aksione dhe letra te tjera me vlere</t>
  </si>
  <si>
    <t>Llogari / Kerkesa te arketueshme afatgjata</t>
  </si>
  <si>
    <t>Totali 1</t>
  </si>
  <si>
    <t>Aktive afatgjata materiale</t>
  </si>
  <si>
    <t>Toka</t>
  </si>
  <si>
    <t>Makineri dhe pajisje</t>
  </si>
  <si>
    <t>Aktive te tjera afatgjata materiale ( me vl. kontabel )</t>
  </si>
  <si>
    <t>Aktivet biologjike afatgjata</t>
  </si>
  <si>
    <t>Aktive afatgjata jomateriale</t>
  </si>
  <si>
    <t>Emri I mire</t>
  </si>
  <si>
    <t>Shpenzimet e zhvillimit</t>
  </si>
  <si>
    <t>Aktive te tjera afatgjata jomateriale</t>
  </si>
  <si>
    <t>Kapital aksionar I pa paguar</t>
  </si>
  <si>
    <t xml:space="preserve">Aktive te tjera afatgjata </t>
  </si>
  <si>
    <t>TOTALI I AKTIVEVE AFATGJATA ( II )</t>
  </si>
  <si>
    <t>TOTALI I AKTIVEVE  ( I + II )</t>
  </si>
  <si>
    <t>DETYRIMET DHE KAPITALI</t>
  </si>
  <si>
    <t>DETYRIMET AFATSHKURTERA</t>
  </si>
  <si>
    <t>Huamarrjet</t>
  </si>
  <si>
    <t>Huat dhe obligacionet afatshkurtera</t>
  </si>
  <si>
    <t>Kthimet / 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</si>
  <si>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</si>
  <si>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</si>
  <si>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</si>
  <si>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</si>
  <si>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</si>
  <si>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Parapagimet e arketuara</t>
  </si>
  <si>
    <t>Grantet dhe te ardhurat e shtyra</t>
  </si>
  <si>
    <t>Provizionet afatshkurtera</t>
  </si>
  <si>
    <t>TOTALI I DETYRIMEVE AFATSHKURTERA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</si>
  <si>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</si>
  <si>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</si>
  <si>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</si>
  <si>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</si>
  <si>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</si>
  <si>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</si>
  <si>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 II )</t>
  </si>
  <si>
    <t>TOTALI I DETYRIMEVE</t>
  </si>
  <si>
    <t>KAPITALI</t>
  </si>
  <si>
    <t>Aksionet e pakices ( perdoret vetem ne pasqyrat financiare te konsoliduara )</t>
  </si>
  <si>
    <t>Kapitali qe I perket aksionareve te shoqerise meme ( perdoret vetem ne PF te konsoliduara )</t>
  </si>
  <si>
    <t>Kapitali aksionar</t>
  </si>
  <si>
    <t>Primi I aksionit</t>
  </si>
  <si>
    <t>Njesite dhe aksionet e thesarit ( negative )</t>
  </si>
  <si>
    <t>Rezerva statusore</t>
  </si>
  <si>
    <t>Rezerva ligjore</t>
  </si>
  <si>
    <t>Rezerva te tjera</t>
  </si>
  <si>
    <t>Fitimet e pa shperndara</t>
  </si>
  <si>
    <t>Fitimi ( humbja ) e vitit financiar</t>
  </si>
  <si>
    <t>TOTALI I KAPITALIT ( III )</t>
  </si>
  <si>
    <t>TOTALI I DETYRIMEVE KAPITALIT ( I,II,III )</t>
  </si>
  <si>
    <t>Pershkrimi I Elementeve</t>
  </si>
  <si>
    <t>Shitjet neto</t>
  </si>
  <si>
    <t>Te ardhura te tjera nga veprimtarite e shfrytezimit</t>
  </si>
  <si>
    <t>Ndryshimet ne inventarin e produkteve te gatshme dhe prodhimit ne proces</t>
  </si>
  <si>
    <t>Materialet e konsumuara</t>
  </si>
  <si>
    <t>Kosto e punes</t>
  </si>
  <si>
    <t>pagat e personelit</t>
  </si>
  <si>
    <t>shpenzimet per sigurimet shoqerore dhe shendetesore</t>
  </si>
  <si>
    <t>Amortizimet dhe zhvleresimet</t>
  </si>
  <si>
    <t>Totali I shpenzimeve  ( shuma 4 - 7 )</t>
  </si>
  <si>
    <t>Fitimi apo humbja nga veprimtaria kryesore ( 1+2+/-3-8 )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</si>
  <si>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</si>
  <si>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</si>
  <si>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</si>
  <si>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>Te ardhurat dhe shpenzimet financiare nga investime te tjera financiare afatgjata</t>
  </si>
  <si>
    <t xml:space="preserve">Te ardhurat dhe shpenzimet nga interesat </t>
  </si>
  <si>
    <t>Fitimet ( humbjet ) nga kursi I kembimit</t>
  </si>
  <si>
    <t>Te ardhura dhe shpenzime te tjera financiare</t>
  </si>
  <si>
    <t>Totali I te ardhurave dhe shpenzimeve financiare ( 12.1+/-12.2+/-12.3+/-12.4 )</t>
  </si>
  <si>
    <t>Fitimi ( humbja ) para tatimit ( 9+/-13 )</t>
  </si>
  <si>
    <t>Shpenzimet e tatimit mbi fitimin</t>
  </si>
  <si>
    <t>Fitimi ( humbja ) neto e vitit financiar ( 14 - 15 )</t>
  </si>
  <si>
    <t>Elementet e pasqyrave te konsoliduara</t>
  </si>
  <si>
    <t xml:space="preserve">                     PASQYRA E TE ARDHURAVE DHE SHPENZIMEVE</t>
  </si>
  <si>
    <t>Fluksi monetar nga veprimtarite investuese</t>
  </si>
  <si>
    <t>Dividentet e arketuar</t>
  </si>
  <si>
    <t>Fluksi monetar nga aktivitetet financiare</t>
  </si>
  <si>
    <t>Te ardhura nga huamarrje afatgjata</t>
  </si>
  <si>
    <t>Dividente te paguar</t>
  </si>
  <si>
    <t>Mjetet monetare ne fillim te periudhes kontabel</t>
  </si>
  <si>
    <t>Mjetet monetare ne fund te periudhes kontabel</t>
  </si>
  <si>
    <t>Dividentet e paguar</t>
  </si>
  <si>
    <t>Fitimi neto per periudhen kontabel</t>
  </si>
  <si>
    <t>Totali I te Ardhurave  ( shuma 1+2+/-3 )</t>
  </si>
  <si>
    <t>( Bazuar ne klasifikimin e Shpenzimeve sipas Natyres  )</t>
  </si>
  <si>
    <t>Pozicioni me 31 dhjetor 2008</t>
  </si>
  <si>
    <t>PASIVET</t>
  </si>
  <si>
    <t>Te dhena identifikuese</t>
  </si>
  <si>
    <t>Emri</t>
  </si>
  <si>
    <t>Nipt</t>
  </si>
  <si>
    <t>Te dhena te tjera</t>
  </si>
  <si>
    <t xml:space="preserve">Pasqyra Finaciare </t>
  </si>
  <si>
    <t>Periudha Kontabel</t>
  </si>
  <si>
    <t>Aktive totale Afatshkurtra</t>
  </si>
  <si>
    <t>Diferenca konvertimi</t>
  </si>
  <si>
    <t>Nr</t>
  </si>
  <si>
    <t>Pasqyra e fluksit monetar - Metoda Indirekte</t>
  </si>
  <si>
    <t>Periudha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</si>
  <si>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</si>
  <si>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</si>
  <si>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</si>
  <si>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</si>
  <si>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</si>
  <si>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</si>
  <si>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</si>
  <si>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</si>
  <si>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</si>
  <si>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</si>
  <si>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</si>
  <si>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</si>
  <si>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</si>
  <si>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</si>
  <si>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</si>
  <si>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</si>
  <si>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</si>
  <si>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</si>
  <si>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</si>
  <si>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</si>
  <si>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MM neto te perdoruara ne veprimtarite investuese</t>
  </si>
  <si>
    <t>Te ardhura nga emetimi i kapitalit aksioner</t>
  </si>
  <si>
    <t>Pagesat e detyrimive te qerase financiare</t>
  </si>
  <si>
    <t>MM neto e perdorur ne veprimtarite Financiare</t>
  </si>
  <si>
    <t>Rritja/Renia neto e mjeteve monetare</t>
  </si>
  <si>
    <t>Rritje/renie ne Tepricen/parapagime dhe shpenz te shtyra</t>
  </si>
  <si>
    <t>Kapitali Aksionar</t>
  </si>
  <si>
    <t>Shenime Shpjeguese</t>
  </si>
  <si>
    <t xml:space="preserve">Mjete monetare </t>
  </si>
  <si>
    <t>Llogari rrjedhese ne banka</t>
  </si>
  <si>
    <t>Arka</t>
  </si>
  <si>
    <t>TAP</t>
  </si>
  <si>
    <t>Shpenzime të tjera nga veprimtaritë e shfrytëzimit</t>
  </si>
  <si>
    <t>PASQYRAT FINANCIARE</t>
  </si>
  <si>
    <t>Mbeshtetur ne ligjin nr 9228 dt 29.04.2004 "Per Kontabilitetin dhe Pasqyrat Financiare",  te ndryshuar dhe ne Standartet Kombetare te Kontabilitetit - SKK-2</t>
  </si>
  <si>
    <t>Individuale</t>
  </si>
  <si>
    <t>Monedha</t>
  </si>
  <si>
    <t>Lek</t>
  </si>
  <si>
    <t>Data e krijimit</t>
  </si>
  <si>
    <t>Rrumbullakimi</t>
  </si>
  <si>
    <t>S'Ka</t>
  </si>
  <si>
    <t>Nr Regjistrit Tregetar</t>
  </si>
  <si>
    <t>Fusha e veprimtarise</t>
  </si>
  <si>
    <t xml:space="preserve">Data e plotesimit te PF </t>
  </si>
  <si>
    <t xml:space="preserve">Pasqyra   e   Fluksit   Monetar  -  Metoda  Indirekte   </t>
  </si>
  <si>
    <t xml:space="preserve">Pasqyra  e  Ndryshimeve  ne  Kapital </t>
  </si>
  <si>
    <t>Nje pasqyre e pa Konsoliduar</t>
  </si>
  <si>
    <t>Primi aksionit</t>
  </si>
  <si>
    <t>Aksione thesari</t>
  </si>
  <si>
    <t>Rezerva stat.ligjore</t>
  </si>
  <si>
    <t>Rezerva Te tjera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</si>
  <si>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</si>
  <si>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</si>
  <si>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</si>
  <si>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</si>
  <si>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</si>
  <si>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</si>
  <si>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Transferimi ne rezerva</t>
  </si>
  <si>
    <t>Emetimi aksioneve</t>
  </si>
  <si>
    <t>Emetimi kapitali aksionar</t>
  </si>
  <si>
    <t>Aksione te thesari te riblera</t>
  </si>
  <si>
    <t>Adresa</t>
  </si>
  <si>
    <t>Politikat kontabël</t>
  </si>
  <si>
    <t>TVSH</t>
  </si>
  <si>
    <t>Tatim fitimi</t>
  </si>
  <si>
    <t>Qera</t>
  </si>
  <si>
    <t>Pozicioni me 31 dhjetor 2009</t>
  </si>
  <si>
    <t>Viti 2009</t>
  </si>
  <si>
    <t>2009</t>
  </si>
  <si>
    <t>D&amp;L Administrim</t>
  </si>
  <si>
    <t>Te tjera detyrime</t>
  </si>
  <si>
    <t>(vi)</t>
  </si>
  <si>
    <t>Transport</t>
  </si>
  <si>
    <t>te tjera</t>
  </si>
  <si>
    <t>Kërkesa të arkëtueshme dhe te tjera te Arketueshme</t>
  </si>
  <si>
    <t>TVSH per tu rregulluar</t>
  </si>
  <si>
    <t>Ortake</t>
  </si>
  <si>
    <t>Paradhenie personeli</t>
  </si>
  <si>
    <t>Kliente</t>
  </si>
  <si>
    <t>Inventar I imet</t>
  </si>
  <si>
    <t>Lendet e para</t>
  </si>
  <si>
    <t>5</t>
  </si>
  <si>
    <t>Aktive te tjera afatgjata materiale</t>
  </si>
  <si>
    <t>Gjendja ne fillim</t>
  </si>
  <si>
    <t>Shtesa</t>
  </si>
  <si>
    <t>Norma amortizimit</t>
  </si>
  <si>
    <t>Vlera kontabile neto</t>
  </si>
  <si>
    <t>20 %</t>
  </si>
  <si>
    <t>Mobilje &amp; Orendi</t>
  </si>
  <si>
    <t>Paisje  Informatike</t>
  </si>
  <si>
    <t>25 %</t>
  </si>
  <si>
    <t xml:space="preserve">Pajisje elektrike </t>
  </si>
  <si>
    <t>Makineri dhe instrumenta</t>
  </si>
  <si>
    <t>Te tjera</t>
  </si>
  <si>
    <t>Amortizimi I akumuluar</t>
  </si>
  <si>
    <t>Pajisje elektronike</t>
  </si>
  <si>
    <t>7</t>
  </si>
  <si>
    <t xml:space="preserve">Sigurime Shoqerore </t>
  </si>
  <si>
    <t>Tatim ne burim</t>
  </si>
  <si>
    <t>Administrim</t>
  </si>
  <si>
    <t xml:space="preserve">Energji/uje  </t>
  </si>
  <si>
    <t xml:space="preserve">Gjoba  </t>
  </si>
  <si>
    <t xml:space="preserve">Kanceleri  </t>
  </si>
  <si>
    <t xml:space="preserve">Karburant  </t>
  </si>
  <si>
    <t xml:space="preserve">Komisione banke  </t>
  </si>
  <si>
    <t xml:space="preserve">Komunikimi  </t>
  </si>
  <si>
    <t xml:space="preserve">Mirembajtje  </t>
  </si>
  <si>
    <t xml:space="preserve">Prime sigurimi  </t>
  </si>
  <si>
    <t xml:space="preserve">Qera  </t>
  </si>
  <si>
    <t xml:space="preserve">Reklama/Publicitet  </t>
  </si>
  <si>
    <t xml:space="preserve">Ruajtje  </t>
  </si>
  <si>
    <t xml:space="preserve">Sherbime ligjore/konsulence  </t>
  </si>
  <si>
    <t xml:space="preserve">Tatime taksa  </t>
  </si>
  <si>
    <t xml:space="preserve">Aktivet Afatgjata Materiale: Vlerësimi fillestar i elementeve që plotësojnë kriteret për njohjen si AAM në bilanc është bërë me kosto. Vlerësimi i mëpasshëm është bërë sipas modelit të kostos dhe AAM-të janë paraqitur në bilanc sipas vlerës së tyre neto (minus amortizimin e akumuluar dhe zhvlerësimin, nëse ka). </t>
  </si>
  <si>
    <t>Llogaritë e arkëtueshme: Llogaritë e arkëtueshme nuk mbartin interesa dhe paraqiten me vlerën e tyre neto.</t>
  </si>
  <si>
    <t>Kursi i shpallur nga Banka Shqipërisë në 31 Dhjetor, sipas monedhave përkundrejt lekut:</t>
  </si>
  <si>
    <t xml:space="preserve">Monedhat e huaja: Transaksionet e kryera në monedhë të huaj janë konvertuar në Lekë me kursin e ditës së kryerjes së transaksionit, ndërsa gjendjet e të gjithë llogarive të mjeteve dhe detyrimeve në monedhë të huaj janë konvertuar në Lekë me kursin zyrtar në ditën e fundit të vitit të shpallur nga Banka e Shqipërisë. </t>
  </si>
  <si>
    <t>K81602002S</t>
  </si>
  <si>
    <t>Rr'Frang Bardhi' Godina B, Tirane</t>
  </si>
  <si>
    <t>02.04.2008</t>
  </si>
  <si>
    <t>2.04.2008 ne QKR</t>
  </si>
  <si>
    <t>Keshillim administrim I pasurive te paluajtshme</t>
  </si>
  <si>
    <t xml:space="preserve"> 1 Janar 2010 - 31 Dhjetor 2010</t>
  </si>
  <si>
    <t>25.03.2011</t>
  </si>
  <si>
    <t>Viti 2010</t>
  </si>
  <si>
    <t>2010</t>
  </si>
  <si>
    <t>Pozicioni me 31 dhjetor 2010</t>
  </si>
  <si>
    <t>Shpenzime te pazbritshme</t>
  </si>
  <si>
    <t>Mirembajtje dhe riparime</t>
  </si>
  <si>
    <t>Fitimi I tatueshem</t>
  </si>
  <si>
    <t>Të Ardhurat dhe Shpenzimet: Të ardhurat dhe shpenzimet e njësisë ekonomike janë raportuar sipas metodës së konstatimit të të drejtave dhe detyrimeve.</t>
  </si>
  <si>
    <t>Tatimi mbi fitimin: Shkalla e tatimi mbi fitimin për vitin ushtrimor 2009 është 10% sipas Ligjit nr. 8438 datë 28.12.1998 “Për Tatimin mbi të ardhurat” (i ndryshuar), neni 28.</t>
  </si>
  <si>
    <t>EUR</t>
  </si>
  <si>
    <t>Amortizimi vjetor është llogaritur sipas metodës me vlerë të mbetur për të gjitha grupet e AAM-ve.Normat e amortizimit jane te njejta me ato fiskale ne fuqi</t>
  </si>
  <si>
    <t>Amortizimi 2010</t>
  </si>
  <si>
    <t>Debitore te tjere</t>
  </si>
  <si>
    <t>6</t>
  </si>
  <si>
    <t>Te ardhura nga qerate per vitin 2011</t>
  </si>
  <si>
    <t>Rezultati tatimor</t>
  </si>
  <si>
    <t>Fitimi para taksave</t>
  </si>
  <si>
    <t>Humbje mbartur</t>
  </si>
  <si>
    <r>
      <rPr>
        <sz val="12"/>
        <rFont val="Tahoma"/>
        <family val="2"/>
      </rPr>
      <t>Sigurimet shoqërore janë llogaritur dhe paguar në përputhje me legjislacionin që vepron në këtë fushë.</t>
    </r>
  </si>
  <si>
    <t>Humbje per tu mbartur ne vitin 2011</t>
  </si>
  <si>
    <t>7,8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</si>
  <si>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</si>
  <si>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</si>
  <si>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</si>
  <si>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</si>
  <si>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</si>
  <si>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</si>
  <si>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</si>
  <si>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</si>
  <si>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</si>
  <si>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</si>
  <si>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</si>
  <si>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</si>
  <si>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</si>
  <si>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</si>
  <si>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</si>
  <si>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</si>
  <si>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</si>
  <si>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</si>
  <si>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</si>
  <si>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</si>
  <si>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</si>
  <si>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</si>
  <si>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</si>
  <si>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</si>
  <si>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</si>
  <si>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</si>
  <si>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</si>
  <si>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</si>
  <si>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</si>
  <si>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</si>
  <si>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</si>
  <si>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</si>
  <si>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</si>
  <si>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</si>
  <si>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</si>
  <si>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</si>
  <si>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</si>
  <si>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</si>
  <si>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</si>
  <si>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</si>
  <si>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</si>
  <si>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</si>
  <si>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</si>
  <si>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</si>
  <si>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</si>
  <si>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</si>
  <si>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</si>
  <si>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</si>
  <si>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</si>
  <si>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</si>
  <si>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</si>
  <si>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</si>
  <si>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</si>
  <si>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</si>
  <si>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</si>
  <si>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</si>
  <si>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</si>
  <si>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</si>
  <si>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</si>
  <si>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</si>
  <si>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</si>
  <si>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</si>
  <si>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</si>
  <si>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</si>
  <si>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</si>
  <si>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</si>
  <si>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</si>
  <si>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</si>
  <si>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</si>
  <si>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</si>
  <si>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</si>
  <si>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</si>
  <si>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</si>
  <si>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</si>
  <si>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</si>
  <si>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</si>
  <si>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</si>
  <si>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</si>
  <si>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</si>
  <si>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</si>
  <si>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</si>
  <si>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</si>
  <si>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</si>
  <si>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</si>
  <si>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</si>
  <si>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</si>
  <si>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</si>
  <si>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</si>
  <si>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</si>
  <si>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</si>
  <si>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</si>
  <si>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___D&amp;L Administrim_</t>
  </si>
  <si>
    <t>NIPT ___K81602002S</t>
  </si>
  <si>
    <t>Tregti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</si>
  <si>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</si>
  <si>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</si>
  <si>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</si>
  <si>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</si>
  <si>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</si>
  <si>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</si>
  <si>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</si>
  <si>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</si>
  <si>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</si>
  <si>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</si>
  <si>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</si>
  <si>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</si>
  <si>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</si>
  <si>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</si>
  <si>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</si>
  <si>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</si>
  <si>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</si>
  <si>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</si>
  <si>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</si>
  <si>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</si>
  <si>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</si>
  <si>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</si>
  <si>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</si>
  <si>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</si>
  <si>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</si>
  <si>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</si>
  <si>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</si>
  <si>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</si>
  <si>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</si>
  <si>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</si>
  <si>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</si>
  <si>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</si>
  <si>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</si>
  <si>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</si>
  <si>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</si>
  <si>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</si>
  <si>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</si>
  <si>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</si>
  <si>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</si>
  <si>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</si>
  <si>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</si>
  <si>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</si>
  <si>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</si>
  <si>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</si>
  <si>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</si>
  <si>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</si>
  <si>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</si>
  <si>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</si>
  <si>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</si>
  <si>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</si>
  <si>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</si>
  <si>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</si>
  <si>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</si>
  <si>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</si>
  <si>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</si>
  <si>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</si>
  <si>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</si>
  <si>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</si>
  <si>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</si>
  <si>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</si>
  <si>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</si>
  <si>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</si>
  <si>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</si>
  <si>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</si>
  <si>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Aktivet Afatgjata Materiale  me vlere fillestare   2010</t>
  </si>
  <si>
    <t>Emertimi</t>
  </si>
  <si>
    <t>Sasia</t>
  </si>
  <si>
    <t>Gjendje</t>
  </si>
  <si>
    <t>Pakesime</t>
  </si>
  <si>
    <t>Ndertime</t>
  </si>
  <si>
    <t>Makineri,paisje</t>
  </si>
  <si>
    <t>Mjete transporti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</si>
  <si>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</si>
  <si>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</si>
  <si>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</si>
  <si>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</si>
  <si>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</si>
  <si>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Kompjuterike</t>
  </si>
  <si>
    <t>Paisje elektrike &amp; elektronike</t>
  </si>
  <si>
    <t>Besnik Leskaj</t>
  </si>
  <si>
    <t>Pergatiti:</t>
  </si>
  <si>
    <t>Blerta Bendo</t>
  </si>
  <si>
    <t>Kontabel I Miratuar</t>
  </si>
  <si>
    <t>Administrator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</si>
</sst>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NU$&quot;\ #,##0_);\(&quot;NU$&quot;\ #,##0\)"/>
    <numFmt numFmtId="179" formatCode="&quot;NU$&quot;\ #,##0_);[Red]\(&quot;NU$&quot;\ #,##0\)"/>
    <numFmt numFmtId="180" formatCode="&quot;NU$&quot;\ #,##0.00_);\(&quot;NU$&quot;\ #,##0.00\)"/>
    <numFmt numFmtId="181" formatCode="&quot;NU$&quot;\ #,##0.00_);[Red]\(&quot;NU$&quot;\ #,##0.00\)"/>
    <numFmt numFmtId="182" formatCode="_(&quot;NU$&quot;\ * #,##0_);_(&quot;NU$&quot;\ * \(#,##0\);_(&quot;NU$&quot;\ * &quot;-&quot;_);_(@_)"/>
    <numFmt numFmtId="183" formatCode="_(&quot;NU$&quot;\ * #,##0.00_);_(&quot;NU$&quot;\ * \(#,##0.00\);_(&quot;NU$&quot;\ * &quot;-&quot;??_);_(@_)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_-* #,##0.0000_-;\-* #,##0.0000_-;_-* &quot;-&quot;??_-;_-@_-"/>
    <numFmt numFmtId="188" formatCode="_-* #,##0.0_-;\-* #,##0.0_-;_-* &quot;-&quot;_-;_-@_-"/>
    <numFmt numFmtId="189" formatCode="_-* #,##0.00_-;\-* #,##0.00_-;_-* &quot;-&quot;_-;_-@_-"/>
    <numFmt numFmtId="190" formatCode="0.0"/>
    <numFmt numFmtId="191" formatCode="_(* #,##0.0_);_(* \(#,##0.0\);_(* &quot;-&quot;??_);_(@_)"/>
    <numFmt numFmtId="192" formatCode="_(* #,##0_);_(* \(#,##0\);_(* &quot;-&quot;??_);_(@_)"/>
    <numFmt numFmtId="193" formatCode="0.0000"/>
    <numFmt numFmtId="194" formatCode="0.000"/>
    <numFmt numFmtId="195" formatCode="0.00000000"/>
    <numFmt numFmtId="196" formatCode="_(* #,##0.0_);_(* \(#,##0.0\);_(* &quot;-&quot;?_);_(@_)"/>
    <numFmt numFmtId="197" formatCode="#,##0&quot;Lek&quot;;\-#,##0&quot;Lek&quot;"/>
    <numFmt numFmtId="198" formatCode="#,##0&quot;Lek&quot;;[Red]\-#,##0&quot;Lek&quot;"/>
    <numFmt numFmtId="199" formatCode="#,##0.00&quot;Lek&quot;;\-#,##0.00&quot;Lek&quot;"/>
    <numFmt numFmtId="200" formatCode="#,##0.00&quot;Lek&quot;;[Red]\-#,##0.00&quot;Lek&quot;"/>
    <numFmt numFmtId="201" formatCode="_-* #,##0&quot;Lek&quot;_-;\-* #,##0&quot;Lek&quot;_-;_-* &quot;-&quot;&quot;Lek&quot;_-;_-@_-"/>
    <numFmt numFmtId="202" formatCode="_-* #,##0_L_e_k_-;\-* #,##0_L_e_k_-;_-* &quot;-&quot;_L_e_k_-;_-@_-"/>
    <numFmt numFmtId="203" formatCode="_-* #,##0.00&quot;Lek&quot;_-;\-* #,##0.00&quot;Lek&quot;_-;_-* &quot;-&quot;??&quot;Lek&quot;_-;_-@_-"/>
    <numFmt numFmtId="204" formatCode="_-* #,##0.00_L_e_k_-;\-* #,##0.00_L_e_k_-;_-* &quot;-&quot;??_L_e_k_-;_-@_-"/>
    <numFmt numFmtId="205" formatCode="#,##0.0"/>
    <numFmt numFmtId="206" formatCode="#,##0.00;\-#,##0.00"/>
    <numFmt numFmtId="207" formatCode="[$-409]dddd\,\ mmmm\ dd\,\ yyyy"/>
    <numFmt numFmtId="208" formatCode="[$-409]h:mm:ss\ AM/PM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_(* #,##0.000_);_(* \(#,##0.000\);_(* &quot;-&quot;??_);_(@_)"/>
    <numFmt numFmtId="214" formatCode="_(* #,##0.0000_);_(* \(#,##0.0000\);_(* &quot;-&quot;??_);_(@_)"/>
    <numFmt numFmtId="215" formatCode="#,##0.00_);\-#,##0.00;&quot;&lt;Default Format&gt;&quot;"/>
    <numFmt numFmtId="216" formatCode="#,##0.000"/>
    <numFmt numFmtId="217" formatCode="#,##0.0000"/>
    <numFmt numFmtId="218" formatCode="#,##0.00_);\(#,##0.00\);&quot;-&quot;"/>
    <numFmt numFmtId="219" formatCode="dd/mm/yyyy"/>
    <numFmt numFmtId="220" formatCode="#,##0_);\-#,##0;&quot;&lt;Default Format&gt;&quot;"/>
  </numFmts>
  <fonts count="8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5"/>
      <name val="Arial"/>
      <family val="2"/>
    </font>
    <font>
      <sz val="12"/>
      <name val="Tahoma"/>
      <family val="2"/>
    </font>
    <font>
      <sz val="10"/>
      <name val="Tahoma"/>
      <family val="2"/>
    </font>
    <font>
      <sz val="36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i/>
      <sz val="11"/>
      <name val="Tahoma"/>
      <family val="2"/>
    </font>
    <font>
      <u val="single"/>
      <sz val="10"/>
      <name val="Tahoma"/>
      <family val="2"/>
    </font>
    <font>
      <u val="single"/>
      <sz val="12"/>
      <name val="Tahoma"/>
      <family val="2"/>
    </font>
    <font>
      <i/>
      <u val="single"/>
      <sz val="12"/>
      <name val="Tahoma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sz val="9"/>
      <color indexed="8"/>
      <name val="Arial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name val="Tahoma"/>
      <family val="2"/>
    </font>
    <font>
      <sz val="8.5"/>
      <color indexed="8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 quotePrefix="1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6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5" fontId="3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42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185" fontId="4" fillId="0" borderId="1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5" fontId="3" fillId="0" borderId="0" xfId="0" applyNumberFormat="1" applyFont="1" applyFill="1" applyAlignment="1">
      <alignment/>
    </xf>
    <xf numFmtId="185" fontId="3" fillId="0" borderId="0" xfId="42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/>
    </xf>
    <xf numFmtId="185" fontId="4" fillId="0" borderId="0" xfId="42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5" fontId="3" fillId="0" borderId="10" xfId="42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/>
    </xf>
    <xf numFmtId="1" fontId="4" fillId="0" borderId="10" xfId="42" applyNumberFormat="1" applyFont="1" applyFill="1" applyBorder="1" applyAlignment="1">
      <alignment horizontal="center"/>
    </xf>
    <xf numFmtId="185" fontId="3" fillId="0" borderId="10" xfId="42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185" fontId="4" fillId="0" borderId="10" xfId="42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49" fontId="9" fillId="0" borderId="0" xfId="60" applyNumberFormat="1" applyFont="1" applyBorder="1" applyAlignment="1">
      <alignment horizontal="left" vertical="justify"/>
      <protection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49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7" fontId="0" fillId="0" borderId="0" xfId="0" applyNumberFormat="1" applyFont="1" applyBorder="1" applyAlignment="1">
      <alignment vertical="center"/>
    </xf>
    <xf numFmtId="171" fontId="0" fillId="0" borderId="0" xfId="42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24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3" fontId="8" fillId="0" borderId="10" xfId="0" applyNumberFormat="1" applyFont="1" applyBorder="1" applyAlignment="1">
      <alignment vertical="center"/>
    </xf>
    <xf numFmtId="37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1" fontId="20" fillId="0" borderId="10" xfId="45" applyFont="1" applyBorder="1" applyAlignment="1">
      <alignment vertical="center"/>
    </xf>
    <xf numFmtId="0" fontId="20" fillId="0" borderId="0" xfId="0" applyFont="1" applyAlignment="1">
      <alignment vertical="center"/>
    </xf>
    <xf numFmtId="185" fontId="20" fillId="0" borderId="10" xfId="45" applyNumberFormat="1" applyFont="1" applyBorder="1" applyAlignment="1">
      <alignment vertical="center"/>
    </xf>
    <xf numFmtId="171" fontId="8" fillId="0" borderId="10" xfId="42" applyFont="1" applyBorder="1" applyAlignment="1">
      <alignment vertical="center"/>
    </xf>
    <xf numFmtId="185" fontId="8" fillId="0" borderId="10" xfId="42" applyNumberFormat="1" applyFont="1" applyBorder="1" applyAlignment="1">
      <alignment vertical="center"/>
    </xf>
    <xf numFmtId="185" fontId="20" fillId="0" borderId="10" xfId="42" applyNumberFormat="1" applyFont="1" applyBorder="1" applyAlignment="1">
      <alignment vertical="center"/>
    </xf>
    <xf numFmtId="1" fontId="4" fillId="0" borderId="10" xfId="42" applyNumberFormat="1" applyFont="1" applyFill="1" applyBorder="1" applyAlignment="1">
      <alignment horizontal="center" vertical="center"/>
    </xf>
    <xf numFmtId="1" fontId="4" fillId="0" borderId="0" xfId="42" applyNumberFormat="1" applyFont="1" applyFill="1" applyAlignment="1">
      <alignment horizontal="center"/>
    </xf>
    <xf numFmtId="1" fontId="4" fillId="0" borderId="10" xfId="42" applyNumberFormat="1" applyFont="1" applyBorder="1" applyAlignment="1">
      <alignment horizontal="center" vertical="center"/>
    </xf>
    <xf numFmtId="1" fontId="4" fillId="0" borderId="10" xfId="42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184" fontId="9" fillId="0" borderId="0" xfId="42" applyNumberFormat="1" applyFont="1" applyBorder="1" applyAlignment="1">
      <alignment horizontal="left" vertical="justify"/>
    </xf>
    <xf numFmtId="37" fontId="0" fillId="0" borderId="0" xfId="0" applyNumberFormat="1" applyFont="1" applyAlignment="1">
      <alignment vertical="center"/>
    </xf>
    <xf numFmtId="185" fontId="0" fillId="0" borderId="0" xfId="42" applyNumberFormat="1" applyFont="1" applyAlignment="1">
      <alignment/>
    </xf>
    <xf numFmtId="171" fontId="1" fillId="0" borderId="0" xfId="42" applyFont="1" applyAlignment="1">
      <alignment/>
    </xf>
    <xf numFmtId="171" fontId="2" fillId="0" borderId="0" xfId="42" applyFont="1" applyAlignment="1">
      <alignment/>
    </xf>
    <xf numFmtId="43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92" fontId="25" fillId="0" borderId="0" xfId="44" applyNumberFormat="1" applyFont="1" applyAlignment="1">
      <alignment/>
    </xf>
    <xf numFmtId="49" fontId="9" fillId="0" borderId="0" xfId="61" applyNumberFormat="1" applyFont="1" applyFill="1" applyBorder="1" applyAlignment="1">
      <alignment horizontal="left" wrapText="1" readingOrder="1"/>
      <protection/>
    </xf>
    <xf numFmtId="0" fontId="8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85" fontId="1" fillId="0" borderId="0" xfId="42" applyNumberFormat="1" applyFont="1" applyFill="1" applyAlignment="1">
      <alignment/>
    </xf>
    <xf numFmtId="185" fontId="2" fillId="0" borderId="14" xfId="42" applyNumberFormat="1" applyFont="1" applyFill="1" applyBorder="1" applyAlignment="1">
      <alignment horizontal="center"/>
    </xf>
    <xf numFmtId="185" fontId="4" fillId="0" borderId="10" xfId="42" applyNumberFormat="1" applyFont="1" applyFill="1" applyBorder="1" applyAlignment="1">
      <alignment horizontal="center" vertical="center" wrapText="1"/>
    </xf>
    <xf numFmtId="185" fontId="1" fillId="0" borderId="10" xfId="42" applyNumberFormat="1" applyFont="1" applyBorder="1" applyAlignment="1">
      <alignment/>
    </xf>
    <xf numFmtId="0" fontId="8" fillId="0" borderId="11" xfId="0" applyFont="1" applyBorder="1" applyAlignment="1">
      <alignment horizontal="left" vertical="center"/>
    </xf>
    <xf numFmtId="0" fontId="20" fillId="0" borderId="11" xfId="0" applyFont="1" applyBorder="1" applyAlignment="1">
      <alignment vertical="center"/>
    </xf>
    <xf numFmtId="185" fontId="8" fillId="0" borderId="10" xfId="42" applyNumberFormat="1" applyFont="1" applyBorder="1" applyAlignment="1">
      <alignment horizontal="right" vertical="center"/>
    </xf>
    <xf numFmtId="185" fontId="20" fillId="0" borderId="10" xfId="42" applyNumberFormat="1" applyFont="1" applyBorder="1" applyAlignment="1">
      <alignment horizontal="right" vertical="center"/>
    </xf>
    <xf numFmtId="185" fontId="8" fillId="0" borderId="10" xfId="42" applyNumberFormat="1" applyFont="1" applyFill="1" applyBorder="1" applyAlignment="1">
      <alignment horizontal="right" vertical="center"/>
    </xf>
    <xf numFmtId="185" fontId="20" fillId="0" borderId="10" xfId="42" applyNumberFormat="1" applyFont="1" applyFill="1" applyBorder="1" applyAlignment="1">
      <alignment horizontal="right" vertical="center"/>
    </xf>
    <xf numFmtId="185" fontId="20" fillId="0" borderId="10" xfId="42" applyNumberFormat="1" applyFont="1" applyBorder="1" applyAlignment="1">
      <alignment horizontal="right"/>
    </xf>
    <xf numFmtId="206" fontId="82" fillId="0" borderId="10" xfId="0" applyNumberFormat="1" applyFont="1" applyBorder="1" applyAlignment="1">
      <alignment/>
    </xf>
    <xf numFmtId="49" fontId="27" fillId="0" borderId="0" xfId="42" applyNumberFormat="1" applyFont="1" applyAlignment="1">
      <alignment horizontal="center"/>
    </xf>
    <xf numFmtId="185" fontId="28" fillId="0" borderId="0" xfId="42" applyNumberFormat="1" applyFont="1" applyAlignment="1">
      <alignment/>
    </xf>
    <xf numFmtId="0" fontId="27" fillId="0" borderId="0" xfId="60" applyFont="1">
      <alignment/>
      <protection/>
    </xf>
    <xf numFmtId="185" fontId="27" fillId="0" borderId="0" xfId="42" applyNumberFormat="1" applyFont="1" applyAlignment="1">
      <alignment/>
    </xf>
    <xf numFmtId="185" fontId="27" fillId="0" borderId="0" xfId="42" applyNumberFormat="1" applyFont="1" applyFill="1" applyAlignment="1">
      <alignment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185" fontId="8" fillId="0" borderId="0" xfId="42" applyNumberFormat="1" applyFont="1" applyAlignment="1">
      <alignment vertical="center"/>
    </xf>
    <xf numFmtId="171" fontId="3" fillId="0" borderId="0" xfId="42" applyFont="1" applyFill="1" applyBorder="1" applyAlignment="1">
      <alignment/>
    </xf>
    <xf numFmtId="43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28" fillId="0" borderId="0" xfId="44" applyNumberFormat="1" applyFont="1" applyAlignment="1">
      <alignment horizontal="center"/>
    </xf>
    <xf numFmtId="0" fontId="27" fillId="0" borderId="0" xfId="61" applyFont="1">
      <alignment/>
      <protection/>
    </xf>
    <xf numFmtId="0" fontId="26" fillId="0" borderId="0" xfId="61" applyFont="1">
      <alignment/>
      <protection/>
    </xf>
    <xf numFmtId="171" fontId="27" fillId="0" borderId="0" xfId="42" applyFont="1" applyAlignment="1">
      <alignment horizontal="center" wrapText="1"/>
    </xf>
    <xf numFmtId="0" fontId="28" fillId="0" borderId="0" xfId="61" applyFont="1" applyAlignment="1">
      <alignment horizontal="center"/>
      <protection/>
    </xf>
    <xf numFmtId="192" fontId="27" fillId="0" borderId="0" xfId="44" applyNumberFormat="1" applyFont="1" applyAlignment="1">
      <alignment/>
    </xf>
    <xf numFmtId="49" fontId="29" fillId="0" borderId="0" xfId="61" applyNumberFormat="1" applyFont="1" applyBorder="1" applyAlignment="1">
      <alignment horizontal="center" wrapText="1" readingOrder="1"/>
      <protection/>
    </xf>
    <xf numFmtId="192" fontId="28" fillId="0" borderId="0" xfId="44" applyNumberFormat="1" applyFont="1" applyAlignment="1">
      <alignment/>
    </xf>
    <xf numFmtId="43" fontId="83" fillId="0" borderId="15" xfId="42" applyNumberFormat="1" applyFont="1" applyBorder="1" applyAlignment="1">
      <alignment horizontal="center"/>
    </xf>
    <xf numFmtId="43" fontId="83" fillId="0" borderId="15" xfId="42" applyNumberFormat="1" applyFont="1" applyBorder="1" applyAlignment="1">
      <alignment horizontal="center" wrapText="1"/>
    </xf>
    <xf numFmtId="171" fontId="26" fillId="0" borderId="0" xfId="42" applyFont="1" applyAlignment="1">
      <alignment/>
    </xf>
    <xf numFmtId="185" fontId="26" fillId="0" borderId="0" xfId="42" applyNumberFormat="1" applyFont="1" applyAlignment="1">
      <alignment/>
    </xf>
    <xf numFmtId="171" fontId="11" fillId="0" borderId="0" xfId="42" applyFont="1" applyAlignment="1">
      <alignment/>
    </xf>
    <xf numFmtId="43" fontId="26" fillId="0" borderId="0" xfId="61" applyNumberFormat="1" applyFont="1">
      <alignment/>
      <protection/>
    </xf>
    <xf numFmtId="0" fontId="29" fillId="0" borderId="0" xfId="61" applyNumberFormat="1" applyFont="1" applyBorder="1" applyAlignment="1">
      <alignment horizontal="center" wrapText="1" readingOrder="1"/>
      <protection/>
    </xf>
    <xf numFmtId="192" fontId="27" fillId="0" borderId="0" xfId="44" applyNumberFormat="1" applyFont="1" applyBorder="1" applyAlignment="1">
      <alignment/>
    </xf>
    <xf numFmtId="196" fontId="26" fillId="0" borderId="0" xfId="61" applyNumberFormat="1" applyFont="1">
      <alignment/>
      <protection/>
    </xf>
    <xf numFmtId="192" fontId="28" fillId="0" borderId="0" xfId="44" applyNumberFormat="1" applyFont="1" applyBorder="1" applyAlignment="1">
      <alignment/>
    </xf>
    <xf numFmtId="192" fontId="30" fillId="0" borderId="0" xfId="44" applyNumberFormat="1" applyFont="1" applyAlignment="1">
      <alignment horizontal="left"/>
    </xf>
    <xf numFmtId="0" fontId="29" fillId="0" borderId="0" xfId="61" applyFont="1" applyAlignment="1">
      <alignment horizontal="center"/>
      <protection/>
    </xf>
    <xf numFmtId="0" fontId="31" fillId="0" borderId="0" xfId="61" applyFont="1">
      <alignment/>
      <protection/>
    </xf>
    <xf numFmtId="192" fontId="31" fillId="0" borderId="0" xfId="61" applyNumberFormat="1" applyFont="1">
      <alignment/>
      <protection/>
    </xf>
    <xf numFmtId="43" fontId="84" fillId="0" borderId="15" xfId="42" applyNumberFormat="1" applyFont="1" applyBorder="1" applyAlignment="1">
      <alignment horizontal="center"/>
    </xf>
    <xf numFmtId="185" fontId="32" fillId="0" borderId="0" xfId="42" applyNumberFormat="1" applyFont="1" applyFill="1" applyBorder="1" applyAlignment="1">
      <alignment horizontal="left" wrapText="1" readingOrder="1"/>
    </xf>
    <xf numFmtId="185" fontId="28" fillId="0" borderId="0" xfId="42" applyNumberFormat="1" applyFont="1" applyFill="1" applyAlignment="1">
      <alignment/>
    </xf>
    <xf numFmtId="49" fontId="29" fillId="0" borderId="0" xfId="61" applyNumberFormat="1" applyFont="1" applyBorder="1" applyAlignment="1">
      <alignment horizontal="left" wrapText="1" readingOrder="1"/>
      <protection/>
    </xf>
    <xf numFmtId="49" fontId="32" fillId="0" borderId="0" xfId="61" applyNumberFormat="1" applyFont="1" applyBorder="1" applyAlignment="1">
      <alignment horizontal="left" wrapText="1" readingOrder="1"/>
      <protection/>
    </xf>
    <xf numFmtId="49" fontId="32" fillId="0" borderId="0" xfId="61" applyNumberFormat="1" applyFont="1" applyFill="1" applyBorder="1" applyAlignment="1">
      <alignment horizontal="left" wrapText="1" readingOrder="1"/>
      <protection/>
    </xf>
    <xf numFmtId="0" fontId="3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29" fillId="0" borderId="0" xfId="61" applyNumberFormat="1" applyFont="1" applyBorder="1" applyAlignment="1">
      <alignment horizontal="left" vertical="justify"/>
      <protection/>
    </xf>
    <xf numFmtId="171" fontId="27" fillId="0" borderId="0" xfId="42" applyFont="1" applyFill="1" applyAlignment="1">
      <alignment/>
    </xf>
    <xf numFmtId="192" fontId="28" fillId="0" borderId="0" xfId="44" applyNumberFormat="1" applyFont="1" applyFill="1" applyAlignment="1">
      <alignment/>
    </xf>
    <xf numFmtId="192" fontId="27" fillId="0" borderId="0" xfId="44" applyNumberFormat="1" applyFont="1" applyFill="1" applyAlignment="1">
      <alignment/>
    </xf>
    <xf numFmtId="0" fontId="27" fillId="0" borderId="0" xfId="61" applyFont="1" applyFill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right"/>
    </xf>
    <xf numFmtId="2" fontId="36" fillId="0" borderId="0" xfId="63" applyNumberFormat="1" applyFont="1" applyBorder="1" applyAlignment="1">
      <alignment wrapText="1"/>
      <protection/>
    </xf>
    <xf numFmtId="0" fontId="6" fillId="0" borderId="16" xfId="63" applyFont="1" applyBorder="1" applyAlignment="1">
      <alignment horizontal="center"/>
      <protection/>
    </xf>
    <xf numFmtId="2" fontId="37" fillId="0" borderId="17" xfId="63" applyNumberFormat="1" applyFont="1" applyBorder="1" applyAlignment="1">
      <alignment horizontal="center" wrapText="1"/>
      <protection/>
    </xf>
    <xf numFmtId="0" fontId="38" fillId="0" borderId="18" xfId="63" applyFont="1" applyBorder="1" applyAlignment="1">
      <alignment horizontal="center" vertical="center" wrapText="1"/>
      <protection/>
    </xf>
    <xf numFmtId="0" fontId="6" fillId="0" borderId="19" xfId="63" applyFont="1" applyBorder="1" applyAlignment="1">
      <alignment horizontal="center"/>
      <protection/>
    </xf>
    <xf numFmtId="0" fontId="6" fillId="0" borderId="20" xfId="63" applyFont="1" applyBorder="1" applyAlignment="1">
      <alignment horizontal="left" wrapText="1"/>
      <protection/>
    </xf>
    <xf numFmtId="0" fontId="0" fillId="0" borderId="21" xfId="63" applyFont="1" applyBorder="1" applyAlignment="1">
      <alignment horizontal="center"/>
      <protection/>
    </xf>
    <xf numFmtId="0" fontId="0" fillId="0" borderId="22" xfId="63" applyFont="1" applyBorder="1" applyAlignment="1">
      <alignment horizontal="left" wrapText="1"/>
      <protection/>
    </xf>
    <xf numFmtId="0" fontId="0" fillId="0" borderId="23" xfId="63" applyFont="1" applyBorder="1" applyAlignment="1">
      <alignment horizontal="left" wrapText="1"/>
      <protection/>
    </xf>
    <xf numFmtId="0" fontId="0" fillId="0" borderId="24" xfId="63" applyFont="1" applyBorder="1" applyAlignment="1">
      <alignment horizontal="center"/>
      <protection/>
    </xf>
    <xf numFmtId="0" fontId="34" fillId="0" borderId="23" xfId="63" applyFont="1" applyBorder="1" applyAlignment="1">
      <alignment horizontal="left" wrapText="1"/>
      <protection/>
    </xf>
    <xf numFmtId="0" fontId="6" fillId="0" borderId="25" xfId="63" applyFont="1" applyBorder="1" applyAlignment="1">
      <alignment horizontal="center"/>
      <protection/>
    </xf>
    <xf numFmtId="0" fontId="6" fillId="0" borderId="22" xfId="63" applyFont="1" applyBorder="1" applyAlignment="1">
      <alignment horizontal="left" wrapText="1"/>
      <protection/>
    </xf>
    <xf numFmtId="0" fontId="6" fillId="0" borderId="23" xfId="63" applyFont="1" applyBorder="1" applyAlignment="1">
      <alignment horizontal="left" wrapText="1"/>
      <protection/>
    </xf>
    <xf numFmtId="0" fontId="0" fillId="0" borderId="26" xfId="63" applyFont="1" applyBorder="1" applyAlignment="1">
      <alignment horizontal="center"/>
      <protection/>
    </xf>
    <xf numFmtId="0" fontId="6" fillId="0" borderId="25" xfId="63" applyFont="1" applyBorder="1" applyAlignment="1">
      <alignment horizontal="center" vertical="center"/>
      <protection/>
    </xf>
    <xf numFmtId="0" fontId="6" fillId="0" borderId="24" xfId="63" applyFont="1" applyBorder="1" applyAlignment="1">
      <alignment horizontal="center" vertical="center"/>
      <protection/>
    </xf>
    <xf numFmtId="0" fontId="0" fillId="0" borderId="23" xfId="63" applyFont="1" applyBorder="1" applyAlignment="1">
      <alignment horizontal="center" wrapText="1"/>
      <protection/>
    </xf>
    <xf numFmtId="0" fontId="6" fillId="0" borderId="21" xfId="63" applyFont="1" applyBorder="1" applyAlignment="1">
      <alignment horizontal="center"/>
      <protection/>
    </xf>
    <xf numFmtId="0" fontId="33" fillId="0" borderId="10" xfId="63" applyFont="1" applyBorder="1" applyAlignment="1">
      <alignment horizontal="left" wrapText="1"/>
      <protection/>
    </xf>
    <xf numFmtId="0" fontId="6" fillId="0" borderId="10" xfId="0" applyFont="1" applyBorder="1" applyAlignment="1">
      <alignment/>
    </xf>
    <xf numFmtId="0" fontId="6" fillId="0" borderId="24" xfId="63" applyFont="1" applyBorder="1" applyAlignment="1">
      <alignment horizontal="center"/>
      <protection/>
    </xf>
    <xf numFmtId="0" fontId="6" fillId="0" borderId="10" xfId="63" applyFont="1" applyBorder="1" applyAlignment="1">
      <alignment horizontal="left" wrapText="1"/>
      <protection/>
    </xf>
    <xf numFmtId="0" fontId="6" fillId="0" borderId="26" xfId="63" applyFont="1" applyBorder="1" applyAlignment="1">
      <alignment horizontal="center"/>
      <protection/>
    </xf>
    <xf numFmtId="0" fontId="6" fillId="0" borderId="27" xfId="63" applyFont="1" applyBorder="1" applyAlignment="1">
      <alignment horizontal="center"/>
      <protection/>
    </xf>
    <xf numFmtId="0" fontId="6" fillId="0" borderId="28" xfId="63" applyFont="1" applyBorder="1" applyAlignment="1">
      <alignment horizontal="left" wrapText="1"/>
      <protection/>
    </xf>
    <xf numFmtId="0" fontId="6" fillId="0" borderId="0" xfId="63" applyFont="1" applyBorder="1" applyAlignment="1">
      <alignment horizontal="center"/>
      <protection/>
    </xf>
    <xf numFmtId="0" fontId="6" fillId="0" borderId="0" xfId="63" applyFont="1" applyBorder="1" applyAlignment="1">
      <alignment horizontal="left" wrapText="1"/>
      <protection/>
    </xf>
    <xf numFmtId="0" fontId="6" fillId="0" borderId="0" xfId="63" applyFont="1" applyBorder="1" applyAlignment="1">
      <alignment horizontal="left"/>
      <protection/>
    </xf>
    <xf numFmtId="0" fontId="5" fillId="0" borderId="16" xfId="63" applyFont="1" applyBorder="1">
      <alignment/>
      <protection/>
    </xf>
    <xf numFmtId="2" fontId="37" fillId="0" borderId="16" xfId="63" applyNumberFormat="1" applyFont="1" applyBorder="1" applyAlignment="1">
      <alignment horizontal="center" wrapText="1"/>
      <protection/>
    </xf>
    <xf numFmtId="0" fontId="38" fillId="0" borderId="16" xfId="63" applyFont="1" applyBorder="1" applyAlignment="1">
      <alignment horizontal="center" vertical="center" wrapText="1"/>
      <protection/>
    </xf>
    <xf numFmtId="0" fontId="38" fillId="0" borderId="29" xfId="63" applyFont="1" applyBorder="1" applyAlignment="1">
      <alignment horizontal="center"/>
      <protection/>
    </xf>
    <xf numFmtId="0" fontId="38" fillId="0" borderId="20" xfId="63" applyFont="1" applyBorder="1" applyAlignment="1">
      <alignment horizontal="left" wrapText="1"/>
      <protection/>
    </xf>
    <xf numFmtId="0" fontId="5" fillId="0" borderId="25" xfId="63" applyFont="1" applyBorder="1" applyAlignment="1">
      <alignment horizontal="left"/>
      <protection/>
    </xf>
    <xf numFmtId="0" fontId="5" fillId="0" borderId="10" xfId="64" applyFont="1" applyFill="1" applyBorder="1" applyAlignment="1">
      <alignment horizontal="left" wrapText="1"/>
      <protection/>
    </xf>
    <xf numFmtId="0" fontId="38" fillId="0" borderId="10" xfId="63" applyFont="1" applyBorder="1" applyAlignment="1">
      <alignment horizontal="left"/>
      <protection/>
    </xf>
    <xf numFmtId="0" fontId="5" fillId="0" borderId="10" xfId="63" applyFont="1" applyBorder="1" applyAlignment="1">
      <alignment horizontal="left" wrapText="1"/>
      <protection/>
    </xf>
    <xf numFmtId="0" fontId="38" fillId="0" borderId="25" xfId="63" applyFont="1" applyBorder="1" applyAlignment="1">
      <alignment horizontal="center"/>
      <protection/>
    </xf>
    <xf numFmtId="0" fontId="38" fillId="0" borderId="10" xfId="63" applyFont="1" applyBorder="1" applyAlignment="1">
      <alignment horizontal="left" wrapText="1"/>
      <protection/>
    </xf>
    <xf numFmtId="0" fontId="5" fillId="0" borderId="25" xfId="63" applyFont="1" applyBorder="1" applyAlignment="1">
      <alignment horizontal="center"/>
      <protection/>
    </xf>
    <xf numFmtId="0" fontId="5" fillId="0" borderId="10" xfId="63" applyFont="1" applyBorder="1" applyAlignment="1">
      <alignment horizontal="left"/>
      <protection/>
    </xf>
    <xf numFmtId="0" fontId="5" fillId="0" borderId="25" xfId="63" applyFont="1" applyFill="1" applyBorder="1" applyAlignment="1">
      <alignment horizontal="center"/>
      <protection/>
    </xf>
    <xf numFmtId="0" fontId="5" fillId="0" borderId="30" xfId="0" applyFont="1" applyBorder="1" applyAlignment="1">
      <alignment/>
    </xf>
    <xf numFmtId="0" fontId="3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8" fillId="0" borderId="31" xfId="63" applyFont="1" applyBorder="1" applyAlignment="1">
      <alignment horizontal="center" vertical="center" wrapText="1"/>
      <protection/>
    </xf>
    <xf numFmtId="0" fontId="38" fillId="0" borderId="32" xfId="63" applyFont="1" applyBorder="1" applyAlignment="1">
      <alignment horizontal="center" vertical="center" wrapText="1"/>
      <protection/>
    </xf>
    <xf numFmtId="0" fontId="38" fillId="0" borderId="25" xfId="63" applyFont="1" applyBorder="1">
      <alignment/>
      <protection/>
    </xf>
    <xf numFmtId="0" fontId="5" fillId="0" borderId="25" xfId="0" applyFont="1" applyBorder="1" applyAlignment="1">
      <alignment/>
    </xf>
    <xf numFmtId="0" fontId="5" fillId="0" borderId="25" xfId="63" applyFont="1" applyBorder="1">
      <alignment/>
      <protection/>
    </xf>
    <xf numFmtId="0" fontId="5" fillId="0" borderId="27" xfId="63" applyFont="1" applyBorder="1">
      <alignment/>
      <protection/>
    </xf>
    <xf numFmtId="0" fontId="38" fillId="0" borderId="28" xfId="63" applyFont="1" applyBorder="1" applyAlignment="1">
      <alignment horizontal="left"/>
      <protection/>
    </xf>
    <xf numFmtId="0" fontId="5" fillId="0" borderId="28" xfId="63" applyFont="1" applyBorder="1" applyAlignment="1">
      <alignment horizontal="left"/>
      <protection/>
    </xf>
    <xf numFmtId="0" fontId="5" fillId="0" borderId="0" xfId="0" applyFont="1" applyAlignment="1">
      <alignment/>
    </xf>
    <xf numFmtId="0" fontId="38" fillId="0" borderId="0" xfId="63" applyFont="1" applyBorder="1" applyAlignment="1">
      <alignment horizontal="left"/>
      <protection/>
    </xf>
    <xf numFmtId="0" fontId="23" fillId="0" borderId="0" xfId="63" applyFont="1" applyBorder="1" applyAlignment="1">
      <alignment horizontal="left"/>
      <protection/>
    </xf>
    <xf numFmtId="0" fontId="0" fillId="0" borderId="0" xfId="63" applyFont="1">
      <alignment/>
      <protection/>
    </xf>
    <xf numFmtId="0" fontId="6" fillId="0" borderId="33" xfId="63" applyFont="1" applyBorder="1" applyAlignment="1">
      <alignment horizontal="left" wrapText="1"/>
      <protection/>
    </xf>
    <xf numFmtId="0" fontId="0" fillId="0" borderId="12" xfId="63" applyFont="1" applyBorder="1" applyAlignment="1">
      <alignment horizontal="left" wrapText="1"/>
      <protection/>
    </xf>
    <xf numFmtId="0" fontId="0" fillId="0" borderId="13" xfId="63" applyFont="1" applyBorder="1" applyAlignment="1">
      <alignment horizontal="left" wrapText="1"/>
      <protection/>
    </xf>
    <xf numFmtId="0" fontId="6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6" fillId="0" borderId="11" xfId="63" applyFont="1" applyBorder="1" applyAlignment="1">
      <alignment horizontal="left" wrapText="1"/>
      <protection/>
    </xf>
    <xf numFmtId="0" fontId="6" fillId="0" borderId="12" xfId="63" applyFont="1" applyBorder="1" applyAlignment="1">
      <alignment horizontal="left" wrapText="1"/>
      <protection/>
    </xf>
    <xf numFmtId="0" fontId="6" fillId="0" borderId="34" xfId="63" applyFont="1" applyBorder="1" applyAlignment="1">
      <alignment horizontal="left" wrapText="1"/>
      <protection/>
    </xf>
    <xf numFmtId="192" fontId="0" fillId="0" borderId="0" xfId="0" applyNumberFormat="1" applyAlignment="1">
      <alignment/>
    </xf>
    <xf numFmtId="185" fontId="20" fillId="0" borderId="27" xfId="42" applyNumberFormat="1" applyFont="1" applyBorder="1" applyAlignment="1">
      <alignment horizontal="left"/>
    </xf>
    <xf numFmtId="185" fontId="20" fillId="0" borderId="35" xfId="42" applyNumberFormat="1" applyFont="1" applyBorder="1" applyAlignment="1">
      <alignment horizontal="left"/>
    </xf>
    <xf numFmtId="185" fontId="8" fillId="0" borderId="29" xfId="42" applyNumberFormat="1" applyFont="1" applyBorder="1" applyAlignment="1">
      <alignment horizontal="left"/>
    </xf>
    <xf numFmtId="185" fontId="8" fillId="0" borderId="36" xfId="42" applyNumberFormat="1" applyFont="1" applyBorder="1" applyAlignment="1">
      <alignment horizontal="left"/>
    </xf>
    <xf numFmtId="185" fontId="8" fillId="0" borderId="25" xfId="42" applyNumberFormat="1" applyFont="1" applyBorder="1" applyAlignment="1">
      <alignment horizontal="left"/>
    </xf>
    <xf numFmtId="185" fontId="8" fillId="0" borderId="37" xfId="42" applyNumberFormat="1" applyFont="1" applyBorder="1" applyAlignment="1">
      <alignment horizontal="left"/>
    </xf>
    <xf numFmtId="185" fontId="25" fillId="0" borderId="38" xfId="42" applyNumberFormat="1" applyFont="1" applyBorder="1" applyAlignment="1">
      <alignment/>
    </xf>
    <xf numFmtId="185" fontId="0" fillId="0" borderId="0" xfId="0" applyNumberFormat="1" applyAlignment="1">
      <alignment/>
    </xf>
    <xf numFmtId="185" fontId="38" fillId="0" borderId="20" xfId="42" applyNumberFormat="1" applyFont="1" applyBorder="1" applyAlignment="1">
      <alignment horizontal="left"/>
    </xf>
    <xf numFmtId="185" fontId="38" fillId="0" borderId="10" xfId="42" applyNumberFormat="1" applyFont="1" applyBorder="1" applyAlignment="1">
      <alignment horizontal="left"/>
    </xf>
    <xf numFmtId="185" fontId="38" fillId="0" borderId="37" xfId="42" applyNumberFormat="1" applyFont="1" applyBorder="1" applyAlignment="1">
      <alignment horizontal="left"/>
    </xf>
    <xf numFmtId="185" fontId="38" fillId="0" borderId="10" xfId="42" applyNumberFormat="1" applyFont="1" applyBorder="1" applyAlignment="1">
      <alignment horizontal="left" wrapText="1"/>
    </xf>
    <xf numFmtId="185" fontId="38" fillId="0" borderId="37" xfId="42" applyNumberFormat="1" applyFont="1" applyBorder="1" applyAlignment="1">
      <alignment horizontal="left" wrapText="1"/>
    </xf>
    <xf numFmtId="0" fontId="6" fillId="0" borderId="0" xfId="62" applyFont="1">
      <alignment/>
      <protection/>
    </xf>
    <xf numFmtId="0" fontId="0" fillId="0" borderId="0" xfId="62">
      <alignment/>
      <protection/>
    </xf>
    <xf numFmtId="0" fontId="33" fillId="0" borderId="0" xfId="62" applyFont="1">
      <alignment/>
      <protection/>
    </xf>
    <xf numFmtId="0" fontId="0" fillId="0" borderId="0" xfId="62" applyFont="1">
      <alignment/>
      <protection/>
    </xf>
    <xf numFmtId="0" fontId="0" fillId="0" borderId="10" xfId="62" applyBorder="1">
      <alignment/>
      <protection/>
    </xf>
    <xf numFmtId="0" fontId="6" fillId="0" borderId="10" xfId="62" applyFont="1" applyBorder="1">
      <alignment/>
      <protection/>
    </xf>
    <xf numFmtId="0" fontId="0" fillId="0" borderId="10" xfId="62" applyFont="1" applyBorder="1">
      <alignment/>
      <protection/>
    </xf>
    <xf numFmtId="0" fontId="0" fillId="0" borderId="18" xfId="62" applyFont="1" applyFill="1" applyBorder="1">
      <alignment/>
      <protection/>
    </xf>
    <xf numFmtId="0" fontId="0" fillId="0" borderId="10" xfId="62" applyFill="1" applyBorder="1">
      <alignment/>
      <protection/>
    </xf>
    <xf numFmtId="3" fontId="6" fillId="0" borderId="10" xfId="62" applyNumberFormat="1" applyFont="1" applyBorder="1">
      <alignment/>
      <protection/>
    </xf>
    <xf numFmtId="0" fontId="6" fillId="0" borderId="16" xfId="62" applyFont="1" applyBorder="1">
      <alignment/>
      <protection/>
    </xf>
    <xf numFmtId="0" fontId="0" fillId="0" borderId="16" xfId="62" applyBorder="1">
      <alignment/>
      <protection/>
    </xf>
    <xf numFmtId="0" fontId="0" fillId="0" borderId="11" xfId="62" applyBorder="1">
      <alignment/>
      <protection/>
    </xf>
    <xf numFmtId="0" fontId="0" fillId="0" borderId="23" xfId="62" applyBorder="1">
      <alignment/>
      <protection/>
    </xf>
    <xf numFmtId="0" fontId="0" fillId="0" borderId="31" xfId="62" applyBorder="1">
      <alignment/>
      <protection/>
    </xf>
    <xf numFmtId="0" fontId="0" fillId="0" borderId="16" xfId="62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23" xfId="62" applyFont="1" applyBorder="1">
      <alignment/>
      <protection/>
    </xf>
    <xf numFmtId="0" fontId="38" fillId="0" borderId="10" xfId="63" applyFont="1" applyBorder="1" applyAlignment="1">
      <alignment horizontal="center"/>
      <protection/>
    </xf>
    <xf numFmtId="0" fontId="38" fillId="0" borderId="37" xfId="63" applyFont="1" applyBorder="1" applyAlignment="1">
      <alignment horizontal="center"/>
      <protection/>
    </xf>
    <xf numFmtId="0" fontId="38" fillId="0" borderId="28" xfId="63" applyFont="1" applyBorder="1" applyAlignment="1">
      <alignment horizontal="center"/>
      <protection/>
    </xf>
    <xf numFmtId="0" fontId="38" fillId="0" borderId="35" xfId="63" applyFont="1" applyBorder="1" applyAlignment="1">
      <alignment horizontal="center"/>
      <protection/>
    </xf>
    <xf numFmtId="185" fontId="0" fillId="0" borderId="10" xfId="42" applyNumberFormat="1" applyFont="1" applyBorder="1" applyAlignment="1">
      <alignment/>
    </xf>
    <xf numFmtId="185" fontId="0" fillId="0" borderId="10" xfId="42" applyNumberFormat="1" applyFont="1" applyBorder="1" applyAlignment="1">
      <alignment/>
    </xf>
    <xf numFmtId="185" fontId="6" fillId="0" borderId="23" xfId="62" applyNumberFormat="1" applyFont="1" applyBorder="1">
      <alignment/>
      <protection/>
    </xf>
    <xf numFmtId="0" fontId="0" fillId="0" borderId="16" xfId="62" applyFont="1" applyBorder="1" applyAlignment="1">
      <alignment horizontal="center"/>
      <protection/>
    </xf>
    <xf numFmtId="14" fontId="0" fillId="0" borderId="31" xfId="62" applyNumberFormat="1" applyFont="1" applyBorder="1" applyAlignment="1">
      <alignment horizontal="center"/>
      <protection/>
    </xf>
    <xf numFmtId="0" fontId="0" fillId="0" borderId="0" xfId="62" applyBorder="1">
      <alignment/>
      <protection/>
    </xf>
    <xf numFmtId="0" fontId="0" fillId="0" borderId="10" xfId="62" applyBorder="1" applyAlignment="1">
      <alignment horizontal="center"/>
      <protection/>
    </xf>
    <xf numFmtId="0" fontId="5" fillId="0" borderId="10" xfId="62" applyFont="1" applyBorder="1">
      <alignment/>
      <protection/>
    </xf>
    <xf numFmtId="3" fontId="0" fillId="0" borderId="10" xfId="46" applyNumberFormat="1" applyBorder="1" applyAlignment="1">
      <alignment/>
    </xf>
    <xf numFmtId="0" fontId="5" fillId="0" borderId="0" xfId="62" applyFont="1">
      <alignment/>
      <protection/>
    </xf>
    <xf numFmtId="3" fontId="5" fillId="0" borderId="0" xfId="62" applyNumberFormat="1" applyFont="1" applyBorder="1">
      <alignment/>
      <protection/>
    </xf>
    <xf numFmtId="3" fontId="0" fillId="0" borderId="0" xfId="62" applyNumberFormat="1" applyBorder="1">
      <alignment/>
      <protection/>
    </xf>
    <xf numFmtId="0" fontId="0" fillId="0" borderId="16" xfId="62" applyBorder="1" applyAlignment="1">
      <alignment horizontal="center"/>
      <protection/>
    </xf>
    <xf numFmtId="3" fontId="0" fillId="0" borderId="16" xfId="46" applyNumberFormat="1" applyBorder="1" applyAlignment="1">
      <alignment/>
    </xf>
    <xf numFmtId="0" fontId="0" fillId="0" borderId="39" xfId="62" applyFont="1" applyBorder="1" applyAlignment="1">
      <alignment vertical="center"/>
      <protection/>
    </xf>
    <xf numFmtId="0" fontId="34" fillId="0" borderId="40" xfId="62" applyFont="1" applyBorder="1" applyAlignment="1">
      <alignment vertical="center"/>
      <protection/>
    </xf>
    <xf numFmtId="0" fontId="34" fillId="0" borderId="40" xfId="62" applyFont="1" applyBorder="1" applyAlignment="1">
      <alignment horizontal="center" vertical="center"/>
      <protection/>
    </xf>
    <xf numFmtId="3" fontId="34" fillId="0" borderId="40" xfId="46" applyNumberFormat="1" applyFont="1" applyBorder="1" applyAlignment="1">
      <alignment vertical="center"/>
    </xf>
    <xf numFmtId="3" fontId="34" fillId="0" borderId="41" xfId="46" applyNumberFormat="1" applyFont="1" applyBorder="1" applyAlignment="1">
      <alignment vertical="center"/>
    </xf>
    <xf numFmtId="3" fontId="0" fillId="0" borderId="0" xfId="62" applyNumberFormat="1">
      <alignment/>
      <protection/>
    </xf>
    <xf numFmtId="1" fontId="0" fillId="0" borderId="0" xfId="62" applyNumberFormat="1">
      <alignment/>
      <protection/>
    </xf>
    <xf numFmtId="0" fontId="6" fillId="0" borderId="0" xfId="62" applyFont="1" applyBorder="1">
      <alignment/>
      <protection/>
    </xf>
    <xf numFmtId="3" fontId="0" fillId="0" borderId="0" xfId="46" applyNumberFormat="1" applyFill="1" applyBorder="1" applyAlignment="1">
      <alignment/>
    </xf>
    <xf numFmtId="185" fontId="6" fillId="0" borderId="10" xfId="42" applyNumberFormat="1" applyFont="1" applyBorder="1" applyAlignment="1">
      <alignment/>
    </xf>
    <xf numFmtId="185" fontId="0" fillId="0" borderId="16" xfId="42" applyNumberFormat="1" applyFont="1" applyBorder="1" applyAlignment="1">
      <alignment/>
    </xf>
    <xf numFmtId="185" fontId="34" fillId="0" borderId="40" xfId="42" applyNumberFormat="1" applyFont="1" applyBorder="1" applyAlignment="1">
      <alignment vertical="center"/>
    </xf>
    <xf numFmtId="185" fontId="34" fillId="0" borderId="41" xfId="42" applyNumberFormat="1" applyFont="1" applyBorder="1" applyAlignment="1">
      <alignment vertical="center"/>
    </xf>
    <xf numFmtId="0" fontId="28" fillId="0" borderId="0" xfId="61" applyFont="1">
      <alignment/>
      <protection/>
    </xf>
    <xf numFmtId="0" fontId="42" fillId="0" borderId="0" xfId="61" applyFont="1">
      <alignment/>
      <protection/>
    </xf>
    <xf numFmtId="0" fontId="1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85" fontId="8" fillId="0" borderId="10" xfId="42" applyNumberFormat="1" applyFont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NumberFormat="1" applyFont="1" applyAlignment="1">
      <alignment horizontal="left" wrapText="1"/>
    </xf>
    <xf numFmtId="171" fontId="11" fillId="0" borderId="0" xfId="42" applyFont="1" applyAlignment="1">
      <alignment horizontal="left" wrapText="1"/>
    </xf>
    <xf numFmtId="0" fontId="6" fillId="0" borderId="28" xfId="63" applyFont="1" applyBorder="1" applyAlignment="1">
      <alignment horizontal="left" wrapText="1"/>
      <protection/>
    </xf>
    <xf numFmtId="0" fontId="0" fillId="0" borderId="22" xfId="63" applyFont="1" applyBorder="1" applyAlignment="1">
      <alignment horizontal="center" wrapText="1"/>
      <protection/>
    </xf>
    <xf numFmtId="0" fontId="0" fillId="0" borderId="23" xfId="63" applyFont="1" applyBorder="1" applyAlignment="1">
      <alignment horizontal="center" wrapText="1"/>
      <protection/>
    </xf>
    <xf numFmtId="0" fontId="6" fillId="0" borderId="22" xfId="63" applyFont="1" applyBorder="1" applyAlignment="1">
      <alignment horizontal="left" wrapText="1"/>
      <protection/>
    </xf>
    <xf numFmtId="0" fontId="6" fillId="0" borderId="23" xfId="63" applyFont="1" applyBorder="1" applyAlignment="1">
      <alignment horizontal="left" wrapText="1"/>
      <protection/>
    </xf>
    <xf numFmtId="0" fontId="34" fillId="0" borderId="23" xfId="63" applyFont="1" applyBorder="1" applyAlignment="1">
      <alignment horizontal="left" wrapText="1"/>
      <protection/>
    </xf>
    <xf numFmtId="0" fontId="34" fillId="0" borderId="10" xfId="63" applyFont="1" applyBorder="1" applyAlignment="1">
      <alignment horizontal="left" wrapText="1"/>
      <protection/>
    </xf>
    <xf numFmtId="0" fontId="6" fillId="0" borderId="10" xfId="63" applyFont="1" applyBorder="1" applyAlignment="1">
      <alignment horizontal="left" wrapText="1"/>
      <protection/>
    </xf>
    <xf numFmtId="0" fontId="0" fillId="0" borderId="22" xfId="63" applyFont="1" applyBorder="1" applyAlignment="1">
      <alignment horizontal="left" wrapText="1"/>
      <protection/>
    </xf>
    <xf numFmtId="0" fontId="0" fillId="0" borderId="23" xfId="63" applyFont="1" applyBorder="1" applyAlignment="1">
      <alignment horizontal="left" wrapText="1"/>
      <protection/>
    </xf>
    <xf numFmtId="2" fontId="6" fillId="0" borderId="11" xfId="63" applyNumberFormat="1" applyFont="1" applyBorder="1" applyAlignment="1">
      <alignment horizontal="center" wrapText="1"/>
      <protection/>
    </xf>
    <xf numFmtId="2" fontId="6" fillId="0" borderId="22" xfId="63" applyNumberFormat="1" applyFont="1" applyBorder="1" applyAlignment="1">
      <alignment horizontal="center" wrapText="1"/>
      <protection/>
    </xf>
    <xf numFmtId="2" fontId="6" fillId="0" borderId="23" xfId="63" applyNumberFormat="1" applyFont="1" applyBorder="1" applyAlignment="1">
      <alignment horizontal="center" wrapText="1"/>
      <protection/>
    </xf>
    <xf numFmtId="2" fontId="37" fillId="0" borderId="0" xfId="63" applyNumberFormat="1" applyFont="1" applyBorder="1" applyAlignment="1">
      <alignment horizontal="center" wrapText="1"/>
      <protection/>
    </xf>
    <xf numFmtId="2" fontId="37" fillId="0" borderId="17" xfId="63" applyNumberFormat="1" applyFont="1" applyBorder="1" applyAlignment="1">
      <alignment horizontal="center" wrapText="1"/>
      <protection/>
    </xf>
    <xf numFmtId="0" fontId="6" fillId="0" borderId="46" xfId="63" applyFont="1" applyBorder="1" applyAlignment="1">
      <alignment horizontal="left" wrapText="1"/>
      <protection/>
    </xf>
    <xf numFmtId="0" fontId="6" fillId="0" borderId="20" xfId="63" applyFont="1" applyBorder="1" applyAlignment="1">
      <alignment horizontal="left" wrapText="1"/>
      <protection/>
    </xf>
    <xf numFmtId="0" fontId="37" fillId="0" borderId="42" xfId="63" applyFont="1" applyBorder="1" applyAlignment="1">
      <alignment horizontal="center" wrapText="1"/>
      <protection/>
    </xf>
    <xf numFmtId="0" fontId="37" fillId="0" borderId="43" xfId="63" applyFont="1" applyBorder="1" applyAlignment="1">
      <alignment horizontal="center" wrapText="1"/>
      <protection/>
    </xf>
    <xf numFmtId="0" fontId="37" fillId="0" borderId="44" xfId="63" applyFont="1" applyBorder="1" applyAlignment="1">
      <alignment horizontal="center" wrapText="1"/>
      <protection/>
    </xf>
    <xf numFmtId="0" fontId="38" fillId="0" borderId="46" xfId="63" applyFont="1" applyBorder="1" applyAlignment="1">
      <alignment horizontal="left" wrapText="1"/>
      <protection/>
    </xf>
    <xf numFmtId="0" fontId="38" fillId="0" borderId="20" xfId="63" applyFont="1" applyBorder="1" applyAlignment="1">
      <alignment horizontal="left" wrapText="1"/>
      <protection/>
    </xf>
    <xf numFmtId="0" fontId="5" fillId="0" borderId="10" xfId="64" applyFont="1" applyFill="1" applyBorder="1" applyAlignment="1">
      <alignment horizontal="left" wrapText="1"/>
      <protection/>
    </xf>
    <xf numFmtId="0" fontId="38" fillId="0" borderId="10" xfId="64" applyFont="1" applyFill="1" applyBorder="1" applyAlignment="1">
      <alignment horizontal="left" wrapText="1"/>
      <protection/>
    </xf>
    <xf numFmtId="0" fontId="38" fillId="0" borderId="10" xfId="63" applyFont="1" applyBorder="1" applyAlignment="1">
      <alignment horizontal="left" wrapText="1"/>
      <protection/>
    </xf>
    <xf numFmtId="0" fontId="5" fillId="0" borderId="10" xfId="63" applyFont="1" applyBorder="1" applyAlignment="1">
      <alignment horizontal="left" wrapText="1"/>
      <protection/>
    </xf>
    <xf numFmtId="0" fontId="5" fillId="0" borderId="10" xfId="63" applyFont="1" applyBorder="1" applyAlignment="1">
      <alignment horizontal="left"/>
      <protection/>
    </xf>
    <xf numFmtId="0" fontId="38" fillId="0" borderId="10" xfId="63" applyFont="1" applyBorder="1" applyAlignment="1">
      <alignment horizontal="left"/>
      <protection/>
    </xf>
    <xf numFmtId="0" fontId="39" fillId="0" borderId="10" xfId="64" applyFont="1" applyFill="1" applyBorder="1" applyAlignment="1">
      <alignment horizontal="left" wrapText="1"/>
      <protection/>
    </xf>
    <xf numFmtId="0" fontId="39" fillId="0" borderId="10" xfId="63" applyFont="1" applyBorder="1" applyAlignment="1">
      <alignment horizontal="left"/>
      <protection/>
    </xf>
    <xf numFmtId="0" fontId="39" fillId="0" borderId="28" xfId="63" applyFont="1" applyBorder="1" applyAlignment="1">
      <alignment horizontal="left"/>
      <protection/>
    </xf>
    <xf numFmtId="0" fontId="23" fillId="0" borderId="0" xfId="62" applyFont="1" applyAlignment="1">
      <alignment horizontal="center"/>
      <protection/>
    </xf>
    <xf numFmtId="0" fontId="0" fillId="0" borderId="0" xfId="62" applyAlignment="1">
      <alignment horizontal="center"/>
      <protection/>
    </xf>
    <xf numFmtId="0" fontId="40" fillId="0" borderId="0" xfId="62" applyFont="1" applyAlignment="1">
      <alignment horizontal="center"/>
      <protection/>
    </xf>
    <xf numFmtId="0" fontId="0" fillId="0" borderId="16" xfId="62" applyFont="1" applyBorder="1" applyAlignment="1">
      <alignment horizontal="center" vertical="center"/>
      <protection/>
    </xf>
    <xf numFmtId="0" fontId="0" fillId="0" borderId="31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31" xfId="62" applyFont="1" applyBorder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_21.Aktivet Afatgjata Materiale  0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_Pasqyrat financiare DIXHI PRINT -AL shpk" xfId="61"/>
    <cellStyle name="Normal 3" xfId="62"/>
    <cellStyle name="Normal_asn_2009 Propozimet" xfId="63"/>
    <cellStyle name="Normal_Sheet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Temporary%20Internet%20Files\Content.Outlook\WRCVQ89G\Bilance%202010\D&amp;L%20Administrim\DL_Bilanc_10_QB%20(Autosav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Local%20Settings\Temporary%20Internet%20Files\Content.Outlook\WRCVQ89G\Bilance%202010\D&amp;L%20Administrim\Pasqyrat%20financiare%20D&amp;L%20shpk_2010%20(fin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H"/>
      <sheetName val="PL"/>
      <sheetName val="Klienta"/>
      <sheetName val="Sheet2"/>
      <sheetName val="Sheet3"/>
    </sheetNames>
    <sheetDataSet>
      <sheetData sheetId="0">
        <row r="46">
          <cell r="H46">
            <v>139594</v>
          </cell>
        </row>
        <row r="85">
          <cell r="H85">
            <v>512505.62</v>
          </cell>
        </row>
        <row r="88">
          <cell r="H88">
            <v>43913</v>
          </cell>
        </row>
        <row r="91">
          <cell r="H91">
            <v>65477</v>
          </cell>
        </row>
        <row r="95">
          <cell r="H95">
            <v>55817</v>
          </cell>
        </row>
        <row r="96">
          <cell r="H96">
            <v>1120426.44</v>
          </cell>
        </row>
        <row r="102">
          <cell r="H102">
            <v>379458.5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u"/>
      <sheetName val="Aktivet e detajuara"/>
      <sheetName val="Te ardhura e shpenzime"/>
      <sheetName val="Fluksi 2"/>
      <sheetName val="Kapitali 10"/>
      <sheetName val="Shenime 10"/>
      <sheetName val="Kapitali 09"/>
      <sheetName val="Shenime 09"/>
      <sheetName val="Info_PL"/>
      <sheetName val="Sheet1"/>
      <sheetName val="Info_PL_10"/>
      <sheetName val="Rez"/>
    </sheetNames>
    <sheetDataSet>
      <sheetData sheetId="2">
        <row r="15">
          <cell r="D15">
            <v>5167557.23</v>
          </cell>
          <cell r="E15">
            <v>4665082.29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zoomScalePageLayoutView="0" workbookViewId="0" topLeftCell="A13">
      <selection activeCell="E37" sqref="E37"/>
    </sheetView>
  </sheetViews>
  <sheetFormatPr defaultColWidth="9.140625" defaultRowHeight="12.75"/>
  <cols>
    <col min="1" max="1" width="22.57421875" style="41" customWidth="1"/>
    <col min="2" max="2" width="23.28125" style="41" customWidth="1"/>
    <col min="3" max="3" width="5.57421875" style="41" customWidth="1"/>
    <col min="4" max="4" width="23.00390625" style="41" customWidth="1"/>
    <col min="5" max="5" width="20.7109375" style="41" customWidth="1"/>
    <col min="6" max="6" width="6.421875" style="41" customWidth="1"/>
    <col min="7" max="16384" width="9.140625" style="41" customWidth="1"/>
  </cols>
  <sheetData>
    <row r="1" spans="1:6" ht="15">
      <c r="A1" s="39"/>
      <c r="B1" s="39"/>
      <c r="C1" s="39"/>
      <c r="D1" s="40"/>
      <c r="E1" s="40"/>
      <c r="F1" s="40"/>
    </row>
    <row r="2" spans="1:6" ht="15">
      <c r="A2" s="39"/>
      <c r="B2" s="39"/>
      <c r="C2" s="39"/>
      <c r="D2" s="40"/>
      <c r="E2" s="40"/>
      <c r="F2" s="40"/>
    </row>
    <row r="3" spans="1:6" ht="15">
      <c r="A3" s="39"/>
      <c r="B3" s="40"/>
      <c r="C3" s="40"/>
      <c r="D3" s="40"/>
      <c r="E3" s="40"/>
      <c r="F3" s="40"/>
    </row>
    <row r="4" spans="1:6" ht="15">
      <c r="A4" s="39"/>
      <c r="B4" s="40"/>
      <c r="C4" s="40"/>
      <c r="D4" s="40"/>
      <c r="E4" s="40"/>
      <c r="F4" s="40"/>
    </row>
    <row r="5" spans="1:6" ht="15">
      <c r="A5" s="39"/>
      <c r="B5" s="40"/>
      <c r="C5" s="40"/>
      <c r="D5" s="40"/>
      <c r="E5" s="40"/>
      <c r="F5" s="40"/>
    </row>
    <row r="6" spans="1:6" ht="15">
      <c r="A6" s="39"/>
      <c r="B6" s="40"/>
      <c r="C6" s="40"/>
      <c r="D6" s="40"/>
      <c r="E6" s="40"/>
      <c r="F6" s="40"/>
    </row>
    <row r="7" spans="1:6" ht="15">
      <c r="A7" s="39"/>
      <c r="B7" s="39"/>
      <c r="C7" s="39"/>
      <c r="D7" s="40"/>
      <c r="E7" s="40"/>
      <c r="F7" s="40"/>
    </row>
    <row r="8" spans="1:6" ht="15">
      <c r="A8" s="39"/>
      <c r="B8" s="39"/>
      <c r="C8" s="39"/>
      <c r="D8" s="40"/>
      <c r="E8" s="40"/>
      <c r="F8" s="40"/>
    </row>
    <row r="9" spans="1:8" ht="44.25">
      <c r="A9" s="297" t="s">
        <v>171</v>
      </c>
      <c r="B9" s="297"/>
      <c r="C9" s="297"/>
      <c r="D9" s="297"/>
      <c r="E9" s="297"/>
      <c r="F9" s="42"/>
      <c r="G9" s="42"/>
      <c r="H9" s="42"/>
    </row>
    <row r="10" spans="1:6" ht="15">
      <c r="A10" s="39"/>
      <c r="B10" s="39"/>
      <c r="C10" s="39"/>
      <c r="D10" s="40"/>
      <c r="E10" s="40"/>
      <c r="F10" s="40"/>
    </row>
    <row r="11" spans="1:6" ht="15">
      <c r="A11" s="39"/>
      <c r="B11" s="40"/>
      <c r="C11" s="40"/>
      <c r="D11" s="40"/>
      <c r="E11" s="40"/>
      <c r="F11" s="40"/>
    </row>
    <row r="12" spans="1:8" ht="48.75" customHeight="1">
      <c r="A12" s="298" t="s">
        <v>172</v>
      </c>
      <c r="B12" s="298"/>
      <c r="C12" s="298"/>
      <c r="D12" s="298"/>
      <c r="E12" s="298"/>
      <c r="F12" s="43"/>
      <c r="G12" s="43"/>
      <c r="H12" s="43"/>
    </row>
    <row r="13" spans="1:6" ht="15">
      <c r="A13" s="39"/>
      <c r="B13" s="44"/>
      <c r="C13" s="44"/>
      <c r="D13" s="40"/>
      <c r="E13" s="40"/>
      <c r="F13" s="40"/>
    </row>
    <row r="14" spans="1:6" ht="15">
      <c r="A14" s="39"/>
      <c r="B14" s="40"/>
      <c r="C14" s="40"/>
      <c r="D14" s="40"/>
      <c r="E14" s="40"/>
      <c r="F14" s="40"/>
    </row>
    <row r="15" spans="1:6" ht="15">
      <c r="A15" s="39"/>
      <c r="B15" s="40"/>
      <c r="C15" s="40"/>
      <c r="D15" s="40"/>
      <c r="E15" s="40"/>
      <c r="F15" s="40"/>
    </row>
    <row r="16" spans="1:6" ht="15">
      <c r="A16" s="39"/>
      <c r="B16" s="39"/>
      <c r="C16" s="39"/>
      <c r="D16" s="40"/>
      <c r="E16" s="40"/>
      <c r="F16" s="40"/>
    </row>
    <row r="17" spans="1:6" ht="15">
      <c r="A17" s="39"/>
      <c r="B17" s="39"/>
      <c r="C17" s="39"/>
      <c r="D17" s="40"/>
      <c r="E17" s="40"/>
      <c r="F17" s="40"/>
    </row>
    <row r="18" spans="1:6" ht="15">
      <c r="A18" s="39"/>
      <c r="B18" s="39"/>
      <c r="C18" s="39"/>
      <c r="D18" s="40"/>
      <c r="E18" s="40"/>
      <c r="F18" s="40"/>
    </row>
    <row r="19" spans="1:6" ht="15">
      <c r="A19" s="39"/>
      <c r="B19" s="39"/>
      <c r="C19" s="39"/>
      <c r="D19" s="40"/>
      <c r="E19" s="40"/>
      <c r="F19" s="40"/>
    </row>
    <row r="20" spans="1:6" ht="15">
      <c r="A20" s="39"/>
      <c r="B20" s="39"/>
      <c r="C20" s="39"/>
      <c r="D20" s="40"/>
      <c r="E20" s="40"/>
      <c r="F20" s="40"/>
    </row>
    <row r="21" spans="1:6" ht="15">
      <c r="A21" s="39"/>
      <c r="B21" s="39"/>
      <c r="C21" s="39"/>
      <c r="D21" s="40"/>
      <c r="E21" s="40"/>
      <c r="F21" s="40"/>
    </row>
    <row r="22" spans="1:6" ht="18">
      <c r="A22" s="39"/>
      <c r="B22" s="45"/>
      <c r="C22" s="45"/>
      <c r="D22" s="40"/>
      <c r="E22" s="40"/>
      <c r="F22" s="40"/>
    </row>
    <row r="23" spans="1:6" ht="15">
      <c r="A23" s="39"/>
      <c r="B23" s="39"/>
      <c r="C23" s="39"/>
      <c r="D23" s="40"/>
      <c r="E23" s="40"/>
      <c r="F23" s="40"/>
    </row>
    <row r="24" spans="1:6" ht="15">
      <c r="A24" s="39"/>
      <c r="B24" s="39"/>
      <c r="C24" s="39"/>
      <c r="D24" s="39"/>
      <c r="E24" s="39"/>
      <c r="F24" s="40"/>
    </row>
    <row r="25" spans="1:6" ht="15">
      <c r="A25" s="299" t="s">
        <v>127</v>
      </c>
      <c r="B25" s="299"/>
      <c r="D25" s="299" t="s">
        <v>130</v>
      </c>
      <c r="E25" s="299"/>
      <c r="F25" s="40"/>
    </row>
    <row r="26" spans="1:6" ht="15">
      <c r="A26" s="39"/>
      <c r="E26" s="46"/>
      <c r="F26" s="40"/>
    </row>
    <row r="27" spans="1:6" ht="14.25">
      <c r="A27" s="47" t="s">
        <v>128</v>
      </c>
      <c r="B27" s="48" t="s">
        <v>207</v>
      </c>
      <c r="D27" s="47" t="s">
        <v>131</v>
      </c>
      <c r="E27" s="87" t="s">
        <v>173</v>
      </c>
      <c r="F27" s="40"/>
    </row>
    <row r="28" spans="1:6" ht="14.25">
      <c r="A28" s="47"/>
      <c r="B28" s="48"/>
      <c r="D28" s="47"/>
      <c r="E28" s="87"/>
      <c r="F28" s="40"/>
    </row>
    <row r="29" spans="1:6" ht="14.25">
      <c r="A29" s="47" t="s">
        <v>129</v>
      </c>
      <c r="B29" s="48" t="s">
        <v>255</v>
      </c>
      <c r="D29" s="47" t="s">
        <v>174</v>
      </c>
      <c r="E29" s="87" t="s">
        <v>175</v>
      </c>
      <c r="F29" s="40"/>
    </row>
    <row r="30" spans="1:6" ht="14.25">
      <c r="A30" s="47"/>
      <c r="B30" s="48"/>
      <c r="D30" s="47"/>
      <c r="E30" s="87"/>
      <c r="F30" s="40"/>
    </row>
    <row r="31" spans="1:6" ht="25.5">
      <c r="A31" s="47" t="s">
        <v>199</v>
      </c>
      <c r="B31" s="118" t="s">
        <v>256</v>
      </c>
      <c r="D31" s="47" t="s">
        <v>177</v>
      </c>
      <c r="E31" s="88" t="s">
        <v>178</v>
      </c>
      <c r="F31" s="40"/>
    </row>
    <row r="32" spans="1:6" ht="15">
      <c r="A32" s="47"/>
      <c r="B32" s="48"/>
      <c r="D32" s="47"/>
      <c r="E32" s="49"/>
      <c r="F32" s="40"/>
    </row>
    <row r="33" spans="1:6" ht="15">
      <c r="A33" s="47" t="s">
        <v>176</v>
      </c>
      <c r="B33" s="48" t="s">
        <v>257</v>
      </c>
      <c r="D33" s="47" t="s">
        <v>132</v>
      </c>
      <c r="E33" s="39"/>
      <c r="F33" s="40"/>
    </row>
    <row r="34" spans="1:6" ht="14.25">
      <c r="A34" s="47"/>
      <c r="B34" s="48"/>
      <c r="F34" s="40"/>
    </row>
    <row r="35" spans="1:6" ht="14.25">
      <c r="A35" s="47" t="s">
        <v>179</v>
      </c>
      <c r="B35" s="48" t="s">
        <v>258</v>
      </c>
      <c r="D35" s="296" t="s">
        <v>260</v>
      </c>
      <c r="E35" s="296"/>
      <c r="F35" s="40"/>
    </row>
    <row r="36" spans="1:6" ht="15">
      <c r="A36" s="47"/>
      <c r="B36" s="48"/>
      <c r="F36" s="50"/>
    </row>
    <row r="37" spans="1:6" ht="25.5">
      <c r="A37" s="47" t="s">
        <v>180</v>
      </c>
      <c r="B37" s="119" t="s">
        <v>259</v>
      </c>
      <c r="D37" s="47" t="s">
        <v>181</v>
      </c>
      <c r="E37" s="87" t="s">
        <v>261</v>
      </c>
      <c r="F37" s="40"/>
    </row>
    <row r="38" spans="1:6" ht="15">
      <c r="A38" s="39"/>
      <c r="B38" s="51"/>
      <c r="C38" s="51"/>
      <c r="D38" s="39"/>
      <c r="E38" s="39"/>
      <c r="F38" s="40"/>
    </row>
    <row r="39" spans="1:6" ht="15">
      <c r="A39" s="39"/>
      <c r="B39" s="52"/>
      <c r="C39" s="52"/>
      <c r="D39" s="52"/>
      <c r="E39" s="52"/>
      <c r="F39" s="40"/>
    </row>
    <row r="40" spans="1:6" ht="15">
      <c r="A40" s="39"/>
      <c r="B40" s="39"/>
      <c r="C40" s="39"/>
      <c r="D40" s="39"/>
      <c r="E40" s="39"/>
      <c r="F40" s="40"/>
    </row>
    <row r="41" spans="1:6" ht="15">
      <c r="A41" s="39"/>
      <c r="B41" s="39"/>
      <c r="C41" s="39"/>
      <c r="D41" s="40"/>
      <c r="E41" s="40"/>
      <c r="F41" s="40"/>
    </row>
    <row r="42" spans="1:6" ht="15">
      <c r="A42" s="39"/>
      <c r="B42" s="39"/>
      <c r="C42" s="39"/>
      <c r="D42" s="40"/>
      <c r="E42" s="40"/>
      <c r="F42" s="40"/>
    </row>
    <row r="43" spans="1:6" ht="15">
      <c r="A43" s="39"/>
      <c r="B43" s="39"/>
      <c r="C43" s="39"/>
      <c r="D43" s="40"/>
      <c r="E43" s="40"/>
      <c r="F43" s="40"/>
    </row>
    <row r="44" spans="1:6" ht="15">
      <c r="A44" s="39"/>
      <c r="B44" s="39"/>
      <c r="C44" s="39"/>
      <c r="D44" s="40"/>
      <c r="E44" s="40"/>
      <c r="F44" s="40"/>
    </row>
    <row r="45" spans="1:6" ht="12.75">
      <c r="A45" s="40"/>
      <c r="B45" s="40"/>
      <c r="C45" s="40"/>
      <c r="D45" s="40"/>
      <c r="E45" s="40"/>
      <c r="F45" s="40"/>
    </row>
    <row r="46" spans="1:6" ht="12.75">
      <c r="A46" s="40"/>
      <c r="B46" s="40"/>
      <c r="C46" s="40"/>
      <c r="D46" s="40"/>
      <c r="E46" s="40"/>
      <c r="F46" s="40"/>
    </row>
    <row r="47" spans="1:6" ht="12.75">
      <c r="A47" s="40"/>
      <c r="B47" s="40"/>
      <c r="C47" s="40"/>
      <c r="D47" s="40"/>
      <c r="E47" s="40"/>
      <c r="F47" s="40"/>
    </row>
    <row r="48" spans="1:6" ht="12.75">
      <c r="A48" s="40"/>
      <c r="B48" s="40"/>
      <c r="C48" s="40"/>
      <c r="D48" s="40"/>
      <c r="E48" s="40"/>
      <c r="F48" s="40"/>
    </row>
    <row r="49" spans="1:6" ht="12.75">
      <c r="A49" s="40"/>
      <c r="B49" s="40"/>
      <c r="C49" s="40"/>
      <c r="D49" s="40"/>
      <c r="E49" s="40"/>
      <c r="F49" s="40"/>
    </row>
    <row r="50" spans="1:6" ht="12.75">
      <c r="A50" s="40"/>
      <c r="B50" s="40"/>
      <c r="C50" s="40"/>
      <c r="D50" s="40"/>
      <c r="E50" s="40"/>
      <c r="F50" s="40"/>
    </row>
    <row r="51" spans="1:6" ht="12.75">
      <c r="A51" s="40"/>
      <c r="B51" s="40"/>
      <c r="C51" s="40"/>
      <c r="D51" s="40"/>
      <c r="E51" s="40"/>
      <c r="F51" s="40"/>
    </row>
    <row r="52" spans="1:6" ht="12.75">
      <c r="A52" s="40"/>
      <c r="B52" s="40"/>
      <c r="C52" s="40"/>
      <c r="D52" s="40"/>
      <c r="E52" s="40"/>
      <c r="F52" s="40"/>
    </row>
    <row r="53" spans="1:6" ht="12.75">
      <c r="A53" s="40"/>
      <c r="B53" s="40"/>
      <c r="C53" s="40"/>
      <c r="D53" s="40"/>
      <c r="E53" s="40"/>
      <c r="F53" s="40"/>
    </row>
    <row r="54" spans="1:6" ht="12.75">
      <c r="A54" s="40"/>
      <c r="B54" s="40"/>
      <c r="C54" s="40"/>
      <c r="D54" s="40"/>
      <c r="E54" s="40"/>
      <c r="F54" s="40"/>
    </row>
    <row r="55" spans="1:6" ht="12.75">
      <c r="A55" s="40"/>
      <c r="B55" s="40"/>
      <c r="C55" s="40"/>
      <c r="D55" s="40"/>
      <c r="E55" s="40"/>
      <c r="F55" s="40"/>
    </row>
    <row r="56" spans="1:6" ht="12.75">
      <c r="A56" s="40"/>
      <c r="B56" s="40"/>
      <c r="C56" s="40"/>
      <c r="D56" s="40"/>
      <c r="E56" s="40"/>
      <c r="F56" s="40"/>
    </row>
    <row r="57" spans="1:6" ht="12.75">
      <c r="A57" s="40"/>
      <c r="B57" s="40"/>
      <c r="C57" s="40"/>
      <c r="D57" s="40"/>
      <c r="E57" s="40"/>
      <c r="F57" s="40"/>
    </row>
    <row r="58" spans="1:6" ht="12.75">
      <c r="A58" s="40"/>
      <c r="B58" s="40"/>
      <c r="C58" s="40"/>
      <c r="D58" s="40"/>
      <c r="E58" s="40"/>
      <c r="F58" s="40"/>
    </row>
    <row r="59" spans="1:6" ht="12.75">
      <c r="A59" s="40"/>
      <c r="B59" s="40"/>
      <c r="C59" s="40"/>
      <c r="D59" s="40"/>
      <c r="E59" s="40"/>
      <c r="F59" s="40"/>
    </row>
    <row r="60" spans="1:6" ht="12.75">
      <c r="A60" s="40"/>
      <c r="B60" s="40"/>
      <c r="C60" s="40"/>
      <c r="D60" s="40"/>
      <c r="E60" s="40"/>
      <c r="F60" s="40"/>
    </row>
    <row r="61" spans="1:6" ht="12.75">
      <c r="A61" s="40"/>
      <c r="B61" s="40"/>
      <c r="C61" s="40"/>
      <c r="D61" s="40"/>
      <c r="E61" s="40"/>
      <c r="F61" s="40"/>
    </row>
    <row r="62" spans="1:6" ht="12.75">
      <c r="A62" s="40"/>
      <c r="B62" s="40"/>
      <c r="C62" s="40"/>
      <c r="D62" s="40"/>
      <c r="E62" s="40"/>
      <c r="F62" s="40"/>
    </row>
    <row r="63" spans="1:6" ht="12.75">
      <c r="A63" s="40"/>
      <c r="B63" s="40"/>
      <c r="C63" s="40"/>
      <c r="D63" s="40"/>
      <c r="E63" s="40"/>
      <c r="F63" s="40"/>
    </row>
    <row r="64" spans="1:6" ht="12.75">
      <c r="A64" s="40"/>
      <c r="B64" s="40"/>
      <c r="C64" s="40"/>
      <c r="D64" s="40"/>
      <c r="E64" s="40"/>
      <c r="F64" s="40"/>
    </row>
    <row r="65" spans="1:6" ht="12.75">
      <c r="A65" s="40"/>
      <c r="B65" s="40"/>
      <c r="C65" s="40"/>
      <c r="D65" s="40"/>
      <c r="E65" s="40"/>
      <c r="F65" s="40"/>
    </row>
    <row r="66" spans="1:6" ht="12.75">
      <c r="A66" s="40"/>
      <c r="B66" s="40"/>
      <c r="C66" s="40"/>
      <c r="D66" s="40"/>
      <c r="E66" s="40"/>
      <c r="F66" s="40"/>
    </row>
    <row r="67" spans="1:6" ht="12.75">
      <c r="A67" s="40"/>
      <c r="B67" s="40"/>
      <c r="C67" s="40"/>
      <c r="D67" s="40"/>
      <c r="E67" s="40"/>
      <c r="F67" s="40"/>
    </row>
  </sheetData>
  <sheetProtection/>
  <mergeCells count="5">
    <mergeCell ref="D35:E35"/>
    <mergeCell ref="A9:E9"/>
    <mergeCell ref="A12:E12"/>
    <mergeCell ref="A25:B25"/>
    <mergeCell ref="D25:E25"/>
  </mergeCells>
  <printOptions/>
  <pageMargins left="0.47" right="0.3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J53" sqref="J53"/>
    </sheetView>
  </sheetViews>
  <sheetFormatPr defaultColWidth="9.140625" defaultRowHeight="12.75"/>
  <cols>
    <col min="1" max="1" width="5.140625" style="246" customWidth="1"/>
    <col min="2" max="2" width="32.00390625" style="246" bestFit="1" customWidth="1"/>
    <col min="3" max="3" width="9.421875" style="246" customWidth="1"/>
    <col min="4" max="4" width="11.57421875" style="246" customWidth="1"/>
    <col min="5" max="5" width="11.00390625" style="246" customWidth="1"/>
    <col min="6" max="6" width="12.00390625" style="246" customWidth="1"/>
    <col min="7" max="7" width="13.421875" style="246" customWidth="1"/>
    <col min="8" max="8" width="9.140625" style="246" customWidth="1"/>
    <col min="9" max="10" width="10.140625" style="246" bestFit="1" customWidth="1"/>
    <col min="11" max="12" width="9.140625" style="246" customWidth="1"/>
    <col min="13" max="13" width="12.28125" style="246" customWidth="1"/>
    <col min="14" max="16384" width="9.140625" style="246" customWidth="1"/>
  </cols>
  <sheetData>
    <row r="1" spans="2:3" ht="12.75">
      <c r="B1" s="160" t="s">
        <v>373</v>
      </c>
      <c r="C1" s="161"/>
    </row>
    <row r="2" spans="2:3" ht="12.75">
      <c r="B2" s="160" t="s">
        <v>374</v>
      </c>
      <c r="C2" s="161"/>
    </row>
    <row r="3" ht="12.75">
      <c r="B3" s="247"/>
    </row>
    <row r="4" spans="2:7" ht="15.75">
      <c r="B4" s="351" t="s">
        <v>440</v>
      </c>
      <c r="C4" s="351"/>
      <c r="D4" s="351"/>
      <c r="E4" s="351"/>
      <c r="F4" s="351"/>
      <c r="G4" s="351"/>
    </row>
    <row r="6" spans="1:7" ht="12.75">
      <c r="A6" s="352" t="s">
        <v>135</v>
      </c>
      <c r="B6" s="354" t="s">
        <v>441</v>
      </c>
      <c r="C6" s="352" t="s">
        <v>442</v>
      </c>
      <c r="D6" s="270" t="s">
        <v>443</v>
      </c>
      <c r="E6" s="352" t="s">
        <v>222</v>
      </c>
      <c r="F6" s="352" t="s">
        <v>444</v>
      </c>
      <c r="G6" s="270" t="s">
        <v>443</v>
      </c>
    </row>
    <row r="7" spans="1:9" ht="12.75">
      <c r="A7" s="353"/>
      <c r="B7" s="355"/>
      <c r="C7" s="353"/>
      <c r="D7" s="271">
        <v>40179</v>
      </c>
      <c r="E7" s="353"/>
      <c r="F7" s="353"/>
      <c r="G7" s="271">
        <v>40543</v>
      </c>
      <c r="H7" s="272"/>
      <c r="I7" s="272"/>
    </row>
    <row r="8" spans="1:9" ht="12.75">
      <c r="A8" s="273">
        <v>1</v>
      </c>
      <c r="B8" s="274" t="s">
        <v>43</v>
      </c>
      <c r="C8" s="273"/>
      <c r="D8" s="267"/>
      <c r="E8" s="267"/>
      <c r="F8" s="267"/>
      <c r="G8" s="267">
        <v>0</v>
      </c>
      <c r="H8" s="272"/>
      <c r="I8" s="272"/>
    </row>
    <row r="9" spans="1:9" ht="12.75">
      <c r="A9" s="273">
        <v>2</v>
      </c>
      <c r="B9" s="276" t="s">
        <v>445</v>
      </c>
      <c r="C9" s="273"/>
      <c r="D9" s="267"/>
      <c r="E9" s="267"/>
      <c r="F9" s="267"/>
      <c r="G9" s="267">
        <v>0</v>
      </c>
      <c r="H9" s="277"/>
      <c r="I9" s="278"/>
    </row>
    <row r="10" spans="1:9" ht="12.75">
      <c r="A10" s="273">
        <v>3</v>
      </c>
      <c r="B10" s="274" t="s">
        <v>446</v>
      </c>
      <c r="C10" s="273"/>
      <c r="D10" s="267">
        <v>4635715.5</v>
      </c>
      <c r="E10" s="267"/>
      <c r="F10" s="267"/>
      <c r="G10" s="267">
        <v>4635715.5</v>
      </c>
      <c r="H10" s="277"/>
      <c r="I10" s="278"/>
    </row>
    <row r="11" spans="1:9" ht="12.75">
      <c r="A11" s="273">
        <v>4</v>
      </c>
      <c r="B11" s="274" t="s">
        <v>447</v>
      </c>
      <c r="C11" s="273"/>
      <c r="D11" s="267">
        <v>0</v>
      </c>
      <c r="E11" s="267"/>
      <c r="F11" s="267"/>
      <c r="G11" s="267">
        <v>0</v>
      </c>
      <c r="H11" s="277"/>
      <c r="I11" s="278"/>
    </row>
    <row r="12" spans="1:9" ht="12.75">
      <c r="A12" s="273">
        <v>5</v>
      </c>
      <c r="B12" s="274" t="s">
        <v>453</v>
      </c>
      <c r="C12" s="273"/>
      <c r="D12" s="267">
        <v>2469441.34</v>
      </c>
      <c r="E12" s="290"/>
      <c r="F12" s="267"/>
      <c r="G12" s="267">
        <v>2469441.34</v>
      </c>
      <c r="H12" s="277"/>
      <c r="I12" s="278"/>
    </row>
    <row r="13" spans="1:9" ht="12.75">
      <c r="A13" s="273">
        <v>1</v>
      </c>
      <c r="B13" s="274" t="s">
        <v>448</v>
      </c>
      <c r="C13" s="273"/>
      <c r="D13" s="267">
        <v>6432460.57</v>
      </c>
      <c r="E13" s="267"/>
      <c r="F13" s="267"/>
      <c r="G13" s="267">
        <v>6432460.57</v>
      </c>
      <c r="H13" s="277"/>
      <c r="I13" s="278"/>
    </row>
    <row r="14" spans="1:9" ht="12.75">
      <c r="A14" s="273">
        <v>2</v>
      </c>
      <c r="B14" s="249" t="s">
        <v>454</v>
      </c>
      <c r="C14" s="273"/>
      <c r="D14" s="267">
        <v>11981043.459999999</v>
      </c>
      <c r="E14" s="267"/>
      <c r="F14" s="267"/>
      <c r="G14" s="267">
        <v>11981043.459999999</v>
      </c>
      <c r="H14" s="272"/>
      <c r="I14" s="272"/>
    </row>
    <row r="15" spans="1:9" ht="12.75">
      <c r="A15" s="273">
        <v>3</v>
      </c>
      <c r="B15" s="249" t="s">
        <v>231</v>
      </c>
      <c r="C15" s="273"/>
      <c r="D15" s="267">
        <v>4730770.66</v>
      </c>
      <c r="E15" s="267"/>
      <c r="F15" s="267"/>
      <c r="G15" s="267">
        <v>4730770.66</v>
      </c>
      <c r="H15" s="272"/>
      <c r="I15" s="272"/>
    </row>
    <row r="16" spans="1:9" ht="13.5" thickBot="1">
      <c r="A16" s="279">
        <v>4</v>
      </c>
      <c r="B16" s="256"/>
      <c r="C16" s="279"/>
      <c r="D16" s="291"/>
      <c r="E16" s="291"/>
      <c r="F16" s="291"/>
      <c r="G16" s="291">
        <v>0</v>
      </c>
      <c r="H16" s="272"/>
      <c r="I16" s="272"/>
    </row>
    <row r="17" spans="1:9" ht="13.5" thickBot="1">
      <c r="A17" s="281"/>
      <c r="B17" s="282" t="s">
        <v>449</v>
      </c>
      <c r="C17" s="283"/>
      <c r="D17" s="292">
        <v>30249431.529999997</v>
      </c>
      <c r="E17" s="292">
        <v>0</v>
      </c>
      <c r="F17" s="292">
        <v>0</v>
      </c>
      <c r="G17" s="293">
        <v>30249431.529999997</v>
      </c>
      <c r="I17" s="286"/>
    </row>
    <row r="20" spans="2:9" ht="15.75">
      <c r="B20" s="351" t="s">
        <v>450</v>
      </c>
      <c r="C20" s="351"/>
      <c r="D20" s="351"/>
      <c r="E20" s="351"/>
      <c r="F20" s="351"/>
      <c r="G20" s="351"/>
      <c r="I20" s="286"/>
    </row>
    <row r="22" spans="1:7" ht="12.75">
      <c r="A22" s="352" t="s">
        <v>135</v>
      </c>
      <c r="B22" s="354" t="s">
        <v>441</v>
      </c>
      <c r="C22" s="352" t="s">
        <v>442</v>
      </c>
      <c r="D22" s="270" t="s">
        <v>443</v>
      </c>
      <c r="E22" s="352" t="s">
        <v>222</v>
      </c>
      <c r="F22" s="352" t="s">
        <v>444</v>
      </c>
      <c r="G22" s="270" t="s">
        <v>443</v>
      </c>
    </row>
    <row r="23" spans="1:7" ht="12.75">
      <c r="A23" s="353"/>
      <c r="B23" s="355"/>
      <c r="C23" s="353"/>
      <c r="D23" s="271">
        <v>40179</v>
      </c>
      <c r="E23" s="353"/>
      <c r="F23" s="353"/>
      <c r="G23" s="271">
        <v>40543</v>
      </c>
    </row>
    <row r="24" spans="1:7" ht="12.75">
      <c r="A24" s="273">
        <v>1</v>
      </c>
      <c r="B24" s="274" t="s">
        <v>43</v>
      </c>
      <c r="C24" s="273"/>
      <c r="D24" s="267">
        <v>0</v>
      </c>
      <c r="E24" s="267">
        <v>0</v>
      </c>
      <c r="F24" s="267"/>
      <c r="G24" s="267">
        <v>0</v>
      </c>
    </row>
    <row r="25" spans="1:7" ht="12.75">
      <c r="A25" s="273">
        <v>2</v>
      </c>
      <c r="B25" s="276" t="s">
        <v>445</v>
      </c>
      <c r="C25" s="273"/>
      <c r="D25" s="267">
        <v>0</v>
      </c>
      <c r="E25" s="267"/>
      <c r="F25" s="267"/>
      <c r="G25" s="267">
        <v>0</v>
      </c>
    </row>
    <row r="26" spans="1:7" ht="12.75">
      <c r="A26" s="273">
        <v>3</v>
      </c>
      <c r="B26" s="274" t="s">
        <v>451</v>
      </c>
      <c r="C26" s="273"/>
      <c r="D26" s="267">
        <v>667318.2399999998</v>
      </c>
      <c r="E26" s="267">
        <v>793679.4600000001</v>
      </c>
      <c r="F26" s="267"/>
      <c r="G26" s="267">
        <v>1460997.6999999997</v>
      </c>
    </row>
    <row r="27" spans="1:7" ht="12.75">
      <c r="A27" s="273">
        <v>4</v>
      </c>
      <c r="B27" s="274" t="s">
        <v>447</v>
      </c>
      <c r="C27" s="273"/>
      <c r="D27" s="267">
        <v>0</v>
      </c>
      <c r="E27" s="267">
        <v>0</v>
      </c>
      <c r="F27" s="267"/>
      <c r="G27" s="267">
        <v>0</v>
      </c>
    </row>
    <row r="28" spans="1:7" ht="12.75">
      <c r="A28" s="273">
        <v>5</v>
      </c>
      <c r="B28" s="274" t="s">
        <v>453</v>
      </c>
      <c r="C28" s="273"/>
      <c r="D28" s="267">
        <v>473311.07999999984</v>
      </c>
      <c r="E28" s="267">
        <v>464722.44</v>
      </c>
      <c r="F28" s="267"/>
      <c r="G28" s="267">
        <v>938033.5199999998</v>
      </c>
    </row>
    <row r="29" spans="1:7" ht="12.75">
      <c r="A29" s="273">
        <v>1</v>
      </c>
      <c r="B29" s="274" t="s">
        <v>448</v>
      </c>
      <c r="C29" s="273"/>
      <c r="D29" s="267">
        <v>1159417.9700000007</v>
      </c>
      <c r="E29" s="267">
        <v>1054608.52</v>
      </c>
      <c r="F29" s="267"/>
      <c r="G29" s="267">
        <v>2214026.4900000007</v>
      </c>
    </row>
    <row r="30" spans="1:7" ht="12.75">
      <c r="A30" s="273">
        <v>2</v>
      </c>
      <c r="B30" s="249" t="s">
        <v>454</v>
      </c>
      <c r="C30" s="273"/>
      <c r="D30" s="267">
        <v>1728174.9099999983</v>
      </c>
      <c r="E30" s="267">
        <v>2050573.7</v>
      </c>
      <c r="F30" s="267"/>
      <c r="G30" s="267">
        <v>3778748.6099999985</v>
      </c>
    </row>
    <row r="31" spans="1:7" ht="12.75">
      <c r="A31" s="273">
        <v>3</v>
      </c>
      <c r="B31" s="249" t="s">
        <v>231</v>
      </c>
      <c r="C31" s="273"/>
      <c r="D31" s="267">
        <v>710905.0500000003</v>
      </c>
      <c r="E31" s="267">
        <v>803973.12</v>
      </c>
      <c r="F31" s="267"/>
      <c r="G31" s="267">
        <v>1514878.1700000004</v>
      </c>
    </row>
    <row r="32" spans="1:7" ht="13.5" thickBot="1">
      <c r="A32" s="279">
        <v>4</v>
      </c>
      <c r="B32" s="256"/>
      <c r="C32" s="279"/>
      <c r="D32" s="267">
        <v>0</v>
      </c>
      <c r="E32" s="291"/>
      <c r="F32" s="291"/>
      <c r="G32" s="267">
        <v>0</v>
      </c>
    </row>
    <row r="33" spans="1:10" ht="13.5" thickBot="1">
      <c r="A33" s="281"/>
      <c r="B33" s="282" t="s">
        <v>449</v>
      </c>
      <c r="C33" s="283"/>
      <c r="D33" s="292">
        <v>4739127.249999998</v>
      </c>
      <c r="E33" s="292">
        <v>5167557.24</v>
      </c>
      <c r="F33" s="292">
        <v>0</v>
      </c>
      <c r="G33" s="293">
        <v>9906684.49</v>
      </c>
      <c r="H33" s="287"/>
      <c r="I33" s="286"/>
      <c r="J33" s="286"/>
    </row>
    <row r="34" ht="12.75">
      <c r="G34" s="287"/>
    </row>
    <row r="36" spans="2:7" ht="15.75">
      <c r="B36" s="351" t="s">
        <v>452</v>
      </c>
      <c r="C36" s="351"/>
      <c r="D36" s="351"/>
      <c r="E36" s="351"/>
      <c r="F36" s="351"/>
      <c r="G36" s="351"/>
    </row>
    <row r="38" spans="1:7" ht="12.75">
      <c r="A38" s="352" t="s">
        <v>135</v>
      </c>
      <c r="B38" s="354" t="s">
        <v>441</v>
      </c>
      <c r="C38" s="352" t="s">
        <v>442</v>
      </c>
      <c r="D38" s="270" t="s">
        <v>443</v>
      </c>
      <c r="E38" s="352" t="s">
        <v>222</v>
      </c>
      <c r="F38" s="352" t="s">
        <v>444</v>
      </c>
      <c r="G38" s="270" t="s">
        <v>443</v>
      </c>
    </row>
    <row r="39" spans="1:7" ht="12.75">
      <c r="A39" s="353"/>
      <c r="B39" s="355"/>
      <c r="C39" s="353"/>
      <c r="D39" s="271">
        <v>40179</v>
      </c>
      <c r="E39" s="353"/>
      <c r="F39" s="353"/>
      <c r="G39" s="271">
        <v>40543</v>
      </c>
    </row>
    <row r="40" spans="1:7" ht="12.75">
      <c r="A40" s="273">
        <v>1</v>
      </c>
      <c r="B40" s="274" t="s">
        <v>43</v>
      </c>
      <c r="C40" s="273"/>
      <c r="D40" s="275">
        <v>0</v>
      </c>
      <c r="E40" s="275"/>
      <c r="F40" s="275">
        <v>0</v>
      </c>
      <c r="G40" s="275">
        <v>0</v>
      </c>
    </row>
    <row r="41" spans="1:14" ht="12.75">
      <c r="A41" s="273">
        <v>2</v>
      </c>
      <c r="B41" s="276" t="s">
        <v>445</v>
      </c>
      <c r="C41" s="273"/>
      <c r="D41" s="275"/>
      <c r="E41" s="275"/>
      <c r="F41" s="275"/>
      <c r="G41" s="275">
        <v>0</v>
      </c>
      <c r="M41" s="272"/>
      <c r="N41" s="272"/>
    </row>
    <row r="42" spans="1:14" ht="12.75">
      <c r="A42" s="273">
        <v>3</v>
      </c>
      <c r="B42" s="274" t="s">
        <v>451</v>
      </c>
      <c r="C42" s="273"/>
      <c r="D42" s="275">
        <v>3968397.2600000002</v>
      </c>
      <c r="E42" s="287"/>
      <c r="F42" s="275"/>
      <c r="G42" s="275">
        <v>3174717.8000000003</v>
      </c>
      <c r="M42" s="272"/>
      <c r="N42" s="272"/>
    </row>
    <row r="43" spans="1:14" ht="12.75">
      <c r="A43" s="273">
        <v>4</v>
      </c>
      <c r="B43" s="274" t="s">
        <v>447</v>
      </c>
      <c r="C43" s="273"/>
      <c r="D43" s="275"/>
      <c r="E43" s="275"/>
      <c r="F43" s="275"/>
      <c r="G43" s="275">
        <v>0</v>
      </c>
      <c r="M43" s="272"/>
      <c r="N43" s="272"/>
    </row>
    <row r="44" spans="1:14" ht="12.75">
      <c r="A44" s="273">
        <v>5</v>
      </c>
      <c r="B44" s="274" t="s">
        <v>453</v>
      </c>
      <c r="C44" s="273"/>
      <c r="D44" s="275">
        <v>1996130.26</v>
      </c>
      <c r="E44" s="275"/>
      <c r="F44" s="275"/>
      <c r="G44" s="275">
        <v>1531407.82</v>
      </c>
      <c r="M44" s="272"/>
      <c r="N44" s="272"/>
    </row>
    <row r="45" spans="1:14" ht="12.75">
      <c r="A45" s="273">
        <v>1</v>
      </c>
      <c r="B45" s="274" t="s">
        <v>448</v>
      </c>
      <c r="C45" s="273"/>
      <c r="D45" s="275">
        <v>5273042.6</v>
      </c>
      <c r="E45" s="275"/>
      <c r="F45" s="275"/>
      <c r="G45" s="275">
        <v>4218434.08</v>
      </c>
      <c r="M45" s="272"/>
      <c r="N45" s="272"/>
    </row>
    <row r="46" spans="1:14" ht="12.75">
      <c r="A46" s="273">
        <v>2</v>
      </c>
      <c r="B46" s="249" t="s">
        <v>454</v>
      </c>
      <c r="C46" s="273"/>
      <c r="D46" s="275">
        <v>10252868.55</v>
      </c>
      <c r="E46" s="275"/>
      <c r="F46" s="275"/>
      <c r="G46" s="275">
        <v>8202294.850000001</v>
      </c>
      <c r="M46" s="272"/>
      <c r="N46" s="272"/>
    </row>
    <row r="47" spans="1:14" ht="12.75">
      <c r="A47" s="273">
        <v>3</v>
      </c>
      <c r="B47" s="249" t="s">
        <v>231</v>
      </c>
      <c r="C47" s="273"/>
      <c r="D47" s="275">
        <v>4019865.61</v>
      </c>
      <c r="E47" s="275"/>
      <c r="F47" s="275"/>
      <c r="G47" s="275">
        <v>3215892.4899999998</v>
      </c>
      <c r="M47" s="272"/>
      <c r="N47" s="272"/>
    </row>
    <row r="48" spans="1:14" ht="13.5" thickBot="1">
      <c r="A48" s="279">
        <v>4</v>
      </c>
      <c r="B48" s="256"/>
      <c r="C48" s="279"/>
      <c r="D48" s="280"/>
      <c r="E48" s="280"/>
      <c r="F48" s="280"/>
      <c r="G48" s="275">
        <v>0</v>
      </c>
      <c r="M48" s="272"/>
      <c r="N48" s="272"/>
    </row>
    <row r="49" spans="1:14" ht="13.5" thickBot="1">
      <c r="A49" s="281"/>
      <c r="B49" s="282" t="s">
        <v>449</v>
      </c>
      <c r="C49" s="283"/>
      <c r="D49" s="284">
        <v>25510304.28</v>
      </c>
      <c r="E49" s="284">
        <v>0</v>
      </c>
      <c r="F49" s="284">
        <v>0</v>
      </c>
      <c r="G49" s="285">
        <v>20342747.04</v>
      </c>
      <c r="I49" s="287"/>
      <c r="J49" s="286"/>
      <c r="M49" s="288"/>
      <c r="N49" s="272"/>
    </row>
    <row r="50" spans="6:10" s="272" customFormat="1" ht="12.75">
      <c r="F50" s="278"/>
      <c r="G50" s="289"/>
      <c r="J50" s="278"/>
    </row>
    <row r="51" spans="4:14" ht="12.75">
      <c r="D51" s="286"/>
      <c r="G51" s="286"/>
      <c r="I51" s="287"/>
      <c r="M51" s="272"/>
      <c r="N51" s="272"/>
    </row>
    <row r="52" spans="4:14" ht="12.75">
      <c r="D52" s="286"/>
      <c r="G52" s="286"/>
      <c r="I52" s="286"/>
      <c r="M52" s="272"/>
      <c r="N52" s="272"/>
    </row>
    <row r="53" spans="5:14" ht="15.75">
      <c r="E53" s="349" t="s">
        <v>312</v>
      </c>
      <c r="F53" s="349"/>
      <c r="G53" s="349"/>
      <c r="M53" s="272"/>
      <c r="N53" s="272"/>
    </row>
    <row r="54" spans="5:7" ht="12.75">
      <c r="E54" s="350" t="s">
        <v>455</v>
      </c>
      <c r="F54" s="350"/>
      <c r="G54" s="350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5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2"/>
  <sheetViews>
    <sheetView zoomScalePageLayoutView="0" workbookViewId="0" topLeftCell="A1">
      <selection activeCell="I37" sqref="I37"/>
    </sheetView>
  </sheetViews>
  <sheetFormatPr defaultColWidth="9.140625" defaultRowHeight="12.75"/>
  <cols>
    <col min="1" max="1" width="6.00390625" style="4" customWidth="1"/>
    <col min="2" max="2" width="41.00390625" style="4" bestFit="1" customWidth="1"/>
    <col min="3" max="3" width="10.57421875" style="4" hidden="1" customWidth="1"/>
    <col min="4" max="6" width="10.421875" style="4" hidden="1" customWidth="1"/>
    <col min="7" max="7" width="16.140625" style="4" hidden="1" customWidth="1"/>
    <col min="8" max="8" width="8.57421875" style="4" customWidth="1"/>
    <col min="9" max="9" width="11.140625" style="4" bestFit="1" customWidth="1"/>
    <col min="10" max="10" width="14.57421875" style="4" customWidth="1"/>
    <col min="11" max="11" width="9.140625" style="4" customWidth="1"/>
    <col min="12" max="12" width="11.140625" style="4" bestFit="1" customWidth="1"/>
    <col min="13" max="16384" width="9.140625" style="4" customWidth="1"/>
  </cols>
  <sheetData>
    <row r="1" spans="1:10" ht="12.75" customHeight="1">
      <c r="A1" s="300" t="s">
        <v>6</v>
      </c>
      <c r="B1" s="300"/>
      <c r="C1" s="6">
        <v>1999</v>
      </c>
      <c r="D1" s="6">
        <v>2000</v>
      </c>
      <c r="E1" s="7">
        <v>2001</v>
      </c>
      <c r="F1" s="10">
        <v>2002</v>
      </c>
      <c r="G1" s="10">
        <v>2003</v>
      </c>
      <c r="H1" s="10" t="s">
        <v>7</v>
      </c>
      <c r="I1" s="23">
        <v>2010</v>
      </c>
      <c r="J1" s="23">
        <v>2009</v>
      </c>
    </row>
    <row r="2" spans="1:10" ht="12.75" customHeight="1">
      <c r="A2" s="10" t="s">
        <v>0</v>
      </c>
      <c r="B2" s="25" t="s">
        <v>8</v>
      </c>
      <c r="C2" s="20">
        <v>0</v>
      </c>
      <c r="D2" s="20">
        <v>0</v>
      </c>
      <c r="E2" s="20">
        <v>0</v>
      </c>
      <c r="F2" s="20">
        <v>0</v>
      </c>
      <c r="G2" s="20">
        <v>0</v>
      </c>
      <c r="H2" s="83"/>
      <c r="I2" s="8"/>
      <c r="J2" s="8">
        <v>0</v>
      </c>
    </row>
    <row r="3" spans="1:10" ht="12.75" customHeight="1">
      <c r="A3" s="10">
        <v>1</v>
      </c>
      <c r="B3" s="25" t="s">
        <v>9</v>
      </c>
      <c r="C3" s="20">
        <f>C4+C11+C18</f>
        <v>201263989</v>
      </c>
      <c r="D3" s="20">
        <f>D4+D11+D18</f>
        <v>336682728</v>
      </c>
      <c r="E3" s="20">
        <v>373521787</v>
      </c>
      <c r="F3" s="20">
        <f>F4+F11+F18</f>
        <v>425809640</v>
      </c>
      <c r="G3" s="20">
        <f>G4+G11+G18</f>
        <v>425143477</v>
      </c>
      <c r="H3" s="83">
        <v>2</v>
      </c>
      <c r="I3" s="8">
        <v>2934453.4</v>
      </c>
      <c r="J3" s="8">
        <v>2492755.21</v>
      </c>
    </row>
    <row r="4" spans="1:10" ht="12.75" customHeight="1">
      <c r="A4" s="10">
        <v>2</v>
      </c>
      <c r="B4" s="25" t="s">
        <v>10</v>
      </c>
      <c r="C4" s="20">
        <f>C5+C6+C7+C8+C9+C10</f>
        <v>0</v>
      </c>
      <c r="D4" s="20">
        <f>D5+D6+D7+D8+D9+D10</f>
        <v>0</v>
      </c>
      <c r="E4" s="20">
        <v>0</v>
      </c>
      <c r="F4" s="20">
        <f>F5+F6+F7+F8+F9+F10</f>
        <v>0</v>
      </c>
      <c r="G4" s="20">
        <f>G5+G6+G7+G8+G9+G10</f>
        <v>0</v>
      </c>
      <c r="H4" s="83"/>
      <c r="I4" s="8"/>
      <c r="J4" s="8">
        <v>0</v>
      </c>
    </row>
    <row r="5" spans="1:10" ht="12.75" customHeight="1">
      <c r="A5" s="18" t="s">
        <v>11</v>
      </c>
      <c r="B5" s="19" t="s">
        <v>12</v>
      </c>
      <c r="C5" s="20">
        <v>0</v>
      </c>
      <c r="D5" s="20">
        <v>0</v>
      </c>
      <c r="E5" s="20">
        <v>0</v>
      </c>
      <c r="F5" s="20">
        <v>0</v>
      </c>
      <c r="G5" s="20"/>
      <c r="H5" s="83"/>
      <c r="I5" s="8"/>
      <c r="J5" s="8"/>
    </row>
    <row r="6" spans="1:10" ht="12.75" customHeight="1">
      <c r="A6" s="18" t="s">
        <v>13</v>
      </c>
      <c r="B6" s="19" t="s">
        <v>14</v>
      </c>
      <c r="C6" s="20">
        <v>0</v>
      </c>
      <c r="D6" s="20">
        <v>0</v>
      </c>
      <c r="E6" s="20">
        <v>0</v>
      </c>
      <c r="F6" s="20">
        <v>0</v>
      </c>
      <c r="G6" s="20"/>
      <c r="H6" s="83"/>
      <c r="I6" s="8"/>
      <c r="J6" s="8"/>
    </row>
    <row r="7" spans="1:10" s="31" customFormat="1" ht="12.75" customHeight="1">
      <c r="A7" s="10"/>
      <c r="B7" s="25" t="s">
        <v>15</v>
      </c>
      <c r="C7" s="30">
        <v>0</v>
      </c>
      <c r="D7" s="30">
        <v>0</v>
      </c>
      <c r="E7" s="30">
        <v>0</v>
      </c>
      <c r="F7" s="30">
        <v>0</v>
      </c>
      <c r="G7" s="30"/>
      <c r="H7" s="83"/>
      <c r="I7" s="8">
        <v>2934453.4</v>
      </c>
      <c r="J7" s="8">
        <v>2492755.21</v>
      </c>
    </row>
    <row r="8" spans="1:10" ht="12.75" customHeight="1">
      <c r="A8" s="10">
        <v>3</v>
      </c>
      <c r="B8" s="25" t="s">
        <v>16</v>
      </c>
      <c r="C8" s="20">
        <v>0</v>
      </c>
      <c r="D8" s="20">
        <v>0</v>
      </c>
      <c r="E8" s="20">
        <v>0</v>
      </c>
      <c r="F8" s="20">
        <v>0</v>
      </c>
      <c r="G8" s="20"/>
      <c r="H8" s="83"/>
      <c r="I8" s="8"/>
      <c r="J8" s="8">
        <v>0</v>
      </c>
    </row>
    <row r="9" spans="1:10" ht="12.75" customHeight="1">
      <c r="A9" s="18" t="s">
        <v>11</v>
      </c>
      <c r="B9" s="19" t="s">
        <v>17</v>
      </c>
      <c r="C9" s="20">
        <v>0</v>
      </c>
      <c r="D9" s="20">
        <v>0</v>
      </c>
      <c r="E9" s="20">
        <v>0</v>
      </c>
      <c r="F9" s="20">
        <v>0</v>
      </c>
      <c r="G9" s="20"/>
      <c r="H9" s="83">
        <v>3</v>
      </c>
      <c r="I9" s="24">
        <v>47174775.339999996</v>
      </c>
      <c r="J9" s="24">
        <v>41502413.2</v>
      </c>
    </row>
    <row r="10" spans="1:10" ht="12.75" customHeight="1">
      <c r="A10" s="18" t="s">
        <v>13</v>
      </c>
      <c r="B10" s="19" t="s">
        <v>18</v>
      </c>
      <c r="C10" s="20">
        <v>0</v>
      </c>
      <c r="D10" s="20">
        <v>0</v>
      </c>
      <c r="E10" s="20">
        <v>0</v>
      </c>
      <c r="F10" s="20">
        <v>0</v>
      </c>
      <c r="G10" s="20"/>
      <c r="H10" s="83">
        <v>3</v>
      </c>
      <c r="I10" s="24">
        <v>1323795.59</v>
      </c>
      <c r="J10" s="24">
        <v>7729561.300000001</v>
      </c>
    </row>
    <row r="11" spans="1:10" ht="12.75" customHeight="1">
      <c r="A11" s="18" t="s">
        <v>19</v>
      </c>
      <c r="B11" s="19" t="s">
        <v>20</v>
      </c>
      <c r="C11" s="20">
        <f>C12+C13+C14+C15+C16+C17</f>
        <v>196835689</v>
      </c>
      <c r="D11" s="20">
        <f>D12+D13+D14+D15+D16+D17</f>
        <v>336682728</v>
      </c>
      <c r="E11" s="20">
        <v>373521787</v>
      </c>
      <c r="F11" s="20">
        <f>F12+F13+F14+F15+F16+F17</f>
        <v>425809640</v>
      </c>
      <c r="G11" s="20">
        <f>G12+G13+G14+G15+G16+G17</f>
        <v>425143477</v>
      </c>
      <c r="H11" s="83"/>
      <c r="I11" s="8"/>
      <c r="J11" s="8"/>
    </row>
    <row r="12" spans="1:10" ht="12.75" customHeight="1">
      <c r="A12" s="18" t="s">
        <v>21</v>
      </c>
      <c r="B12" s="19" t="s">
        <v>22</v>
      </c>
      <c r="C12" s="20">
        <v>45512084</v>
      </c>
      <c r="D12" s="20">
        <v>146103471</v>
      </c>
      <c r="E12" s="20">
        <v>146103471</v>
      </c>
      <c r="F12" s="20">
        <f>145479500+64505971</f>
        <v>209985471</v>
      </c>
      <c r="G12" s="20">
        <f>131693000+64505971</f>
        <v>196198971</v>
      </c>
      <c r="H12" s="83"/>
      <c r="I12" s="8"/>
      <c r="J12" s="8"/>
    </row>
    <row r="13" spans="1:10" s="31" customFormat="1" ht="12.75" customHeight="1">
      <c r="A13" s="10"/>
      <c r="B13" s="25" t="s">
        <v>23</v>
      </c>
      <c r="C13" s="30">
        <v>89808807</v>
      </c>
      <c r="D13" s="30">
        <v>105953520</v>
      </c>
      <c r="E13" s="30">
        <v>205449592</v>
      </c>
      <c r="F13" s="30">
        <f>28805025+180115995+1407360</f>
        <v>210328380</v>
      </c>
      <c r="G13" s="30">
        <f>225855822+1407360</f>
        <v>227263182</v>
      </c>
      <c r="H13" s="83"/>
      <c r="I13" s="8">
        <v>48498570.93</v>
      </c>
      <c r="J13" s="8">
        <v>49231974.5</v>
      </c>
    </row>
    <row r="14" spans="1:10" ht="12.75" customHeight="1">
      <c r="A14" s="10">
        <v>4</v>
      </c>
      <c r="B14" s="25" t="s">
        <v>24</v>
      </c>
      <c r="C14" s="20">
        <v>96204577</v>
      </c>
      <c r="D14" s="20">
        <v>162272174</v>
      </c>
      <c r="E14" s="20">
        <v>171204805</v>
      </c>
      <c r="F14" s="20">
        <f>173065760+3267439+1827725+1931387</f>
        <v>180092311</v>
      </c>
      <c r="G14" s="20">
        <f>224460536+3267439+2153882+1931387</f>
        <v>231813244</v>
      </c>
      <c r="H14" s="83"/>
      <c r="I14" s="8"/>
      <c r="J14" s="8"/>
    </row>
    <row r="15" spans="1:10" ht="12.75" customHeight="1">
      <c r="A15" s="18" t="s">
        <v>11</v>
      </c>
      <c r="B15" s="19" t="s">
        <v>26</v>
      </c>
      <c r="C15" s="20">
        <v>4708078</v>
      </c>
      <c r="D15" s="20">
        <v>0</v>
      </c>
      <c r="E15" s="20">
        <v>0</v>
      </c>
      <c r="F15" s="20">
        <v>0</v>
      </c>
      <c r="G15" s="20">
        <f>88319137-88319137</f>
        <v>0</v>
      </c>
      <c r="H15" s="83">
        <v>4</v>
      </c>
      <c r="I15" s="8">
        <v>1336408.7</v>
      </c>
      <c r="J15" s="8">
        <v>1318825.98</v>
      </c>
    </row>
    <row r="16" spans="1:10" ht="12.75" customHeight="1">
      <c r="A16" s="18" t="s">
        <v>13</v>
      </c>
      <c r="B16" s="19" t="s">
        <v>27</v>
      </c>
      <c r="C16" s="20">
        <v>-39397857</v>
      </c>
      <c r="D16" s="20">
        <v>-77646437</v>
      </c>
      <c r="E16" s="20">
        <v>-149236081</v>
      </c>
      <c r="F16" s="20">
        <f>-(6290169+89418873+75833866+3053614)</f>
        <v>-174596522</v>
      </c>
      <c r="G16" s="20">
        <f>-(9515468+115044258+101669438+3902756)</f>
        <v>-230131920</v>
      </c>
      <c r="H16" s="83"/>
      <c r="I16" s="8"/>
      <c r="J16" s="8"/>
    </row>
    <row r="17" spans="1:10" ht="12.75" customHeight="1">
      <c r="A17" s="18" t="s">
        <v>19</v>
      </c>
      <c r="B17" s="19" t="s">
        <v>28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83"/>
      <c r="I17" s="8"/>
      <c r="J17" s="8"/>
    </row>
    <row r="18" spans="1:8" ht="12.75" customHeight="1">
      <c r="A18" s="18" t="s">
        <v>21</v>
      </c>
      <c r="B18" s="19" t="s">
        <v>29</v>
      </c>
      <c r="C18" s="20">
        <f>SUM(C19:C22)</f>
        <v>4428300</v>
      </c>
      <c r="D18" s="20">
        <f>SUM(D19:D22)</f>
        <v>0</v>
      </c>
      <c r="E18" s="20">
        <v>0</v>
      </c>
      <c r="F18" s="20">
        <f>SUM(F19:F22)</f>
        <v>0</v>
      </c>
      <c r="G18" s="20">
        <f>SUM(G19:G22)</f>
        <v>0</v>
      </c>
      <c r="H18" s="83"/>
    </row>
    <row r="19" spans="1:10" ht="12.75" customHeight="1">
      <c r="A19" s="18" t="s">
        <v>25</v>
      </c>
      <c r="B19" s="19" t="s">
        <v>30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83"/>
      <c r="I19" s="8"/>
      <c r="J19" s="8">
        <v>0</v>
      </c>
    </row>
    <row r="20" spans="1:10" s="31" customFormat="1" ht="12.75" customHeight="1">
      <c r="A20" s="10"/>
      <c r="B20" s="25" t="s">
        <v>31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83"/>
      <c r="I20" s="8">
        <v>1336408.7</v>
      </c>
      <c r="J20" s="8">
        <v>1318825.98</v>
      </c>
    </row>
    <row r="21" spans="1:10" ht="12.75" customHeight="1">
      <c r="A21" s="10">
        <v>5</v>
      </c>
      <c r="B21" s="25" t="s">
        <v>32</v>
      </c>
      <c r="C21" s="20">
        <v>4428300</v>
      </c>
      <c r="D21" s="20">
        <v>0</v>
      </c>
      <c r="E21" s="20">
        <v>0</v>
      </c>
      <c r="F21" s="20">
        <v>0</v>
      </c>
      <c r="G21" s="20">
        <v>0</v>
      </c>
      <c r="H21" s="83"/>
      <c r="I21" s="8"/>
      <c r="J21" s="8"/>
    </row>
    <row r="22" spans="1:10" ht="12.75" customHeight="1">
      <c r="A22" s="10">
        <v>6</v>
      </c>
      <c r="B22" s="25" t="s">
        <v>33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83"/>
      <c r="I22" s="8"/>
      <c r="J22" s="8"/>
    </row>
    <row r="23" spans="1:10" ht="12.75" customHeight="1">
      <c r="A23" s="10">
        <v>7</v>
      </c>
      <c r="B23" s="25" t="s">
        <v>34</v>
      </c>
      <c r="C23" s="20">
        <f>C24+C30+C36+C39+C43</f>
        <v>75970003</v>
      </c>
      <c r="D23" s="20">
        <f>D24+D30+D36+D39+D43</f>
        <v>65872862</v>
      </c>
      <c r="E23" s="20">
        <v>91535489.25</v>
      </c>
      <c r="F23" s="20" t="e">
        <f>F24+F30+F36+F39+F43</f>
        <v>#REF!</v>
      </c>
      <c r="G23" s="20" t="e">
        <f>G24+G30+G36+G39+G43</f>
        <v>#REF!</v>
      </c>
      <c r="H23" s="83"/>
      <c r="I23" s="8">
        <v>1176472</v>
      </c>
      <c r="J23" s="8">
        <v>56528.7</v>
      </c>
    </row>
    <row r="24" spans="1:10" s="31" customFormat="1" ht="12.75" customHeight="1">
      <c r="A24" s="10"/>
      <c r="B24" s="25" t="s">
        <v>133</v>
      </c>
      <c r="C24" s="30">
        <f>SUM(C25:C29)</f>
        <v>7700726</v>
      </c>
      <c r="D24" s="30">
        <f>SUM(D25:D29)</f>
        <v>23542873</v>
      </c>
      <c r="E24" s="30">
        <v>47861579</v>
      </c>
      <c r="F24" s="30">
        <f>SUM(F25:F29)</f>
        <v>41253384</v>
      </c>
      <c r="G24" s="30">
        <f>SUM(G25:G29)</f>
        <v>50444295</v>
      </c>
      <c r="H24" s="83"/>
      <c r="I24" s="8">
        <v>53945905.03</v>
      </c>
      <c r="J24" s="8">
        <v>53100084.39</v>
      </c>
    </row>
    <row r="25" spans="1:10" ht="12.75" customHeight="1">
      <c r="A25" s="10" t="s">
        <v>1</v>
      </c>
      <c r="B25" s="25" t="s">
        <v>35</v>
      </c>
      <c r="C25" s="20">
        <v>7109995</v>
      </c>
      <c r="D25" s="20">
        <v>18559628</v>
      </c>
      <c r="E25" s="20">
        <v>32115465</v>
      </c>
      <c r="F25" s="20">
        <f>4196409+20215562+1434568+890237</f>
        <v>26736776</v>
      </c>
      <c r="G25" s="20">
        <f>8411650+688241+18958901+2788940+3797740</f>
        <v>34645472</v>
      </c>
      <c r="H25" s="83"/>
      <c r="I25" s="8"/>
      <c r="J25" s="8">
        <v>0</v>
      </c>
    </row>
    <row r="26" spans="1:10" ht="12.75" customHeight="1">
      <c r="A26" s="10">
        <v>1</v>
      </c>
      <c r="B26" s="25" t="s">
        <v>36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H26" s="83"/>
      <c r="I26" s="8"/>
      <c r="J26" s="8">
        <v>0</v>
      </c>
    </row>
    <row r="27" spans="1:10" ht="12.75" customHeight="1">
      <c r="A27" s="18" t="s">
        <v>11</v>
      </c>
      <c r="B27" s="19" t="s">
        <v>37</v>
      </c>
      <c r="C27" s="20">
        <v>0</v>
      </c>
      <c r="D27" s="20">
        <v>4718872</v>
      </c>
      <c r="E27" s="20">
        <v>14544535</v>
      </c>
      <c r="F27" s="20">
        <f>1671310+11279261</f>
        <v>12950571</v>
      </c>
      <c r="G27" s="20">
        <f>7570540+6428196</f>
        <v>13998736</v>
      </c>
      <c r="H27" s="83"/>
      <c r="I27" s="8"/>
      <c r="J27" s="8"/>
    </row>
    <row r="28" spans="1:10" ht="12.75" customHeight="1">
      <c r="A28" s="18" t="s">
        <v>13</v>
      </c>
      <c r="B28" s="19" t="s">
        <v>38</v>
      </c>
      <c r="C28" s="20">
        <v>590731</v>
      </c>
      <c r="D28" s="20">
        <v>264373</v>
      </c>
      <c r="E28" s="20">
        <v>1201579</v>
      </c>
      <c r="F28" s="20">
        <f>693737+872300</f>
        <v>1566037</v>
      </c>
      <c r="G28" s="20">
        <f>929409+870678</f>
        <v>1800087</v>
      </c>
      <c r="H28" s="83"/>
      <c r="I28" s="8"/>
      <c r="J28" s="8"/>
    </row>
    <row r="29" spans="1:10" ht="12.75" customHeight="1">
      <c r="A29" s="18" t="s">
        <v>19</v>
      </c>
      <c r="B29" s="19" t="s">
        <v>39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83"/>
      <c r="I29" s="8"/>
      <c r="J29" s="8"/>
    </row>
    <row r="30" spans="1:10" ht="12.75" customHeight="1">
      <c r="A30" s="18" t="s">
        <v>21</v>
      </c>
      <c r="B30" s="21" t="s">
        <v>40</v>
      </c>
      <c r="C30" s="20">
        <f>SUM(C31:C35)</f>
        <v>61561438</v>
      </c>
      <c r="D30" s="20">
        <f>SUM(D31:D35)</f>
        <v>33568786</v>
      </c>
      <c r="E30" s="20">
        <v>38296642.25</v>
      </c>
      <c r="F30" s="20" t="e">
        <f>SUM(F31:F35)</f>
        <v>#REF!</v>
      </c>
      <c r="G30" s="20" t="e">
        <f>SUM(G31:G35)</f>
        <v>#REF!</v>
      </c>
      <c r="H30" s="83">
        <v>5</v>
      </c>
      <c r="I30" s="8">
        <v>5648835</v>
      </c>
      <c r="J30" s="8"/>
    </row>
    <row r="31" spans="1:10" ht="12.75" customHeight="1">
      <c r="A31" s="18"/>
      <c r="B31" s="25" t="s">
        <v>41</v>
      </c>
      <c r="C31" s="20">
        <v>27761769</v>
      </c>
      <c r="D31" s="20">
        <v>15679466</v>
      </c>
      <c r="E31" s="20">
        <v>28007796</v>
      </c>
      <c r="F31" s="20">
        <f>43249534-18390838</f>
        <v>24858696</v>
      </c>
      <c r="G31" s="20">
        <v>56700754</v>
      </c>
      <c r="H31" s="83"/>
      <c r="I31" s="8">
        <v>5648835</v>
      </c>
      <c r="J31" s="8">
        <v>0</v>
      </c>
    </row>
    <row r="32" spans="1:10" ht="12.75" customHeight="1">
      <c r="A32" s="10">
        <v>2</v>
      </c>
      <c r="B32" s="25" t="s">
        <v>42</v>
      </c>
      <c r="C32" s="20">
        <v>0</v>
      </c>
      <c r="D32" s="20">
        <v>12029319</v>
      </c>
      <c r="E32" s="20">
        <v>0</v>
      </c>
      <c r="F32" s="20">
        <v>0</v>
      </c>
      <c r="G32" s="20">
        <v>0</v>
      </c>
      <c r="H32" s="83"/>
      <c r="I32" s="8"/>
      <c r="J32" s="8"/>
    </row>
    <row r="33" spans="1:10" ht="12.75" customHeight="1">
      <c r="A33" s="18" t="s">
        <v>11</v>
      </c>
      <c r="B33" s="19" t="s">
        <v>43</v>
      </c>
      <c r="C33" s="20">
        <v>237000</v>
      </c>
      <c r="D33" s="20">
        <v>730001</v>
      </c>
      <c r="E33" s="20">
        <v>0</v>
      </c>
      <c r="F33" s="20">
        <f>317000</f>
        <v>317000</v>
      </c>
      <c r="G33" s="20">
        <v>0</v>
      </c>
      <c r="H33" s="83"/>
      <c r="I33" s="8"/>
      <c r="J33" s="8"/>
    </row>
    <row r="34" spans="1:10" ht="12.75" customHeight="1">
      <c r="A34" s="18" t="s">
        <v>13</v>
      </c>
      <c r="B34" s="19" t="s">
        <v>5</v>
      </c>
      <c r="C34" s="20">
        <v>33562669</v>
      </c>
      <c r="D34" s="20">
        <v>5130000</v>
      </c>
      <c r="E34" s="20">
        <v>10288846.25</v>
      </c>
      <c r="F34" s="20" t="e">
        <f>17678006-'Te ardhura e shpenzime'!#REF!</f>
        <v>#REF!</v>
      </c>
      <c r="G34" s="20" t="e">
        <f>26487723-718910-'Te ardhura e shpenzime'!#REF!+5130000</f>
        <v>#REF!</v>
      </c>
      <c r="H34" s="83"/>
      <c r="I34" s="8"/>
      <c r="J34" s="8"/>
    </row>
    <row r="35" spans="1:10" ht="12.75" customHeight="1">
      <c r="A35" s="18" t="s">
        <v>19</v>
      </c>
      <c r="B35" s="19" t="s">
        <v>44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83"/>
      <c r="I35" s="8"/>
      <c r="J35" s="8"/>
    </row>
    <row r="36" spans="1:10" ht="12.75" customHeight="1">
      <c r="A36" s="18" t="s">
        <v>21</v>
      </c>
      <c r="B36" s="19" t="s">
        <v>45</v>
      </c>
      <c r="C36" s="20">
        <f>SUM(C37:C38)</f>
        <v>0</v>
      </c>
      <c r="D36" s="20">
        <f>SUM(D37:D38)</f>
        <v>0</v>
      </c>
      <c r="E36" s="20">
        <v>0</v>
      </c>
      <c r="F36" s="20">
        <f>SUM(F37:F38)</f>
        <v>0</v>
      </c>
      <c r="G36" s="20">
        <v>0</v>
      </c>
      <c r="H36" s="83">
        <v>6</v>
      </c>
      <c r="I36" s="8">
        <v>20342747.02</v>
      </c>
      <c r="J36" s="8">
        <v>25510304.24</v>
      </c>
    </row>
    <row r="37" spans="1:10" s="31" customFormat="1" ht="12.75" customHeight="1">
      <c r="A37" s="10"/>
      <c r="B37" s="25" t="s">
        <v>15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83"/>
      <c r="I37" s="8">
        <v>20342747.02</v>
      </c>
      <c r="J37" s="8">
        <v>25510304.24</v>
      </c>
    </row>
    <row r="38" spans="1:10" ht="12.75" customHeight="1">
      <c r="A38" s="10">
        <v>3</v>
      </c>
      <c r="B38" s="25" t="s">
        <v>46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83"/>
      <c r="I38" s="8"/>
      <c r="J38" s="8"/>
    </row>
    <row r="39" spans="1:10" ht="12.75" customHeight="1">
      <c r="A39" s="10">
        <v>4</v>
      </c>
      <c r="B39" s="25" t="s">
        <v>47</v>
      </c>
      <c r="C39" s="20">
        <f>SUM(C40:C42)</f>
        <v>6707839</v>
      </c>
      <c r="D39" s="20">
        <f>SUM(D40:D42)</f>
        <v>8761203</v>
      </c>
      <c r="E39" s="20">
        <v>5377268</v>
      </c>
      <c r="F39" s="20">
        <f>SUM(F40:F42)</f>
        <v>13013243</v>
      </c>
      <c r="G39" s="20">
        <f>SUM(G40:G42)</f>
        <v>1313177</v>
      </c>
      <c r="H39" s="84"/>
      <c r="I39" s="8"/>
      <c r="J39" s="8"/>
    </row>
    <row r="40" spans="1:10" ht="12.75" customHeight="1">
      <c r="A40" s="18" t="s">
        <v>11</v>
      </c>
      <c r="B40" s="19" t="s">
        <v>48</v>
      </c>
      <c r="C40" s="20">
        <v>2555535</v>
      </c>
      <c r="D40" s="20">
        <v>1152332</v>
      </c>
      <c r="E40" s="20">
        <v>5053412</v>
      </c>
      <c r="F40" s="20">
        <f>4090529+859568+60696+18682+20198+71188+11962+20515+113315</f>
        <v>5266653</v>
      </c>
      <c r="G40" s="20">
        <f>1299+1759+60696+28211+13318+71188+76941+48487+203390-1616-3370</f>
        <v>500303</v>
      </c>
      <c r="H40" s="83"/>
      <c r="I40" s="8"/>
      <c r="J40" s="8"/>
    </row>
    <row r="41" spans="1:10" ht="12.75" customHeight="1">
      <c r="A41" s="18" t="s">
        <v>13</v>
      </c>
      <c r="B41" s="19" t="s">
        <v>49</v>
      </c>
      <c r="C41" s="20">
        <v>4152304</v>
      </c>
      <c r="D41" s="20">
        <v>7608871</v>
      </c>
      <c r="E41" s="20">
        <v>323856</v>
      </c>
      <c r="F41" s="20">
        <f>7249076+485180+12334</f>
        <v>7746590</v>
      </c>
      <c r="G41" s="20">
        <f>114281+687656+10937</f>
        <v>812874</v>
      </c>
      <c r="H41" s="83"/>
      <c r="I41" s="8"/>
      <c r="J41" s="8"/>
    </row>
    <row r="42" spans="1:10" ht="12.75" customHeight="1">
      <c r="A42" s="18" t="s">
        <v>19</v>
      </c>
      <c r="B42" s="19" t="s">
        <v>50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83"/>
      <c r="I42" s="8"/>
      <c r="J42" s="8"/>
    </row>
    <row r="43" spans="1:10" s="31" customFormat="1" ht="12.75" customHeight="1">
      <c r="A43" s="10"/>
      <c r="B43" s="25" t="s">
        <v>31</v>
      </c>
      <c r="C43" s="30">
        <f>C44</f>
        <v>0</v>
      </c>
      <c r="D43" s="30">
        <f>D44</f>
        <v>0</v>
      </c>
      <c r="E43" s="30">
        <v>0</v>
      </c>
      <c r="F43" s="30">
        <f>F44</f>
        <v>0</v>
      </c>
      <c r="G43" s="30">
        <v>0</v>
      </c>
      <c r="H43" s="83"/>
      <c r="I43" s="8">
        <v>0</v>
      </c>
      <c r="J43" s="8">
        <v>0</v>
      </c>
    </row>
    <row r="44" spans="1:10" s="31" customFormat="1" ht="12.75" customHeight="1">
      <c r="A44" s="10">
        <v>5</v>
      </c>
      <c r="B44" s="25" t="s">
        <v>51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83"/>
      <c r="I44" s="8"/>
      <c r="J44" s="8"/>
    </row>
    <row r="45" spans="1:10" ht="12.75" customHeight="1">
      <c r="A45" s="10">
        <v>6</v>
      </c>
      <c r="B45" s="25" t="s">
        <v>52</v>
      </c>
      <c r="C45" s="20">
        <f>SUM(C46:C48)</f>
        <v>0</v>
      </c>
      <c r="D45" s="20">
        <f>SUM(D46:D48)</f>
        <v>0</v>
      </c>
      <c r="E45" s="20">
        <v>0</v>
      </c>
      <c r="F45" s="20">
        <f>SUM(F46:F48)</f>
        <v>0</v>
      </c>
      <c r="G45" s="20">
        <v>0</v>
      </c>
      <c r="H45" s="83"/>
      <c r="I45" s="8"/>
      <c r="J45" s="8"/>
    </row>
    <row r="46" spans="1:10" s="31" customFormat="1" ht="12.75" customHeight="1">
      <c r="A46" s="10"/>
      <c r="B46" s="25" t="s">
        <v>53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83"/>
      <c r="I46" s="8">
        <v>25991582.02</v>
      </c>
      <c r="J46" s="8">
        <v>25510304.24</v>
      </c>
    </row>
    <row r="47" spans="1:10" s="31" customFormat="1" ht="12.75" customHeight="1">
      <c r="A47" s="10"/>
      <c r="B47" s="25" t="s">
        <v>134</v>
      </c>
      <c r="C47" s="30"/>
      <c r="D47" s="30"/>
      <c r="E47" s="30"/>
      <c r="F47" s="30"/>
      <c r="G47" s="30"/>
      <c r="H47" s="83"/>
      <c r="I47" s="8"/>
      <c r="J47" s="8"/>
    </row>
    <row r="48" spans="1:10" s="31" customFormat="1" ht="12.75" customHeight="1">
      <c r="A48" s="10"/>
      <c r="B48" s="25" t="s">
        <v>54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83"/>
      <c r="I48" s="8">
        <v>79937487.05</v>
      </c>
      <c r="J48" s="8">
        <v>78610388.63</v>
      </c>
    </row>
    <row r="49" spans="1:9" ht="12.75" customHeight="1">
      <c r="A49" s="9"/>
      <c r="B49" s="9"/>
      <c r="C49" s="17"/>
      <c r="D49" s="17"/>
      <c r="E49" s="17"/>
      <c r="F49" s="17"/>
      <c r="G49" s="17"/>
      <c r="H49" s="17"/>
      <c r="I49" s="17"/>
    </row>
    <row r="50" spans="1:9" ht="12.75" customHeight="1">
      <c r="A50" s="301"/>
      <c r="B50" s="301"/>
      <c r="C50" s="13"/>
      <c r="D50" s="13"/>
      <c r="F50" s="11"/>
      <c r="G50" s="11"/>
      <c r="H50" s="11"/>
      <c r="I50" s="11"/>
    </row>
    <row r="51" spans="1:10" ht="12.75" customHeight="1">
      <c r="A51" s="301"/>
      <c r="B51" s="301"/>
      <c r="C51" s="301"/>
      <c r="D51" s="301"/>
      <c r="E51" s="301"/>
      <c r="F51" s="301"/>
      <c r="G51" s="301"/>
      <c r="H51" s="301"/>
      <c r="I51" s="301"/>
      <c r="J51" s="301"/>
    </row>
    <row r="52" spans="1:10" ht="12.75" customHeight="1">
      <c r="A52" s="300" t="s">
        <v>126</v>
      </c>
      <c r="B52" s="300"/>
      <c r="C52" s="6">
        <v>1999</v>
      </c>
      <c r="D52" s="6">
        <v>2000</v>
      </c>
      <c r="E52" s="7">
        <v>2001</v>
      </c>
      <c r="F52" s="10">
        <v>2002</v>
      </c>
      <c r="G52" s="10">
        <v>2003</v>
      </c>
      <c r="H52" s="83"/>
      <c r="I52" s="22">
        <v>2010</v>
      </c>
      <c r="J52" s="22">
        <v>2009</v>
      </c>
    </row>
    <row r="53" spans="1:10" ht="12.75" customHeight="1">
      <c r="A53" s="300" t="s">
        <v>55</v>
      </c>
      <c r="B53" s="300"/>
      <c r="C53" s="6"/>
      <c r="D53" s="6"/>
      <c r="E53" s="7"/>
      <c r="F53" s="10"/>
      <c r="G53" s="10"/>
      <c r="H53" s="83"/>
      <c r="I53" s="22"/>
      <c r="J53" s="22"/>
    </row>
    <row r="54" spans="1:10" ht="12.75" customHeight="1">
      <c r="A54" s="10" t="s">
        <v>0</v>
      </c>
      <c r="B54" s="25" t="s">
        <v>56</v>
      </c>
      <c r="C54" s="20">
        <f>C55+C66+C71+C72</f>
        <v>56512963</v>
      </c>
      <c r="D54" s="20">
        <f>D55+D66+D71+D72</f>
        <v>113958327</v>
      </c>
      <c r="E54" s="20">
        <v>215426152.25</v>
      </c>
      <c r="F54" s="20" t="e">
        <f>F55+F66+F71+F72</f>
        <v>#REF!</v>
      </c>
      <c r="G54" s="20" t="e">
        <f>G55+G66+G71+G72</f>
        <v>#REF!</v>
      </c>
      <c r="H54" s="83"/>
      <c r="I54" s="20"/>
      <c r="J54" s="20"/>
    </row>
    <row r="55" spans="1:10" ht="12.75" customHeight="1">
      <c r="A55" s="10">
        <v>1</v>
      </c>
      <c r="B55" s="25" t="s">
        <v>12</v>
      </c>
      <c r="C55" s="20">
        <f>C56+C57+C58+C59+C63+C64</f>
        <v>39609170</v>
      </c>
      <c r="D55" s="20">
        <f>D56+D57+D58+D59+D63+D64</f>
        <v>79162316</v>
      </c>
      <c r="E55" s="20">
        <v>158062086.75</v>
      </c>
      <c r="F55" s="20" t="e">
        <f>F56+F57+F58+F59+F63+F64</f>
        <v>#REF!</v>
      </c>
      <c r="G55" s="20" t="e">
        <f>G56+G57+G58+G59+G63+G64</f>
        <v>#REF!</v>
      </c>
      <c r="H55" s="83"/>
      <c r="I55" s="20"/>
      <c r="J55" s="20"/>
    </row>
    <row r="56" spans="1:10" ht="12.75" customHeight="1">
      <c r="A56" s="10">
        <v>2</v>
      </c>
      <c r="B56" s="25" t="s">
        <v>57</v>
      </c>
      <c r="C56" s="20">
        <v>100000</v>
      </c>
      <c r="D56" s="20">
        <v>100000</v>
      </c>
      <c r="E56" s="20">
        <v>72120000</v>
      </c>
      <c r="F56" s="20">
        <v>72120000</v>
      </c>
      <c r="G56" s="20">
        <v>72120000</v>
      </c>
      <c r="H56" s="83"/>
      <c r="I56" s="24"/>
      <c r="J56" s="24"/>
    </row>
    <row r="57" spans="1:10" ht="12.75" customHeight="1">
      <c r="A57" s="18" t="s">
        <v>11</v>
      </c>
      <c r="B57" s="19" t="s">
        <v>58</v>
      </c>
      <c r="C57" s="20">
        <v>0</v>
      </c>
      <c r="D57" s="20">
        <v>0</v>
      </c>
      <c r="E57" s="20">
        <v>47205564.25</v>
      </c>
      <c r="F57" s="20">
        <v>47205564</v>
      </c>
      <c r="G57" s="20">
        <v>47205564</v>
      </c>
      <c r="H57" s="83"/>
      <c r="I57" s="24"/>
      <c r="J57" s="24">
        <v>865218.88</v>
      </c>
    </row>
    <row r="58" spans="1:10" ht="12.75" customHeight="1">
      <c r="A58" s="18" t="s">
        <v>13</v>
      </c>
      <c r="B58" s="19" t="s">
        <v>59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83"/>
      <c r="I58" s="24"/>
      <c r="J58" s="24"/>
    </row>
    <row r="59" spans="1:10" ht="12.75" customHeight="1">
      <c r="A59" s="18" t="s">
        <v>19</v>
      </c>
      <c r="B59" s="19" t="s">
        <v>60</v>
      </c>
      <c r="C59" s="20">
        <f>SUM(C60:C62)</f>
        <v>0</v>
      </c>
      <c r="D59" s="20">
        <f>SUM(D60:D62)</f>
        <v>0</v>
      </c>
      <c r="E59" s="20">
        <v>7042316</v>
      </c>
      <c r="F59" s="20">
        <f>SUM(F60:F62)</f>
        <v>7042316</v>
      </c>
      <c r="G59" s="20">
        <f>SUM(G60:G62)</f>
        <v>46364118</v>
      </c>
      <c r="H59" s="83"/>
      <c r="I59" s="20"/>
      <c r="J59" s="20"/>
    </row>
    <row r="60" spans="1:10" s="31" customFormat="1" ht="12.75" customHeight="1">
      <c r="A60" s="10"/>
      <c r="B60" s="25" t="s">
        <v>15</v>
      </c>
      <c r="C60" s="30">
        <v>0</v>
      </c>
      <c r="D60" s="30">
        <v>0</v>
      </c>
      <c r="E60" s="30">
        <v>100000</v>
      </c>
      <c r="F60" s="30">
        <v>100000</v>
      </c>
      <c r="G60" s="30">
        <f>100000+7112000</f>
        <v>7212000</v>
      </c>
      <c r="H60" s="83"/>
      <c r="I60" s="8">
        <v>0</v>
      </c>
      <c r="J60" s="8">
        <v>865218.88</v>
      </c>
    </row>
    <row r="61" spans="1:10" ht="12.75" customHeight="1">
      <c r="A61" s="10">
        <v>3</v>
      </c>
      <c r="B61" s="25" t="s">
        <v>61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83"/>
      <c r="I61" s="24"/>
      <c r="J61" s="24"/>
    </row>
    <row r="62" spans="1:10" ht="12.75" customHeight="1">
      <c r="A62" s="18" t="s">
        <v>11</v>
      </c>
      <c r="B62" s="21" t="s">
        <v>62</v>
      </c>
      <c r="C62" s="20">
        <v>0</v>
      </c>
      <c r="D62" s="20">
        <v>0</v>
      </c>
      <c r="E62" s="20">
        <v>6942316</v>
      </c>
      <c r="F62" s="20">
        <v>6942316</v>
      </c>
      <c r="G62" s="20">
        <v>39152118</v>
      </c>
      <c r="H62" s="83"/>
      <c r="I62" s="20">
        <v>63708953.4</v>
      </c>
      <c r="J62" s="20">
        <v>50426988.63</v>
      </c>
    </row>
    <row r="63" spans="1:10" ht="12.75" customHeight="1">
      <c r="A63" s="18" t="s">
        <v>13</v>
      </c>
      <c r="B63" s="21" t="s">
        <v>63</v>
      </c>
      <c r="C63" s="20">
        <v>8149519</v>
      </c>
      <c r="D63" s="20">
        <v>39509170</v>
      </c>
      <c r="E63" s="20">
        <v>0</v>
      </c>
      <c r="F63" s="20">
        <v>25017223</v>
      </c>
      <c r="G63" s="20">
        <v>0</v>
      </c>
      <c r="H63" s="83"/>
      <c r="I63" s="20">
        <v>529912</v>
      </c>
      <c r="J63" s="20">
        <v>12562</v>
      </c>
    </row>
    <row r="64" spans="1:10" ht="12.75" customHeight="1">
      <c r="A64" s="18" t="s">
        <v>19</v>
      </c>
      <c r="B64" s="21" t="s">
        <v>64</v>
      </c>
      <c r="C64" s="20">
        <v>31359651</v>
      </c>
      <c r="D64" s="20">
        <v>39553146</v>
      </c>
      <c r="E64" s="20">
        <v>31694206.5</v>
      </c>
      <c r="F64" s="20" t="e">
        <f>'Te ardhura e shpenzime'!#REF!</f>
        <v>#REF!</v>
      </c>
      <c r="G64" s="20" t="e">
        <f>'Te ardhura e shpenzime'!#REF!</f>
        <v>#REF!</v>
      </c>
      <c r="H64" s="83">
        <v>7</v>
      </c>
      <c r="I64" s="20">
        <v>1798139.06</v>
      </c>
      <c r="J64" s="20">
        <v>2587239.7199999997</v>
      </c>
    </row>
    <row r="65" spans="1:10" ht="12.75" customHeight="1">
      <c r="A65" s="18" t="s">
        <v>21</v>
      </c>
      <c r="B65" s="21" t="s">
        <v>208</v>
      </c>
      <c r="C65" s="20"/>
      <c r="D65" s="20"/>
      <c r="E65" s="20"/>
      <c r="F65" s="20"/>
      <c r="G65" s="20"/>
      <c r="H65" s="83"/>
      <c r="I65" s="20">
        <v>18234801</v>
      </c>
      <c r="J65" s="20">
        <v>34513912.02</v>
      </c>
    </row>
    <row r="66" spans="1:12" ht="12.75" customHeight="1">
      <c r="A66" s="18" t="s">
        <v>25</v>
      </c>
      <c r="B66" s="21" t="s">
        <v>3</v>
      </c>
      <c r="C66" s="20">
        <f>SUM(C67:C70)</f>
        <v>0</v>
      </c>
      <c r="D66" s="20">
        <f>SUM(D67:D70)</f>
        <v>0</v>
      </c>
      <c r="E66" s="20">
        <v>0</v>
      </c>
      <c r="F66" s="20">
        <f>SUM(F67:F70)</f>
        <v>0</v>
      </c>
      <c r="G66" s="20">
        <f>SUM(G67:G70)</f>
        <v>0</v>
      </c>
      <c r="H66" s="83"/>
      <c r="I66" s="20">
        <v>552209.36</v>
      </c>
      <c r="J66" s="20"/>
      <c r="L66" s="122"/>
    </row>
    <row r="67" spans="1:10" ht="12.75" customHeight="1">
      <c r="A67" s="18" t="s">
        <v>209</v>
      </c>
      <c r="B67" s="21" t="s">
        <v>65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83"/>
      <c r="I67" s="24"/>
      <c r="J67" s="24">
        <v>0</v>
      </c>
    </row>
    <row r="68" spans="1:10" s="31" customFormat="1" ht="12.75" customHeight="1">
      <c r="A68" s="10"/>
      <c r="B68" s="25" t="s">
        <v>23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83"/>
      <c r="I68" s="8">
        <v>84824014.82000001</v>
      </c>
      <c r="J68" s="8">
        <v>87540702.37</v>
      </c>
    </row>
    <row r="69" spans="1:10" ht="12.75" customHeight="1">
      <c r="A69" s="10">
        <v>4</v>
      </c>
      <c r="B69" s="25" t="s">
        <v>66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83">
        <v>8</v>
      </c>
      <c r="I69" s="8">
        <v>379458.5</v>
      </c>
      <c r="J69" s="8">
        <v>590280</v>
      </c>
    </row>
    <row r="70" spans="1:10" ht="12.75" customHeight="1">
      <c r="A70" s="10">
        <v>5</v>
      </c>
      <c r="B70" s="25" t="s">
        <v>67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83"/>
      <c r="I70" s="24"/>
      <c r="J70" s="24"/>
    </row>
    <row r="71" spans="1:10" s="31" customFormat="1" ht="12.75" customHeight="1">
      <c r="A71" s="10"/>
      <c r="B71" s="25" t="s">
        <v>68</v>
      </c>
      <c r="C71" s="30">
        <v>0</v>
      </c>
      <c r="D71" s="30">
        <v>0</v>
      </c>
      <c r="E71" s="30">
        <v>0</v>
      </c>
      <c r="F71" s="30">
        <v>0</v>
      </c>
      <c r="G71" s="30">
        <v>0</v>
      </c>
      <c r="H71" s="83"/>
      <c r="I71" s="8">
        <v>85203473.32000001</v>
      </c>
      <c r="J71" s="8">
        <v>88996201.25</v>
      </c>
    </row>
    <row r="72" spans="1:10" ht="12.75" customHeight="1">
      <c r="A72" s="18"/>
      <c r="B72" s="21"/>
      <c r="C72" s="20">
        <f>SUM(C73:C74)</f>
        <v>16903793</v>
      </c>
      <c r="D72" s="20">
        <f>SUM(D73:D74)</f>
        <v>34796011</v>
      </c>
      <c r="E72" s="20">
        <v>57364065.5</v>
      </c>
      <c r="F72" s="20">
        <f>SUM(F73:F74)</f>
        <v>64041050</v>
      </c>
      <c r="G72" s="20">
        <f>SUM(G73:G74)</f>
        <v>64041050</v>
      </c>
      <c r="H72" s="83"/>
      <c r="I72" s="20"/>
      <c r="J72" s="20"/>
    </row>
    <row r="73" spans="1:10" ht="12.75" customHeight="1">
      <c r="A73" s="10" t="s">
        <v>1</v>
      </c>
      <c r="B73" s="25" t="s">
        <v>69</v>
      </c>
      <c r="C73" s="20">
        <v>16903793</v>
      </c>
      <c r="D73" s="20">
        <v>34796011</v>
      </c>
      <c r="E73" s="20">
        <v>57364065.5</v>
      </c>
      <c r="F73" s="20">
        <v>64041050</v>
      </c>
      <c r="G73" s="20">
        <v>64041050</v>
      </c>
      <c r="H73" s="83"/>
      <c r="I73" s="24"/>
      <c r="J73" s="24"/>
    </row>
    <row r="74" spans="1:10" ht="12.75" customHeight="1">
      <c r="A74" s="10">
        <v>1</v>
      </c>
      <c r="B74" s="25" t="s">
        <v>70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83"/>
      <c r="I74" s="24"/>
      <c r="J74" s="24"/>
    </row>
    <row r="75" spans="1:10" ht="12.75" customHeight="1">
      <c r="A75" s="18" t="s">
        <v>11</v>
      </c>
      <c r="B75" s="19" t="s">
        <v>71</v>
      </c>
      <c r="C75" s="20">
        <f>C76+C84</f>
        <v>220721029</v>
      </c>
      <c r="D75" s="20">
        <f>D76+D84</f>
        <v>288597263</v>
      </c>
      <c r="E75" s="20">
        <v>249631124</v>
      </c>
      <c r="F75" s="20">
        <f>F76+F84</f>
        <v>288008954</v>
      </c>
      <c r="G75" s="20">
        <f>G76+G84</f>
        <v>293613970</v>
      </c>
      <c r="H75" s="83"/>
      <c r="I75" s="20"/>
      <c r="J75" s="20"/>
    </row>
    <row r="76" spans="1:10" ht="12.75" customHeight="1">
      <c r="A76" s="18" t="s">
        <v>13</v>
      </c>
      <c r="B76" s="19" t="s">
        <v>72</v>
      </c>
      <c r="C76" s="20">
        <f>SUM(C77:C83)</f>
        <v>84481379</v>
      </c>
      <c r="D76" s="20">
        <f>SUM(D77:D83)</f>
        <v>145032122</v>
      </c>
      <c r="E76" s="20">
        <v>204986429</v>
      </c>
      <c r="F76" s="20">
        <f>SUM(F77:F83)</f>
        <v>218896549</v>
      </c>
      <c r="G76" s="20">
        <f>SUM(G77:G83)</f>
        <v>130802045</v>
      </c>
      <c r="H76" s="83"/>
      <c r="I76" s="20"/>
      <c r="J76" s="20"/>
    </row>
    <row r="77" spans="1:10" s="31" customFormat="1" ht="12.75" customHeight="1">
      <c r="A77" s="10"/>
      <c r="B77" s="25" t="s">
        <v>41</v>
      </c>
      <c r="C77" s="30">
        <v>27813645</v>
      </c>
      <c r="D77" s="30">
        <v>30215728</v>
      </c>
      <c r="E77" s="30">
        <v>51320728</v>
      </c>
      <c r="F77" s="30">
        <f>34925000+20490000</f>
        <v>55415000</v>
      </c>
      <c r="G77" s="30">
        <v>26184347</v>
      </c>
      <c r="H77" s="83"/>
      <c r="I77" s="8"/>
      <c r="J77" s="8">
        <v>0</v>
      </c>
    </row>
    <row r="78" spans="1:10" s="31" customFormat="1" ht="12.75" customHeight="1">
      <c r="A78" s="10">
        <v>2</v>
      </c>
      <c r="B78" s="25" t="s">
        <v>73</v>
      </c>
      <c r="C78" s="30">
        <v>56667734</v>
      </c>
      <c r="D78" s="30">
        <v>114816394</v>
      </c>
      <c r="E78" s="30">
        <v>75318498</v>
      </c>
      <c r="F78" s="30">
        <f>6481212+70848337</f>
        <v>77329549</v>
      </c>
      <c r="G78" s="30">
        <f>56620069+26475469</f>
        <v>83095538</v>
      </c>
      <c r="H78" s="83"/>
      <c r="I78" s="8">
        <v>6799838.49</v>
      </c>
      <c r="J78" s="8"/>
    </row>
    <row r="79" spans="1:10" ht="12.75" customHeight="1">
      <c r="A79" s="10">
        <v>3</v>
      </c>
      <c r="B79" s="25" t="s">
        <v>74</v>
      </c>
      <c r="C79" s="20">
        <v>0</v>
      </c>
      <c r="D79" s="20">
        <v>0</v>
      </c>
      <c r="E79" s="20">
        <v>0</v>
      </c>
      <c r="F79" s="20">
        <v>13700000</v>
      </c>
      <c r="G79" s="20">
        <v>0</v>
      </c>
      <c r="H79" s="83"/>
      <c r="I79" s="24"/>
      <c r="J79" s="24"/>
    </row>
    <row r="80" spans="1:10" ht="12.75" customHeight="1">
      <c r="A80" s="10">
        <v>4</v>
      </c>
      <c r="B80" s="25" t="s">
        <v>66</v>
      </c>
      <c r="C80" s="20">
        <v>0</v>
      </c>
      <c r="D80" s="20">
        <v>0</v>
      </c>
      <c r="E80" s="20">
        <v>15801738</v>
      </c>
      <c r="F80" s="20">
        <f>33452000</f>
        <v>33452000</v>
      </c>
      <c r="G80" s="20">
        <f>11522160</f>
        <v>11522160</v>
      </c>
      <c r="H80" s="83"/>
      <c r="I80" s="24"/>
      <c r="J80" s="24"/>
    </row>
    <row r="81" spans="1:10" s="31" customFormat="1" ht="12.75" customHeight="1">
      <c r="A81" s="10"/>
      <c r="B81" s="25" t="s">
        <v>75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83"/>
      <c r="I81" s="8">
        <v>6799838.49</v>
      </c>
      <c r="J81" s="8">
        <v>0</v>
      </c>
    </row>
    <row r="82" spans="1:10" s="31" customFormat="1" ht="12.75" customHeight="1">
      <c r="A82" s="10"/>
      <c r="B82" s="25" t="s">
        <v>76</v>
      </c>
      <c r="C82" s="30">
        <v>0</v>
      </c>
      <c r="D82" s="30">
        <v>0</v>
      </c>
      <c r="E82" s="30">
        <v>45505465</v>
      </c>
      <c r="F82" s="30">
        <f>54228159+14409416+1954059-31591634</f>
        <v>39000000</v>
      </c>
      <c r="G82" s="30">
        <f>10000000</f>
        <v>10000000</v>
      </c>
      <c r="H82" s="83"/>
      <c r="I82" s="8">
        <v>92003311.81</v>
      </c>
      <c r="J82" s="8">
        <v>88996201.25</v>
      </c>
    </row>
    <row r="83" spans="1:10" ht="12.75" customHeight="1">
      <c r="A83" s="18"/>
      <c r="B83" s="19"/>
      <c r="C83" s="20">
        <v>0</v>
      </c>
      <c r="D83" s="20">
        <v>0</v>
      </c>
      <c r="E83" s="20">
        <v>17040000</v>
      </c>
      <c r="F83" s="20">
        <v>0</v>
      </c>
      <c r="G83" s="20">
        <v>0</v>
      </c>
      <c r="H83" s="83"/>
      <c r="I83" s="24"/>
      <c r="J83" s="24"/>
    </row>
    <row r="84" spans="1:10" ht="12.75" customHeight="1">
      <c r="A84" s="10" t="s">
        <v>2</v>
      </c>
      <c r="B84" s="25" t="s">
        <v>77</v>
      </c>
      <c r="C84" s="20">
        <f>SUM(C85:C93)</f>
        <v>136239650</v>
      </c>
      <c r="D84" s="20">
        <f>SUM(D85:D93)</f>
        <v>143565141</v>
      </c>
      <c r="E84" s="20">
        <v>44644695</v>
      </c>
      <c r="F84" s="20">
        <f>SUM(F85:F93)</f>
        <v>69112405</v>
      </c>
      <c r="G84" s="20">
        <f>SUM(G85:G93)</f>
        <v>162811925</v>
      </c>
      <c r="H84" s="83"/>
      <c r="I84" s="20"/>
      <c r="J84" s="20"/>
    </row>
    <row r="85" spans="1:10" ht="27" customHeight="1">
      <c r="A85" s="10">
        <v>1</v>
      </c>
      <c r="B85" s="27" t="s">
        <v>78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83"/>
      <c r="I85" s="24"/>
      <c r="J85" s="24"/>
    </row>
    <row r="86" spans="1:10" ht="28.5" customHeight="1">
      <c r="A86" s="10">
        <v>2</v>
      </c>
      <c r="B86" s="26" t="s">
        <v>79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83"/>
      <c r="I86" s="24"/>
      <c r="J86" s="24"/>
    </row>
    <row r="87" spans="1:10" ht="12.75" customHeight="1">
      <c r="A87" s="10">
        <v>3</v>
      </c>
      <c r="B87" s="19" t="s">
        <v>80</v>
      </c>
      <c r="C87" s="20">
        <v>0</v>
      </c>
      <c r="D87" s="20">
        <v>0</v>
      </c>
      <c r="E87" s="20">
        <v>0</v>
      </c>
      <c r="F87" s="20">
        <v>0</v>
      </c>
      <c r="G87" s="20">
        <f>25502780+4928194</f>
        <v>30430974</v>
      </c>
      <c r="H87" s="83"/>
      <c r="I87" s="24">
        <v>100000</v>
      </c>
      <c r="J87" s="24">
        <v>100000</v>
      </c>
    </row>
    <row r="88" spans="1:10" ht="12.75" customHeight="1">
      <c r="A88" s="10">
        <v>4</v>
      </c>
      <c r="B88" s="19" t="s">
        <v>81</v>
      </c>
      <c r="C88" s="20">
        <v>58100520</v>
      </c>
      <c r="D88" s="20">
        <v>29447042</v>
      </c>
      <c r="E88" s="20">
        <v>29596919</v>
      </c>
      <c r="F88" s="20">
        <f>62887782-3249540-21630746</f>
        <v>38007496</v>
      </c>
      <c r="G88" s="20">
        <f>90217943+25640002</f>
        <v>115857945</v>
      </c>
      <c r="H88" s="83"/>
      <c r="I88" s="24"/>
      <c r="J88" s="24"/>
    </row>
    <row r="89" spans="1:10" ht="12.75" customHeight="1">
      <c r="A89" s="10">
        <v>5</v>
      </c>
      <c r="B89" s="19" t="s">
        <v>82</v>
      </c>
      <c r="C89" s="20">
        <v>275448</v>
      </c>
      <c r="D89" s="20">
        <v>604436</v>
      </c>
      <c r="E89" s="20">
        <v>1201616</v>
      </c>
      <c r="F89" s="20">
        <f>1243183+12000</f>
        <v>1255183</v>
      </c>
      <c r="G89" s="20">
        <f>2341575+12000</f>
        <v>2353575</v>
      </c>
      <c r="H89" s="83"/>
      <c r="I89" s="24"/>
      <c r="J89" s="24"/>
    </row>
    <row r="90" spans="1:10" ht="12.75" customHeight="1">
      <c r="A90" s="10">
        <v>6</v>
      </c>
      <c r="B90" s="19" t="s">
        <v>83</v>
      </c>
      <c r="C90" s="20">
        <v>372404</v>
      </c>
      <c r="D90" s="20">
        <v>1338666</v>
      </c>
      <c r="E90" s="20">
        <v>3050222</v>
      </c>
      <c r="F90" s="20">
        <v>2761080</v>
      </c>
      <c r="G90" s="20">
        <v>1981890</v>
      </c>
      <c r="H90" s="83"/>
      <c r="I90" s="24"/>
      <c r="J90" s="24"/>
    </row>
    <row r="91" spans="1:10" ht="12.75" customHeight="1">
      <c r="A91" s="10">
        <v>7</v>
      </c>
      <c r="B91" s="19" t="s">
        <v>84</v>
      </c>
      <c r="C91" s="20">
        <v>207948</v>
      </c>
      <c r="D91" s="20">
        <v>400965</v>
      </c>
      <c r="E91" s="20">
        <v>5487669</v>
      </c>
      <c r="F91" s="20">
        <f>247869+2311200+6085558+80000</f>
        <v>8724627</v>
      </c>
      <c r="G91" s="20">
        <f>407094+2914156+80000+2646755-55000</f>
        <v>5993005</v>
      </c>
      <c r="H91" s="83"/>
      <c r="I91" s="24"/>
      <c r="J91" s="24"/>
    </row>
    <row r="92" spans="1:10" ht="12.75" customHeight="1">
      <c r="A92" s="10">
        <v>8</v>
      </c>
      <c r="B92" s="19" t="s">
        <v>85</v>
      </c>
      <c r="C92" s="20">
        <v>43362116</v>
      </c>
      <c r="D92" s="20">
        <v>76990330</v>
      </c>
      <c r="E92" s="20">
        <v>0</v>
      </c>
      <c r="F92" s="20">
        <f>48346168+3249540-18390838-20412993</f>
        <v>12791877</v>
      </c>
      <c r="G92" s="20">
        <v>0</v>
      </c>
      <c r="H92" s="83"/>
      <c r="I92" s="24">
        <v>10462704</v>
      </c>
      <c r="J92" s="24">
        <v>10462704</v>
      </c>
    </row>
    <row r="93" spans="1:10" ht="12.75" customHeight="1">
      <c r="A93" s="10">
        <v>9</v>
      </c>
      <c r="B93" s="19" t="s">
        <v>86</v>
      </c>
      <c r="C93" s="20">
        <v>33921214</v>
      </c>
      <c r="D93" s="20">
        <v>34783702</v>
      </c>
      <c r="E93" s="20">
        <v>5308269</v>
      </c>
      <c r="F93" s="20">
        <f>58800+1513342+4000000</f>
        <v>5572142</v>
      </c>
      <c r="G93" s="20">
        <f>6135736+58800</f>
        <v>6194536</v>
      </c>
      <c r="H93" s="83"/>
      <c r="I93" s="24">
        <v>-20948516.94</v>
      </c>
      <c r="J93" s="24"/>
    </row>
    <row r="94" spans="1:10" ht="12.75" customHeight="1">
      <c r="A94" s="10">
        <v>10</v>
      </c>
      <c r="B94" s="19" t="s">
        <v>87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83"/>
      <c r="I94" s="24">
        <v>-1680012</v>
      </c>
      <c r="J94" s="24">
        <v>-20948516.94</v>
      </c>
    </row>
    <row r="95" spans="1:10" s="31" customFormat="1" ht="12.75" customHeight="1">
      <c r="A95" s="10"/>
      <c r="B95" s="25" t="s">
        <v>88</v>
      </c>
      <c r="C95" s="30">
        <f>C96</f>
        <v>0</v>
      </c>
      <c r="D95" s="30">
        <f>D96</f>
        <v>0</v>
      </c>
      <c r="E95" s="30">
        <v>0</v>
      </c>
      <c r="F95" s="30">
        <f>F96</f>
        <v>0</v>
      </c>
      <c r="G95" s="30">
        <v>0</v>
      </c>
      <c r="H95" s="83"/>
      <c r="I95" s="8">
        <v>-12065824.940000001</v>
      </c>
      <c r="J95" s="8">
        <v>-10385812.940000001</v>
      </c>
    </row>
    <row r="96" spans="1:10" ht="12.75" customHeight="1">
      <c r="A96" s="18"/>
      <c r="B96" s="25" t="s">
        <v>134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83"/>
      <c r="I96" s="24"/>
      <c r="J96" s="24"/>
    </row>
    <row r="97" spans="1:10" s="31" customFormat="1" ht="12.75" customHeight="1">
      <c r="A97" s="10"/>
      <c r="B97" s="25" t="s">
        <v>89</v>
      </c>
      <c r="C97" s="30"/>
      <c r="D97" s="30"/>
      <c r="E97" s="25"/>
      <c r="F97" s="25"/>
      <c r="G97" s="30"/>
      <c r="H97" s="83"/>
      <c r="I97" s="8">
        <v>79937486.87</v>
      </c>
      <c r="J97" s="8">
        <v>78610388.31</v>
      </c>
    </row>
    <row r="98" spans="6:10" ht="12.75" customHeight="1">
      <c r="F98" s="11"/>
      <c r="G98" s="11"/>
      <c r="H98" s="11"/>
      <c r="I98" s="11"/>
      <c r="J98" s="12"/>
    </row>
    <row r="99" spans="6:10" ht="12.75" customHeight="1">
      <c r="F99" s="11"/>
      <c r="G99" s="3"/>
      <c r="H99" s="3"/>
      <c r="I99" s="12">
        <v>-0.17999999225139618</v>
      </c>
      <c r="J99" s="12">
        <v>-0.3199999928474426</v>
      </c>
    </row>
    <row r="100" spans="6:9" ht="12.75" customHeight="1">
      <c r="F100" s="11"/>
      <c r="G100" s="11"/>
      <c r="H100" s="11"/>
      <c r="I100" s="121"/>
    </row>
    <row r="101" spans="6:9" ht="12.75" customHeight="1">
      <c r="F101" s="11"/>
      <c r="G101" s="11"/>
      <c r="H101" s="11"/>
      <c r="I101" s="11"/>
    </row>
    <row r="102" spans="3:9" ht="12.75" customHeight="1">
      <c r="C102" s="14"/>
      <c r="D102" s="14"/>
      <c r="F102" s="11"/>
      <c r="G102" s="11"/>
      <c r="H102" s="11"/>
      <c r="I102" s="11"/>
    </row>
    <row r="103" spans="6:9" ht="12.75" customHeight="1">
      <c r="F103" s="11"/>
      <c r="G103" s="11"/>
      <c r="H103" s="11"/>
      <c r="I103" s="11"/>
    </row>
    <row r="104" spans="6:9" ht="12.75" customHeight="1">
      <c r="F104" s="11"/>
      <c r="G104" s="3"/>
      <c r="H104" s="3"/>
      <c r="I104" s="3"/>
    </row>
    <row r="105" spans="3:9" ht="12.75" customHeight="1">
      <c r="C105" s="14"/>
      <c r="F105" s="11"/>
      <c r="G105" s="11"/>
      <c r="H105" s="11"/>
      <c r="I105" s="11"/>
    </row>
    <row r="106" spans="3:9" ht="12.75" customHeight="1">
      <c r="C106" s="15"/>
      <c r="F106" s="11"/>
      <c r="G106" s="11"/>
      <c r="H106" s="11"/>
      <c r="I106" s="11"/>
    </row>
    <row r="107" spans="3:9" ht="12.75" customHeight="1">
      <c r="C107" s="14"/>
      <c r="F107" s="11"/>
      <c r="G107" s="11"/>
      <c r="H107" s="11"/>
      <c r="I107" s="11"/>
    </row>
    <row r="108" spans="3:9" ht="12.75" customHeight="1">
      <c r="C108" s="14"/>
      <c r="F108" s="11"/>
      <c r="G108" s="11"/>
      <c r="H108" s="11"/>
      <c r="I108" s="11"/>
    </row>
    <row r="109" spans="3:9" ht="12.75" customHeight="1">
      <c r="C109" s="14"/>
      <c r="F109" s="11"/>
      <c r="G109" s="11"/>
      <c r="H109" s="11"/>
      <c r="I109" s="11"/>
    </row>
    <row r="110" spans="3:9" ht="12.75" customHeight="1">
      <c r="C110" s="14"/>
      <c r="F110" s="11"/>
      <c r="G110" s="11"/>
      <c r="H110" s="11"/>
      <c r="I110" s="11"/>
    </row>
    <row r="111" spans="3:9" ht="12.75" customHeight="1">
      <c r="C111" s="14"/>
      <c r="F111" s="11"/>
      <c r="G111" s="11"/>
      <c r="H111" s="11"/>
      <c r="I111" s="11"/>
    </row>
    <row r="112" spans="3:9" ht="12.75" customHeight="1">
      <c r="C112" s="14"/>
      <c r="F112" s="11"/>
      <c r="G112" s="11"/>
      <c r="H112" s="11"/>
      <c r="I112" s="11"/>
    </row>
    <row r="113" spans="3:9" ht="12.75" customHeight="1">
      <c r="C113" s="14"/>
      <c r="F113" s="11"/>
      <c r="G113" s="11"/>
      <c r="H113" s="11"/>
      <c r="I113" s="11"/>
    </row>
    <row r="114" spans="3:9" ht="11.25">
      <c r="C114" s="14"/>
      <c r="F114" s="11"/>
      <c r="G114" s="11"/>
      <c r="H114" s="11"/>
      <c r="I114" s="11"/>
    </row>
    <row r="115" spans="3:9" ht="11.25">
      <c r="C115" s="14"/>
      <c r="F115" s="11"/>
      <c r="G115" s="11"/>
      <c r="H115" s="11"/>
      <c r="I115" s="11"/>
    </row>
    <row r="116" spans="3:9" ht="11.25">
      <c r="C116" s="14"/>
      <c r="F116" s="11"/>
      <c r="G116" s="11"/>
      <c r="H116" s="11"/>
      <c r="I116" s="11"/>
    </row>
    <row r="117" spans="3:9" ht="11.25">
      <c r="C117" s="14"/>
      <c r="F117" s="11"/>
      <c r="G117" s="11"/>
      <c r="H117" s="11"/>
      <c r="I117" s="11"/>
    </row>
    <row r="118" spans="3:9" ht="11.25">
      <c r="C118" s="14"/>
      <c r="F118" s="11"/>
      <c r="G118" s="11"/>
      <c r="H118" s="11"/>
      <c r="I118" s="11"/>
    </row>
    <row r="119" spans="3:9" ht="11.25">
      <c r="C119" s="14"/>
      <c r="F119" s="11"/>
      <c r="G119" s="11"/>
      <c r="H119" s="11"/>
      <c r="I119" s="11"/>
    </row>
    <row r="120" spans="3:9" ht="11.25">
      <c r="C120" s="14"/>
      <c r="F120" s="11"/>
      <c r="G120" s="11"/>
      <c r="H120" s="11"/>
      <c r="I120" s="11"/>
    </row>
    <row r="121" spans="3:9" ht="11.25">
      <c r="C121" s="14"/>
      <c r="F121" s="11"/>
      <c r="G121" s="11"/>
      <c r="H121" s="11"/>
      <c r="I121" s="11"/>
    </row>
    <row r="122" spans="3:9" ht="11.25">
      <c r="C122" s="14"/>
      <c r="F122" s="11"/>
      <c r="G122" s="11"/>
      <c r="H122" s="11"/>
      <c r="I122" s="11"/>
    </row>
    <row r="123" spans="3:9" ht="11.25">
      <c r="C123" s="14"/>
      <c r="F123" s="11"/>
      <c r="G123" s="11"/>
      <c r="H123" s="11"/>
      <c r="I123" s="11"/>
    </row>
    <row r="124" spans="3:9" ht="11.25">
      <c r="C124" s="14"/>
      <c r="F124" s="11"/>
      <c r="G124" s="11"/>
      <c r="H124" s="11"/>
      <c r="I124" s="11"/>
    </row>
    <row r="125" spans="3:9" ht="11.25">
      <c r="C125" s="16"/>
      <c r="F125" s="11"/>
      <c r="G125" s="11"/>
      <c r="H125" s="11"/>
      <c r="I125" s="11"/>
    </row>
    <row r="126" spans="3:9" ht="11.25">
      <c r="C126" s="14"/>
      <c r="F126" s="11"/>
      <c r="G126" s="11"/>
      <c r="H126" s="11"/>
      <c r="I126" s="11"/>
    </row>
    <row r="127" spans="3:9" ht="11.25">
      <c r="C127" s="14"/>
      <c r="F127" s="11"/>
      <c r="G127" s="11"/>
      <c r="H127" s="11"/>
      <c r="I127" s="11"/>
    </row>
    <row r="128" spans="6:9" ht="11.25">
      <c r="F128" s="11"/>
      <c r="G128" s="11"/>
      <c r="H128" s="11"/>
      <c r="I128" s="11"/>
    </row>
    <row r="129" spans="6:9" ht="11.25">
      <c r="F129" s="11"/>
      <c r="G129" s="11"/>
      <c r="H129" s="11"/>
      <c r="I129" s="11"/>
    </row>
    <row r="130" spans="6:9" ht="11.25">
      <c r="F130" s="11"/>
      <c r="G130" s="11"/>
      <c r="H130" s="11"/>
      <c r="I130" s="11"/>
    </row>
    <row r="131" spans="6:9" ht="11.25">
      <c r="F131" s="11"/>
      <c r="G131" s="11"/>
      <c r="H131" s="11"/>
      <c r="I131" s="11"/>
    </row>
    <row r="132" spans="6:9" ht="11.25">
      <c r="F132" s="11"/>
      <c r="G132" s="11"/>
      <c r="H132" s="11"/>
      <c r="I132" s="11"/>
    </row>
    <row r="133" spans="6:9" ht="11.25">
      <c r="F133" s="11"/>
      <c r="G133" s="11"/>
      <c r="H133" s="11"/>
      <c r="I133" s="11"/>
    </row>
    <row r="134" spans="6:9" ht="11.25">
      <c r="F134" s="11"/>
      <c r="G134" s="11"/>
      <c r="H134" s="11"/>
      <c r="I134" s="11"/>
    </row>
    <row r="135" spans="6:9" ht="11.25">
      <c r="F135" s="11"/>
      <c r="G135" s="11"/>
      <c r="H135" s="11"/>
      <c r="I135" s="11"/>
    </row>
    <row r="136" spans="6:9" ht="11.25">
      <c r="F136" s="11"/>
      <c r="G136" s="11"/>
      <c r="H136" s="11"/>
      <c r="I136" s="11"/>
    </row>
    <row r="137" spans="6:9" ht="11.25">
      <c r="F137" s="11"/>
      <c r="G137" s="11"/>
      <c r="H137" s="11"/>
      <c r="I137" s="11"/>
    </row>
    <row r="138" spans="6:9" ht="11.25">
      <c r="F138" s="11"/>
      <c r="G138" s="11"/>
      <c r="H138" s="11"/>
      <c r="I138" s="11"/>
    </row>
    <row r="139" spans="6:9" ht="11.25">
      <c r="F139" s="11"/>
      <c r="G139" s="11"/>
      <c r="H139" s="11"/>
      <c r="I139" s="11"/>
    </row>
    <row r="140" spans="6:9" ht="11.25">
      <c r="F140" s="11"/>
      <c r="G140" s="11"/>
      <c r="H140" s="11"/>
      <c r="I140" s="11"/>
    </row>
    <row r="141" spans="6:9" ht="11.25">
      <c r="F141" s="11"/>
      <c r="G141" s="11"/>
      <c r="H141" s="11"/>
      <c r="I141" s="11"/>
    </row>
    <row r="142" spans="6:9" ht="11.25">
      <c r="F142" s="11"/>
      <c r="G142" s="11"/>
      <c r="H142" s="11"/>
      <c r="I142" s="11"/>
    </row>
    <row r="143" spans="6:9" ht="11.25">
      <c r="F143" s="11"/>
      <c r="G143" s="11"/>
      <c r="H143" s="11"/>
      <c r="I143" s="11"/>
    </row>
    <row r="144" spans="6:9" ht="11.25">
      <c r="F144" s="11"/>
      <c r="G144" s="11"/>
      <c r="H144" s="11"/>
      <c r="I144" s="11"/>
    </row>
    <row r="145" spans="6:9" ht="11.25">
      <c r="F145" s="11"/>
      <c r="G145" s="11"/>
      <c r="H145" s="11"/>
      <c r="I145" s="11"/>
    </row>
    <row r="146" spans="6:9" ht="11.25">
      <c r="F146" s="11"/>
      <c r="G146" s="11"/>
      <c r="H146" s="11"/>
      <c r="I146" s="11"/>
    </row>
    <row r="147" spans="6:9" ht="11.25">
      <c r="F147" s="11"/>
      <c r="G147" s="11"/>
      <c r="H147" s="11"/>
      <c r="I147" s="11"/>
    </row>
    <row r="148" spans="6:9" ht="11.25">
      <c r="F148" s="11"/>
      <c r="G148" s="11"/>
      <c r="H148" s="11"/>
      <c r="I148" s="11"/>
    </row>
    <row r="149" spans="6:9" ht="11.25">
      <c r="F149" s="11"/>
      <c r="G149" s="11"/>
      <c r="H149" s="11"/>
      <c r="I149" s="11"/>
    </row>
    <row r="150" spans="6:9" ht="11.25">
      <c r="F150" s="11"/>
      <c r="G150" s="11"/>
      <c r="H150" s="11"/>
      <c r="I150" s="11"/>
    </row>
    <row r="151" spans="6:9" ht="11.25">
      <c r="F151" s="11"/>
      <c r="G151" s="11"/>
      <c r="H151" s="11"/>
      <c r="I151" s="11"/>
    </row>
    <row r="152" spans="6:9" ht="11.25">
      <c r="F152" s="11"/>
      <c r="G152" s="11"/>
      <c r="H152" s="11"/>
      <c r="I152" s="11"/>
    </row>
    <row r="153" spans="6:9" ht="11.25">
      <c r="F153" s="11"/>
      <c r="G153" s="11"/>
      <c r="H153" s="11"/>
      <c r="I153" s="11"/>
    </row>
    <row r="154" spans="6:9" ht="11.25">
      <c r="F154" s="11"/>
      <c r="G154" s="11"/>
      <c r="H154" s="11"/>
      <c r="I154" s="11"/>
    </row>
    <row r="155" spans="6:9" ht="11.25">
      <c r="F155" s="11"/>
      <c r="G155" s="11"/>
      <c r="H155" s="11"/>
      <c r="I155" s="11"/>
    </row>
    <row r="156" spans="6:9" ht="11.25">
      <c r="F156" s="11"/>
      <c r="G156" s="11"/>
      <c r="H156" s="11"/>
      <c r="I156" s="11"/>
    </row>
    <row r="157" spans="6:9" ht="11.25">
      <c r="F157" s="11"/>
      <c r="G157" s="11"/>
      <c r="H157" s="11"/>
      <c r="I157" s="11"/>
    </row>
    <row r="158" spans="6:9" ht="11.25">
      <c r="F158" s="11"/>
      <c r="G158" s="11"/>
      <c r="H158" s="11"/>
      <c r="I158" s="11"/>
    </row>
    <row r="159" spans="6:9" ht="11.25">
      <c r="F159" s="11"/>
      <c r="G159" s="11"/>
      <c r="H159" s="11"/>
      <c r="I159" s="11"/>
    </row>
    <row r="160" spans="6:9" ht="11.25">
      <c r="F160" s="11"/>
      <c r="G160" s="11"/>
      <c r="H160" s="11"/>
      <c r="I160" s="11"/>
    </row>
    <row r="161" spans="6:9" ht="11.25">
      <c r="F161" s="11"/>
      <c r="G161" s="11"/>
      <c r="H161" s="11"/>
      <c r="I161" s="11"/>
    </row>
    <row r="162" spans="6:9" ht="11.25">
      <c r="F162" s="11"/>
      <c r="G162" s="11"/>
      <c r="H162" s="11"/>
      <c r="I162" s="11"/>
    </row>
    <row r="163" spans="6:9" ht="11.25">
      <c r="F163" s="11"/>
      <c r="G163" s="11"/>
      <c r="H163" s="11"/>
      <c r="I163" s="11"/>
    </row>
    <row r="164" spans="6:9" ht="11.25">
      <c r="F164" s="11"/>
      <c r="G164" s="11"/>
      <c r="H164" s="11"/>
      <c r="I164" s="11"/>
    </row>
    <row r="165" spans="6:9" ht="11.25">
      <c r="F165" s="11"/>
      <c r="G165" s="11"/>
      <c r="H165" s="11"/>
      <c r="I165" s="11"/>
    </row>
    <row r="166" spans="6:9" ht="11.25">
      <c r="F166" s="11"/>
      <c r="G166" s="11"/>
      <c r="H166" s="11"/>
      <c r="I166" s="11"/>
    </row>
    <row r="167" spans="6:9" ht="11.25">
      <c r="F167" s="11"/>
      <c r="G167" s="11"/>
      <c r="H167" s="11"/>
      <c r="I167" s="11"/>
    </row>
    <row r="168" spans="6:9" ht="11.25">
      <c r="F168" s="11"/>
      <c r="G168" s="11"/>
      <c r="H168" s="11"/>
      <c r="I168" s="11"/>
    </row>
    <row r="169" spans="6:9" ht="11.25">
      <c r="F169" s="11"/>
      <c r="G169" s="11"/>
      <c r="H169" s="11"/>
      <c r="I169" s="11"/>
    </row>
    <row r="170" spans="6:9" ht="11.25">
      <c r="F170" s="11"/>
      <c r="G170" s="11"/>
      <c r="H170" s="11"/>
      <c r="I170" s="11"/>
    </row>
    <row r="171" spans="6:9" ht="11.25">
      <c r="F171" s="11"/>
      <c r="G171" s="11"/>
      <c r="H171" s="11"/>
      <c r="I171" s="11"/>
    </row>
    <row r="172" spans="6:9" ht="11.25">
      <c r="F172" s="11"/>
      <c r="G172" s="11"/>
      <c r="H172" s="11"/>
      <c r="I172" s="11"/>
    </row>
  </sheetData>
  <sheetProtection/>
  <mergeCells count="5">
    <mergeCell ref="A53:B53"/>
    <mergeCell ref="A1:B1"/>
    <mergeCell ref="A52:B52"/>
    <mergeCell ref="A50:B50"/>
    <mergeCell ref="A51:J51"/>
  </mergeCells>
  <printOptions verticalCentered="1"/>
  <pageMargins left="0.143700787" right="0.143700787" top="1" bottom="0.81" header="0.511811023622047" footer="0.511811023622047"/>
  <pageSetup horizontalDpi="300" verticalDpi="300" orientation="portrait" paperSize="9" scale="110" r:id="rId1"/>
  <headerFooter alignWithMargins="0">
    <oddHeader>&amp;C&amp;"Arial,Bold"&amp;12D L Administrim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tabSelected="1" zoomScalePageLayoutView="0" workbookViewId="0" topLeftCell="B1">
      <selection activeCell="K15" sqref="K14:K15"/>
    </sheetView>
  </sheetViews>
  <sheetFormatPr defaultColWidth="9.140625" defaultRowHeight="12.75"/>
  <cols>
    <col min="1" max="1" width="3.8515625" style="1" hidden="1" customWidth="1"/>
    <col min="2" max="2" width="44.28125" style="1" bestFit="1" customWidth="1"/>
    <col min="3" max="3" width="8.00390625" style="1" customWidth="1"/>
    <col min="4" max="4" width="20.8515625" style="1" customWidth="1"/>
    <col min="5" max="5" width="14.8515625" style="101" customWidth="1"/>
    <col min="6" max="6" width="10.7109375" style="1" customWidth="1"/>
    <col min="7" max="7" width="13.57421875" style="92" bestFit="1" customWidth="1"/>
    <col min="8" max="8" width="13.57421875" style="1" bestFit="1" customWidth="1"/>
    <col min="9" max="16384" width="9.140625" style="1" customWidth="1"/>
  </cols>
  <sheetData>
    <row r="1" ht="12.75" customHeight="1"/>
    <row r="2" spans="1:5" ht="12.75" customHeight="1">
      <c r="A2" s="304" t="s">
        <v>113</v>
      </c>
      <c r="B2" s="305"/>
      <c r="C2" s="305"/>
      <c r="D2" s="305"/>
      <c r="E2" s="306"/>
    </row>
    <row r="3" spans="1:5" ht="12.75" customHeight="1">
      <c r="A3" s="307" t="s">
        <v>124</v>
      </c>
      <c r="B3" s="308"/>
      <c r="C3" s="308"/>
      <c r="D3" s="308"/>
      <c r="E3" s="309"/>
    </row>
    <row r="4" spans="1:5" ht="12.75" customHeight="1">
      <c r="A4" s="99"/>
      <c r="B4" s="100"/>
      <c r="C4" s="100"/>
      <c r="D4" s="100"/>
      <c r="E4" s="102"/>
    </row>
    <row r="5" spans="1:6" ht="33.75" customHeight="1">
      <c r="A5" s="302" t="s">
        <v>90</v>
      </c>
      <c r="B5" s="303"/>
      <c r="C5" s="10" t="s">
        <v>7</v>
      </c>
      <c r="D5" s="103" t="s">
        <v>262</v>
      </c>
      <c r="E5" s="103" t="s">
        <v>205</v>
      </c>
      <c r="F5" s="2"/>
    </row>
    <row r="6" spans="1:6" ht="19.5" customHeight="1">
      <c r="A6" s="25">
        <v>1</v>
      </c>
      <c r="B6" s="19" t="s">
        <v>91</v>
      </c>
      <c r="C6" s="83">
        <v>9</v>
      </c>
      <c r="D6" s="20">
        <v>131034950</v>
      </c>
      <c r="E6" s="20">
        <v>142474293.82</v>
      </c>
      <c r="F6" s="2"/>
    </row>
    <row r="7" spans="1:6" ht="19.5" customHeight="1">
      <c r="A7" s="25">
        <v>2</v>
      </c>
      <c r="B7" s="19" t="s">
        <v>92</v>
      </c>
      <c r="C7" s="83"/>
      <c r="D7" s="20"/>
      <c r="E7" s="20">
        <v>0</v>
      </c>
      <c r="F7" s="2"/>
    </row>
    <row r="8" spans="1:6" ht="28.5" customHeight="1">
      <c r="A8" s="25">
        <v>3</v>
      </c>
      <c r="B8" s="26" t="s">
        <v>93</v>
      </c>
      <c r="C8" s="85"/>
      <c r="D8" s="20"/>
      <c r="E8" s="20"/>
      <c r="F8" s="2"/>
    </row>
    <row r="9" spans="1:7" s="53" customFormat="1" ht="28.5" customHeight="1">
      <c r="A9" s="25"/>
      <c r="B9" s="25" t="s">
        <v>123</v>
      </c>
      <c r="C9" s="85"/>
      <c r="D9" s="30">
        <v>131034950</v>
      </c>
      <c r="E9" s="30">
        <v>142474293.82</v>
      </c>
      <c r="F9" s="89"/>
      <c r="G9" s="93"/>
    </row>
    <row r="10" spans="1:6" ht="19.5" customHeight="1">
      <c r="A10" s="25">
        <v>4</v>
      </c>
      <c r="B10" s="19" t="s">
        <v>94</v>
      </c>
      <c r="C10" s="83"/>
      <c r="D10" s="20">
        <v>0</v>
      </c>
      <c r="E10" s="20">
        <v>56852</v>
      </c>
      <c r="F10" s="37"/>
    </row>
    <row r="11" spans="1:7" s="53" customFormat="1" ht="19.5" customHeight="1">
      <c r="A11" s="25">
        <v>5</v>
      </c>
      <c r="B11" s="28" t="s">
        <v>95</v>
      </c>
      <c r="C11" s="83"/>
      <c r="D11" s="30">
        <v>6248335</v>
      </c>
      <c r="E11" s="30">
        <v>14916291.86</v>
      </c>
      <c r="F11" s="37"/>
      <c r="G11" s="93"/>
    </row>
    <row r="12" spans="1:6" ht="19.5" customHeight="1">
      <c r="A12" s="25"/>
      <c r="B12" s="19" t="s">
        <v>96</v>
      </c>
      <c r="C12" s="85"/>
      <c r="D12" s="112">
        <v>5482320</v>
      </c>
      <c r="E12" s="112">
        <v>13871129</v>
      </c>
      <c r="F12" s="2"/>
    </row>
    <row r="13" spans="1:6" ht="19.5" customHeight="1">
      <c r="A13" s="25"/>
      <c r="B13" s="19" t="s">
        <v>97</v>
      </c>
      <c r="C13" s="85"/>
      <c r="D13" s="112">
        <v>766015</v>
      </c>
      <c r="E13" s="112">
        <v>1037747.86</v>
      </c>
      <c r="F13" s="2"/>
    </row>
    <row r="14" spans="1:6" ht="19.5" customHeight="1">
      <c r="A14" s="25"/>
      <c r="B14" s="19" t="s">
        <v>211</v>
      </c>
      <c r="C14" s="85"/>
      <c r="D14" s="112"/>
      <c r="E14" s="112">
        <v>7415</v>
      </c>
      <c r="F14" s="2"/>
    </row>
    <row r="15" spans="1:6" ht="19.5" customHeight="1">
      <c r="A15" s="25">
        <v>6</v>
      </c>
      <c r="B15" s="19" t="s">
        <v>98</v>
      </c>
      <c r="C15" s="85">
        <v>6</v>
      </c>
      <c r="D15" s="20">
        <v>5167557.23</v>
      </c>
      <c r="E15" s="20">
        <v>4665082.29</v>
      </c>
      <c r="F15" s="2"/>
    </row>
    <row r="16" spans="1:6" ht="19.5" customHeight="1">
      <c r="A16" s="25">
        <v>7</v>
      </c>
      <c r="B16" s="19" t="s">
        <v>4</v>
      </c>
      <c r="C16" s="83">
        <v>10</v>
      </c>
      <c r="D16" s="104">
        <v>121062322.68999998</v>
      </c>
      <c r="E16" s="104">
        <v>143769446.36</v>
      </c>
      <c r="F16" s="2"/>
    </row>
    <row r="17" spans="1:7" s="53" customFormat="1" ht="19.5" customHeight="1">
      <c r="A17" s="25">
        <v>8</v>
      </c>
      <c r="B17" s="25" t="s">
        <v>99</v>
      </c>
      <c r="C17" s="85"/>
      <c r="D17" s="30">
        <v>132478214.91999999</v>
      </c>
      <c r="E17" s="30">
        <v>163407672.51000002</v>
      </c>
      <c r="F17" s="38"/>
      <c r="G17" s="93"/>
    </row>
    <row r="18" spans="1:7" s="53" customFormat="1" ht="19.5" customHeight="1">
      <c r="A18" s="25">
        <v>9</v>
      </c>
      <c r="B18" s="25" t="s">
        <v>100</v>
      </c>
      <c r="C18" s="85"/>
      <c r="D18" s="30">
        <v>-1443264.919999987</v>
      </c>
      <c r="E18" s="30">
        <v>-20933378.690000027</v>
      </c>
      <c r="F18" s="38"/>
      <c r="G18" s="93"/>
    </row>
    <row r="19" spans="1:6" ht="24.75" customHeight="1">
      <c r="A19" s="25">
        <v>10</v>
      </c>
      <c r="B19" s="26" t="s">
        <v>101</v>
      </c>
      <c r="C19" s="85"/>
      <c r="D19" s="20"/>
      <c r="E19" s="20"/>
      <c r="F19" s="2"/>
    </row>
    <row r="20" spans="1:6" ht="26.25" customHeight="1">
      <c r="A20" s="25">
        <v>11</v>
      </c>
      <c r="B20" s="26" t="s">
        <v>102</v>
      </c>
      <c r="C20" s="85"/>
      <c r="D20" s="20"/>
      <c r="E20" s="20"/>
      <c r="F20" s="2"/>
    </row>
    <row r="21" spans="1:6" ht="19.5" customHeight="1">
      <c r="A21" s="25">
        <v>12</v>
      </c>
      <c r="B21" s="26" t="s">
        <v>103</v>
      </c>
      <c r="C21" s="83"/>
      <c r="D21" s="20"/>
      <c r="E21" s="20"/>
      <c r="F21" s="2"/>
    </row>
    <row r="22" spans="1:6" ht="30" customHeight="1">
      <c r="A22" s="25">
        <v>12.1</v>
      </c>
      <c r="B22" s="26" t="s">
        <v>104</v>
      </c>
      <c r="C22" s="86"/>
      <c r="D22" s="20"/>
      <c r="E22" s="20"/>
      <c r="F22" s="2"/>
    </row>
    <row r="23" spans="1:6" ht="19.5" customHeight="1">
      <c r="A23" s="25">
        <v>12.2</v>
      </c>
      <c r="B23" s="26" t="s">
        <v>105</v>
      </c>
      <c r="C23" s="85"/>
      <c r="D23" s="20">
        <v>-28948.44</v>
      </c>
      <c r="E23" s="20">
        <v>-66446.63</v>
      </c>
      <c r="F23" s="2"/>
    </row>
    <row r="24" spans="1:6" ht="19.5" customHeight="1">
      <c r="A24" s="25">
        <v>12.3</v>
      </c>
      <c r="B24" s="19" t="s">
        <v>106</v>
      </c>
      <c r="C24" s="85"/>
      <c r="D24" s="20">
        <v>-214555.42</v>
      </c>
      <c r="E24" s="20"/>
      <c r="F24" s="2"/>
    </row>
    <row r="25" spans="1:6" ht="19.5" customHeight="1">
      <c r="A25" s="25">
        <v>12.4</v>
      </c>
      <c r="B25" s="19" t="s">
        <v>107</v>
      </c>
      <c r="C25" s="83"/>
      <c r="D25" s="20">
        <v>6756.34</v>
      </c>
      <c r="E25" s="20">
        <v>51307.98</v>
      </c>
      <c r="F25" s="2"/>
    </row>
    <row r="26" spans="1:6" ht="26.25" customHeight="1">
      <c r="A26" s="25">
        <v>13</v>
      </c>
      <c r="B26" s="28" t="s">
        <v>108</v>
      </c>
      <c r="C26" s="85"/>
      <c r="D26" s="20">
        <v>-236747.52000000002</v>
      </c>
      <c r="E26" s="20">
        <v>-15138.650000000001</v>
      </c>
      <c r="F26" s="2"/>
    </row>
    <row r="27" spans="1:8" s="53" customFormat="1" ht="19.5" customHeight="1">
      <c r="A27" s="25">
        <v>14</v>
      </c>
      <c r="B27" s="25" t="s">
        <v>109</v>
      </c>
      <c r="C27" s="85"/>
      <c r="D27" s="30">
        <v>-1680012.439999987</v>
      </c>
      <c r="E27" s="30">
        <v>-20948517.340000026</v>
      </c>
      <c r="F27" s="38"/>
      <c r="G27" s="93"/>
      <c r="H27" s="94"/>
    </row>
    <row r="28" spans="1:6" ht="19.5" customHeight="1">
      <c r="A28" s="25">
        <v>15</v>
      </c>
      <c r="B28" s="19" t="s">
        <v>110</v>
      </c>
      <c r="C28" s="85"/>
      <c r="D28" s="20">
        <v>0</v>
      </c>
      <c r="E28" s="20"/>
      <c r="F28" s="2"/>
    </row>
    <row r="29" spans="1:8" s="53" customFormat="1" ht="19.5" customHeight="1">
      <c r="A29" s="25">
        <v>16</v>
      </c>
      <c r="B29" s="25" t="s">
        <v>111</v>
      </c>
      <c r="C29" s="85"/>
      <c r="D29" s="30">
        <v>-1680012.439999987</v>
      </c>
      <c r="E29" s="30">
        <v>-20948517.340000026</v>
      </c>
      <c r="F29" s="38"/>
      <c r="G29" s="93"/>
      <c r="H29" s="95"/>
    </row>
    <row r="30" spans="1:6" ht="19.5" customHeight="1">
      <c r="A30" s="25">
        <v>17</v>
      </c>
      <c r="B30" s="19" t="s">
        <v>112</v>
      </c>
      <c r="C30" s="85"/>
      <c r="D30" s="20"/>
      <c r="E30" s="20"/>
      <c r="F30" s="2"/>
    </row>
    <row r="31" spans="1:6" ht="12.75" customHeight="1">
      <c r="A31" s="4"/>
      <c r="B31" s="4"/>
      <c r="C31" s="5"/>
      <c r="D31" s="5"/>
      <c r="E31" s="3"/>
      <c r="F31" s="2"/>
    </row>
    <row r="32" spans="1:6" ht="12.75" customHeight="1">
      <c r="A32" s="4"/>
      <c r="B32" s="4"/>
      <c r="C32" s="5"/>
      <c r="D32" s="5"/>
      <c r="E32" s="3"/>
      <c r="F32" s="2"/>
    </row>
  </sheetData>
  <sheetProtection/>
  <mergeCells count="3">
    <mergeCell ref="A5:B5"/>
    <mergeCell ref="A2:E2"/>
    <mergeCell ref="A3:E3"/>
  </mergeCells>
  <printOptions horizontalCentered="1" verticalCentered="1"/>
  <pageMargins left="0.24" right="0.143700787" top="0.73" bottom="0.57" header="0.27" footer="0.34"/>
  <pageSetup horizontalDpi="300" verticalDpi="300" orientation="portrait" paperSize="9" scale="115" r:id="rId1"/>
  <headerFooter alignWithMargins="0">
    <oddHeader>&amp;C&amp;"Arial,Bold"&amp;14D L Administrim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35" sqref="F35:F36"/>
    </sheetView>
  </sheetViews>
  <sheetFormatPr defaultColWidth="9.140625" defaultRowHeight="12.75"/>
  <cols>
    <col min="1" max="1" width="3.7109375" style="33" customWidth="1"/>
    <col min="2" max="2" width="2.8515625" style="33" customWidth="1"/>
    <col min="3" max="3" width="3.57421875" style="33" customWidth="1"/>
    <col min="4" max="4" width="44.421875" style="34" customWidth="1"/>
    <col min="5" max="5" width="6.140625" style="34" customWidth="1"/>
    <col min="6" max="6" width="15.7109375" style="34" customWidth="1"/>
    <col min="7" max="7" width="14.7109375" style="35" customWidth="1"/>
    <col min="8" max="8" width="9.140625" style="34" customWidth="1"/>
    <col min="9" max="9" width="12.8515625" style="34" bestFit="1" customWidth="1"/>
    <col min="10" max="10" width="10.28125" style="34" bestFit="1" customWidth="1"/>
    <col min="11" max="16384" width="9.140625" style="34" customWidth="1"/>
  </cols>
  <sheetData>
    <row r="1" spans="1:7" s="32" customFormat="1" ht="18" customHeight="1">
      <c r="A1" s="313" t="s">
        <v>182</v>
      </c>
      <c r="B1" s="313"/>
      <c r="C1" s="313"/>
      <c r="D1" s="313"/>
      <c r="E1" s="313"/>
      <c r="F1" s="313"/>
      <c r="G1" s="313"/>
    </row>
    <row r="2" spans="1:7" s="32" customFormat="1" ht="15.75" customHeight="1">
      <c r="A2" s="310" t="s">
        <v>135</v>
      </c>
      <c r="B2" s="311" t="s">
        <v>136</v>
      </c>
      <c r="C2" s="311"/>
      <c r="D2" s="311"/>
      <c r="E2" s="58"/>
      <c r="F2" s="59" t="s">
        <v>137</v>
      </c>
      <c r="G2" s="59" t="s">
        <v>137</v>
      </c>
    </row>
    <row r="3" spans="1:7" s="32" customFormat="1" ht="15.75" customHeight="1">
      <c r="A3" s="310"/>
      <c r="B3" s="311"/>
      <c r="C3" s="311"/>
      <c r="D3" s="311"/>
      <c r="E3" s="58"/>
      <c r="F3" s="60" t="s">
        <v>263</v>
      </c>
      <c r="G3" s="60" t="s">
        <v>206</v>
      </c>
    </row>
    <row r="4" spans="1:7" s="32" customFormat="1" ht="18.75" customHeight="1">
      <c r="A4" s="57"/>
      <c r="B4" s="61" t="s">
        <v>138</v>
      </c>
      <c r="C4" s="61"/>
      <c r="D4" s="61"/>
      <c r="E4" s="61"/>
      <c r="F4" s="107"/>
      <c r="G4" s="107"/>
    </row>
    <row r="5" spans="1:7" s="32" customFormat="1" ht="16.5" customHeight="1">
      <c r="A5" s="57"/>
      <c r="B5" s="61"/>
      <c r="C5" s="62" t="s">
        <v>139</v>
      </c>
      <c r="D5" s="62"/>
      <c r="E5" s="62"/>
      <c r="F5" s="107">
        <v>-1680012.439999987</v>
      </c>
      <c r="G5" s="107">
        <v>-20948517.340000026</v>
      </c>
    </row>
    <row r="6" spans="1:7" s="32" customFormat="1" ht="19.5" customHeight="1">
      <c r="A6" s="57"/>
      <c r="B6" s="61"/>
      <c r="C6" s="62" t="s">
        <v>140</v>
      </c>
      <c r="D6" s="62"/>
      <c r="E6" s="62"/>
      <c r="F6" s="107"/>
      <c r="G6" s="107"/>
    </row>
    <row r="7" spans="1:7" s="32" customFormat="1" ht="19.5" customHeight="1">
      <c r="A7" s="57"/>
      <c r="B7" s="61"/>
      <c r="C7" s="61"/>
      <c r="D7" s="105" t="s">
        <v>141</v>
      </c>
      <c r="E7" s="57">
        <v>6</v>
      </c>
      <c r="F7" s="107">
        <v>5167557.23</v>
      </c>
      <c r="G7" s="107">
        <v>4665082.29</v>
      </c>
    </row>
    <row r="8" spans="1:7" s="32" customFormat="1" ht="19.5" customHeight="1">
      <c r="A8" s="57"/>
      <c r="B8" s="61"/>
      <c r="C8" s="61"/>
      <c r="D8" s="105" t="s">
        <v>142</v>
      </c>
      <c r="E8" s="63"/>
      <c r="F8" s="107"/>
      <c r="G8" s="107">
        <v>0</v>
      </c>
    </row>
    <row r="9" spans="1:7" s="32" customFormat="1" ht="19.5" customHeight="1">
      <c r="A9" s="57"/>
      <c r="B9" s="61"/>
      <c r="C9" s="61"/>
      <c r="D9" s="105" t="s">
        <v>143</v>
      </c>
      <c r="E9" s="63"/>
      <c r="F9" s="107"/>
      <c r="G9" s="107">
        <v>0</v>
      </c>
    </row>
    <row r="10" spans="1:7" s="32" customFormat="1" ht="19.5" customHeight="1">
      <c r="A10" s="57"/>
      <c r="B10" s="61"/>
      <c r="C10" s="61"/>
      <c r="D10" s="105" t="s">
        <v>144</v>
      </c>
      <c r="E10" s="63"/>
      <c r="F10" s="107"/>
      <c r="G10" s="107">
        <v>0</v>
      </c>
    </row>
    <row r="11" spans="1:7" s="36" customFormat="1" ht="19.5" customHeight="1">
      <c r="A11" s="310"/>
      <c r="B11" s="311"/>
      <c r="C11" s="62" t="s">
        <v>145</v>
      </c>
      <c r="D11" s="98"/>
      <c r="E11" s="310">
        <v>3</v>
      </c>
      <c r="F11" s="312">
        <v>733403.5700000003</v>
      </c>
      <c r="G11" s="312">
        <v>-14664565.899999999</v>
      </c>
    </row>
    <row r="12" spans="1:10" s="36" customFormat="1" ht="19.5" customHeight="1">
      <c r="A12" s="310"/>
      <c r="B12" s="311"/>
      <c r="C12" s="62" t="s">
        <v>146</v>
      </c>
      <c r="D12" s="98"/>
      <c r="E12" s="310"/>
      <c r="F12" s="312"/>
      <c r="G12" s="312"/>
      <c r="I12" s="55"/>
      <c r="J12" s="54"/>
    </row>
    <row r="13" spans="1:7" s="32" customFormat="1" ht="19.5" customHeight="1">
      <c r="A13" s="57"/>
      <c r="B13" s="61"/>
      <c r="C13" s="62" t="s">
        <v>147</v>
      </c>
      <c r="D13" s="98"/>
      <c r="E13" s="62"/>
      <c r="F13" s="107">
        <v>-17582.719999999972</v>
      </c>
      <c r="G13" s="107">
        <v>-1318825.98</v>
      </c>
    </row>
    <row r="14" spans="1:7" s="32" customFormat="1" ht="19.5" customHeight="1">
      <c r="A14" s="57"/>
      <c r="B14" s="61"/>
      <c r="C14" s="62" t="s">
        <v>163</v>
      </c>
      <c r="D14" s="98"/>
      <c r="E14" s="62"/>
      <c r="F14" s="107">
        <v>-1119943.3</v>
      </c>
      <c r="G14" s="107">
        <v>-56528.7</v>
      </c>
    </row>
    <row r="15" spans="1:7" s="32" customFormat="1" ht="19.5" customHeight="1">
      <c r="A15" s="310"/>
      <c r="B15" s="311"/>
      <c r="C15" s="62" t="s">
        <v>148</v>
      </c>
      <c r="D15" s="98"/>
      <c r="E15" s="310" t="s">
        <v>281</v>
      </c>
      <c r="F15" s="312">
        <v>-3792727.9299999923</v>
      </c>
      <c r="G15" s="312">
        <v>51639304.04</v>
      </c>
    </row>
    <row r="16" spans="1:7" s="32" customFormat="1" ht="19.5" customHeight="1">
      <c r="A16" s="310"/>
      <c r="B16" s="311"/>
      <c r="C16" s="62" t="s">
        <v>149</v>
      </c>
      <c r="D16" s="98"/>
      <c r="E16" s="310"/>
      <c r="F16" s="312"/>
      <c r="G16" s="312"/>
    </row>
    <row r="17" spans="1:10" s="32" customFormat="1" ht="19.5" customHeight="1">
      <c r="A17" s="57"/>
      <c r="B17" s="61"/>
      <c r="C17" s="61" t="s">
        <v>150</v>
      </c>
      <c r="D17" s="106"/>
      <c r="E17" s="61"/>
      <c r="F17" s="108">
        <v>-709305.5899999775</v>
      </c>
      <c r="G17" s="108">
        <v>19315948.409999974</v>
      </c>
      <c r="J17" s="90"/>
    </row>
    <row r="18" spans="1:7" s="32" customFormat="1" ht="19.5" customHeight="1">
      <c r="A18" s="57"/>
      <c r="B18" s="61"/>
      <c r="C18" s="62" t="s">
        <v>151</v>
      </c>
      <c r="D18" s="98"/>
      <c r="E18" s="62"/>
      <c r="F18" s="107">
        <v>0</v>
      </c>
      <c r="G18" s="107">
        <v>0</v>
      </c>
    </row>
    <row r="19" spans="1:7" s="32" customFormat="1" ht="19.5" customHeight="1">
      <c r="A19" s="57"/>
      <c r="B19" s="61"/>
      <c r="C19" s="62" t="s">
        <v>152</v>
      </c>
      <c r="D19" s="62"/>
      <c r="E19" s="62"/>
      <c r="F19" s="109">
        <v>0</v>
      </c>
      <c r="G19" s="109">
        <v>1100000</v>
      </c>
    </row>
    <row r="20" spans="1:7" s="32" customFormat="1" ht="19.5" customHeight="1">
      <c r="A20" s="57"/>
      <c r="B20" s="61"/>
      <c r="C20" s="64" t="s">
        <v>153</v>
      </c>
      <c r="D20" s="61"/>
      <c r="E20" s="61"/>
      <c r="F20" s="110">
        <v>-709305.5899999775</v>
      </c>
      <c r="G20" s="110">
        <v>18215948.409999974</v>
      </c>
    </row>
    <row r="21" spans="1:7" s="32" customFormat="1" ht="24.75" customHeight="1">
      <c r="A21" s="57"/>
      <c r="B21" s="61" t="s">
        <v>114</v>
      </c>
      <c r="C21" s="61"/>
      <c r="D21" s="62"/>
      <c r="E21" s="62"/>
      <c r="F21" s="107"/>
      <c r="G21" s="107"/>
    </row>
    <row r="22" spans="1:7" s="32" customFormat="1" ht="19.5" customHeight="1">
      <c r="A22" s="57"/>
      <c r="B22" s="61"/>
      <c r="C22" s="62" t="s">
        <v>154</v>
      </c>
      <c r="D22" s="62"/>
      <c r="E22" s="62"/>
      <c r="F22" s="107"/>
      <c r="G22" s="107">
        <v>0</v>
      </c>
    </row>
    <row r="23" spans="1:7" s="32" customFormat="1" ht="19.5" customHeight="1">
      <c r="A23" s="57"/>
      <c r="B23" s="61"/>
      <c r="C23" s="62" t="s">
        <v>155</v>
      </c>
      <c r="D23" s="62"/>
      <c r="E23" s="57"/>
      <c r="F23" s="107">
        <v>0</v>
      </c>
      <c r="G23" s="107">
        <v>-25628929</v>
      </c>
    </row>
    <row r="24" spans="1:7" s="32" customFormat="1" ht="19.5" customHeight="1">
      <c r="A24" s="57"/>
      <c r="B24" s="65"/>
      <c r="C24" s="62" t="s">
        <v>156</v>
      </c>
      <c r="D24" s="62"/>
      <c r="E24" s="62"/>
      <c r="F24" s="107"/>
      <c r="G24" s="107">
        <v>0</v>
      </c>
    </row>
    <row r="25" spans="1:7" s="32" customFormat="1" ht="19.5" customHeight="1">
      <c r="A25" s="57"/>
      <c r="B25" s="57"/>
      <c r="C25" s="62" t="s">
        <v>157</v>
      </c>
      <c r="D25" s="62"/>
      <c r="E25" s="62"/>
      <c r="F25" s="107"/>
      <c r="G25" s="107">
        <v>0</v>
      </c>
    </row>
    <row r="26" spans="1:7" s="32" customFormat="1" ht="19.5" customHeight="1">
      <c r="A26" s="57"/>
      <c r="B26" s="57"/>
      <c r="C26" s="62" t="s">
        <v>115</v>
      </c>
      <c r="D26" s="62"/>
      <c r="E26" s="62"/>
      <c r="F26" s="107"/>
      <c r="G26" s="107">
        <v>0</v>
      </c>
    </row>
    <row r="27" spans="1:7" s="32" customFormat="1" ht="19.5" customHeight="1">
      <c r="A27" s="57"/>
      <c r="B27" s="57"/>
      <c r="C27" s="66" t="s">
        <v>158</v>
      </c>
      <c r="D27" s="62"/>
      <c r="E27" s="62"/>
      <c r="F27" s="108">
        <v>0</v>
      </c>
      <c r="G27" s="108">
        <v>-25628929</v>
      </c>
    </row>
    <row r="28" spans="1:7" s="32" customFormat="1" ht="24.75" customHeight="1">
      <c r="A28" s="57"/>
      <c r="B28" s="61" t="s">
        <v>116</v>
      </c>
      <c r="C28" s="57"/>
      <c r="D28" s="62"/>
      <c r="E28" s="62"/>
      <c r="F28" s="107"/>
      <c r="G28" s="107"/>
    </row>
    <row r="29" spans="1:7" s="32" customFormat="1" ht="19.5" customHeight="1">
      <c r="A29" s="57"/>
      <c r="B29" s="57"/>
      <c r="C29" s="62" t="s">
        <v>159</v>
      </c>
      <c r="D29" s="62"/>
      <c r="E29" s="62"/>
      <c r="F29" s="107"/>
      <c r="G29" s="107">
        <v>0</v>
      </c>
    </row>
    <row r="30" spans="1:7" s="32" customFormat="1" ht="19.5" customHeight="1">
      <c r="A30" s="57"/>
      <c r="B30" s="57"/>
      <c r="C30" s="62" t="s">
        <v>164</v>
      </c>
      <c r="D30" s="62"/>
      <c r="E30" s="62"/>
      <c r="F30" s="107"/>
      <c r="G30" s="107">
        <v>0</v>
      </c>
    </row>
    <row r="31" spans="1:7" s="32" customFormat="1" ht="19.5" customHeight="1">
      <c r="A31" s="57"/>
      <c r="B31" s="57"/>
      <c r="C31" s="62" t="s">
        <v>117</v>
      </c>
      <c r="D31" s="62"/>
      <c r="E31" s="62"/>
      <c r="F31" s="107">
        <v>1151003.4900000002</v>
      </c>
      <c r="G31" s="107">
        <v>0</v>
      </c>
    </row>
    <row r="32" spans="1:7" s="32" customFormat="1" ht="19.5" customHeight="1">
      <c r="A32" s="57"/>
      <c r="B32" s="57"/>
      <c r="C32" s="62" t="s">
        <v>160</v>
      </c>
      <c r="D32" s="62"/>
      <c r="E32" s="62"/>
      <c r="F32" s="107"/>
      <c r="G32" s="107"/>
    </row>
    <row r="33" spans="1:7" s="32" customFormat="1" ht="19.5" customHeight="1">
      <c r="A33" s="57"/>
      <c r="B33" s="57"/>
      <c r="C33" s="62" t="s">
        <v>118</v>
      </c>
      <c r="D33" s="62"/>
      <c r="E33" s="62"/>
      <c r="F33" s="107"/>
      <c r="G33" s="107"/>
    </row>
    <row r="34" spans="1:7" s="32" customFormat="1" ht="19.5" customHeight="1">
      <c r="A34" s="57"/>
      <c r="B34" s="57"/>
      <c r="C34" s="66" t="s">
        <v>161</v>
      </c>
      <c r="D34" s="62"/>
      <c r="E34" s="62"/>
      <c r="F34" s="108">
        <v>1151003.4900000002</v>
      </c>
      <c r="G34" s="108">
        <v>0</v>
      </c>
    </row>
    <row r="35" spans="1:7" ht="18" customHeight="1">
      <c r="A35" s="67"/>
      <c r="B35" s="61" t="s">
        <v>162</v>
      </c>
      <c r="C35" s="67"/>
      <c r="D35" s="68"/>
      <c r="E35" s="67">
        <v>2</v>
      </c>
      <c r="F35" s="111">
        <v>441697.9000000227</v>
      </c>
      <c r="G35" s="111">
        <v>-7412980.590000026</v>
      </c>
    </row>
    <row r="36" spans="1:7" ht="18" customHeight="1">
      <c r="A36" s="67"/>
      <c r="B36" s="61" t="s">
        <v>119</v>
      </c>
      <c r="C36" s="67"/>
      <c r="D36" s="68"/>
      <c r="E36" s="68"/>
      <c r="F36" s="111">
        <v>2492755.21</v>
      </c>
      <c r="G36" s="111">
        <v>9905735.450000001</v>
      </c>
    </row>
    <row r="37" spans="1:7" ht="18" customHeight="1">
      <c r="A37" s="67"/>
      <c r="B37" s="61" t="s">
        <v>120</v>
      </c>
      <c r="C37" s="67"/>
      <c r="D37" s="68"/>
      <c r="E37" s="68"/>
      <c r="F37" s="111">
        <v>2934453.4</v>
      </c>
      <c r="G37" s="111">
        <v>2492755.21</v>
      </c>
    </row>
    <row r="40" spans="6:7" ht="12.75">
      <c r="F40" s="91">
        <v>-0.2899999772198498</v>
      </c>
      <c r="G40" s="91">
        <v>-0.3500000247731805</v>
      </c>
    </row>
  </sheetData>
  <sheetProtection/>
  <mergeCells count="13">
    <mergeCell ref="A1:G1"/>
    <mergeCell ref="B2:D3"/>
    <mergeCell ref="A2:A3"/>
    <mergeCell ref="G11:G12"/>
    <mergeCell ref="A11:A12"/>
    <mergeCell ref="E11:E12"/>
    <mergeCell ref="F11:F12"/>
    <mergeCell ref="E15:E16"/>
    <mergeCell ref="B11:B12"/>
    <mergeCell ref="B15:B16"/>
    <mergeCell ref="A15:A16"/>
    <mergeCell ref="G15:G16"/>
    <mergeCell ref="F15:F16"/>
  </mergeCells>
  <printOptions horizontalCentered="1" verticalCentered="1"/>
  <pageMargins left="0.36" right="0" top="0.75" bottom="0.31" header="0.48" footer="0.22"/>
  <pageSetup horizontalDpi="300" verticalDpi="300" orientation="portrait" paperSize="9" r:id="rId1"/>
  <headerFooter alignWithMargins="0">
    <oddHeader>&amp;C&amp;"Arial,Bold"&amp;12D L Administrim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1" sqref="I11"/>
    </sheetView>
  </sheetViews>
  <sheetFormatPr defaultColWidth="17.7109375" defaultRowHeight="12.75"/>
  <cols>
    <col min="1" max="1" width="2.8515625" style="0" customWidth="1"/>
    <col min="2" max="2" width="31.28125" style="0" customWidth="1"/>
    <col min="3" max="3" width="13.140625" style="0" customWidth="1"/>
    <col min="4" max="4" width="13.00390625" style="0" customWidth="1"/>
    <col min="5" max="5" width="14.00390625" style="0" bestFit="1" customWidth="1"/>
    <col min="6" max="6" width="14.7109375" style="0" customWidth="1"/>
    <col min="7" max="7" width="13.140625" style="0" customWidth="1"/>
    <col min="8" max="8" width="13.7109375" style="0" customWidth="1"/>
    <col min="9" max="9" width="12.140625" style="29" customWidth="1"/>
    <col min="10" max="10" width="2.7109375" style="0" customWidth="1"/>
  </cols>
  <sheetData>
    <row r="1" spans="1:9" ht="25.5" customHeight="1">
      <c r="A1" s="314" t="s">
        <v>183</v>
      </c>
      <c r="B1" s="314"/>
      <c r="C1" s="314"/>
      <c r="D1" s="314"/>
      <c r="E1" s="314"/>
      <c r="F1" s="314"/>
      <c r="G1" s="314"/>
      <c r="H1" s="314"/>
      <c r="I1" s="314"/>
    </row>
    <row r="2" spans="2:8" ht="12.75" customHeight="1">
      <c r="B2" s="69" t="s">
        <v>184</v>
      </c>
      <c r="H2" s="70"/>
    </row>
    <row r="3" spans="1:9" s="73" customFormat="1" ht="30.75" customHeight="1">
      <c r="A3" s="56"/>
      <c r="B3" s="56"/>
      <c r="C3" s="71" t="s">
        <v>80</v>
      </c>
      <c r="D3" s="71" t="s">
        <v>185</v>
      </c>
      <c r="E3" s="71" t="s">
        <v>186</v>
      </c>
      <c r="F3" s="71" t="s">
        <v>187</v>
      </c>
      <c r="G3" s="71" t="s">
        <v>188</v>
      </c>
      <c r="H3" s="71" t="s">
        <v>189</v>
      </c>
      <c r="I3" s="72" t="s">
        <v>190</v>
      </c>
    </row>
    <row r="4" spans="1:9" s="76" customFormat="1" ht="30" customHeight="1">
      <c r="A4" s="58" t="s">
        <v>0</v>
      </c>
      <c r="B4" s="61" t="s">
        <v>125</v>
      </c>
      <c r="C4" s="74">
        <v>100000</v>
      </c>
      <c r="D4" s="74"/>
      <c r="E4" s="74"/>
      <c r="F4" s="74"/>
      <c r="G4" s="74"/>
      <c r="H4" s="80">
        <v>10462704</v>
      </c>
      <c r="I4" s="82">
        <v>10562704</v>
      </c>
    </row>
    <row r="5" spans="1:9" s="76" customFormat="1" ht="19.5" customHeight="1">
      <c r="A5" s="57" t="s">
        <v>191</v>
      </c>
      <c r="B5" s="62" t="s">
        <v>192</v>
      </c>
      <c r="C5" s="81"/>
      <c r="D5" s="81"/>
      <c r="E5" s="81"/>
      <c r="F5" s="81"/>
      <c r="G5" s="81"/>
      <c r="H5" s="75"/>
      <c r="I5" s="82">
        <v>0</v>
      </c>
    </row>
    <row r="6" spans="1:9" s="78" customFormat="1" ht="19.5" customHeight="1">
      <c r="A6" s="58" t="s">
        <v>193</v>
      </c>
      <c r="B6" s="61" t="s">
        <v>194</v>
      </c>
      <c r="C6" s="82">
        <v>100000</v>
      </c>
      <c r="D6" s="82">
        <v>0</v>
      </c>
      <c r="E6" s="82">
        <v>0</v>
      </c>
      <c r="F6" s="82">
        <v>0</v>
      </c>
      <c r="G6" s="82">
        <v>0</v>
      </c>
      <c r="H6" s="77">
        <v>10462704</v>
      </c>
      <c r="I6" s="82">
        <v>10562704</v>
      </c>
    </row>
    <row r="7" spans="1:9" s="76" customFormat="1" ht="19.5" customHeight="1">
      <c r="A7" s="57">
        <v>1</v>
      </c>
      <c r="B7" s="62" t="s">
        <v>122</v>
      </c>
      <c r="C7" s="81"/>
      <c r="D7" s="81"/>
      <c r="E7" s="81"/>
      <c r="F7" s="81"/>
      <c r="G7" s="81"/>
      <c r="H7" s="74">
        <v>-20948516.94</v>
      </c>
      <c r="I7" s="82">
        <v>-20948516.94</v>
      </c>
    </row>
    <row r="8" spans="1:9" s="76" customFormat="1" ht="19.5" customHeight="1">
      <c r="A8" s="57">
        <v>2</v>
      </c>
      <c r="B8" s="62" t="s">
        <v>121</v>
      </c>
      <c r="C8" s="81"/>
      <c r="D8" s="81"/>
      <c r="E8" s="81"/>
      <c r="F8" s="81"/>
      <c r="G8" s="81"/>
      <c r="H8" s="74"/>
      <c r="I8" s="82">
        <v>0</v>
      </c>
    </row>
    <row r="9" spans="1:9" s="76" customFormat="1" ht="19.5" customHeight="1">
      <c r="A9" s="57">
        <v>3</v>
      </c>
      <c r="B9" s="62" t="s">
        <v>195</v>
      </c>
      <c r="C9" s="81"/>
      <c r="D9" s="81"/>
      <c r="E9" s="81"/>
      <c r="F9" s="81"/>
      <c r="G9" s="81">
        <v>10462704</v>
      </c>
      <c r="H9" s="74">
        <v>-10462704</v>
      </c>
      <c r="I9" s="82">
        <v>0</v>
      </c>
    </row>
    <row r="10" spans="1:9" s="76" customFormat="1" ht="19.5" customHeight="1">
      <c r="A10" s="57">
        <v>4</v>
      </c>
      <c r="B10" s="62" t="s">
        <v>196</v>
      </c>
      <c r="C10" s="81">
        <v>0</v>
      </c>
      <c r="D10" s="81"/>
      <c r="E10" s="81"/>
      <c r="F10" s="81"/>
      <c r="G10" s="81"/>
      <c r="H10" s="74"/>
      <c r="I10" s="82">
        <v>0</v>
      </c>
    </row>
    <row r="11" spans="1:9" s="78" customFormat="1" ht="30" customHeight="1">
      <c r="A11" s="58" t="s">
        <v>1</v>
      </c>
      <c r="B11" s="61" t="s">
        <v>204</v>
      </c>
      <c r="C11" s="82">
        <v>100000</v>
      </c>
      <c r="D11" s="82">
        <v>0</v>
      </c>
      <c r="E11" s="82">
        <v>0</v>
      </c>
      <c r="F11" s="82">
        <v>0</v>
      </c>
      <c r="G11" s="82">
        <v>10462704</v>
      </c>
      <c r="H11" s="82">
        <v>-20948516.94</v>
      </c>
      <c r="I11" s="82">
        <v>-10385812.940000001</v>
      </c>
    </row>
    <row r="12" spans="1:9" s="76" customFormat="1" ht="19.5" customHeight="1">
      <c r="A12" s="57">
        <v>1</v>
      </c>
      <c r="B12" s="62" t="s">
        <v>122</v>
      </c>
      <c r="C12" s="81"/>
      <c r="D12" s="81"/>
      <c r="E12" s="81"/>
      <c r="F12" s="81"/>
      <c r="G12" s="81"/>
      <c r="H12" s="81">
        <v>-1680012</v>
      </c>
      <c r="I12" s="82">
        <v>-1680012</v>
      </c>
    </row>
    <row r="13" spans="1:9" s="76" customFormat="1" ht="19.5" customHeight="1">
      <c r="A13" s="57">
        <v>2</v>
      </c>
      <c r="B13" s="62" t="s">
        <v>121</v>
      </c>
      <c r="C13" s="81"/>
      <c r="D13" s="81"/>
      <c r="E13" s="81"/>
      <c r="F13" s="81"/>
      <c r="G13" s="81"/>
      <c r="H13" s="120"/>
      <c r="I13" s="82">
        <v>0</v>
      </c>
    </row>
    <row r="14" spans="1:9" s="76" customFormat="1" ht="19.5" customHeight="1">
      <c r="A14" s="57">
        <v>3</v>
      </c>
      <c r="B14" s="62" t="s">
        <v>195</v>
      </c>
      <c r="C14" s="81"/>
      <c r="D14" s="81"/>
      <c r="E14" s="81"/>
      <c r="F14" s="81"/>
      <c r="G14" s="81">
        <v>0</v>
      </c>
      <c r="H14" s="81">
        <v>0</v>
      </c>
      <c r="I14" s="82">
        <v>0</v>
      </c>
    </row>
    <row r="15" spans="1:9" s="76" customFormat="1" ht="19.5" customHeight="1">
      <c r="A15" s="57">
        <v>3</v>
      </c>
      <c r="B15" s="62" t="s">
        <v>197</v>
      </c>
      <c r="C15" s="81"/>
      <c r="D15" s="81"/>
      <c r="E15" s="81"/>
      <c r="F15" s="81"/>
      <c r="G15" s="81"/>
      <c r="H15" s="81"/>
      <c r="I15" s="82">
        <v>0</v>
      </c>
    </row>
    <row r="16" spans="1:9" s="76" customFormat="1" ht="19.5" customHeight="1">
      <c r="A16" s="57">
        <v>4</v>
      </c>
      <c r="B16" s="62" t="s">
        <v>198</v>
      </c>
      <c r="C16" s="81"/>
      <c r="D16" s="81"/>
      <c r="E16" s="81"/>
      <c r="F16" s="81"/>
      <c r="G16" s="81"/>
      <c r="H16" s="81"/>
      <c r="I16" s="82">
        <v>0</v>
      </c>
    </row>
    <row r="17" spans="1:9" s="78" customFormat="1" ht="30" customHeight="1">
      <c r="A17" s="58" t="s">
        <v>2</v>
      </c>
      <c r="B17" s="61" t="s">
        <v>264</v>
      </c>
      <c r="C17" s="82">
        <v>100000</v>
      </c>
      <c r="D17" s="82">
        <v>0</v>
      </c>
      <c r="E17" s="82">
        <v>0</v>
      </c>
      <c r="F17" s="82">
        <v>0</v>
      </c>
      <c r="G17" s="82">
        <v>10462704</v>
      </c>
      <c r="H17" s="79">
        <v>-22628528.94</v>
      </c>
      <c r="I17" s="82">
        <v>-12065824.940000001</v>
      </c>
    </row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</sheetData>
  <sheetProtection/>
  <mergeCells count="1">
    <mergeCell ref="A1:I1"/>
  </mergeCells>
  <printOptions horizontalCentered="1"/>
  <pageMargins left="0" right="0" top="1.36" bottom="0.31496062992126" header="0.511811023622047" footer="0.511811023622047"/>
  <pageSetup horizontalDpi="600" verticalDpi="600" orientation="landscape" paperSize="9" r:id="rId1"/>
  <headerFooter alignWithMargins="0">
    <oddHeader>&amp;C&amp;"Arial,Bold"&amp;12D L Administrim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1">
      <selection activeCell="G84" sqref="G84"/>
    </sheetView>
  </sheetViews>
  <sheetFormatPr defaultColWidth="9.140625" defaultRowHeight="12.75"/>
  <cols>
    <col min="1" max="1" width="3.28125" style="129" bestFit="1" customWidth="1"/>
    <col min="2" max="2" width="34.00390625" style="126" bestFit="1" customWidth="1"/>
    <col min="3" max="3" width="17.57421875" style="130" bestFit="1" customWidth="1"/>
    <col min="4" max="4" width="11.8515625" style="127" bestFit="1" customWidth="1"/>
    <col min="5" max="5" width="15.8515625" style="127" bestFit="1" customWidth="1"/>
    <col min="6" max="6" width="10.421875" style="127" bestFit="1" customWidth="1"/>
    <col min="7" max="7" width="13.7109375" style="127" bestFit="1" customWidth="1"/>
    <col min="8" max="8" width="14.00390625" style="127" customWidth="1"/>
    <col min="9" max="9" width="13.28125" style="127" bestFit="1" customWidth="1"/>
    <col min="10" max="10" width="9.140625" style="127" customWidth="1"/>
    <col min="11" max="11" width="13.8515625" style="127" customWidth="1"/>
    <col min="12" max="12" width="12.7109375" style="127" customWidth="1"/>
    <col min="13" max="16384" width="9.140625" style="127" customWidth="1"/>
  </cols>
  <sheetData>
    <row r="1" ht="14.25">
      <c r="B1" s="150" t="s">
        <v>165</v>
      </c>
    </row>
    <row r="2" ht="14.25">
      <c r="B2" s="150"/>
    </row>
    <row r="3" spans="1:2" ht="14.25">
      <c r="A3" s="129">
        <v>1</v>
      </c>
      <c r="B3" s="150" t="s">
        <v>200</v>
      </c>
    </row>
    <row r="4" spans="2:8" ht="41.25" customHeight="1">
      <c r="B4" s="316" t="s">
        <v>251</v>
      </c>
      <c r="C4" s="316"/>
      <c r="D4" s="316"/>
      <c r="E4" s="316"/>
      <c r="F4" s="316"/>
      <c r="G4" s="316"/>
      <c r="H4" s="316"/>
    </row>
    <row r="5" spans="2:8" ht="30.75" customHeight="1">
      <c r="B5" s="315" t="s">
        <v>271</v>
      </c>
      <c r="C5" s="315"/>
      <c r="D5" s="315"/>
      <c r="E5" s="315"/>
      <c r="F5" s="315"/>
      <c r="G5" s="315"/>
      <c r="H5" s="315"/>
    </row>
    <row r="6" spans="2:8" ht="14.25">
      <c r="B6" s="315" t="s">
        <v>252</v>
      </c>
      <c r="C6" s="315"/>
      <c r="D6" s="315"/>
      <c r="E6" s="315"/>
      <c r="F6" s="315"/>
      <c r="G6" s="315"/>
      <c r="H6" s="315"/>
    </row>
    <row r="7" spans="2:8" ht="30" customHeight="1">
      <c r="B7" s="315" t="s">
        <v>268</v>
      </c>
      <c r="C7" s="315"/>
      <c r="D7" s="315"/>
      <c r="E7" s="315"/>
      <c r="F7" s="315"/>
      <c r="G7" s="315"/>
      <c r="H7" s="315"/>
    </row>
    <row r="8" spans="2:8" ht="33.75" customHeight="1">
      <c r="B8" s="315" t="s">
        <v>269</v>
      </c>
      <c r="C8" s="315"/>
      <c r="D8" s="315"/>
      <c r="E8" s="315"/>
      <c r="F8" s="315"/>
      <c r="G8" s="315"/>
      <c r="H8" s="315"/>
    </row>
    <row r="9" spans="2:8" ht="14.25" customHeight="1">
      <c r="B9" s="317" t="s">
        <v>279</v>
      </c>
      <c r="C9" s="317"/>
      <c r="D9" s="317"/>
      <c r="E9" s="317"/>
      <c r="F9" s="317"/>
      <c r="G9" s="317"/>
      <c r="H9" s="317"/>
    </row>
    <row r="10" spans="2:8" ht="52.5" customHeight="1">
      <c r="B10" s="315" t="s">
        <v>254</v>
      </c>
      <c r="C10" s="315"/>
      <c r="D10" s="315"/>
      <c r="E10" s="315"/>
      <c r="F10" s="315"/>
      <c r="G10" s="315"/>
      <c r="H10" s="315"/>
    </row>
    <row r="11" spans="2:8" ht="22.5" customHeight="1">
      <c r="B11" s="315" t="s">
        <v>253</v>
      </c>
      <c r="C11" s="315"/>
      <c r="D11" s="315"/>
      <c r="E11" s="315"/>
      <c r="F11" s="315"/>
      <c r="G11" s="315"/>
      <c r="H11" s="315"/>
    </row>
    <row r="12" spans="2:7" ht="14.25">
      <c r="B12" s="131" t="s">
        <v>174</v>
      </c>
      <c r="C12" s="125">
        <v>40543</v>
      </c>
      <c r="D12" s="126"/>
      <c r="E12" s="126"/>
      <c r="F12" s="126"/>
      <c r="G12" s="126"/>
    </row>
    <row r="13" spans="2:7" ht="32.25" customHeight="1">
      <c r="B13" s="131" t="s">
        <v>270</v>
      </c>
      <c r="C13" s="128">
        <v>138.77</v>
      </c>
      <c r="D13" s="126"/>
      <c r="E13" s="126"/>
      <c r="F13" s="126"/>
      <c r="G13" s="126"/>
    </row>
    <row r="14" spans="1:2" ht="14.25">
      <c r="A14" s="131">
        <v>2</v>
      </c>
      <c r="B14" s="150" t="s">
        <v>166</v>
      </c>
    </row>
    <row r="15" spans="1:3" ht="14.25">
      <c r="A15" s="131"/>
      <c r="B15" s="151" t="s">
        <v>167</v>
      </c>
      <c r="C15" s="130">
        <v>2253274.95</v>
      </c>
    </row>
    <row r="16" spans="1:3" ht="14.25">
      <c r="A16" s="131"/>
      <c r="B16" s="151" t="s">
        <v>168</v>
      </c>
      <c r="C16" s="130">
        <v>681178.45</v>
      </c>
    </row>
    <row r="17" spans="1:3" ht="14.25">
      <c r="A17" s="131"/>
      <c r="B17" s="151"/>
      <c r="C17" s="132">
        <f>SUM(C15:C16)</f>
        <v>2934453.4000000004</v>
      </c>
    </row>
    <row r="18" spans="1:2" ht="14.25">
      <c r="A18" s="131"/>
      <c r="B18" s="151"/>
    </row>
    <row r="19" spans="1:2" ht="23.25">
      <c r="A19" s="131">
        <v>3</v>
      </c>
      <c r="B19" s="150" t="s">
        <v>212</v>
      </c>
    </row>
    <row r="20" spans="1:3" ht="14.25">
      <c r="A20" s="131"/>
      <c r="B20" s="151" t="s">
        <v>216</v>
      </c>
      <c r="C20" s="130">
        <v>47174775.339999996</v>
      </c>
    </row>
    <row r="21" spans="1:3" ht="14.25">
      <c r="A21" s="131"/>
      <c r="B21" s="151" t="s">
        <v>202</v>
      </c>
      <c r="C21" s="130">
        <v>1100000</v>
      </c>
    </row>
    <row r="22" spans="1:3" ht="14.25">
      <c r="A22" s="131"/>
      <c r="B22" s="151" t="s">
        <v>213</v>
      </c>
      <c r="C22" s="130">
        <v>34201.59</v>
      </c>
    </row>
    <row r="23" spans="1:3" ht="14.25">
      <c r="A23" s="131"/>
      <c r="B23" s="151" t="s">
        <v>215</v>
      </c>
      <c r="C23" s="130">
        <f>'[1]BSH'!$H$46</f>
        <v>139594</v>
      </c>
    </row>
    <row r="24" spans="1:3" ht="14.25">
      <c r="A24" s="131"/>
      <c r="B24" s="151" t="s">
        <v>273</v>
      </c>
      <c r="C24" s="130">
        <v>50000</v>
      </c>
    </row>
    <row r="25" spans="1:3" ht="14.25">
      <c r="A25" s="131"/>
      <c r="B25" s="151"/>
      <c r="C25" s="132">
        <f>SUM(C20:C24)</f>
        <v>48498570.93</v>
      </c>
    </row>
    <row r="26" spans="1:2" ht="14.25">
      <c r="A26" s="131"/>
      <c r="B26" s="151"/>
    </row>
    <row r="27" spans="1:2" ht="14.25">
      <c r="A27" s="131">
        <v>4</v>
      </c>
      <c r="B27" s="150" t="s">
        <v>218</v>
      </c>
    </row>
    <row r="28" spans="1:3" ht="14.25">
      <c r="A28" s="131"/>
      <c r="B28" s="151" t="s">
        <v>217</v>
      </c>
      <c r="C28" s="130">
        <v>1336408.7</v>
      </c>
    </row>
    <row r="29" spans="1:3" ht="14.25">
      <c r="A29" s="131"/>
      <c r="B29" s="152"/>
      <c r="C29" s="132">
        <f>SUM(C28:C28)</f>
        <v>1336408.7</v>
      </c>
    </row>
    <row r="30" spans="1:2" ht="14.25">
      <c r="A30" s="131"/>
      <c r="B30" s="151"/>
    </row>
    <row r="31" spans="1:2" ht="23.25">
      <c r="A31" s="131" t="s">
        <v>219</v>
      </c>
      <c r="B31" s="150" t="s">
        <v>40</v>
      </c>
    </row>
    <row r="32" spans="1:3" ht="14.25">
      <c r="A32" s="131"/>
      <c r="B32" s="151" t="s">
        <v>214</v>
      </c>
      <c r="C32" s="130">
        <f>'Aktivet e detajuara'!I30</f>
        <v>5648835</v>
      </c>
    </row>
    <row r="33" spans="1:2" ht="14.25">
      <c r="A33" s="131"/>
      <c r="B33" s="151"/>
    </row>
    <row r="34" spans="1:2" ht="14.25">
      <c r="A34" s="131"/>
      <c r="B34" s="151"/>
    </row>
    <row r="35" spans="1:2" ht="14.25">
      <c r="A35" s="131" t="s">
        <v>274</v>
      </c>
      <c r="B35" s="150" t="s">
        <v>220</v>
      </c>
    </row>
    <row r="36" spans="1:2" ht="14.25">
      <c r="A36" s="131"/>
      <c r="B36" s="151"/>
    </row>
    <row r="37" spans="1:11" ht="22.5" thickBot="1">
      <c r="A37" s="131"/>
      <c r="B37" s="147" t="s">
        <v>220</v>
      </c>
      <c r="C37" s="147" t="s">
        <v>221</v>
      </c>
      <c r="D37" s="134" t="s">
        <v>232</v>
      </c>
      <c r="E37" s="133" t="s">
        <v>272</v>
      </c>
      <c r="F37" s="134" t="s">
        <v>223</v>
      </c>
      <c r="G37" s="134" t="s">
        <v>224</v>
      </c>
      <c r="K37" s="135"/>
    </row>
    <row r="38" spans="1:11" ht="15" thickTop="1">
      <c r="A38" s="131"/>
      <c r="B38" s="115" t="s">
        <v>230</v>
      </c>
      <c r="C38" s="116">
        <v>4635715.5</v>
      </c>
      <c r="D38" s="136">
        <v>667318.24</v>
      </c>
      <c r="E38" s="116">
        <f>2561.67+791117.79</f>
        <v>793679.4600000001</v>
      </c>
      <c r="F38" s="113" t="s">
        <v>225</v>
      </c>
      <c r="G38" s="116">
        <f aca="true" t="shared" si="0" ref="G38:G43">C38-D38-E38</f>
        <v>3174717.8</v>
      </c>
      <c r="K38" s="135"/>
    </row>
    <row r="39" spans="1:11" ht="14.25">
      <c r="A39" s="131"/>
      <c r="B39" s="115" t="s">
        <v>226</v>
      </c>
      <c r="C39" s="117">
        <v>6432460.57</v>
      </c>
      <c r="D39" s="136">
        <v>1159417.97</v>
      </c>
      <c r="E39" s="116">
        <v>1054608.52</v>
      </c>
      <c r="F39" s="113" t="s">
        <v>225</v>
      </c>
      <c r="G39" s="116">
        <f t="shared" si="0"/>
        <v>4218434.08</v>
      </c>
      <c r="J39" s="41"/>
      <c r="K39" s="137"/>
    </row>
    <row r="40" spans="1:11" ht="14.25">
      <c r="A40" s="131"/>
      <c r="B40" s="115" t="s">
        <v>227</v>
      </c>
      <c r="C40" s="116">
        <v>2469441.34</v>
      </c>
      <c r="D40" s="136">
        <v>473311.08</v>
      </c>
      <c r="E40" s="116">
        <v>464722.44</v>
      </c>
      <c r="F40" s="113" t="s">
        <v>228</v>
      </c>
      <c r="G40" s="116">
        <f t="shared" si="0"/>
        <v>1531407.8199999998</v>
      </c>
      <c r="J40" s="41"/>
      <c r="K40" s="137"/>
    </row>
    <row r="41" spans="1:11" ht="14.25">
      <c r="A41" s="131"/>
      <c r="B41" s="115" t="s">
        <v>229</v>
      </c>
      <c r="C41" s="116">
        <v>1165479.2</v>
      </c>
      <c r="D41" s="136">
        <v>114259.03</v>
      </c>
      <c r="E41" s="116">
        <v>210244.03</v>
      </c>
      <c r="F41" s="113" t="s">
        <v>225</v>
      </c>
      <c r="G41" s="116">
        <f t="shared" si="0"/>
        <v>840976.1399999999</v>
      </c>
      <c r="J41" s="41"/>
      <c r="K41" s="137"/>
    </row>
    <row r="42" spans="1:11" ht="14.25">
      <c r="A42" s="131"/>
      <c r="B42" s="115" t="s">
        <v>233</v>
      </c>
      <c r="C42" s="116">
        <v>10815564.26</v>
      </c>
      <c r="D42" s="136">
        <v>1613915.91</v>
      </c>
      <c r="E42" s="116">
        <v>1840329.67</v>
      </c>
      <c r="F42" s="113" t="s">
        <v>225</v>
      </c>
      <c r="G42" s="116">
        <f t="shared" si="0"/>
        <v>7361318.68</v>
      </c>
      <c r="J42" s="41"/>
      <c r="K42" s="137"/>
    </row>
    <row r="43" spans="1:11" ht="14.25">
      <c r="A43" s="131"/>
      <c r="B43" s="115" t="s">
        <v>231</v>
      </c>
      <c r="C43" s="116">
        <v>4730770.66</v>
      </c>
      <c r="D43" s="136">
        <v>710905.05</v>
      </c>
      <c r="E43" s="116">
        <f>759258.51+44714.61</f>
        <v>803973.12</v>
      </c>
      <c r="F43" s="113" t="s">
        <v>225</v>
      </c>
      <c r="G43" s="116">
        <f t="shared" si="0"/>
        <v>3215892.49</v>
      </c>
      <c r="J43" s="41"/>
      <c r="K43" s="137"/>
    </row>
    <row r="44" spans="1:11" ht="14.25">
      <c r="A44" s="131"/>
      <c r="B44" s="153"/>
      <c r="C44" s="114">
        <f>SUM(C38:C43)</f>
        <v>30249431.529999997</v>
      </c>
      <c r="D44" s="114">
        <f>SUM(D38:D43)</f>
        <v>4739127.279999999</v>
      </c>
      <c r="E44" s="114">
        <f>SUM(E38:E43)</f>
        <v>5167557.239999999</v>
      </c>
      <c r="F44" s="114">
        <f>SUM(F38:F43)</f>
        <v>0</v>
      </c>
      <c r="G44" s="114">
        <f>SUM(G38:G43)</f>
        <v>20342747.009999998</v>
      </c>
      <c r="H44" s="114"/>
      <c r="J44" s="41"/>
      <c r="K44" s="137"/>
    </row>
    <row r="45" spans="1:11" ht="14.25">
      <c r="A45" s="131"/>
      <c r="B45" s="153"/>
      <c r="C45" s="114"/>
      <c r="D45" s="114"/>
      <c r="E45" s="114"/>
      <c r="F45" s="114"/>
      <c r="G45" s="114"/>
      <c r="H45" s="114"/>
      <c r="J45" s="41"/>
      <c r="K45" s="137"/>
    </row>
    <row r="46" spans="1:4" ht="14.25">
      <c r="A46" s="131" t="s">
        <v>234</v>
      </c>
      <c r="B46" s="150" t="s">
        <v>64</v>
      </c>
      <c r="D46" s="138"/>
    </row>
    <row r="47" spans="1:4" ht="14.25">
      <c r="A47" s="131"/>
      <c r="B47" s="151" t="s">
        <v>169</v>
      </c>
      <c r="C47" s="130">
        <f>'[1]BSH'!$H$95</f>
        <v>55817</v>
      </c>
      <c r="D47" s="138"/>
    </row>
    <row r="48" spans="1:4" ht="14.25">
      <c r="A48" s="131"/>
      <c r="B48" s="151" t="s">
        <v>235</v>
      </c>
      <c r="C48" s="130">
        <f>'[1]BSH'!$H$88+'[1]BSH'!$H$91</f>
        <v>109390</v>
      </c>
      <c r="D48" s="138"/>
    </row>
    <row r="49" spans="1:4" ht="14.25">
      <c r="A49" s="131"/>
      <c r="B49" s="151" t="s">
        <v>201</v>
      </c>
      <c r="C49" s="130">
        <f>'[1]BSH'!$H$85</f>
        <v>512505.62</v>
      </c>
      <c r="D49" s="138"/>
    </row>
    <row r="50" spans="1:4" ht="14.25">
      <c r="A50" s="131"/>
      <c r="B50" s="151" t="s">
        <v>236</v>
      </c>
      <c r="C50" s="130">
        <f>'[1]BSH'!$H$96</f>
        <v>1120426.44</v>
      </c>
      <c r="D50" s="138"/>
    </row>
    <row r="51" spans="1:4" ht="14.25">
      <c r="A51" s="131"/>
      <c r="B51" s="151"/>
      <c r="C51" s="132">
        <f>SUM(C47:C50)</f>
        <v>1798139.06</v>
      </c>
      <c r="D51" s="138"/>
    </row>
    <row r="52" spans="1:4" ht="14.25">
      <c r="A52" s="131"/>
      <c r="B52" s="151"/>
      <c r="D52" s="138"/>
    </row>
    <row r="53" spans="1:2" ht="14.25">
      <c r="A53" s="139">
        <v>8</v>
      </c>
      <c r="B53" s="154" t="s">
        <v>66</v>
      </c>
    </row>
    <row r="54" spans="2:4" ht="14.25">
      <c r="B54" s="151" t="s">
        <v>275</v>
      </c>
      <c r="C54" s="140">
        <f>'[1]BSH'!$H$102</f>
        <v>379458.5</v>
      </c>
      <c r="D54" s="141"/>
    </row>
    <row r="55" spans="2:4" ht="14.25">
      <c r="B55" s="152"/>
      <c r="C55" s="142">
        <f>SUM(C54)</f>
        <v>379458.5</v>
      </c>
      <c r="D55" s="141"/>
    </row>
    <row r="56" spans="3:5" ht="14.25">
      <c r="C56" s="132"/>
      <c r="D56" s="143"/>
      <c r="E56" s="143"/>
    </row>
    <row r="57" spans="1:5" ht="14.25">
      <c r="A57" s="129">
        <v>9</v>
      </c>
      <c r="B57" s="154" t="s">
        <v>91</v>
      </c>
      <c r="C57" s="157"/>
      <c r="D57" s="143"/>
      <c r="E57" s="143"/>
    </row>
    <row r="58" spans="2:5" ht="14.25">
      <c r="B58" s="152" t="s">
        <v>203</v>
      </c>
      <c r="C58" s="158">
        <v>99896594.3</v>
      </c>
      <c r="D58" s="143"/>
      <c r="E58" s="143"/>
    </row>
    <row r="59" spans="2:5" ht="14.25">
      <c r="B59" s="152" t="s">
        <v>237</v>
      </c>
      <c r="C59" s="158">
        <v>31138355.7</v>
      </c>
      <c r="D59" s="143"/>
      <c r="E59" s="143"/>
    </row>
    <row r="60" spans="2:5" ht="14.25">
      <c r="B60" s="159"/>
      <c r="C60" s="157">
        <f>SUM(C58:C59)</f>
        <v>131034950</v>
      </c>
      <c r="D60" s="143"/>
      <c r="E60" s="143"/>
    </row>
    <row r="61" spans="3:5" ht="14.25">
      <c r="C61" s="132"/>
      <c r="D61" s="143"/>
      <c r="E61" s="143"/>
    </row>
    <row r="62" spans="1:2" ht="22.5">
      <c r="A62" s="129">
        <v>10</v>
      </c>
      <c r="B62" s="155" t="s">
        <v>170</v>
      </c>
    </row>
    <row r="63" spans="2:3" ht="14.25">
      <c r="B63" s="152" t="s">
        <v>238</v>
      </c>
      <c r="C63" s="148">
        <v>12662857.2</v>
      </c>
    </row>
    <row r="64" spans="2:3" ht="14.25">
      <c r="B64" s="152" t="s">
        <v>240</v>
      </c>
      <c r="C64" s="148">
        <v>117672.34</v>
      </c>
    </row>
    <row r="65" spans="2:3" ht="14.25">
      <c r="B65" s="152" t="s">
        <v>241</v>
      </c>
      <c r="C65" s="148">
        <v>266200</v>
      </c>
    </row>
    <row r="66" spans="2:3" ht="14.25">
      <c r="B66" s="152" t="s">
        <v>242</v>
      </c>
      <c r="C66" s="148">
        <v>116095.41</v>
      </c>
    </row>
    <row r="67" spans="2:3" ht="14.25">
      <c r="B67" s="152" t="s">
        <v>243</v>
      </c>
      <c r="C67" s="148">
        <v>538364.21</v>
      </c>
    </row>
    <row r="68" spans="2:3" ht="14.25">
      <c r="B68" s="152" t="s">
        <v>244</v>
      </c>
      <c r="C68" s="148">
        <v>7051429.99</v>
      </c>
    </row>
    <row r="69" spans="2:3" ht="14.25">
      <c r="B69" s="152" t="s">
        <v>231</v>
      </c>
      <c r="C69" s="148">
        <v>227473.80000000002</v>
      </c>
    </row>
    <row r="70" spans="2:3" ht="14.25">
      <c r="B70" s="152" t="s">
        <v>245</v>
      </c>
      <c r="C70" s="148">
        <v>107758.78</v>
      </c>
    </row>
    <row r="71" spans="2:3" ht="14.25">
      <c r="B71" s="152" t="s">
        <v>246</v>
      </c>
      <c r="C71" s="148">
        <v>79742660.36</v>
      </c>
    </row>
    <row r="72" spans="2:3" ht="14.25">
      <c r="B72" s="152" t="s">
        <v>247</v>
      </c>
      <c r="C72" s="148">
        <v>4679608.920000001</v>
      </c>
    </row>
    <row r="73" spans="2:3" ht="14.25">
      <c r="B73" s="152" t="s">
        <v>248</v>
      </c>
      <c r="C73" s="148">
        <v>6984864.6</v>
      </c>
    </row>
    <row r="74" spans="2:3" ht="14.25">
      <c r="B74" s="152" t="s">
        <v>249</v>
      </c>
      <c r="C74" s="148">
        <v>6730039.08</v>
      </c>
    </row>
    <row r="75" spans="2:3" ht="14.25">
      <c r="B75" s="152" t="s">
        <v>250</v>
      </c>
      <c r="C75" s="148">
        <v>48520</v>
      </c>
    </row>
    <row r="76" spans="2:3" ht="14.25">
      <c r="B76" s="152" t="s">
        <v>239</v>
      </c>
      <c r="C76" s="148">
        <v>1788778</v>
      </c>
    </row>
    <row r="77" spans="1:6" s="145" customFormat="1" ht="14.25">
      <c r="A77" s="144"/>
      <c r="B77" s="156"/>
      <c r="C77" s="149">
        <f>SUM(C63:C76)</f>
        <v>121062322.69</v>
      </c>
      <c r="F77" s="146"/>
    </row>
    <row r="79" ht="14.25">
      <c r="B79" s="155" t="s">
        <v>276</v>
      </c>
    </row>
    <row r="80" spans="2:3" ht="14.25">
      <c r="B80" s="155" t="s">
        <v>277</v>
      </c>
      <c r="C80" s="130">
        <f>'Te ardhura e shpenzime'!D27</f>
        <v>-1680012.439999987</v>
      </c>
    </row>
    <row r="81" spans="2:3" ht="14.25">
      <c r="B81" s="152" t="s">
        <v>265</v>
      </c>
      <c r="C81" s="148">
        <v>4147277.76</v>
      </c>
    </row>
    <row r="82" spans="2:3" ht="14.25">
      <c r="B82" s="152" t="s">
        <v>239</v>
      </c>
      <c r="C82" s="148">
        <f>C76</f>
        <v>1788778</v>
      </c>
    </row>
    <row r="83" spans="2:3" ht="14.25">
      <c r="B83" s="152" t="s">
        <v>267</v>
      </c>
      <c r="C83" s="132">
        <f>SUM(C80:C82)</f>
        <v>4256043.320000013</v>
      </c>
    </row>
    <row r="84" spans="2:3" ht="14.25">
      <c r="B84" s="152" t="s">
        <v>278</v>
      </c>
      <c r="C84" s="130">
        <v>-11742731.71</v>
      </c>
    </row>
    <row r="85" spans="2:3" ht="14.25">
      <c r="B85" s="152" t="s">
        <v>280</v>
      </c>
      <c r="C85" s="130">
        <f>C83+C84</f>
        <v>-7486688.389999988</v>
      </c>
    </row>
    <row r="87" spans="2:4" ht="14.25">
      <c r="B87" s="294" t="s">
        <v>456</v>
      </c>
      <c r="D87" s="295" t="s">
        <v>207</v>
      </c>
    </row>
    <row r="88" spans="2:4" ht="14.25">
      <c r="B88" s="126" t="s">
        <v>457</v>
      </c>
      <c r="D88" s="127" t="s">
        <v>455</v>
      </c>
    </row>
    <row r="89" spans="2:4" ht="14.25">
      <c r="B89" s="126" t="s">
        <v>458</v>
      </c>
      <c r="D89" s="127" t="s">
        <v>459</v>
      </c>
    </row>
  </sheetData>
  <sheetProtection/>
  <mergeCells count="8">
    <mergeCell ref="B11:H11"/>
    <mergeCell ref="B4:H4"/>
    <mergeCell ref="B5:H5"/>
    <mergeCell ref="B6:H6"/>
    <mergeCell ref="B7:H7"/>
    <mergeCell ref="B8:H8"/>
    <mergeCell ref="B9:H9"/>
    <mergeCell ref="B10:H10"/>
  </mergeCells>
  <printOptions/>
  <pageMargins left="0.7" right="0.7" top="0.28" bottom="0.17" header="0.08" footer="0.1"/>
  <pageSetup horizontalDpi="600" verticalDpi="600" orientation="portrait" r:id="rId1"/>
  <headerFooter alignWithMargins="0">
    <oddHeader>&amp;CD L Administrim</oddHeader>
  </headerFooter>
  <ignoredErrors>
    <ignoredError sqref="F38:F4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189"/>
  <sheetViews>
    <sheetView zoomScalePageLayoutView="0" workbookViewId="0" topLeftCell="A1">
      <selection activeCell="I29" sqref="I29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10.00390625" style="0" customWidth="1"/>
    <col min="9" max="9" width="15.421875" style="0" customWidth="1"/>
    <col min="10" max="10" width="14.57421875" style="0" customWidth="1"/>
    <col min="11" max="11" width="4.7109375" style="0" customWidth="1"/>
    <col min="12" max="12" width="11.28125" style="0" bestFit="1" customWidth="1"/>
    <col min="14" max="14" width="11.28125" style="0" bestFit="1" customWidth="1"/>
    <col min="16" max="16" width="53.421875" style="0" customWidth="1"/>
  </cols>
  <sheetData>
    <row r="1" spans="1:10" ht="12.75">
      <c r="A1" s="124"/>
      <c r="B1" s="160" t="s">
        <v>373</v>
      </c>
      <c r="C1" s="161"/>
      <c r="D1" s="161"/>
      <c r="E1" s="124"/>
      <c r="F1" s="124"/>
      <c r="G1" s="124"/>
      <c r="H1" s="124"/>
      <c r="I1" s="124"/>
      <c r="J1" s="124"/>
    </row>
    <row r="2" spans="1:10" ht="12.75">
      <c r="A2" s="124"/>
      <c r="B2" s="160" t="s">
        <v>374</v>
      </c>
      <c r="C2" s="161"/>
      <c r="D2" s="161"/>
      <c r="E2" s="124"/>
      <c r="F2" s="124"/>
      <c r="G2" s="124"/>
      <c r="H2" s="124"/>
      <c r="I2" s="124"/>
      <c r="J2" s="124"/>
    </row>
    <row r="3" spans="1:10" ht="12.75">
      <c r="A3" s="124"/>
      <c r="B3" s="29"/>
      <c r="C3" s="124"/>
      <c r="D3" s="124"/>
      <c r="E3" s="124"/>
      <c r="F3" s="124"/>
      <c r="G3" s="124"/>
      <c r="H3" s="124"/>
      <c r="I3" s="29" t="s">
        <v>282</v>
      </c>
      <c r="J3" s="124"/>
    </row>
    <row r="4" spans="1:10" ht="12.75">
      <c r="A4" s="124"/>
      <c r="B4" s="29"/>
      <c r="C4" s="124"/>
      <c r="D4" s="124"/>
      <c r="E4" s="124"/>
      <c r="F4" s="124"/>
      <c r="G4" s="124"/>
      <c r="H4" s="124"/>
      <c r="I4" s="124"/>
      <c r="J4" s="124"/>
    </row>
    <row r="5" spans="1:16" ht="12.75">
      <c r="A5" s="162"/>
      <c r="B5" s="162"/>
      <c r="C5" s="162"/>
      <c r="D5" s="162"/>
      <c r="E5" s="162"/>
      <c r="F5" s="162"/>
      <c r="G5" s="162"/>
      <c r="H5" s="162"/>
      <c r="I5" s="163"/>
      <c r="J5" s="164" t="s">
        <v>283</v>
      </c>
      <c r="K5" s="123"/>
      <c r="L5" s="123"/>
      <c r="M5" s="123"/>
      <c r="N5" s="123"/>
      <c r="O5" s="123"/>
      <c r="P5" s="123"/>
    </row>
    <row r="6" spans="1:16" ht="15.75" customHeight="1">
      <c r="A6" s="328" t="s">
        <v>284</v>
      </c>
      <c r="B6" s="329"/>
      <c r="C6" s="329"/>
      <c r="D6" s="329"/>
      <c r="E6" s="329"/>
      <c r="F6" s="329"/>
      <c r="G6" s="329"/>
      <c r="H6" s="329"/>
      <c r="I6" s="329"/>
      <c r="J6" s="330"/>
      <c r="K6" s="165"/>
      <c r="L6" s="165"/>
      <c r="M6" s="165"/>
      <c r="N6" s="165"/>
      <c r="O6" s="165"/>
      <c r="P6" s="165"/>
    </row>
    <row r="7" spans="1:10" ht="26.25" customHeight="1" thickBot="1">
      <c r="A7" s="166"/>
      <c r="B7" s="331" t="s">
        <v>285</v>
      </c>
      <c r="C7" s="331"/>
      <c r="D7" s="331"/>
      <c r="E7" s="331"/>
      <c r="F7" s="332"/>
      <c r="G7" s="167" t="s">
        <v>286</v>
      </c>
      <c r="H7" s="167" t="s">
        <v>287</v>
      </c>
      <c r="I7" s="168" t="s">
        <v>262</v>
      </c>
      <c r="J7" s="168" t="s">
        <v>205</v>
      </c>
    </row>
    <row r="8" spans="1:10" ht="16.5" customHeight="1">
      <c r="A8" s="169">
        <v>1</v>
      </c>
      <c r="B8" s="333" t="s">
        <v>288</v>
      </c>
      <c r="C8" s="334"/>
      <c r="D8" s="334"/>
      <c r="E8" s="334"/>
      <c r="F8" s="334"/>
      <c r="G8" s="170">
        <v>70</v>
      </c>
      <c r="H8" s="223">
        <v>11100</v>
      </c>
      <c r="I8" s="234">
        <f>SUM(I9:I11)</f>
        <v>131034.95</v>
      </c>
      <c r="J8" s="235">
        <f>SUM(J9:J11)</f>
        <v>142474.29382</v>
      </c>
    </row>
    <row r="9" spans="1:13" ht="16.5" customHeight="1">
      <c r="A9" s="171" t="s">
        <v>289</v>
      </c>
      <c r="B9" s="326" t="s">
        <v>290</v>
      </c>
      <c r="C9" s="326"/>
      <c r="D9" s="326"/>
      <c r="E9" s="326"/>
      <c r="F9" s="327"/>
      <c r="G9" s="173" t="s">
        <v>291</v>
      </c>
      <c r="H9" s="172">
        <v>11101</v>
      </c>
      <c r="I9" s="236"/>
      <c r="J9" s="237"/>
      <c r="M9" s="97"/>
    </row>
    <row r="10" spans="1:14" ht="16.5" customHeight="1">
      <c r="A10" s="174" t="s">
        <v>292</v>
      </c>
      <c r="B10" s="326" t="s">
        <v>293</v>
      </c>
      <c r="C10" s="326"/>
      <c r="D10" s="326"/>
      <c r="E10" s="326"/>
      <c r="F10" s="327"/>
      <c r="G10" s="173">
        <v>704</v>
      </c>
      <c r="H10" s="172">
        <v>11102</v>
      </c>
      <c r="I10" s="236">
        <v>131034.95</v>
      </c>
      <c r="J10" s="237">
        <v>142474.29382</v>
      </c>
      <c r="M10" s="97"/>
      <c r="N10" s="96"/>
    </row>
    <row r="11" spans="1:14" ht="16.5" customHeight="1">
      <c r="A11" s="174" t="s">
        <v>294</v>
      </c>
      <c r="B11" s="326" t="s">
        <v>295</v>
      </c>
      <c r="C11" s="326"/>
      <c r="D11" s="326"/>
      <c r="E11" s="326"/>
      <c r="F11" s="327"/>
      <c r="G11" s="175">
        <v>705</v>
      </c>
      <c r="H11" s="172">
        <v>11103</v>
      </c>
      <c r="I11" s="236"/>
      <c r="J11" s="237"/>
      <c r="M11" s="97"/>
      <c r="N11" s="96"/>
    </row>
    <row r="12" spans="1:14" ht="16.5" customHeight="1">
      <c r="A12" s="176">
        <v>2</v>
      </c>
      <c r="B12" s="321" t="s">
        <v>296</v>
      </c>
      <c r="C12" s="321"/>
      <c r="D12" s="321"/>
      <c r="E12" s="321"/>
      <c r="F12" s="322"/>
      <c r="G12" s="178">
        <v>708</v>
      </c>
      <c r="H12" s="224">
        <v>11104</v>
      </c>
      <c r="I12" s="236">
        <f>SUM(I13:I15)</f>
        <v>0</v>
      </c>
      <c r="J12" s="237">
        <f>SUM(J13:J15)</f>
        <v>0</v>
      </c>
      <c r="M12" s="97"/>
      <c r="N12" s="96"/>
    </row>
    <row r="13" spans="1:14" ht="16.5" customHeight="1">
      <c r="A13" s="179" t="s">
        <v>289</v>
      </c>
      <c r="B13" s="326" t="s">
        <v>297</v>
      </c>
      <c r="C13" s="326"/>
      <c r="D13" s="326"/>
      <c r="E13" s="326"/>
      <c r="F13" s="327"/>
      <c r="G13" s="173">
        <v>7081</v>
      </c>
      <c r="H13" s="225">
        <v>111041</v>
      </c>
      <c r="I13" s="236"/>
      <c r="J13" s="238"/>
      <c r="N13" s="231"/>
    </row>
    <row r="14" spans="1:10" ht="16.5" customHeight="1">
      <c r="A14" s="179" t="s">
        <v>298</v>
      </c>
      <c r="B14" s="326" t="s">
        <v>299</v>
      </c>
      <c r="C14" s="326"/>
      <c r="D14" s="326"/>
      <c r="E14" s="326"/>
      <c r="F14" s="327"/>
      <c r="G14" s="173">
        <v>7082</v>
      </c>
      <c r="H14" s="225">
        <v>111042</v>
      </c>
      <c r="I14" s="236"/>
      <c r="J14" s="237"/>
    </row>
    <row r="15" spans="1:12" ht="16.5" customHeight="1">
      <c r="A15" s="179" t="s">
        <v>300</v>
      </c>
      <c r="B15" s="326" t="s">
        <v>301</v>
      </c>
      <c r="C15" s="326"/>
      <c r="D15" s="326"/>
      <c r="E15" s="326"/>
      <c r="F15" s="327"/>
      <c r="G15" s="173">
        <v>7083</v>
      </c>
      <c r="H15" s="225">
        <v>111043</v>
      </c>
      <c r="I15" s="236"/>
      <c r="J15" s="237"/>
      <c r="L15" s="239"/>
    </row>
    <row r="16" spans="1:10" ht="29.25" customHeight="1">
      <c r="A16" s="180">
        <v>3</v>
      </c>
      <c r="B16" s="321" t="s">
        <v>302</v>
      </c>
      <c r="C16" s="321"/>
      <c r="D16" s="321"/>
      <c r="E16" s="321"/>
      <c r="F16" s="322"/>
      <c r="G16" s="178">
        <v>71</v>
      </c>
      <c r="H16" s="224">
        <v>11201</v>
      </c>
      <c r="I16" s="236"/>
      <c r="J16" s="237"/>
    </row>
    <row r="17" spans="1:10" ht="16.5" customHeight="1">
      <c r="A17" s="181"/>
      <c r="B17" s="319" t="s">
        <v>303</v>
      </c>
      <c r="C17" s="319"/>
      <c r="D17" s="319"/>
      <c r="E17" s="319"/>
      <c r="F17" s="320"/>
      <c r="G17" s="182"/>
      <c r="H17" s="172">
        <v>112011</v>
      </c>
      <c r="I17" s="236"/>
      <c r="J17" s="237"/>
    </row>
    <row r="18" spans="1:10" ht="16.5" customHeight="1">
      <c r="A18" s="181"/>
      <c r="B18" s="319" t="s">
        <v>304</v>
      </c>
      <c r="C18" s="319"/>
      <c r="D18" s="319"/>
      <c r="E18" s="319"/>
      <c r="F18" s="320"/>
      <c r="G18" s="182"/>
      <c r="H18" s="172">
        <v>112012</v>
      </c>
      <c r="I18" s="236"/>
      <c r="J18" s="237"/>
    </row>
    <row r="19" spans="1:10" ht="16.5" customHeight="1">
      <c r="A19" s="183">
        <v>4</v>
      </c>
      <c r="B19" s="321" t="s">
        <v>305</v>
      </c>
      <c r="C19" s="321"/>
      <c r="D19" s="321"/>
      <c r="E19" s="321"/>
      <c r="F19" s="322"/>
      <c r="G19" s="184">
        <v>72</v>
      </c>
      <c r="H19" s="226">
        <v>11300</v>
      </c>
      <c r="I19" s="236"/>
      <c r="J19" s="237"/>
    </row>
    <row r="20" spans="1:10" ht="16.5" customHeight="1">
      <c r="A20" s="174"/>
      <c r="B20" s="323" t="s">
        <v>306</v>
      </c>
      <c r="C20" s="324"/>
      <c r="D20" s="324"/>
      <c r="E20" s="324"/>
      <c r="F20" s="324"/>
      <c r="G20" s="185"/>
      <c r="H20" s="227">
        <v>11301</v>
      </c>
      <c r="I20" s="236"/>
      <c r="J20" s="237"/>
    </row>
    <row r="21" spans="1:10" ht="16.5" customHeight="1">
      <c r="A21" s="186">
        <v>5</v>
      </c>
      <c r="B21" s="322" t="s">
        <v>307</v>
      </c>
      <c r="C21" s="325"/>
      <c r="D21" s="325"/>
      <c r="E21" s="325"/>
      <c r="F21" s="325"/>
      <c r="G21" s="187">
        <v>73</v>
      </c>
      <c r="H21" s="228">
        <v>11400</v>
      </c>
      <c r="I21" s="236"/>
      <c r="J21" s="237"/>
    </row>
    <row r="22" spans="1:10" ht="16.5" customHeight="1">
      <c r="A22" s="188">
        <v>6</v>
      </c>
      <c r="B22" s="322" t="s">
        <v>308</v>
      </c>
      <c r="C22" s="325"/>
      <c r="D22" s="325"/>
      <c r="E22" s="325"/>
      <c r="F22" s="325"/>
      <c r="G22" s="187">
        <v>75</v>
      </c>
      <c r="H22" s="229">
        <v>11500</v>
      </c>
      <c r="I22" s="236"/>
      <c r="J22" s="237"/>
    </row>
    <row r="23" spans="1:10" ht="16.5" customHeight="1">
      <c r="A23" s="186">
        <v>7</v>
      </c>
      <c r="B23" s="321" t="s">
        <v>309</v>
      </c>
      <c r="C23" s="321"/>
      <c r="D23" s="321"/>
      <c r="E23" s="321"/>
      <c r="F23" s="322"/>
      <c r="G23" s="178">
        <v>77</v>
      </c>
      <c r="H23" s="177">
        <v>11600</v>
      </c>
      <c r="I23" s="236"/>
      <c r="J23" s="237"/>
    </row>
    <row r="24" spans="1:10" ht="16.5" customHeight="1" thickBot="1">
      <c r="A24" s="189" t="s">
        <v>310</v>
      </c>
      <c r="B24" s="318" t="s">
        <v>311</v>
      </c>
      <c r="C24" s="318"/>
      <c r="D24" s="318"/>
      <c r="E24" s="318"/>
      <c r="F24" s="318"/>
      <c r="G24" s="190"/>
      <c r="H24" s="230">
        <v>11800</v>
      </c>
      <c r="I24" s="232">
        <f>I8+I12</f>
        <v>131034.95</v>
      </c>
      <c r="J24" s="233">
        <f>J8+J12</f>
        <v>142474.29382</v>
      </c>
    </row>
    <row r="25" spans="1:10" ht="16.5" customHeight="1">
      <c r="A25" s="191"/>
      <c r="B25" s="192"/>
      <c r="C25" s="192"/>
      <c r="D25" s="192"/>
      <c r="E25" s="192"/>
      <c r="F25" s="192"/>
      <c r="G25" s="192"/>
      <c r="H25" s="192"/>
      <c r="I25" s="193"/>
      <c r="J25" s="193"/>
    </row>
    <row r="26" spans="1:10" ht="16.5" customHeight="1">
      <c r="A26" s="191"/>
      <c r="B26" s="192"/>
      <c r="C26" s="192"/>
      <c r="D26" s="192"/>
      <c r="E26" s="192"/>
      <c r="F26" s="192"/>
      <c r="G26" s="192"/>
      <c r="H26" s="192"/>
      <c r="I26" s="193"/>
      <c r="J26" s="193"/>
    </row>
    <row r="27" spans="1:10" ht="16.5" customHeight="1">
      <c r="A27" s="191"/>
      <c r="B27" s="192"/>
      <c r="C27" s="192"/>
      <c r="D27" s="192"/>
      <c r="E27" s="192"/>
      <c r="F27" s="192"/>
      <c r="G27" s="192"/>
      <c r="H27" s="192"/>
      <c r="I27" s="193"/>
      <c r="J27" s="193"/>
    </row>
    <row r="28" spans="1:10" ht="16.5" customHeight="1">
      <c r="A28" s="191"/>
      <c r="B28" s="192"/>
      <c r="C28" s="192"/>
      <c r="D28" s="192"/>
      <c r="E28" s="192"/>
      <c r="F28" s="192"/>
      <c r="G28" s="192"/>
      <c r="H28" s="192"/>
      <c r="I28" s="193" t="s">
        <v>312</v>
      </c>
      <c r="J28" s="193"/>
    </row>
    <row r="29" spans="1:10" ht="16.5" customHeight="1">
      <c r="A29" s="191"/>
      <c r="B29" s="192"/>
      <c r="C29" s="192"/>
      <c r="D29" s="192"/>
      <c r="E29" s="192"/>
      <c r="F29" s="192"/>
      <c r="G29" s="192"/>
      <c r="H29" s="192"/>
      <c r="I29" s="193" t="s">
        <v>455</v>
      </c>
      <c r="J29" s="193"/>
    </row>
    <row r="30" spans="1:10" ht="16.5" customHeight="1">
      <c r="A30" s="191"/>
      <c r="B30" s="192"/>
      <c r="C30" s="192"/>
      <c r="D30" s="192"/>
      <c r="E30" s="192"/>
      <c r="F30" s="192"/>
      <c r="G30" s="192"/>
      <c r="H30" s="192"/>
      <c r="I30" s="193"/>
      <c r="J30" s="193"/>
    </row>
    <row r="31" spans="1:10" ht="16.5" customHeight="1">
      <c r="A31" s="191"/>
      <c r="B31" s="192"/>
      <c r="C31" s="192"/>
      <c r="D31" s="192"/>
      <c r="E31" s="192"/>
      <c r="F31" s="192"/>
      <c r="G31" s="192"/>
      <c r="H31" s="192"/>
      <c r="I31" s="193"/>
      <c r="J31" s="193"/>
    </row>
    <row r="32" spans="1:10" ht="16.5" customHeight="1">
      <c r="A32" s="191"/>
      <c r="B32" s="192"/>
      <c r="C32" s="192"/>
      <c r="D32" s="192"/>
      <c r="E32" s="192"/>
      <c r="F32" s="192"/>
      <c r="G32" s="192"/>
      <c r="H32" s="192"/>
      <c r="I32" s="193"/>
      <c r="J32" s="193"/>
    </row>
    <row r="33" spans="1:10" ht="16.5" customHeight="1">
      <c r="A33" s="191"/>
      <c r="B33" s="192"/>
      <c r="C33" s="192"/>
      <c r="D33" s="192"/>
      <c r="E33" s="192"/>
      <c r="F33" s="192"/>
      <c r="G33" s="192"/>
      <c r="H33" s="192"/>
      <c r="I33" s="193"/>
      <c r="J33" s="193"/>
    </row>
    <row r="34" spans="1:10" ht="16.5" customHeight="1">
      <c r="A34" s="191"/>
      <c r="B34" s="192"/>
      <c r="C34" s="192"/>
      <c r="D34" s="192"/>
      <c r="E34" s="192"/>
      <c r="F34" s="192"/>
      <c r="G34" s="192"/>
      <c r="H34" s="192"/>
      <c r="I34" s="193"/>
      <c r="J34" s="193"/>
    </row>
    <row r="35" spans="1:10" ht="16.5" customHeight="1">
      <c r="A35" s="191"/>
      <c r="B35" s="192"/>
      <c r="C35" s="192"/>
      <c r="D35" s="192"/>
      <c r="E35" s="192"/>
      <c r="F35" s="192"/>
      <c r="G35" s="192"/>
      <c r="H35" s="192"/>
      <c r="I35" s="193"/>
      <c r="J35" s="193"/>
    </row>
    <row r="36" spans="1:10" ht="16.5" customHeight="1">
      <c r="A36" s="191"/>
      <c r="B36" s="192"/>
      <c r="C36" s="192"/>
      <c r="D36" s="192"/>
      <c r="E36" s="192"/>
      <c r="F36" s="192"/>
      <c r="G36" s="192"/>
      <c r="H36" s="192"/>
      <c r="I36" s="193"/>
      <c r="J36" s="193"/>
    </row>
    <row r="37" spans="1:10" ht="16.5" customHeight="1">
      <c r="A37" s="191"/>
      <c r="B37" s="192"/>
      <c r="C37" s="192"/>
      <c r="D37" s="192"/>
      <c r="E37" s="192"/>
      <c r="F37" s="192"/>
      <c r="G37" s="192"/>
      <c r="H37" s="192"/>
      <c r="I37" s="193"/>
      <c r="J37" s="193"/>
    </row>
    <row r="38" spans="1:10" ht="16.5" customHeight="1">
      <c r="A38" s="191"/>
      <c r="B38" s="192"/>
      <c r="C38" s="192"/>
      <c r="D38" s="192"/>
      <c r="E38" s="192"/>
      <c r="F38" s="192"/>
      <c r="G38" s="192"/>
      <c r="H38" s="192"/>
      <c r="I38" s="193"/>
      <c r="J38" s="193"/>
    </row>
    <row r="39" spans="1:10" ht="16.5" customHeight="1">
      <c r="A39" s="191"/>
      <c r="B39" s="192"/>
      <c r="C39" s="192"/>
      <c r="D39" s="192"/>
      <c r="E39" s="192"/>
      <c r="F39" s="192"/>
      <c r="G39" s="192"/>
      <c r="H39" s="192"/>
      <c r="I39" s="193"/>
      <c r="J39" s="193"/>
    </row>
    <row r="40" spans="1:10" ht="16.5" customHeight="1">
      <c r="A40" s="191"/>
      <c r="B40" s="192"/>
      <c r="C40" s="192"/>
      <c r="D40" s="192"/>
      <c r="E40" s="192"/>
      <c r="F40" s="192"/>
      <c r="G40" s="192"/>
      <c r="H40" s="192"/>
      <c r="I40" s="193"/>
      <c r="J40" s="193"/>
    </row>
    <row r="41" spans="1:10" ht="16.5" customHeight="1">
      <c r="A41" s="191"/>
      <c r="B41" s="192"/>
      <c r="C41" s="192"/>
      <c r="D41" s="192"/>
      <c r="E41" s="192"/>
      <c r="F41" s="192"/>
      <c r="G41" s="192"/>
      <c r="H41" s="192"/>
      <c r="I41" s="193"/>
      <c r="J41" s="193"/>
    </row>
    <row r="42" spans="1:10" ht="16.5" customHeight="1">
      <c r="A42" s="191"/>
      <c r="B42" s="192"/>
      <c r="C42" s="192"/>
      <c r="D42" s="192"/>
      <c r="E42" s="192"/>
      <c r="F42" s="192"/>
      <c r="G42" s="192"/>
      <c r="H42" s="192"/>
      <c r="I42" s="193"/>
      <c r="J42" s="193"/>
    </row>
    <row r="43" spans="1:10" ht="16.5" customHeight="1">
      <c r="A43" s="191"/>
      <c r="B43" s="192"/>
      <c r="C43" s="192"/>
      <c r="D43" s="192"/>
      <c r="E43" s="192"/>
      <c r="F43" s="192"/>
      <c r="G43" s="192"/>
      <c r="H43" s="192"/>
      <c r="I43" s="193"/>
      <c r="J43" s="193"/>
    </row>
    <row r="44" spans="1:10" ht="16.5" customHeight="1">
      <c r="A44" s="191"/>
      <c r="B44" s="192"/>
      <c r="C44" s="192"/>
      <c r="D44" s="192"/>
      <c r="E44" s="192"/>
      <c r="F44" s="192"/>
      <c r="G44" s="192"/>
      <c r="H44" s="192"/>
      <c r="I44" s="193"/>
      <c r="J44" s="193"/>
    </row>
    <row r="45" spans="1:10" ht="16.5" customHeight="1">
      <c r="A45" s="191"/>
      <c r="B45" s="192"/>
      <c r="C45" s="192"/>
      <c r="D45" s="192"/>
      <c r="E45" s="192"/>
      <c r="F45" s="192"/>
      <c r="G45" s="192"/>
      <c r="H45" s="192"/>
      <c r="I45" s="193"/>
      <c r="J45" s="193"/>
    </row>
    <row r="46" spans="1:10" ht="16.5" customHeight="1">
      <c r="A46" s="191"/>
      <c r="B46" s="192"/>
      <c r="C46" s="192"/>
      <c r="D46" s="192"/>
      <c r="E46" s="192"/>
      <c r="F46" s="192"/>
      <c r="G46" s="192"/>
      <c r="H46" s="192"/>
      <c r="I46" s="193"/>
      <c r="J46" s="193"/>
    </row>
    <row r="47" spans="1:10" ht="16.5" customHeight="1">
      <c r="A47" s="191"/>
      <c r="B47" s="192"/>
      <c r="C47" s="192"/>
      <c r="D47" s="192"/>
      <c r="E47" s="192"/>
      <c r="F47" s="192"/>
      <c r="G47" s="192"/>
      <c r="H47" s="192"/>
      <c r="I47" s="193"/>
      <c r="J47" s="193"/>
    </row>
    <row r="48" spans="1:10" ht="16.5" customHeight="1">
      <c r="A48" s="191"/>
      <c r="B48" s="192"/>
      <c r="C48" s="192"/>
      <c r="D48" s="192"/>
      <c r="E48" s="192"/>
      <c r="F48" s="192"/>
      <c r="G48" s="192"/>
      <c r="H48" s="192"/>
      <c r="I48" s="193"/>
      <c r="J48" s="193"/>
    </row>
    <row r="49" spans="1:10" ht="16.5" customHeight="1">
      <c r="A49" s="191"/>
      <c r="B49" s="192"/>
      <c r="C49" s="192"/>
      <c r="D49" s="192"/>
      <c r="E49" s="192"/>
      <c r="F49" s="192"/>
      <c r="G49" s="192"/>
      <c r="H49" s="192"/>
      <c r="I49" s="193"/>
      <c r="J49" s="193"/>
    </row>
    <row r="50" spans="1:10" ht="16.5" customHeight="1">
      <c r="A50" s="191"/>
      <c r="B50" s="192"/>
      <c r="C50" s="192"/>
      <c r="D50" s="192"/>
      <c r="E50" s="192"/>
      <c r="F50" s="192"/>
      <c r="G50" s="192"/>
      <c r="H50" s="192"/>
      <c r="I50" s="193"/>
      <c r="J50" s="193"/>
    </row>
    <row r="51" ht="16.5" customHeight="1"/>
    <row r="55" spans="12:16" ht="12.75" customHeight="1">
      <c r="L55" s="123"/>
      <c r="M55" s="123"/>
      <c r="N55" s="123"/>
      <c r="O55" s="123"/>
      <c r="P55" s="123"/>
    </row>
    <row r="57" ht="24.75" customHeight="1"/>
    <row r="58" ht="16.5" customHeight="1"/>
    <row r="59" ht="16.5" customHeight="1"/>
    <row r="60" ht="12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2.7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102" spans="1:10" ht="15.75">
      <c r="A102" s="124"/>
      <c r="B102" s="222"/>
      <c r="C102" s="124"/>
      <c r="D102" s="124"/>
      <c r="E102" s="124"/>
      <c r="F102" s="124"/>
      <c r="G102" s="124"/>
      <c r="H102" s="124"/>
      <c r="I102" s="124"/>
      <c r="J102" s="221"/>
    </row>
    <row r="103" spans="1:10" ht="12.75">
      <c r="A103" s="124"/>
      <c r="B103" s="222"/>
      <c r="C103" s="124"/>
      <c r="D103" s="124"/>
      <c r="E103" s="124"/>
      <c r="F103" s="124"/>
      <c r="G103" s="124"/>
      <c r="H103" s="124"/>
      <c r="I103" s="124"/>
      <c r="J103" s="124"/>
    </row>
    <row r="104" spans="1:10" ht="12.75">
      <c r="A104" s="124"/>
      <c r="B104" s="222"/>
      <c r="C104" s="124"/>
      <c r="D104" s="124"/>
      <c r="E104" s="124"/>
      <c r="F104" s="124"/>
      <c r="G104" s="124"/>
      <c r="H104" s="124"/>
      <c r="I104" s="124"/>
      <c r="J104" s="124"/>
    </row>
    <row r="105" spans="1:10" ht="12.75">
      <c r="A105" s="124"/>
      <c r="B105" s="222"/>
      <c r="C105" s="124"/>
      <c r="D105" s="124"/>
      <c r="E105" s="124"/>
      <c r="F105" s="124"/>
      <c r="G105" s="124"/>
      <c r="H105" s="124"/>
      <c r="I105" s="124"/>
      <c r="J105" s="124"/>
    </row>
    <row r="106" spans="1:10" ht="12.7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</row>
    <row r="107" spans="1:10" ht="12.7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</row>
    <row r="108" spans="1:10" ht="12.7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</row>
    <row r="109" spans="1:10" ht="12.7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</row>
    <row r="110" spans="1:10" ht="12.7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</row>
    <row r="111" spans="1:10" ht="12.7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</row>
    <row r="112" spans="1:10" ht="12.7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</row>
    <row r="113" spans="1:10" ht="12.75">
      <c r="A113" s="124"/>
      <c r="B113" s="124"/>
      <c r="C113" s="124"/>
      <c r="D113" s="124"/>
      <c r="E113" s="124"/>
      <c r="F113" s="124"/>
      <c r="G113" s="124"/>
      <c r="H113" s="124"/>
      <c r="I113" s="124"/>
      <c r="J113" s="124"/>
    </row>
    <row r="114" spans="1:10" ht="12.75">
      <c r="A114" s="124"/>
      <c r="B114" s="124"/>
      <c r="C114" s="124"/>
      <c r="D114" s="124"/>
      <c r="E114" s="124"/>
      <c r="F114" s="124"/>
      <c r="G114" s="124"/>
      <c r="H114" s="124"/>
      <c r="I114" s="124"/>
      <c r="J114" s="124"/>
    </row>
    <row r="115" spans="1:10" ht="12.75">
      <c r="A115" s="124"/>
      <c r="B115" s="124"/>
      <c r="C115" s="124"/>
      <c r="D115" s="124"/>
      <c r="E115" s="124"/>
      <c r="F115" s="124"/>
      <c r="G115" s="124"/>
      <c r="H115" s="124"/>
      <c r="I115" s="124"/>
      <c r="J115" s="124"/>
    </row>
    <row r="116" spans="1:10" ht="12.75">
      <c r="A116" s="124"/>
      <c r="B116" s="124"/>
      <c r="C116" s="124"/>
      <c r="D116" s="124"/>
      <c r="E116" s="124"/>
      <c r="F116" s="124"/>
      <c r="G116" s="124"/>
      <c r="H116" s="124"/>
      <c r="I116" s="124"/>
      <c r="J116" s="124"/>
    </row>
    <row r="117" spans="1:10" ht="12.75">
      <c r="A117" s="124"/>
      <c r="B117" s="124"/>
      <c r="C117" s="124"/>
      <c r="D117" s="124"/>
      <c r="E117" s="124"/>
      <c r="F117" s="124"/>
      <c r="G117" s="124"/>
      <c r="H117" s="124"/>
      <c r="I117" s="124"/>
      <c r="J117" s="124"/>
    </row>
    <row r="118" spans="1:10" ht="12.75">
      <c r="A118" s="124"/>
      <c r="B118" s="124"/>
      <c r="C118" s="124"/>
      <c r="D118" s="124"/>
      <c r="E118" s="124"/>
      <c r="F118" s="124"/>
      <c r="G118" s="124"/>
      <c r="H118" s="124"/>
      <c r="I118" s="124"/>
      <c r="J118" s="124"/>
    </row>
    <row r="119" spans="1:10" ht="12.75">
      <c r="A119" s="124"/>
      <c r="B119" s="124"/>
      <c r="C119" s="124"/>
      <c r="D119" s="124"/>
      <c r="E119" s="124"/>
      <c r="F119" s="124"/>
      <c r="G119" s="124"/>
      <c r="H119" s="124"/>
      <c r="I119" s="124"/>
      <c r="J119" s="124"/>
    </row>
    <row r="120" spans="1:10" ht="12.75">
      <c r="A120" s="124"/>
      <c r="B120" s="124"/>
      <c r="C120" s="124"/>
      <c r="D120" s="124"/>
      <c r="E120" s="124"/>
      <c r="F120" s="124"/>
      <c r="G120" s="124"/>
      <c r="H120" s="124"/>
      <c r="I120" s="124"/>
      <c r="J120" s="124"/>
    </row>
    <row r="121" spans="1:10" ht="12.75">
      <c r="A121" s="124"/>
      <c r="B121" s="124"/>
      <c r="C121" s="124"/>
      <c r="D121" s="124"/>
      <c r="E121" s="124"/>
      <c r="F121" s="124"/>
      <c r="G121" s="124"/>
      <c r="H121" s="124"/>
      <c r="I121" s="124"/>
      <c r="J121" s="124"/>
    </row>
    <row r="122" spans="1:10" ht="12.75">
      <c r="A122" s="124"/>
      <c r="B122" s="124"/>
      <c r="C122" s="124"/>
      <c r="D122" s="124"/>
      <c r="E122" s="124"/>
      <c r="F122" s="124"/>
      <c r="G122" s="124"/>
      <c r="H122" s="124"/>
      <c r="I122" s="124"/>
      <c r="J122" s="124"/>
    </row>
    <row r="123" spans="1:10" ht="12.75">
      <c r="A123" s="124"/>
      <c r="B123" s="124"/>
      <c r="C123" s="124"/>
      <c r="D123" s="124"/>
      <c r="E123" s="124"/>
      <c r="F123" s="124"/>
      <c r="G123" s="124"/>
      <c r="H123" s="124"/>
      <c r="I123" s="124"/>
      <c r="J123" s="124"/>
    </row>
    <row r="124" spans="1:10" ht="12.75">
      <c r="A124" s="124"/>
      <c r="B124" s="124"/>
      <c r="C124" s="124"/>
      <c r="D124" s="124"/>
      <c r="E124" s="124"/>
      <c r="F124" s="124"/>
      <c r="G124" s="124"/>
      <c r="H124" s="124"/>
      <c r="I124" s="124"/>
      <c r="J124" s="124"/>
    </row>
    <row r="125" spans="1:10" ht="12.75">
      <c r="A125" s="124"/>
      <c r="B125" s="124"/>
      <c r="C125" s="124"/>
      <c r="D125" s="124"/>
      <c r="E125" s="124"/>
      <c r="F125" s="124"/>
      <c r="G125" s="124"/>
      <c r="H125" s="124"/>
      <c r="I125" s="124"/>
      <c r="J125" s="124"/>
    </row>
    <row r="126" spans="1:10" ht="12.75">
      <c r="A126" s="124"/>
      <c r="B126" s="124"/>
      <c r="C126" s="124"/>
      <c r="D126" s="124"/>
      <c r="E126" s="124"/>
      <c r="F126" s="124"/>
      <c r="G126" s="124"/>
      <c r="H126" s="124"/>
      <c r="I126" s="124"/>
      <c r="J126" s="124"/>
    </row>
    <row r="127" spans="1:10" ht="12.75">
      <c r="A127" s="124"/>
      <c r="B127" s="124"/>
      <c r="C127" s="124"/>
      <c r="D127" s="124"/>
      <c r="E127" s="124"/>
      <c r="F127" s="124"/>
      <c r="G127" s="124"/>
      <c r="H127" s="124"/>
      <c r="I127" s="124"/>
      <c r="J127" s="124"/>
    </row>
    <row r="128" spans="1:10" ht="12.75">
      <c r="A128" s="124"/>
      <c r="B128" s="124"/>
      <c r="C128" s="124"/>
      <c r="D128" s="124"/>
      <c r="E128" s="124"/>
      <c r="F128" s="124"/>
      <c r="G128" s="124"/>
      <c r="H128" s="124"/>
      <c r="I128" s="124"/>
      <c r="J128" s="124"/>
    </row>
    <row r="129" spans="1:10" ht="12.75">
      <c r="A129" s="124"/>
      <c r="B129" s="124"/>
      <c r="C129" s="124"/>
      <c r="D129" s="124"/>
      <c r="E129" s="124"/>
      <c r="F129" s="124"/>
      <c r="G129" s="124"/>
      <c r="H129" s="124"/>
      <c r="I129" s="124"/>
      <c r="J129" s="124"/>
    </row>
    <row r="130" spans="1:10" ht="12.75">
      <c r="A130" s="124"/>
      <c r="B130" s="124"/>
      <c r="C130" s="124"/>
      <c r="D130" s="124"/>
      <c r="E130" s="124"/>
      <c r="F130" s="124"/>
      <c r="G130" s="124"/>
      <c r="H130" s="124"/>
      <c r="I130" s="124"/>
      <c r="J130" s="124"/>
    </row>
    <row r="131" spans="1:10" ht="12.75">
      <c r="A131" s="124"/>
      <c r="B131" s="124"/>
      <c r="C131" s="124"/>
      <c r="D131" s="124"/>
      <c r="E131" s="124"/>
      <c r="F131" s="124"/>
      <c r="G131" s="124"/>
      <c r="H131" s="124"/>
      <c r="I131" s="124"/>
      <c r="J131" s="124"/>
    </row>
    <row r="132" spans="1:10" ht="12.75">
      <c r="A132" s="124"/>
      <c r="B132" s="124"/>
      <c r="C132" s="124"/>
      <c r="D132" s="124"/>
      <c r="E132" s="124"/>
      <c r="F132" s="124"/>
      <c r="G132" s="124"/>
      <c r="H132" s="124"/>
      <c r="I132" s="124"/>
      <c r="J132" s="124"/>
    </row>
    <row r="133" spans="1:10" ht="12.75">
      <c r="A133" s="124"/>
      <c r="B133" s="124"/>
      <c r="C133" s="124"/>
      <c r="D133" s="124"/>
      <c r="E133" s="124"/>
      <c r="F133" s="124"/>
      <c r="G133" s="124"/>
      <c r="H133" s="124"/>
      <c r="I133" s="124"/>
      <c r="J133" s="124"/>
    </row>
    <row r="134" spans="1:10" ht="12.75">
      <c r="A134" s="124"/>
      <c r="B134" s="124"/>
      <c r="C134" s="124"/>
      <c r="D134" s="124"/>
      <c r="E134" s="124"/>
      <c r="F134" s="124"/>
      <c r="G134" s="124"/>
      <c r="H134" s="124"/>
      <c r="I134" s="124"/>
      <c r="J134" s="124"/>
    </row>
    <row r="135" spans="1:10" ht="12.75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</row>
    <row r="136" spans="1:10" ht="12.75">
      <c r="A136" s="124"/>
      <c r="B136" s="124"/>
      <c r="C136" s="124"/>
      <c r="D136" s="124"/>
      <c r="E136" s="124"/>
      <c r="F136" s="124"/>
      <c r="G136" s="124"/>
      <c r="H136" s="124"/>
      <c r="I136" s="124"/>
      <c r="J136" s="124"/>
    </row>
    <row r="137" spans="1:10" ht="12.75">
      <c r="A137" s="124"/>
      <c r="B137" s="124"/>
      <c r="C137" s="124"/>
      <c r="D137" s="124"/>
      <c r="E137" s="124"/>
      <c r="F137" s="124"/>
      <c r="G137" s="124"/>
      <c r="H137" s="124"/>
      <c r="I137" s="124"/>
      <c r="J137" s="124"/>
    </row>
    <row r="138" spans="1:10" ht="12.75">
      <c r="A138" s="124"/>
      <c r="B138" s="124"/>
      <c r="C138" s="124"/>
      <c r="D138" s="124"/>
      <c r="E138" s="124"/>
      <c r="F138" s="124"/>
      <c r="G138" s="124"/>
      <c r="H138" s="124"/>
      <c r="I138" s="124"/>
      <c r="J138" s="124"/>
    </row>
    <row r="139" spans="1:10" ht="12.75">
      <c r="A139" s="124"/>
      <c r="B139" s="124"/>
      <c r="C139" s="124"/>
      <c r="D139" s="124"/>
      <c r="E139" s="124"/>
      <c r="F139" s="124"/>
      <c r="G139" s="124"/>
      <c r="H139" s="124"/>
      <c r="I139" s="124"/>
      <c r="J139" s="124"/>
    </row>
    <row r="140" spans="1:10" ht="12.75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</row>
    <row r="141" spans="1:10" ht="12.75">
      <c r="A141" s="124"/>
      <c r="B141" s="124"/>
      <c r="C141" s="124"/>
      <c r="D141" s="124"/>
      <c r="E141" s="124"/>
      <c r="F141" s="124"/>
      <c r="G141" s="124"/>
      <c r="H141" s="124"/>
      <c r="I141" s="124"/>
      <c r="J141" s="124"/>
    </row>
    <row r="142" spans="1:10" ht="12.75">
      <c r="A142" s="124"/>
      <c r="B142" s="124"/>
      <c r="C142" s="124"/>
      <c r="D142" s="124"/>
      <c r="E142" s="124"/>
      <c r="F142" s="124"/>
      <c r="G142" s="124"/>
      <c r="H142" s="124"/>
      <c r="I142" s="124"/>
      <c r="J142" s="124"/>
    </row>
    <row r="143" spans="1:10" ht="12.75">
      <c r="A143" s="124"/>
      <c r="B143" s="124"/>
      <c r="C143" s="124"/>
      <c r="D143" s="124"/>
      <c r="E143" s="124"/>
      <c r="F143" s="124"/>
      <c r="G143" s="124"/>
      <c r="H143" s="124"/>
      <c r="I143" s="124"/>
      <c r="J143" s="124"/>
    </row>
    <row r="144" spans="1:10" ht="12.75">
      <c r="A144" s="124"/>
      <c r="B144" s="124"/>
      <c r="C144" s="124"/>
      <c r="D144" s="124"/>
      <c r="E144" s="124"/>
      <c r="F144" s="124"/>
      <c r="G144" s="124"/>
      <c r="H144" s="124"/>
      <c r="I144" s="124"/>
      <c r="J144" s="124"/>
    </row>
    <row r="145" spans="1:10" ht="12.75">
      <c r="A145" s="124"/>
      <c r="B145" s="124"/>
      <c r="C145" s="124"/>
      <c r="D145" s="124"/>
      <c r="E145" s="124"/>
      <c r="F145" s="124"/>
      <c r="G145" s="124"/>
      <c r="H145" s="124"/>
      <c r="I145" s="124"/>
      <c r="J145" s="124"/>
    </row>
    <row r="146" spans="1:10" ht="12.75">
      <c r="A146" s="124"/>
      <c r="B146" s="124"/>
      <c r="C146" s="124"/>
      <c r="D146" s="124"/>
      <c r="E146" s="124"/>
      <c r="F146" s="124"/>
      <c r="G146" s="124"/>
      <c r="H146" s="124"/>
      <c r="I146" s="124"/>
      <c r="J146" s="124"/>
    </row>
    <row r="147" spans="1:10" ht="12.75">
      <c r="A147" s="124"/>
      <c r="B147" s="124"/>
      <c r="C147" s="124"/>
      <c r="D147" s="124"/>
      <c r="E147" s="124"/>
      <c r="F147" s="124"/>
      <c r="G147" s="124"/>
      <c r="H147" s="124"/>
      <c r="I147" s="124"/>
      <c r="J147" s="124"/>
    </row>
    <row r="148" spans="1:10" ht="12.75">
      <c r="A148" s="124"/>
      <c r="B148" s="124"/>
      <c r="C148" s="124"/>
      <c r="D148" s="124"/>
      <c r="E148" s="124"/>
      <c r="F148" s="124"/>
      <c r="G148" s="124"/>
      <c r="H148" s="124"/>
      <c r="I148" s="124"/>
      <c r="J148" s="124"/>
    </row>
    <row r="149" spans="1:10" ht="12.75">
      <c r="A149" s="124"/>
      <c r="B149" s="124"/>
      <c r="C149" s="124"/>
      <c r="D149" s="124"/>
      <c r="E149" s="124"/>
      <c r="F149" s="124"/>
      <c r="G149" s="124"/>
      <c r="H149" s="124"/>
      <c r="I149" s="124"/>
      <c r="J149" s="124"/>
    </row>
    <row r="150" spans="1:10" ht="12.75">
      <c r="A150" s="124"/>
      <c r="B150" s="124"/>
      <c r="C150" s="124"/>
      <c r="D150" s="124"/>
      <c r="E150" s="124"/>
      <c r="F150" s="124"/>
      <c r="G150" s="124"/>
      <c r="H150" s="124"/>
      <c r="I150" s="124"/>
      <c r="J150" s="124"/>
    </row>
    <row r="151" spans="1:10" ht="12.75">
      <c r="A151" s="124"/>
      <c r="B151" s="124"/>
      <c r="C151" s="124"/>
      <c r="D151" s="124"/>
      <c r="E151" s="124"/>
      <c r="F151" s="124"/>
      <c r="G151" s="124"/>
      <c r="H151" s="124"/>
      <c r="I151" s="124"/>
      <c r="J151" s="124"/>
    </row>
    <row r="152" spans="1:10" ht="12.75">
      <c r="A152" s="124"/>
      <c r="B152" s="124"/>
      <c r="C152" s="124"/>
      <c r="D152" s="124"/>
      <c r="E152" s="124"/>
      <c r="F152" s="124"/>
      <c r="G152" s="124"/>
      <c r="H152" s="124"/>
      <c r="I152" s="124"/>
      <c r="J152" s="124"/>
    </row>
    <row r="153" spans="1:10" ht="12.75">
      <c r="A153" s="124"/>
      <c r="B153" s="124"/>
      <c r="C153" s="124"/>
      <c r="D153" s="124"/>
      <c r="E153" s="124"/>
      <c r="F153" s="124"/>
      <c r="G153" s="124"/>
      <c r="H153" s="124"/>
      <c r="I153" s="124"/>
      <c r="J153" s="124"/>
    </row>
    <row r="154" spans="1:10" ht="12.75">
      <c r="A154" s="124"/>
      <c r="B154" s="124"/>
      <c r="C154" s="124"/>
      <c r="D154" s="124"/>
      <c r="E154" s="124"/>
      <c r="F154" s="124"/>
      <c r="G154" s="124"/>
      <c r="H154" s="124"/>
      <c r="I154" s="124"/>
      <c r="J154" s="124"/>
    </row>
    <row r="155" spans="1:10" ht="12.75">
      <c r="A155" s="124"/>
      <c r="B155" s="124"/>
      <c r="C155" s="124"/>
      <c r="D155" s="124"/>
      <c r="E155" s="124"/>
      <c r="F155" s="124"/>
      <c r="G155" s="124"/>
      <c r="H155" s="124"/>
      <c r="I155" s="124"/>
      <c r="J155" s="124"/>
    </row>
    <row r="156" spans="1:10" ht="12.75">
      <c r="A156" s="124"/>
      <c r="B156" s="124"/>
      <c r="C156" s="124"/>
      <c r="D156" s="124"/>
      <c r="E156" s="124"/>
      <c r="F156" s="124"/>
      <c r="G156" s="124"/>
      <c r="H156" s="124"/>
      <c r="I156" s="124"/>
      <c r="J156" s="124"/>
    </row>
    <row r="157" spans="1:10" ht="12.75">
      <c r="A157" s="124"/>
      <c r="B157" s="124"/>
      <c r="C157" s="124"/>
      <c r="D157" s="124"/>
      <c r="E157" s="124"/>
      <c r="F157" s="124"/>
      <c r="G157" s="124"/>
      <c r="H157" s="124"/>
      <c r="I157" s="124"/>
      <c r="J157" s="124"/>
    </row>
    <row r="158" spans="1:10" ht="12.75">
      <c r="A158" s="124"/>
      <c r="B158" s="124"/>
      <c r="C158" s="124"/>
      <c r="D158" s="124"/>
      <c r="E158" s="124"/>
      <c r="F158" s="124"/>
      <c r="G158" s="124"/>
      <c r="H158" s="124"/>
      <c r="I158" s="124"/>
      <c r="J158" s="124"/>
    </row>
    <row r="159" spans="1:10" ht="12.75">
      <c r="A159" s="124"/>
      <c r="B159" s="124"/>
      <c r="C159" s="124"/>
      <c r="D159" s="124"/>
      <c r="E159" s="124"/>
      <c r="F159" s="124"/>
      <c r="G159" s="124"/>
      <c r="H159" s="124"/>
      <c r="I159" s="124"/>
      <c r="J159" s="124"/>
    </row>
    <row r="160" spans="1:10" ht="12.75">
      <c r="A160" s="124"/>
      <c r="B160" s="124"/>
      <c r="C160" s="124"/>
      <c r="D160" s="124"/>
      <c r="E160" s="124"/>
      <c r="F160" s="124"/>
      <c r="G160" s="124"/>
      <c r="H160" s="124"/>
      <c r="I160" s="124"/>
      <c r="J160" s="124"/>
    </row>
    <row r="161" spans="1:10" ht="12.75">
      <c r="A161" s="124"/>
      <c r="B161" s="124"/>
      <c r="C161" s="124"/>
      <c r="D161" s="124"/>
      <c r="E161" s="124"/>
      <c r="F161" s="124"/>
      <c r="G161" s="124"/>
      <c r="H161" s="124"/>
      <c r="I161" s="124"/>
      <c r="J161" s="124"/>
    </row>
    <row r="162" spans="1:10" ht="12.75">
      <c r="A162" s="124"/>
      <c r="B162" s="124"/>
      <c r="C162" s="124"/>
      <c r="D162" s="124"/>
      <c r="E162" s="124"/>
      <c r="F162" s="124"/>
      <c r="G162" s="124"/>
      <c r="H162" s="124"/>
      <c r="I162" s="124"/>
      <c r="J162" s="124"/>
    </row>
    <row r="163" spans="1:10" ht="12.75">
      <c r="A163" s="124"/>
      <c r="B163" s="124"/>
      <c r="C163" s="124"/>
      <c r="D163" s="124"/>
      <c r="E163" s="124"/>
      <c r="F163" s="124"/>
      <c r="G163" s="124"/>
      <c r="H163" s="124"/>
      <c r="I163" s="124"/>
      <c r="J163" s="124"/>
    </row>
    <row r="164" spans="1:10" ht="12.75">
      <c r="A164" s="124"/>
      <c r="B164" s="124"/>
      <c r="C164" s="124"/>
      <c r="D164" s="124"/>
      <c r="E164" s="124"/>
      <c r="F164" s="124"/>
      <c r="G164" s="124"/>
      <c r="H164" s="124"/>
      <c r="I164" s="124"/>
      <c r="J164" s="124"/>
    </row>
    <row r="165" spans="1:10" ht="12.75">
      <c r="A165" s="124"/>
      <c r="B165" s="124"/>
      <c r="C165" s="124"/>
      <c r="D165" s="124"/>
      <c r="E165" s="124"/>
      <c r="F165" s="124"/>
      <c r="G165" s="124"/>
      <c r="H165" s="124"/>
      <c r="I165" s="124"/>
      <c r="J165" s="124"/>
    </row>
    <row r="166" spans="1:10" ht="12.75">
      <c r="A166" s="124"/>
      <c r="B166" s="124"/>
      <c r="C166" s="124"/>
      <c r="D166" s="124"/>
      <c r="E166" s="124"/>
      <c r="F166" s="124"/>
      <c r="G166" s="124"/>
      <c r="H166" s="124"/>
      <c r="I166" s="124"/>
      <c r="J166" s="124"/>
    </row>
    <row r="167" spans="1:10" ht="12.75">
      <c r="A167" s="124"/>
      <c r="B167" s="124"/>
      <c r="C167" s="124"/>
      <c r="D167" s="124"/>
      <c r="E167" s="124"/>
      <c r="F167" s="124"/>
      <c r="G167" s="124"/>
      <c r="H167" s="124"/>
      <c r="I167" s="124"/>
      <c r="J167" s="124"/>
    </row>
    <row r="168" spans="1:10" ht="12.75">
      <c r="A168" s="124"/>
      <c r="B168" s="124"/>
      <c r="C168" s="124"/>
      <c r="D168" s="124"/>
      <c r="E168" s="124"/>
      <c r="F168" s="124"/>
      <c r="G168" s="124"/>
      <c r="H168" s="124"/>
      <c r="I168" s="124"/>
      <c r="J168" s="124"/>
    </row>
    <row r="169" spans="1:10" ht="12.75">
      <c r="A169" s="124"/>
      <c r="B169" s="124"/>
      <c r="C169" s="124"/>
      <c r="D169" s="124"/>
      <c r="E169" s="124"/>
      <c r="F169" s="124"/>
      <c r="G169" s="124"/>
      <c r="H169" s="124"/>
      <c r="I169" s="124"/>
      <c r="J169" s="124"/>
    </row>
    <row r="170" spans="1:10" ht="12.75">
      <c r="A170" s="124"/>
      <c r="B170" s="124"/>
      <c r="C170" s="124"/>
      <c r="D170" s="124"/>
      <c r="E170" s="124"/>
      <c r="F170" s="124"/>
      <c r="G170" s="124"/>
      <c r="H170" s="124"/>
      <c r="I170" s="124"/>
      <c r="J170" s="124"/>
    </row>
    <row r="171" spans="1:10" ht="12.7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</row>
    <row r="172" spans="1:10" ht="12.75">
      <c r="A172" s="124"/>
      <c r="B172" s="124"/>
      <c r="C172" s="124"/>
      <c r="D172" s="124"/>
      <c r="E172" s="124"/>
      <c r="F172" s="124"/>
      <c r="G172" s="124"/>
      <c r="H172" s="124"/>
      <c r="I172" s="124"/>
      <c r="J172" s="124"/>
    </row>
    <row r="173" spans="1:10" ht="12.75">
      <c r="A173" s="124"/>
      <c r="B173" s="124"/>
      <c r="C173" s="124"/>
      <c r="D173" s="124"/>
      <c r="E173" s="124"/>
      <c r="F173" s="124"/>
      <c r="G173" s="124"/>
      <c r="H173" s="124"/>
      <c r="I173" s="124"/>
      <c r="J173" s="124"/>
    </row>
    <row r="174" spans="1:10" ht="12.75">
      <c r="A174" s="124"/>
      <c r="B174" s="124"/>
      <c r="C174" s="124"/>
      <c r="D174" s="124"/>
      <c r="E174" s="124"/>
      <c r="F174" s="124"/>
      <c r="G174" s="124"/>
      <c r="H174" s="124"/>
      <c r="I174" s="124"/>
      <c r="J174" s="124"/>
    </row>
    <row r="175" spans="1:10" ht="12.75">
      <c r="A175" s="124"/>
      <c r="B175" s="124"/>
      <c r="C175" s="124"/>
      <c r="D175" s="124"/>
      <c r="E175" s="124"/>
      <c r="F175" s="124"/>
      <c r="G175" s="124"/>
      <c r="H175" s="124"/>
      <c r="I175" s="124"/>
      <c r="J175" s="124"/>
    </row>
    <row r="176" spans="1:10" ht="12.75">
      <c r="A176" s="124"/>
      <c r="B176" s="124"/>
      <c r="C176" s="124"/>
      <c r="D176" s="124"/>
      <c r="E176" s="124"/>
      <c r="F176" s="124"/>
      <c r="G176" s="124"/>
      <c r="H176" s="124"/>
      <c r="I176" s="124"/>
      <c r="J176" s="124"/>
    </row>
    <row r="177" spans="1:10" ht="12.75">
      <c r="A177" s="124"/>
      <c r="B177" s="124"/>
      <c r="C177" s="124"/>
      <c r="D177" s="124"/>
      <c r="E177" s="124"/>
      <c r="F177" s="124"/>
      <c r="G177" s="124"/>
      <c r="H177" s="124"/>
      <c r="I177" s="124"/>
      <c r="J177" s="124"/>
    </row>
    <row r="178" spans="1:10" ht="12.75">
      <c r="A178" s="124"/>
      <c r="B178" s="124"/>
      <c r="C178" s="124"/>
      <c r="D178" s="124"/>
      <c r="E178" s="124"/>
      <c r="F178" s="124"/>
      <c r="G178" s="124"/>
      <c r="H178" s="124"/>
      <c r="I178" s="124"/>
      <c r="J178" s="124"/>
    </row>
    <row r="179" spans="1:10" ht="12.75">
      <c r="A179" s="124"/>
      <c r="B179" s="124"/>
      <c r="C179" s="124"/>
      <c r="D179" s="124"/>
      <c r="E179" s="124"/>
      <c r="F179" s="124"/>
      <c r="G179" s="124"/>
      <c r="H179" s="124"/>
      <c r="I179" s="124"/>
      <c r="J179" s="124"/>
    </row>
    <row r="180" spans="1:10" ht="12.75">
      <c r="A180" s="124"/>
      <c r="B180" s="124"/>
      <c r="C180" s="124"/>
      <c r="D180" s="124"/>
      <c r="E180" s="124"/>
      <c r="F180" s="124"/>
      <c r="G180" s="124"/>
      <c r="H180" s="124"/>
      <c r="I180" s="124"/>
      <c r="J180" s="124"/>
    </row>
    <row r="181" spans="1:10" ht="12.75">
      <c r="A181" s="124"/>
      <c r="B181" s="124"/>
      <c r="C181" s="124"/>
      <c r="D181" s="124"/>
      <c r="E181" s="124"/>
      <c r="F181" s="124"/>
      <c r="G181" s="124"/>
      <c r="H181" s="124"/>
      <c r="I181" s="124"/>
      <c r="J181" s="124"/>
    </row>
    <row r="182" spans="1:10" ht="12.75">
      <c r="A182" s="124"/>
      <c r="B182" s="124"/>
      <c r="C182" s="124"/>
      <c r="D182" s="124"/>
      <c r="E182" s="124"/>
      <c r="F182" s="124"/>
      <c r="G182" s="124"/>
      <c r="H182" s="124"/>
      <c r="I182" s="124"/>
      <c r="J182" s="124"/>
    </row>
    <row r="183" spans="1:10" ht="12.75">
      <c r="A183" s="124"/>
      <c r="B183" s="124"/>
      <c r="C183" s="124"/>
      <c r="D183" s="124"/>
      <c r="E183" s="124"/>
      <c r="F183" s="124"/>
      <c r="G183" s="124"/>
      <c r="H183" s="124"/>
      <c r="I183" s="124"/>
      <c r="J183" s="124"/>
    </row>
    <row r="184" spans="1:10" ht="12.75">
      <c r="A184" s="124"/>
      <c r="B184" s="124"/>
      <c r="C184" s="124"/>
      <c r="D184" s="124"/>
      <c r="E184" s="124"/>
      <c r="F184" s="124"/>
      <c r="G184" s="124"/>
      <c r="H184" s="124"/>
      <c r="I184" s="124"/>
      <c r="J184" s="124"/>
    </row>
    <row r="185" spans="1:10" ht="12.75">
      <c r="A185" s="124"/>
      <c r="B185" s="124"/>
      <c r="C185" s="124"/>
      <c r="D185" s="124"/>
      <c r="E185" s="124"/>
      <c r="F185" s="124"/>
      <c r="G185" s="124"/>
      <c r="H185" s="124"/>
      <c r="I185" s="124"/>
      <c r="J185" s="124"/>
    </row>
    <row r="186" spans="1:10" ht="12.75">
      <c r="A186" s="124"/>
      <c r="B186" s="124"/>
      <c r="C186" s="124"/>
      <c r="D186" s="124"/>
      <c r="E186" s="124"/>
      <c r="F186" s="124"/>
      <c r="G186" s="124"/>
      <c r="H186" s="124"/>
      <c r="I186" s="124"/>
      <c r="J186" s="124"/>
    </row>
    <row r="187" spans="1:10" ht="12.75">
      <c r="A187" s="124"/>
      <c r="B187" s="124"/>
      <c r="C187" s="124"/>
      <c r="D187" s="124"/>
      <c r="E187" s="124"/>
      <c r="F187" s="124"/>
      <c r="G187" s="124"/>
      <c r="H187" s="124"/>
      <c r="I187" s="124"/>
      <c r="J187" s="124"/>
    </row>
    <row r="188" spans="1:10" ht="12.75">
      <c r="A188" s="124"/>
      <c r="B188" s="124"/>
      <c r="C188" s="124"/>
      <c r="D188" s="124"/>
      <c r="E188" s="124"/>
      <c r="F188" s="124"/>
      <c r="G188" s="124"/>
      <c r="H188" s="124"/>
      <c r="I188" s="124"/>
      <c r="J188" s="124"/>
    </row>
    <row r="189" spans="1:10" ht="12.75">
      <c r="A189" s="124"/>
      <c r="B189" s="124"/>
      <c r="C189" s="124"/>
      <c r="D189" s="124"/>
      <c r="E189" s="124"/>
      <c r="F189" s="124"/>
      <c r="G189" s="124"/>
      <c r="H189" s="124"/>
      <c r="I189" s="124"/>
      <c r="J189" s="124"/>
    </row>
  </sheetData>
  <sheetProtection/>
  <mergeCells count="19">
    <mergeCell ref="A6:J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4:F24"/>
    <mergeCell ref="B18:F18"/>
    <mergeCell ref="B19:F19"/>
    <mergeCell ref="B20:F20"/>
    <mergeCell ref="B21:F21"/>
    <mergeCell ref="B22:F22"/>
    <mergeCell ref="B23:F23"/>
  </mergeCells>
  <printOptions/>
  <pageMargins left="0.33" right="0.17" top="0.5" bottom="0.35" header="0.24" footer="0.24"/>
  <pageSetup horizontalDpi="600" verticalDpi="600" orientation="portrait" scale="8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N53"/>
  <sheetViews>
    <sheetView zoomScalePageLayoutView="0" workbookViewId="0" topLeftCell="A1">
      <selection activeCell="I50" sqref="I50"/>
    </sheetView>
  </sheetViews>
  <sheetFormatPr defaultColWidth="9.140625" defaultRowHeight="12.75"/>
  <cols>
    <col min="8" max="8" width="14.28125" style="0" customWidth="1"/>
    <col min="9" max="9" width="11.140625" style="0" bestFit="1" customWidth="1"/>
    <col min="10" max="10" width="15.00390625" style="0" customWidth="1"/>
    <col min="14" max="14" width="11.28125" style="0" bestFit="1" customWidth="1"/>
  </cols>
  <sheetData>
    <row r="3" spans="1:10" ht="12.75">
      <c r="A3" s="191"/>
      <c r="B3" s="192"/>
      <c r="C3" s="192"/>
      <c r="D3" s="192"/>
      <c r="E3" s="192"/>
      <c r="F3" s="192"/>
      <c r="G3" s="192"/>
      <c r="H3" s="192"/>
      <c r="I3" s="193"/>
      <c r="J3" s="193"/>
    </row>
    <row r="4" spans="1:10" ht="12.75">
      <c r="A4" s="124"/>
      <c r="B4" s="160" t="s">
        <v>373</v>
      </c>
      <c r="C4" s="161"/>
      <c r="D4" s="161"/>
      <c r="E4" s="124"/>
      <c r="F4" s="124"/>
      <c r="G4" s="124"/>
      <c r="H4" s="124"/>
      <c r="I4" s="124"/>
      <c r="J4" s="124"/>
    </row>
    <row r="5" spans="1:10" ht="12.75">
      <c r="A5" s="124"/>
      <c r="B5" s="160" t="s">
        <v>374</v>
      </c>
      <c r="C5" s="161"/>
      <c r="D5" s="161"/>
      <c r="E5" s="124"/>
      <c r="F5" s="124"/>
      <c r="G5" s="124"/>
      <c r="H5" s="124"/>
      <c r="I5" s="124"/>
      <c r="J5" s="124"/>
    </row>
    <row r="6" spans="1:10" ht="12.75">
      <c r="A6" s="124"/>
      <c r="B6" s="29"/>
      <c r="C6" s="124"/>
      <c r="D6" s="124"/>
      <c r="E6" s="124"/>
      <c r="F6" s="124"/>
      <c r="G6" s="124"/>
      <c r="H6" s="124"/>
      <c r="I6" s="29" t="s">
        <v>313</v>
      </c>
      <c r="J6" s="124"/>
    </row>
    <row r="7" spans="1:11" ht="12.75">
      <c r="A7" s="162"/>
      <c r="B7" s="162"/>
      <c r="C7" s="162"/>
      <c r="D7" s="162"/>
      <c r="E7" s="162"/>
      <c r="F7" s="162"/>
      <c r="G7" s="162"/>
      <c r="H7" s="162"/>
      <c r="I7" s="163"/>
      <c r="J7" s="164" t="s">
        <v>283</v>
      </c>
      <c r="K7" s="123"/>
    </row>
    <row r="8" spans="1:10" ht="12.75">
      <c r="A8" s="328" t="s">
        <v>284</v>
      </c>
      <c r="B8" s="329"/>
      <c r="C8" s="329"/>
      <c r="D8" s="329"/>
      <c r="E8" s="329"/>
      <c r="F8" s="329"/>
      <c r="G8" s="329"/>
      <c r="H8" s="329"/>
      <c r="I8" s="329"/>
      <c r="J8" s="330"/>
    </row>
    <row r="9" spans="1:10" ht="22.5" thickBot="1">
      <c r="A9" s="194"/>
      <c r="B9" s="335" t="s">
        <v>314</v>
      </c>
      <c r="C9" s="336"/>
      <c r="D9" s="336"/>
      <c r="E9" s="336"/>
      <c r="F9" s="337"/>
      <c r="G9" s="195" t="s">
        <v>286</v>
      </c>
      <c r="H9" s="195" t="s">
        <v>287</v>
      </c>
      <c r="I9" s="196" t="s">
        <v>262</v>
      </c>
      <c r="J9" s="196" t="s">
        <v>205</v>
      </c>
    </row>
    <row r="10" spans="1:10" ht="12.75">
      <c r="A10" s="197">
        <v>1</v>
      </c>
      <c r="B10" s="338" t="s">
        <v>315</v>
      </c>
      <c r="C10" s="339"/>
      <c r="D10" s="339"/>
      <c r="E10" s="339"/>
      <c r="F10" s="339"/>
      <c r="G10" s="198">
        <v>60</v>
      </c>
      <c r="H10" s="198">
        <v>12100</v>
      </c>
      <c r="I10" s="240">
        <f>SUM(I11:I14)</f>
        <v>0</v>
      </c>
      <c r="J10" s="240">
        <f>SUM(J11:J14)</f>
        <v>56.852</v>
      </c>
    </row>
    <row r="11" spans="1:10" ht="12.75">
      <c r="A11" s="199" t="s">
        <v>316</v>
      </c>
      <c r="B11" s="340" t="s">
        <v>317</v>
      </c>
      <c r="C11" s="340" t="s">
        <v>318</v>
      </c>
      <c r="D11" s="340"/>
      <c r="E11" s="340"/>
      <c r="F11" s="340"/>
      <c r="G11" s="200" t="s">
        <v>319</v>
      </c>
      <c r="H11" s="200">
        <v>12101</v>
      </c>
      <c r="I11" s="241">
        <v>0</v>
      </c>
      <c r="J11" s="242">
        <v>93.96</v>
      </c>
    </row>
    <row r="12" spans="1:10" ht="12.75">
      <c r="A12" s="199" t="s">
        <v>292</v>
      </c>
      <c r="B12" s="340" t="s">
        <v>320</v>
      </c>
      <c r="C12" s="340" t="s">
        <v>318</v>
      </c>
      <c r="D12" s="340"/>
      <c r="E12" s="340"/>
      <c r="F12" s="340"/>
      <c r="G12" s="200"/>
      <c r="H12" s="202">
        <v>12102</v>
      </c>
      <c r="I12" s="241">
        <v>0</v>
      </c>
      <c r="J12" s="242">
        <v>-37.108</v>
      </c>
    </row>
    <row r="13" spans="1:10" ht="12.75">
      <c r="A13" s="199" t="s">
        <v>294</v>
      </c>
      <c r="B13" s="340" t="s">
        <v>321</v>
      </c>
      <c r="C13" s="340" t="s">
        <v>318</v>
      </c>
      <c r="D13" s="340"/>
      <c r="E13" s="340"/>
      <c r="F13" s="340"/>
      <c r="G13" s="200" t="s">
        <v>322</v>
      </c>
      <c r="H13" s="200">
        <v>12103</v>
      </c>
      <c r="I13" s="241"/>
      <c r="J13" s="242"/>
    </row>
    <row r="14" spans="1:10" ht="12.75">
      <c r="A14" s="199" t="s">
        <v>323</v>
      </c>
      <c r="B14" s="341" t="s">
        <v>324</v>
      </c>
      <c r="C14" s="340" t="s">
        <v>318</v>
      </c>
      <c r="D14" s="340"/>
      <c r="E14" s="340"/>
      <c r="F14" s="340"/>
      <c r="G14" s="200"/>
      <c r="H14" s="202">
        <v>12104</v>
      </c>
      <c r="I14" s="241"/>
      <c r="J14" s="242"/>
    </row>
    <row r="15" spans="1:10" ht="12.75">
      <c r="A15" s="199" t="s">
        <v>325</v>
      </c>
      <c r="B15" s="340" t="s">
        <v>326</v>
      </c>
      <c r="C15" s="340" t="s">
        <v>318</v>
      </c>
      <c r="D15" s="340"/>
      <c r="E15" s="340"/>
      <c r="F15" s="340"/>
      <c r="G15" s="200" t="s">
        <v>327</v>
      </c>
      <c r="H15" s="202">
        <v>12105</v>
      </c>
      <c r="I15" s="241"/>
      <c r="J15" s="242"/>
    </row>
    <row r="16" spans="1:10" ht="12.75">
      <c r="A16" s="203">
        <v>2</v>
      </c>
      <c r="B16" s="342" t="s">
        <v>328</v>
      </c>
      <c r="C16" s="342"/>
      <c r="D16" s="342"/>
      <c r="E16" s="342"/>
      <c r="F16" s="342"/>
      <c r="G16" s="204">
        <v>64</v>
      </c>
      <c r="H16" s="204">
        <v>12200</v>
      </c>
      <c r="I16" s="241">
        <f>SUM(I17:I18)</f>
        <v>6248.335</v>
      </c>
      <c r="J16" s="241">
        <f>SUM(J17:J18)</f>
        <v>14908.87686</v>
      </c>
    </row>
    <row r="17" spans="1:10" ht="12.75">
      <c r="A17" s="205" t="s">
        <v>329</v>
      </c>
      <c r="B17" s="342" t="s">
        <v>330</v>
      </c>
      <c r="C17" s="343"/>
      <c r="D17" s="343"/>
      <c r="E17" s="343"/>
      <c r="F17" s="343"/>
      <c r="G17" s="202">
        <v>641</v>
      </c>
      <c r="H17" s="202">
        <v>12201</v>
      </c>
      <c r="I17" s="241">
        <v>5482.32</v>
      </c>
      <c r="J17" s="242">
        <v>13871.129</v>
      </c>
    </row>
    <row r="18" spans="1:10" ht="12.75">
      <c r="A18" s="205" t="s">
        <v>331</v>
      </c>
      <c r="B18" s="343" t="s">
        <v>332</v>
      </c>
      <c r="C18" s="343"/>
      <c r="D18" s="343"/>
      <c r="E18" s="343"/>
      <c r="F18" s="343"/>
      <c r="G18" s="202">
        <v>644</v>
      </c>
      <c r="H18" s="202">
        <v>12202</v>
      </c>
      <c r="I18" s="241">
        <v>766.015</v>
      </c>
      <c r="J18" s="242">
        <v>1037.74786</v>
      </c>
    </row>
    <row r="19" spans="1:10" ht="12.75">
      <c r="A19" s="203">
        <v>3</v>
      </c>
      <c r="B19" s="342" t="s">
        <v>333</v>
      </c>
      <c r="C19" s="342"/>
      <c r="D19" s="342"/>
      <c r="E19" s="342"/>
      <c r="F19" s="342"/>
      <c r="G19" s="204">
        <v>68</v>
      </c>
      <c r="H19" s="204">
        <v>12300</v>
      </c>
      <c r="I19" s="241">
        <f>('[3]Te ardhura e shpenzime'!$D$15)/1000</f>
        <v>5167.55723</v>
      </c>
      <c r="J19" s="241">
        <f>('[3]Te ardhura e shpenzime'!$E$15)/1000</f>
        <v>4665.08229</v>
      </c>
    </row>
    <row r="20" spans="1:10" ht="12.75">
      <c r="A20" s="203">
        <v>4</v>
      </c>
      <c r="B20" s="342" t="s">
        <v>334</v>
      </c>
      <c r="C20" s="342"/>
      <c r="D20" s="342"/>
      <c r="E20" s="342"/>
      <c r="F20" s="342"/>
      <c r="G20" s="204">
        <v>61</v>
      </c>
      <c r="H20" s="204">
        <v>12400</v>
      </c>
      <c r="I20" s="241">
        <f>SUM(I21:I35)</f>
        <v>121013.80269</v>
      </c>
      <c r="J20" s="241">
        <f>SUM(J21:J35)</f>
        <v>143607.44535999998</v>
      </c>
    </row>
    <row r="21" spans="1:10" ht="12.75">
      <c r="A21" s="205" t="s">
        <v>289</v>
      </c>
      <c r="B21" s="344" t="s">
        <v>335</v>
      </c>
      <c r="C21" s="344"/>
      <c r="D21" s="344"/>
      <c r="E21" s="344"/>
      <c r="F21" s="344"/>
      <c r="G21" s="200"/>
      <c r="H21" s="200">
        <v>12401</v>
      </c>
      <c r="I21" s="241"/>
      <c r="J21" s="242"/>
    </row>
    <row r="22" spans="1:10" ht="12.75">
      <c r="A22" s="205" t="s">
        <v>298</v>
      </c>
      <c r="B22" s="344" t="s">
        <v>336</v>
      </c>
      <c r="C22" s="344"/>
      <c r="D22" s="344"/>
      <c r="E22" s="344"/>
      <c r="F22" s="344"/>
      <c r="G22" s="206">
        <v>611</v>
      </c>
      <c r="H22" s="200">
        <v>12402</v>
      </c>
      <c r="I22" s="241">
        <v>14835.507539999999</v>
      </c>
      <c r="J22" s="242">
        <v>18107.01393</v>
      </c>
    </row>
    <row r="23" spans="1:10" ht="12.75">
      <c r="A23" s="205" t="s">
        <v>300</v>
      </c>
      <c r="B23" s="344" t="s">
        <v>203</v>
      </c>
      <c r="C23" s="344"/>
      <c r="D23" s="344"/>
      <c r="E23" s="344"/>
      <c r="F23" s="344"/>
      <c r="G23" s="200">
        <v>613</v>
      </c>
      <c r="H23" s="200">
        <v>12403</v>
      </c>
      <c r="I23" s="241">
        <v>79742.66036</v>
      </c>
      <c r="J23" s="242">
        <v>70516.13123</v>
      </c>
    </row>
    <row r="24" spans="1:10" ht="12.75">
      <c r="A24" s="205" t="s">
        <v>337</v>
      </c>
      <c r="B24" s="344" t="s">
        <v>266</v>
      </c>
      <c r="C24" s="344"/>
      <c r="D24" s="344"/>
      <c r="E24" s="344"/>
      <c r="F24" s="344"/>
      <c r="G24" s="206">
        <v>615</v>
      </c>
      <c r="H24" s="200">
        <v>12404</v>
      </c>
      <c r="I24" s="243">
        <v>7051.4299900000005</v>
      </c>
      <c r="J24" s="244">
        <v>9500.35712</v>
      </c>
    </row>
    <row r="25" spans="1:10" ht="12.75">
      <c r="A25" s="205" t="s">
        <v>338</v>
      </c>
      <c r="B25" s="344" t="s">
        <v>339</v>
      </c>
      <c r="C25" s="344"/>
      <c r="D25" s="344"/>
      <c r="E25" s="344"/>
      <c r="F25" s="344"/>
      <c r="G25" s="206">
        <v>616</v>
      </c>
      <c r="H25" s="200">
        <v>12405</v>
      </c>
      <c r="I25" s="241">
        <v>107.75878</v>
      </c>
      <c r="J25" s="242">
        <v>6.57125</v>
      </c>
    </row>
    <row r="26" spans="1:10" ht="12.75">
      <c r="A26" s="205" t="s">
        <v>340</v>
      </c>
      <c r="B26" s="344" t="s">
        <v>341</v>
      </c>
      <c r="C26" s="344"/>
      <c r="D26" s="344"/>
      <c r="E26" s="344"/>
      <c r="F26" s="344"/>
      <c r="G26" s="206">
        <v>617</v>
      </c>
      <c r="H26" s="200">
        <v>12406</v>
      </c>
      <c r="I26" s="241">
        <v>0</v>
      </c>
      <c r="J26" s="242">
        <v>0</v>
      </c>
    </row>
    <row r="27" spans="1:10" ht="12.75">
      <c r="A27" s="205" t="s">
        <v>342</v>
      </c>
      <c r="B27" s="340" t="s">
        <v>343</v>
      </c>
      <c r="C27" s="340" t="s">
        <v>318</v>
      </c>
      <c r="D27" s="340"/>
      <c r="E27" s="340"/>
      <c r="F27" s="340"/>
      <c r="G27" s="206">
        <v>618</v>
      </c>
      <c r="H27" s="200">
        <v>12407</v>
      </c>
      <c r="I27" s="241">
        <v>13942.377480000001</v>
      </c>
      <c r="J27" s="242">
        <v>19962.36976</v>
      </c>
    </row>
    <row r="28" spans="1:10" ht="12.75">
      <c r="A28" s="205" t="s">
        <v>344</v>
      </c>
      <c r="B28" s="340" t="s">
        <v>345</v>
      </c>
      <c r="C28" s="340"/>
      <c r="D28" s="340"/>
      <c r="E28" s="340"/>
      <c r="F28" s="340"/>
      <c r="G28" s="206">
        <v>623</v>
      </c>
      <c r="H28" s="200">
        <v>12408</v>
      </c>
      <c r="I28" s="241">
        <v>0</v>
      </c>
      <c r="J28" s="242">
        <v>0</v>
      </c>
    </row>
    <row r="29" spans="1:10" ht="12.75">
      <c r="A29" s="205" t="s">
        <v>346</v>
      </c>
      <c r="B29" s="340" t="s">
        <v>347</v>
      </c>
      <c r="C29" s="340"/>
      <c r="D29" s="340"/>
      <c r="E29" s="340"/>
      <c r="F29" s="340"/>
      <c r="G29" s="206">
        <v>624</v>
      </c>
      <c r="H29" s="200">
        <v>12409</v>
      </c>
      <c r="I29" s="241">
        <v>4679.608920000001</v>
      </c>
      <c r="J29" s="242">
        <v>24564.95883</v>
      </c>
    </row>
    <row r="30" spans="1:10" ht="12.75">
      <c r="A30" s="205" t="s">
        <v>348</v>
      </c>
      <c r="B30" s="340" t="s">
        <v>349</v>
      </c>
      <c r="C30" s="340"/>
      <c r="D30" s="340"/>
      <c r="E30" s="340"/>
      <c r="F30" s="340"/>
      <c r="G30" s="206">
        <v>625</v>
      </c>
      <c r="H30" s="200">
        <v>12410</v>
      </c>
      <c r="I30" s="241">
        <v>0</v>
      </c>
      <c r="J30" s="242">
        <v>0</v>
      </c>
    </row>
    <row r="31" spans="1:10" ht="12.75">
      <c r="A31" s="205" t="s">
        <v>350</v>
      </c>
      <c r="B31" s="340" t="s">
        <v>351</v>
      </c>
      <c r="C31" s="340"/>
      <c r="D31" s="340"/>
      <c r="E31" s="340"/>
      <c r="F31" s="340"/>
      <c r="G31" s="206">
        <v>626</v>
      </c>
      <c r="H31" s="200">
        <v>12411</v>
      </c>
      <c r="I31" s="241">
        <v>538.36421</v>
      </c>
      <c r="J31" s="242">
        <v>814.09084</v>
      </c>
    </row>
    <row r="32" spans="1:14" ht="12.75">
      <c r="A32" s="207" t="s">
        <v>352</v>
      </c>
      <c r="B32" s="340" t="s">
        <v>353</v>
      </c>
      <c r="C32" s="340"/>
      <c r="D32" s="340"/>
      <c r="E32" s="340"/>
      <c r="F32" s="340"/>
      <c r="G32" s="206">
        <v>627</v>
      </c>
      <c r="H32" s="200">
        <v>12412</v>
      </c>
      <c r="I32" s="241">
        <v>0</v>
      </c>
      <c r="J32" s="242">
        <v>0</v>
      </c>
      <c r="M32" s="239"/>
      <c r="N32" s="239"/>
    </row>
    <row r="33" spans="1:14" ht="12.75">
      <c r="A33" s="205"/>
      <c r="B33" s="346" t="s">
        <v>354</v>
      </c>
      <c r="C33" s="346"/>
      <c r="D33" s="346"/>
      <c r="E33" s="346"/>
      <c r="F33" s="346"/>
      <c r="G33" s="206">
        <v>6271</v>
      </c>
      <c r="H33" s="206">
        <v>124121</v>
      </c>
      <c r="I33" s="241">
        <v>0</v>
      </c>
      <c r="J33" s="242">
        <v>0</v>
      </c>
      <c r="N33" s="239"/>
    </row>
    <row r="34" spans="1:10" ht="12.75">
      <c r="A34" s="205"/>
      <c r="B34" s="346" t="s">
        <v>355</v>
      </c>
      <c r="C34" s="346"/>
      <c r="D34" s="346"/>
      <c r="E34" s="346"/>
      <c r="F34" s="346"/>
      <c r="G34" s="206">
        <v>6272</v>
      </c>
      <c r="H34" s="206">
        <v>124122</v>
      </c>
      <c r="I34" s="241">
        <v>0</v>
      </c>
      <c r="J34" s="242">
        <v>0</v>
      </c>
    </row>
    <row r="35" spans="1:10" ht="12.75">
      <c r="A35" s="205" t="s">
        <v>356</v>
      </c>
      <c r="B35" s="340" t="s">
        <v>357</v>
      </c>
      <c r="C35" s="340"/>
      <c r="D35" s="340"/>
      <c r="E35" s="340"/>
      <c r="F35" s="340"/>
      <c r="G35" s="206">
        <v>628</v>
      </c>
      <c r="H35" s="206">
        <v>12413</v>
      </c>
      <c r="I35" s="241">
        <v>116.09541</v>
      </c>
      <c r="J35" s="242">
        <v>135.95239999999998</v>
      </c>
    </row>
    <row r="36" spans="1:10" ht="12.75">
      <c r="A36" s="203">
        <v>5</v>
      </c>
      <c r="B36" s="341" t="s">
        <v>358</v>
      </c>
      <c r="C36" s="340"/>
      <c r="D36" s="340"/>
      <c r="E36" s="340"/>
      <c r="F36" s="340"/>
      <c r="G36" s="201">
        <v>63</v>
      </c>
      <c r="H36" s="201">
        <v>12500</v>
      </c>
      <c r="I36" s="241">
        <f>SUM(I37:I39)</f>
        <v>48.52</v>
      </c>
      <c r="J36" s="241">
        <f>SUM(J37:J39)</f>
        <v>169.416</v>
      </c>
    </row>
    <row r="37" spans="1:10" ht="12.75">
      <c r="A37" s="205" t="s">
        <v>289</v>
      </c>
      <c r="B37" s="340" t="s">
        <v>359</v>
      </c>
      <c r="C37" s="340"/>
      <c r="D37" s="340"/>
      <c r="E37" s="340"/>
      <c r="F37" s="340"/>
      <c r="G37" s="206">
        <v>632</v>
      </c>
      <c r="H37" s="206">
        <v>12501</v>
      </c>
      <c r="I37" s="241">
        <v>0</v>
      </c>
      <c r="J37" s="242">
        <v>0</v>
      </c>
    </row>
    <row r="38" spans="1:10" ht="12.75">
      <c r="A38" s="205" t="s">
        <v>298</v>
      </c>
      <c r="B38" s="340" t="s">
        <v>360</v>
      </c>
      <c r="C38" s="340"/>
      <c r="D38" s="340"/>
      <c r="E38" s="340"/>
      <c r="F38" s="340"/>
      <c r="G38" s="206">
        <v>633</v>
      </c>
      <c r="H38" s="206">
        <v>12502</v>
      </c>
      <c r="I38" s="241">
        <v>0</v>
      </c>
      <c r="J38" s="242">
        <v>0</v>
      </c>
    </row>
    <row r="39" spans="1:10" ht="12.75">
      <c r="A39" s="205" t="s">
        <v>300</v>
      </c>
      <c r="B39" s="340" t="s">
        <v>361</v>
      </c>
      <c r="C39" s="340"/>
      <c r="D39" s="340"/>
      <c r="E39" s="340"/>
      <c r="F39" s="340"/>
      <c r="G39" s="206">
        <v>634</v>
      </c>
      <c r="H39" s="206">
        <v>12503</v>
      </c>
      <c r="I39" s="241">
        <v>48.52</v>
      </c>
      <c r="J39" s="242">
        <v>169.416</v>
      </c>
    </row>
    <row r="40" spans="1:10" ht="12.75">
      <c r="A40" s="205" t="s">
        <v>337</v>
      </c>
      <c r="B40" s="340" t="s">
        <v>362</v>
      </c>
      <c r="C40" s="340"/>
      <c r="D40" s="340"/>
      <c r="E40" s="340"/>
      <c r="F40" s="340"/>
      <c r="G40" s="206" t="s">
        <v>363</v>
      </c>
      <c r="H40" s="206">
        <v>12504</v>
      </c>
      <c r="I40" s="241">
        <v>0</v>
      </c>
      <c r="J40" s="242">
        <v>0</v>
      </c>
    </row>
    <row r="41" spans="1:10" ht="12.75">
      <c r="A41" s="203" t="s">
        <v>364</v>
      </c>
      <c r="B41" s="342" t="s">
        <v>365</v>
      </c>
      <c r="C41" s="342"/>
      <c r="D41" s="342"/>
      <c r="E41" s="342"/>
      <c r="F41" s="342"/>
      <c r="G41" s="206"/>
      <c r="H41" s="206">
        <v>12600</v>
      </c>
      <c r="I41" s="241">
        <f>I36+I20+I19+I16+I10</f>
        <v>132478.21492</v>
      </c>
      <c r="J41" s="241">
        <f>J36+J20+J19+J16+J10</f>
        <v>163407.67250999997</v>
      </c>
    </row>
    <row r="42" spans="1:10" ht="12.75">
      <c r="A42" s="208"/>
      <c r="B42" s="209" t="s">
        <v>366</v>
      </c>
      <c r="C42" s="210"/>
      <c r="D42" s="210"/>
      <c r="E42" s="210"/>
      <c r="F42" s="210"/>
      <c r="G42" s="210"/>
      <c r="H42" s="210"/>
      <c r="I42" s="211" t="s">
        <v>262</v>
      </c>
      <c r="J42" s="212" t="s">
        <v>205</v>
      </c>
    </row>
    <row r="43" spans="1:10" ht="12.75">
      <c r="A43" s="213">
        <v>1</v>
      </c>
      <c r="B43" s="345" t="s">
        <v>367</v>
      </c>
      <c r="C43" s="345"/>
      <c r="D43" s="345"/>
      <c r="E43" s="345"/>
      <c r="F43" s="345"/>
      <c r="G43" s="201"/>
      <c r="H43" s="201">
        <v>14000</v>
      </c>
      <c r="I43" s="263">
        <v>7</v>
      </c>
      <c r="J43" s="264">
        <v>12</v>
      </c>
    </row>
    <row r="44" spans="1:10" ht="12.75">
      <c r="A44" s="213">
        <v>2</v>
      </c>
      <c r="B44" s="345" t="s">
        <v>368</v>
      </c>
      <c r="C44" s="345"/>
      <c r="D44" s="345"/>
      <c r="E44" s="345"/>
      <c r="F44" s="345"/>
      <c r="G44" s="201"/>
      <c r="H44" s="201">
        <v>15000</v>
      </c>
      <c r="I44" s="263"/>
      <c r="J44" s="264"/>
    </row>
    <row r="45" spans="1:10" ht="12.75">
      <c r="A45" s="214" t="s">
        <v>289</v>
      </c>
      <c r="B45" s="344" t="s">
        <v>369</v>
      </c>
      <c r="C45" s="344"/>
      <c r="D45" s="344"/>
      <c r="E45" s="344"/>
      <c r="F45" s="344"/>
      <c r="G45" s="201"/>
      <c r="H45" s="206">
        <v>15001</v>
      </c>
      <c r="I45" s="263"/>
      <c r="J45" s="264"/>
    </row>
    <row r="46" spans="1:10" ht="12.75">
      <c r="A46" s="214"/>
      <c r="B46" s="347" t="s">
        <v>370</v>
      </c>
      <c r="C46" s="347"/>
      <c r="D46" s="347"/>
      <c r="E46" s="347"/>
      <c r="F46" s="347"/>
      <c r="G46" s="201"/>
      <c r="H46" s="206">
        <v>150011</v>
      </c>
      <c r="I46" s="263"/>
      <c r="J46" s="264"/>
    </row>
    <row r="47" spans="1:10" ht="12.75">
      <c r="A47" s="215" t="s">
        <v>298</v>
      </c>
      <c r="B47" s="344" t="s">
        <v>371</v>
      </c>
      <c r="C47" s="344"/>
      <c r="D47" s="344"/>
      <c r="E47" s="344"/>
      <c r="F47" s="344"/>
      <c r="G47" s="201"/>
      <c r="H47" s="206">
        <v>15002</v>
      </c>
      <c r="I47" s="263"/>
      <c r="J47" s="264"/>
    </row>
    <row r="48" spans="1:10" ht="13.5" thickBot="1">
      <c r="A48" s="216"/>
      <c r="B48" s="348" t="s">
        <v>372</v>
      </c>
      <c r="C48" s="348"/>
      <c r="D48" s="348"/>
      <c r="E48" s="348"/>
      <c r="F48" s="348"/>
      <c r="G48" s="217"/>
      <c r="H48" s="218">
        <v>150021</v>
      </c>
      <c r="I48" s="265"/>
      <c r="J48" s="266"/>
    </row>
    <row r="49" spans="1:10" ht="12.75">
      <c r="A49" s="219"/>
      <c r="B49" s="219"/>
      <c r="C49" s="219"/>
      <c r="D49" s="219"/>
      <c r="E49" s="219"/>
      <c r="F49" s="219"/>
      <c r="G49" s="219"/>
      <c r="H49" s="219"/>
      <c r="I49" s="220" t="s">
        <v>312</v>
      </c>
      <c r="J49" s="220"/>
    </row>
    <row r="50" spans="1:10" ht="15.75">
      <c r="A50" s="124"/>
      <c r="B50" s="124"/>
      <c r="C50" s="124"/>
      <c r="D50" s="124"/>
      <c r="E50" s="124"/>
      <c r="F50" s="124"/>
      <c r="G50" s="124"/>
      <c r="H50" s="124"/>
      <c r="I50" s="193" t="s">
        <v>455</v>
      </c>
      <c r="J50" s="221"/>
    </row>
    <row r="51" spans="1:10" ht="15.75">
      <c r="A51" s="124"/>
      <c r="B51" s="124"/>
      <c r="C51" s="124"/>
      <c r="D51" s="124"/>
      <c r="E51" s="124"/>
      <c r="F51" s="124"/>
      <c r="G51" s="124"/>
      <c r="H51" s="124"/>
      <c r="I51" s="124"/>
      <c r="J51" s="221"/>
    </row>
    <row r="52" spans="1:10" ht="15.75">
      <c r="A52" s="124"/>
      <c r="B52" s="124"/>
      <c r="C52" s="124"/>
      <c r="D52" s="124"/>
      <c r="E52" s="124"/>
      <c r="F52" s="124"/>
      <c r="G52" s="124"/>
      <c r="H52" s="124"/>
      <c r="I52" s="124"/>
      <c r="J52" s="221"/>
    </row>
    <row r="53" spans="1:10" ht="15.75">
      <c r="A53" s="124"/>
      <c r="B53" s="124"/>
      <c r="C53" s="124"/>
      <c r="D53" s="124"/>
      <c r="E53" s="124"/>
      <c r="F53" s="124"/>
      <c r="G53" s="124"/>
      <c r="H53" s="124"/>
      <c r="I53" s="124"/>
      <c r="J53" s="221"/>
    </row>
  </sheetData>
  <sheetProtection/>
  <mergeCells count="40">
    <mergeCell ref="B48:F48"/>
    <mergeCell ref="B37:F37"/>
    <mergeCell ref="B38:F38"/>
    <mergeCell ref="B39:F39"/>
    <mergeCell ref="B40:F40"/>
    <mergeCell ref="B41:F41"/>
    <mergeCell ref="B35:F35"/>
    <mergeCell ref="B36:F36"/>
    <mergeCell ref="B44:F44"/>
    <mergeCell ref="B45:F45"/>
    <mergeCell ref="B46:F46"/>
    <mergeCell ref="B47:F47"/>
    <mergeCell ref="B26:F26"/>
    <mergeCell ref="B27:F27"/>
    <mergeCell ref="B28:F28"/>
    <mergeCell ref="B29:F29"/>
    <mergeCell ref="B30:F30"/>
    <mergeCell ref="B43:F43"/>
    <mergeCell ref="B31:F31"/>
    <mergeCell ref="B32:F32"/>
    <mergeCell ref="B33:F33"/>
    <mergeCell ref="B34:F34"/>
    <mergeCell ref="B20:F20"/>
    <mergeCell ref="B21:F21"/>
    <mergeCell ref="B22:F22"/>
    <mergeCell ref="B23:F23"/>
    <mergeCell ref="B24:F24"/>
    <mergeCell ref="B25:F25"/>
    <mergeCell ref="B14:F14"/>
    <mergeCell ref="B15:F15"/>
    <mergeCell ref="B16:F16"/>
    <mergeCell ref="B17:F17"/>
    <mergeCell ref="B18:F18"/>
    <mergeCell ref="B19:F19"/>
    <mergeCell ref="A8:J8"/>
    <mergeCell ref="B9:F9"/>
    <mergeCell ref="B10:F10"/>
    <mergeCell ref="B11:F11"/>
    <mergeCell ref="B12:F12"/>
    <mergeCell ref="B13:F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5"/>
  <sheetViews>
    <sheetView zoomScalePageLayoutView="0" workbookViewId="0" topLeftCell="H1">
      <selection activeCell="K57" sqref="K57"/>
    </sheetView>
  </sheetViews>
  <sheetFormatPr defaultColWidth="9.140625" defaultRowHeight="12.75"/>
  <cols>
    <col min="1" max="1" width="0" style="246" hidden="1" customWidth="1"/>
    <col min="2" max="2" width="32.57421875" style="246" hidden="1" customWidth="1"/>
    <col min="3" max="3" width="17.00390625" style="246" hidden="1" customWidth="1"/>
    <col min="4" max="7" width="0" style="246" hidden="1" customWidth="1"/>
    <col min="8" max="8" width="3.7109375" style="246" customWidth="1"/>
    <col min="9" max="9" width="10.8515625" style="246" customWidth="1"/>
    <col min="10" max="10" width="33.8515625" style="246" customWidth="1"/>
    <col min="11" max="11" width="23.8515625" style="246" customWidth="1"/>
    <col min="12" max="16384" width="9.140625" style="246" customWidth="1"/>
  </cols>
  <sheetData>
    <row r="1" spans="2:12" ht="12.75">
      <c r="B1" s="245" t="s">
        <v>375</v>
      </c>
      <c r="C1" s="245" t="s">
        <v>375</v>
      </c>
      <c r="I1" s="160" t="s">
        <v>373</v>
      </c>
      <c r="J1" s="161"/>
      <c r="K1" s="161"/>
      <c r="L1" s="124"/>
    </row>
    <row r="2" spans="2:12" ht="12.75">
      <c r="B2" s="245"/>
      <c r="C2" s="245"/>
      <c r="I2" s="160" t="s">
        <v>374</v>
      </c>
      <c r="J2" s="161"/>
      <c r="K2" s="161"/>
      <c r="L2" s="124"/>
    </row>
    <row r="3" spans="2:3" ht="12.75">
      <c r="B3" s="245"/>
      <c r="C3" s="245"/>
    </row>
    <row r="4" spans="2:11" ht="12.75">
      <c r="B4" s="248" t="s">
        <v>376</v>
      </c>
      <c r="C4" s="248" t="s">
        <v>376</v>
      </c>
      <c r="H4" s="249"/>
      <c r="I4" s="249"/>
      <c r="J4" s="250" t="s">
        <v>377</v>
      </c>
      <c r="K4" s="250" t="s">
        <v>378</v>
      </c>
    </row>
    <row r="5" spans="2:11" ht="12.75">
      <c r="B5" s="248" t="s">
        <v>379</v>
      </c>
      <c r="C5" s="248" t="s">
        <v>379</v>
      </c>
      <c r="H5" s="249">
        <v>1</v>
      </c>
      <c r="I5" s="250" t="s">
        <v>375</v>
      </c>
      <c r="J5" s="251" t="s">
        <v>376</v>
      </c>
      <c r="K5" s="251"/>
    </row>
    <row r="6" spans="2:11" ht="12.75">
      <c r="B6" s="248" t="s">
        <v>380</v>
      </c>
      <c r="C6" s="248" t="s">
        <v>380</v>
      </c>
      <c r="H6" s="249">
        <v>2</v>
      </c>
      <c r="I6" s="250" t="s">
        <v>375</v>
      </c>
      <c r="J6" s="251" t="s">
        <v>381</v>
      </c>
      <c r="K6" s="249"/>
    </row>
    <row r="7" spans="2:11" ht="12.75">
      <c r="B7" s="248" t="s">
        <v>382</v>
      </c>
      <c r="C7" s="248" t="s">
        <v>382</v>
      </c>
      <c r="H7" s="249">
        <v>3</v>
      </c>
      <c r="I7" s="250" t="s">
        <v>375</v>
      </c>
      <c r="J7" s="251" t="s">
        <v>383</v>
      </c>
      <c r="K7" s="249"/>
    </row>
    <row r="8" spans="2:11" ht="12.75">
      <c r="B8" s="248" t="s">
        <v>384</v>
      </c>
      <c r="C8" s="248" t="s">
        <v>384</v>
      </c>
      <c r="H8" s="249">
        <v>4</v>
      </c>
      <c r="I8" s="250" t="s">
        <v>375</v>
      </c>
      <c r="J8" s="251" t="s">
        <v>382</v>
      </c>
      <c r="K8" s="249"/>
    </row>
    <row r="9" spans="2:11" ht="12.75">
      <c r="B9" s="248" t="s">
        <v>385</v>
      </c>
      <c r="C9" s="248" t="s">
        <v>385</v>
      </c>
      <c r="H9" s="249">
        <v>5</v>
      </c>
      <c r="I9" s="250" t="s">
        <v>375</v>
      </c>
      <c r="J9" s="251" t="s">
        <v>384</v>
      </c>
      <c r="K9" s="249"/>
    </row>
    <row r="10" spans="2:11" ht="12.75">
      <c r="B10" s="248" t="s">
        <v>386</v>
      </c>
      <c r="C10" s="248" t="s">
        <v>386</v>
      </c>
      <c r="H10" s="249">
        <v>6</v>
      </c>
      <c r="I10" s="250" t="s">
        <v>375</v>
      </c>
      <c r="J10" s="251" t="s">
        <v>385</v>
      </c>
      <c r="K10" s="249"/>
    </row>
    <row r="11" spans="2:11" ht="12.75">
      <c r="B11" s="248" t="s">
        <v>387</v>
      </c>
      <c r="C11" s="248" t="s">
        <v>387</v>
      </c>
      <c r="H11" s="249">
        <v>7</v>
      </c>
      <c r="I11" s="250" t="s">
        <v>375</v>
      </c>
      <c r="J11" s="251" t="s">
        <v>388</v>
      </c>
      <c r="K11" s="249"/>
    </row>
    <row r="12" spans="2:11" ht="12.75">
      <c r="B12" s="245" t="s">
        <v>389</v>
      </c>
      <c r="C12" s="245" t="s">
        <v>389</v>
      </c>
      <c r="H12" s="249">
        <v>8</v>
      </c>
      <c r="I12" s="250" t="s">
        <v>375</v>
      </c>
      <c r="J12" s="251" t="s">
        <v>387</v>
      </c>
      <c r="K12" s="249"/>
    </row>
    <row r="13" spans="2:11" ht="12.75">
      <c r="B13" s="245"/>
      <c r="C13" s="245"/>
      <c r="H13" s="250" t="s">
        <v>0</v>
      </c>
      <c r="I13" s="250"/>
      <c r="J13" s="250" t="s">
        <v>390</v>
      </c>
      <c r="K13" s="250"/>
    </row>
    <row r="14" spans="2:11" ht="12.75">
      <c r="B14" s="248" t="s">
        <v>391</v>
      </c>
      <c r="C14" s="248" t="s">
        <v>391</v>
      </c>
      <c r="H14" s="249">
        <v>9</v>
      </c>
      <c r="I14" s="250" t="s">
        <v>389</v>
      </c>
      <c r="J14" s="251" t="s">
        <v>392</v>
      </c>
      <c r="K14" s="249"/>
    </row>
    <row r="15" spans="2:11" ht="12.75">
      <c r="B15" s="248" t="s">
        <v>393</v>
      </c>
      <c r="C15" s="248" t="s">
        <v>393</v>
      </c>
      <c r="H15" s="249">
        <v>10</v>
      </c>
      <c r="I15" s="250" t="s">
        <v>389</v>
      </c>
      <c r="J15" s="251" t="s">
        <v>393</v>
      </c>
      <c r="K15" s="251"/>
    </row>
    <row r="16" spans="2:11" ht="12.75">
      <c r="B16" s="248" t="s">
        <v>394</v>
      </c>
      <c r="C16" s="248" t="s">
        <v>394</v>
      </c>
      <c r="H16" s="249">
        <v>11</v>
      </c>
      <c r="I16" s="250" t="s">
        <v>389</v>
      </c>
      <c r="J16" s="251" t="s">
        <v>394</v>
      </c>
      <c r="K16" s="249"/>
    </row>
    <row r="17" spans="2:11" ht="12.75">
      <c r="B17" s="248"/>
      <c r="C17" s="248"/>
      <c r="H17" s="250" t="s">
        <v>1</v>
      </c>
      <c r="I17" s="250"/>
      <c r="J17" s="250" t="s">
        <v>395</v>
      </c>
      <c r="K17" s="250"/>
    </row>
    <row r="18" spans="2:11" ht="12.75">
      <c r="B18" s="245" t="s">
        <v>396</v>
      </c>
      <c r="C18" s="245" t="s">
        <v>396</v>
      </c>
      <c r="H18" s="249">
        <v>12</v>
      </c>
      <c r="I18" s="250" t="s">
        <v>396</v>
      </c>
      <c r="J18" s="251" t="s">
        <v>397</v>
      </c>
      <c r="K18" s="249"/>
    </row>
    <row r="19" spans="2:11" ht="12.75">
      <c r="B19" s="248" t="s">
        <v>386</v>
      </c>
      <c r="C19" s="248" t="s">
        <v>386</v>
      </c>
      <c r="H19" s="249">
        <v>13</v>
      </c>
      <c r="I19" s="250" t="s">
        <v>396</v>
      </c>
      <c r="J19" s="250" t="s">
        <v>398</v>
      </c>
      <c r="K19" s="249"/>
    </row>
    <row r="20" spans="2:11" ht="12.75">
      <c r="B20" s="248" t="s">
        <v>399</v>
      </c>
      <c r="C20" s="248" t="s">
        <v>399</v>
      </c>
      <c r="H20" s="249">
        <v>14</v>
      </c>
      <c r="I20" s="250" t="s">
        <v>396</v>
      </c>
      <c r="J20" s="251" t="s">
        <v>400</v>
      </c>
      <c r="K20" s="249"/>
    </row>
    <row r="21" spans="2:11" ht="12.75">
      <c r="B21" s="248" t="s">
        <v>400</v>
      </c>
      <c r="C21" s="248" t="s">
        <v>400</v>
      </c>
      <c r="H21" s="249">
        <v>15</v>
      </c>
      <c r="I21" s="250" t="s">
        <v>396</v>
      </c>
      <c r="J21" s="251" t="s">
        <v>401</v>
      </c>
      <c r="K21" s="249"/>
    </row>
    <row r="22" spans="2:11" ht="12.75">
      <c r="B22" s="248" t="s">
        <v>401</v>
      </c>
      <c r="C22" s="248" t="s">
        <v>401</v>
      </c>
      <c r="H22" s="249">
        <v>16</v>
      </c>
      <c r="I22" s="250" t="s">
        <v>396</v>
      </c>
      <c r="J22" s="251" t="s">
        <v>402</v>
      </c>
      <c r="K22" s="249"/>
    </row>
    <row r="23" spans="2:11" ht="12.75">
      <c r="B23" s="248" t="s">
        <v>403</v>
      </c>
      <c r="C23" s="248" t="s">
        <v>403</v>
      </c>
      <c r="H23" s="249">
        <v>17</v>
      </c>
      <c r="I23" s="250" t="s">
        <v>396</v>
      </c>
      <c r="J23" s="251" t="s">
        <v>404</v>
      </c>
      <c r="K23" s="249"/>
    </row>
    <row r="24" spans="2:11" ht="12.75">
      <c r="B24" s="248" t="s">
        <v>404</v>
      </c>
      <c r="C24" s="248" t="s">
        <v>404</v>
      </c>
      <c r="H24" s="249">
        <v>18</v>
      </c>
      <c r="I24" s="250" t="s">
        <v>396</v>
      </c>
      <c r="J24" s="251" t="s">
        <v>405</v>
      </c>
      <c r="K24" s="249"/>
    </row>
    <row r="25" spans="2:11" ht="12.75">
      <c r="B25" s="248" t="s">
        <v>406</v>
      </c>
      <c r="C25" s="248" t="s">
        <v>406</v>
      </c>
      <c r="H25" s="249">
        <v>19</v>
      </c>
      <c r="I25" s="250" t="s">
        <v>396</v>
      </c>
      <c r="J25" s="251" t="s">
        <v>407</v>
      </c>
      <c r="K25" s="249"/>
    </row>
    <row r="26" spans="2:11" ht="12.75">
      <c r="B26" s="248"/>
      <c r="C26" s="248"/>
      <c r="H26" s="250" t="s">
        <v>2</v>
      </c>
      <c r="I26" s="250"/>
      <c r="J26" s="250" t="s">
        <v>408</v>
      </c>
      <c r="K26" s="249"/>
    </row>
    <row r="27" spans="2:11" ht="12.75">
      <c r="B27" s="248" t="s">
        <v>407</v>
      </c>
      <c r="C27" s="248" t="s">
        <v>407</v>
      </c>
      <c r="H27" s="249">
        <v>20</v>
      </c>
      <c r="I27" s="250" t="s">
        <v>210</v>
      </c>
      <c r="J27" s="251" t="s">
        <v>409</v>
      </c>
      <c r="K27" s="249"/>
    </row>
    <row r="28" spans="2:11" ht="12.75">
      <c r="B28" s="245" t="s">
        <v>210</v>
      </c>
      <c r="C28" s="245" t="s">
        <v>210</v>
      </c>
      <c r="H28" s="249">
        <v>21</v>
      </c>
      <c r="I28" s="250" t="s">
        <v>210</v>
      </c>
      <c r="J28" s="251" t="s">
        <v>410</v>
      </c>
      <c r="K28" s="251"/>
    </row>
    <row r="29" spans="2:11" ht="12.75">
      <c r="B29" s="248" t="s">
        <v>411</v>
      </c>
      <c r="C29" s="248" t="s">
        <v>411</v>
      </c>
      <c r="H29" s="249">
        <v>22</v>
      </c>
      <c r="I29" s="250" t="s">
        <v>210</v>
      </c>
      <c r="J29" s="251" t="s">
        <v>412</v>
      </c>
      <c r="K29" s="251"/>
    </row>
    <row r="30" spans="2:11" ht="12.75">
      <c r="B30" s="248" t="s">
        <v>410</v>
      </c>
      <c r="C30" s="248" t="s">
        <v>410</v>
      </c>
      <c r="H30" s="249">
        <v>23</v>
      </c>
      <c r="I30" s="250" t="s">
        <v>210</v>
      </c>
      <c r="J30" s="251" t="s">
        <v>413</v>
      </c>
      <c r="K30" s="249"/>
    </row>
    <row r="31" spans="2:11" ht="12.75">
      <c r="B31" s="248"/>
      <c r="C31" s="248"/>
      <c r="H31" s="250" t="s">
        <v>414</v>
      </c>
      <c r="I31" s="250"/>
      <c r="J31" s="250" t="s">
        <v>415</v>
      </c>
      <c r="K31" s="249"/>
    </row>
    <row r="32" spans="2:11" ht="12.75">
      <c r="B32" s="248" t="s">
        <v>412</v>
      </c>
      <c r="C32" s="248" t="s">
        <v>412</v>
      </c>
      <c r="H32" s="249">
        <v>24</v>
      </c>
      <c r="I32" s="250" t="s">
        <v>416</v>
      </c>
      <c r="J32" s="251" t="s">
        <v>417</v>
      </c>
      <c r="K32" s="249"/>
    </row>
    <row r="33" spans="2:11" ht="12.75">
      <c r="B33" s="248" t="s">
        <v>413</v>
      </c>
      <c r="C33" s="248" t="s">
        <v>413</v>
      </c>
      <c r="H33" s="249">
        <v>25</v>
      </c>
      <c r="I33" s="250" t="s">
        <v>416</v>
      </c>
      <c r="J33" s="251" t="s">
        <v>418</v>
      </c>
      <c r="K33" s="249"/>
    </row>
    <row r="34" spans="8:11" ht="12.75">
      <c r="H34" s="249">
        <v>26</v>
      </c>
      <c r="I34" s="250" t="s">
        <v>416</v>
      </c>
      <c r="J34" s="251" t="s">
        <v>419</v>
      </c>
      <c r="K34" s="249"/>
    </row>
    <row r="35" spans="2:11" ht="12.75">
      <c r="B35" s="245" t="s">
        <v>416</v>
      </c>
      <c r="C35" s="245" t="s">
        <v>416</v>
      </c>
      <c r="H35" s="249">
        <v>27</v>
      </c>
      <c r="I35" s="250" t="s">
        <v>416</v>
      </c>
      <c r="J35" s="251" t="s">
        <v>420</v>
      </c>
      <c r="K35" s="249"/>
    </row>
    <row r="36" spans="2:11" ht="12.75">
      <c r="B36" s="248" t="s">
        <v>417</v>
      </c>
      <c r="C36" s="248" t="s">
        <v>417</v>
      </c>
      <c r="H36" s="249">
        <v>28</v>
      </c>
      <c r="I36" s="250" t="s">
        <v>416</v>
      </c>
      <c r="J36" s="251" t="s">
        <v>421</v>
      </c>
      <c r="K36" s="251"/>
    </row>
    <row r="37" spans="2:11" ht="12.75">
      <c r="B37" s="248" t="s">
        <v>418</v>
      </c>
      <c r="C37" s="248" t="s">
        <v>418</v>
      </c>
      <c r="H37" s="249">
        <v>29</v>
      </c>
      <c r="I37" s="250" t="s">
        <v>416</v>
      </c>
      <c r="J37" s="252" t="s">
        <v>422</v>
      </c>
      <c r="K37" s="249"/>
    </row>
    <row r="38" spans="2:11" ht="12.75">
      <c r="B38" s="248" t="s">
        <v>419</v>
      </c>
      <c r="C38" s="248" t="s">
        <v>419</v>
      </c>
      <c r="H38" s="249">
        <v>30</v>
      </c>
      <c r="I38" s="250" t="s">
        <v>416</v>
      </c>
      <c r="J38" s="251" t="s">
        <v>423</v>
      </c>
      <c r="K38" s="249"/>
    </row>
    <row r="39" spans="2:11" ht="12.75">
      <c r="B39" s="248" t="s">
        <v>420</v>
      </c>
      <c r="C39" s="248" t="s">
        <v>420</v>
      </c>
      <c r="H39" s="249">
        <v>31</v>
      </c>
      <c r="I39" s="250" t="s">
        <v>416</v>
      </c>
      <c r="J39" s="251" t="s">
        <v>424</v>
      </c>
      <c r="K39" s="249"/>
    </row>
    <row r="40" spans="2:11" ht="12.75">
      <c r="B40" s="248"/>
      <c r="C40" s="248"/>
      <c r="H40" s="249">
        <v>32</v>
      </c>
      <c r="I40" s="250" t="s">
        <v>416</v>
      </c>
      <c r="J40" s="251" t="s">
        <v>425</v>
      </c>
      <c r="K40" s="249"/>
    </row>
    <row r="41" spans="2:11" ht="12.75">
      <c r="B41" s="248" t="s">
        <v>421</v>
      </c>
      <c r="C41" s="248" t="s">
        <v>421</v>
      </c>
      <c r="H41" s="249">
        <v>33</v>
      </c>
      <c r="I41" s="250" t="s">
        <v>416</v>
      </c>
      <c r="J41" s="251" t="s">
        <v>426</v>
      </c>
      <c r="K41" s="249"/>
    </row>
    <row r="42" spans="2:11" ht="12.75">
      <c r="B42" s="248" t="s">
        <v>422</v>
      </c>
      <c r="C42" s="248" t="s">
        <v>422</v>
      </c>
      <c r="H42" s="253">
        <v>34</v>
      </c>
      <c r="I42" s="250" t="s">
        <v>416</v>
      </c>
      <c r="J42" s="251" t="s">
        <v>427</v>
      </c>
      <c r="K42" s="267">
        <v>131034950</v>
      </c>
    </row>
    <row r="43" spans="2:11" ht="12.75">
      <c r="B43" s="248" t="s">
        <v>423</v>
      </c>
      <c r="C43" s="248" t="s">
        <v>423</v>
      </c>
      <c r="H43" s="250" t="s">
        <v>428</v>
      </c>
      <c r="I43" s="249"/>
      <c r="J43" s="250" t="s">
        <v>429</v>
      </c>
      <c r="K43" s="250"/>
    </row>
    <row r="44" spans="2:11" ht="12.75">
      <c r="B44" s="248" t="s">
        <v>424</v>
      </c>
      <c r="C44" s="248" t="s">
        <v>424</v>
      </c>
      <c r="H44" s="249"/>
      <c r="I44" s="249"/>
      <c r="J44" s="250" t="s">
        <v>430</v>
      </c>
      <c r="K44" s="254">
        <f>SUM(K42:K43)</f>
        <v>131034950</v>
      </c>
    </row>
    <row r="45" spans="2:3" ht="12.75">
      <c r="B45" s="248" t="s">
        <v>427</v>
      </c>
      <c r="C45" s="248" t="s">
        <v>427</v>
      </c>
    </row>
    <row r="47" spans="9:11" ht="12.75">
      <c r="I47" s="255" t="s">
        <v>431</v>
      </c>
      <c r="J47" s="256"/>
      <c r="K47" s="250" t="s">
        <v>432</v>
      </c>
    </row>
    <row r="48" spans="9:11" ht="12.75">
      <c r="I48" s="257"/>
      <c r="J48" s="258"/>
      <c r="K48" s="258"/>
    </row>
    <row r="49" spans="9:11" ht="12.75">
      <c r="I49" s="259" t="s">
        <v>433</v>
      </c>
      <c r="J49" s="259"/>
      <c r="K49" s="249"/>
    </row>
    <row r="50" spans="9:11" ht="12.75">
      <c r="I50" s="249" t="s">
        <v>434</v>
      </c>
      <c r="J50" s="249"/>
      <c r="K50" s="268">
        <v>2</v>
      </c>
    </row>
    <row r="51" spans="9:11" ht="12.75">
      <c r="I51" s="249" t="s">
        <v>435</v>
      </c>
      <c r="J51" s="249"/>
      <c r="K51" s="268">
        <v>3</v>
      </c>
    </row>
    <row r="52" spans="9:11" ht="12.75">
      <c r="I52" s="249" t="s">
        <v>436</v>
      </c>
      <c r="J52" s="249"/>
      <c r="K52" s="268">
        <v>2</v>
      </c>
    </row>
    <row r="53" spans="9:11" ht="12.75">
      <c r="I53" s="260" t="s">
        <v>437</v>
      </c>
      <c r="J53" s="256"/>
      <c r="K53" s="268"/>
    </row>
    <row r="54" spans="9:11" ht="12.75">
      <c r="I54" s="261"/>
      <c r="J54" s="262" t="s">
        <v>438</v>
      </c>
      <c r="K54" s="269">
        <f>SUM(K50:K53)</f>
        <v>7</v>
      </c>
    </row>
    <row r="56" ht="12.75">
      <c r="K56" s="245" t="s">
        <v>312</v>
      </c>
    </row>
    <row r="57" ht="12.75">
      <c r="K57" s="193" t="s">
        <v>455</v>
      </c>
    </row>
    <row r="58" ht="12.75">
      <c r="I58" s="245" t="s">
        <v>439</v>
      </c>
    </row>
    <row r="60" ht="12.75">
      <c r="I60" s="245"/>
    </row>
    <row r="61" spans="8:15" ht="12.75">
      <c r="H61" s="245"/>
      <c r="I61" s="245"/>
      <c r="J61" s="245"/>
      <c r="K61" s="245"/>
      <c r="L61" s="245"/>
      <c r="M61" s="245"/>
      <c r="N61" s="245"/>
      <c r="O61" s="245"/>
    </row>
    <row r="62" spans="8:15" ht="12.75">
      <c r="H62" s="245"/>
      <c r="I62" s="245"/>
      <c r="J62" s="245"/>
      <c r="K62" s="245"/>
      <c r="L62" s="245"/>
      <c r="M62" s="245"/>
      <c r="N62" s="245"/>
      <c r="O62" s="245"/>
    </row>
    <row r="63" spans="9:15" ht="12.75">
      <c r="I63" s="245"/>
      <c r="J63" s="245"/>
      <c r="K63" s="245"/>
      <c r="L63" s="245"/>
      <c r="M63" s="245"/>
      <c r="N63" s="245"/>
      <c r="O63" s="245"/>
    </row>
    <row r="64" spans="9:15" ht="12.75">
      <c r="I64" s="245"/>
      <c r="J64" s="245"/>
      <c r="K64" s="245"/>
      <c r="L64" s="245"/>
      <c r="M64" s="245"/>
      <c r="N64" s="245"/>
      <c r="O64" s="245"/>
    </row>
    <row r="65" spans="8:9" ht="12.75">
      <c r="H65" s="245"/>
      <c r="I65" s="245"/>
    </row>
  </sheetData>
  <sheetProtection/>
  <printOptions/>
  <pageMargins left="0.75" right="0.75" top="0.25" bottom="0.53" header="0.1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IRISI</cp:lastModifiedBy>
  <cp:lastPrinted>2011-03-28T10:32:11Z</cp:lastPrinted>
  <dcterms:created xsi:type="dcterms:W3CDTF">2001-01-12T15:48:55Z</dcterms:created>
  <dcterms:modified xsi:type="dcterms:W3CDTF">2011-03-28T10:39:24Z</dcterms:modified>
  <cp:category/>
  <cp:version/>
  <cp:contentType/>
  <cp:contentStatus/>
</cp:coreProperties>
</file>