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485" activeTab="1"/>
  </bookViews>
  <sheets>
    <sheet name="BSH" sheetId="1" r:id="rId1"/>
    <sheet name="PL" sheetId="2" r:id="rId2"/>
    <sheet name="CF" sheetId="3" r:id="rId3"/>
    <sheet name="Levizja e kapitalit" sheetId="4" r:id="rId4"/>
    <sheet name="Aktivi" sheetId="5" state="hidden" r:id="rId5"/>
    <sheet name="2010" sheetId="6" state="hidden" r:id="rId6"/>
    <sheet name="Pasivi" sheetId="7" state="hidden" r:id="rId7"/>
  </sheets>
  <definedNames/>
  <calcPr fullCalcOnLoad="1"/>
</workbook>
</file>

<file path=xl/sharedStrings.xml><?xml version="1.0" encoding="utf-8"?>
<sst xmlns="http://schemas.openxmlformats.org/spreadsheetml/2006/main" count="454" uniqueCount="327">
  <si>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</si>
  <si>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</si>
  <si>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</si>
  <si>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</si>
  <si>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</si>
  <si>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</si>
  <si>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</si>
  <si>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</si>
  <si>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</si>
  <si>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</si>
  <si>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</si>
  <si>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</si>
  <si>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</si>
  <si>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</si>
  <si>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</si>
  <si>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</si>
  <si>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</si>
  <si>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</si>
  <si>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</si>
  <si>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</si>
  <si>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</si>
  <si>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</si>
  <si>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</si>
  <si>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</si>
  <si>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</si>
  <si>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</si>
  <si>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</si>
  <si>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</si>
  <si>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</si>
  <si>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</si>
  <si>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</si>
  <si>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</si>
  <si>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</si>
  <si>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</si>
  <si>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</si>
  <si>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</si>
  <si>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</si>
  <si>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</si>
  <si>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</si>
  <si>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</si>
  <si>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</si>
  <si>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</si>
  <si>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</si>
  <si>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</si>
  <si>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</si>
  <si>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</si>
  <si>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</si>
  <si>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</si>
  <si>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</si>
  <si>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</si>
  <si>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</si>
  <si>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</si>
  <si>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</si>
  <si>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</si>
  <si>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</si>
  <si>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</si>
  <si>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</si>
  <si>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</t>
  </si>
  <si>
    <t>Mallra per rishitje</t>
  </si>
  <si>
    <t>e)</t>
  </si>
  <si>
    <t xml:space="preserve">Parapagesa 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</si>
  <si>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</si>
  <si>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</si>
  <si>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</si>
  <si>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</si>
  <si>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</si>
  <si>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</si>
  <si>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</si>
  <si>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</si>
  <si>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</si>
  <si>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</si>
  <si>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</si>
  <si>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</si>
  <si>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</si>
  <si>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</si>
  <si>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</si>
  <si>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</si>
  <si>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</si>
  <si>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</si>
  <si>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</si>
  <si>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</si>
  <si>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</si>
  <si>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</si>
  <si>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</si>
  <si>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</si>
  <si>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</si>
  <si>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</si>
  <si>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</si>
  <si>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</si>
  <si>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</si>
  <si>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</si>
  <si>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</si>
  <si>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</si>
  <si>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</si>
  <si>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</si>
  <si>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</si>
  <si>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</si>
  <si>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</si>
  <si>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</si>
  <si>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</si>
  <si>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</si>
  <si>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</si>
  <si>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</si>
  <si>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</si>
  <si>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</si>
  <si>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</si>
  <si>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</si>
  <si>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</si>
  <si>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</si>
  <si>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</si>
  <si>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</si>
  <si>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</si>
  <si>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</si>
  <si>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</si>
  <si>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</si>
  <si>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</si>
  <si>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</si>
  <si>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</si>
  <si>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</si>
  <si>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</si>
  <si>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</si>
  <si>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</si>
  <si>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</si>
  <si>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</si>
  <si>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</si>
  <si>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</si>
  <si>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Sipas metodës indirekte</t>
  </si>
  <si>
    <t>ne mijra  leke in thousands of leke</t>
  </si>
  <si>
    <t>Të ardhura nga investimet</t>
  </si>
  <si>
    <t>Paratë e perftuara nga aktivitetet</t>
  </si>
  <si>
    <t>Blerja e shoqërisë së kontrolluar X minus paratë e arkëtuara</t>
  </si>
  <si>
    <t>C</t>
  </si>
  <si>
    <t>b) ne një pasqyrë të  pakonsoliduar</t>
  </si>
  <si>
    <t xml:space="preserve"> Ne leke</t>
  </si>
  <si>
    <t xml:space="preserve">Kapitali aksionar </t>
  </si>
  <si>
    <t xml:space="preserve"> Primi i aksionit  </t>
  </si>
  <si>
    <t xml:space="preserve">Aksione të thesarit </t>
  </si>
  <si>
    <t xml:space="preserve">  Rezerva  statusore dhe ligjore   </t>
  </si>
  <si>
    <t xml:space="preserve">Fitim i pashpërndarë </t>
  </si>
  <si>
    <t xml:space="preserve"> Totali i Kapitaleve të veta</t>
  </si>
  <si>
    <t>Efekti i ndryshimeve në  politikat kontabël</t>
  </si>
  <si>
    <t>Pozicioni i rregulluar</t>
  </si>
  <si>
    <t xml:space="preserve">Fitimi  neto i vitit financiar </t>
  </si>
  <si>
    <t xml:space="preserve">Rritje e rezervës kapitalit </t>
  </si>
  <si>
    <t>Emetimi i aksioneve</t>
  </si>
  <si>
    <t xml:space="preserve">Dividendët e paguar </t>
  </si>
  <si>
    <t xml:space="preserve">Pozicioni më 31 dhjetor 2010 </t>
  </si>
  <si>
    <t xml:space="preserve">Pozicioni më 31 dhjetor 2011 </t>
  </si>
  <si>
    <t>4.PASQYRA E NDRYSHIMEVE NË KAPITAL PËR VITIN QË MBYLLET MË  31 DHJETOR 2011.</t>
  </si>
  <si>
    <t>Bilanci Kontabël  31 Dhjetor  2011</t>
  </si>
  <si>
    <t>2.  Pasqyra e të ardhurave dhe shpenzimeve. Periudha 1 Janar - 31 Dhjetor 2011</t>
  </si>
  <si>
    <t>Aktiv</t>
  </si>
  <si>
    <t>Furnitore per mallra</t>
  </si>
  <si>
    <t>TAP</t>
  </si>
  <si>
    <t>Mjete Transporti</t>
  </si>
  <si>
    <t>Pajisje informative</t>
  </si>
  <si>
    <t>Pajisje informatike</t>
  </si>
  <si>
    <t>Paga dhe shperblime</t>
  </si>
  <si>
    <t>Shteti TVSH e zbritshme</t>
  </si>
  <si>
    <t>Te drejta dhe detyrime ndaj ortakeve dhe aksionereve</t>
  </si>
  <si>
    <t>Vlera monetare ne lek</t>
  </si>
  <si>
    <t>Vlera monetare ne Euro</t>
  </si>
  <si>
    <t>Fitim nga kembimet valutore</t>
  </si>
  <si>
    <t>Te ardhura nga interesat</t>
  </si>
  <si>
    <t>Shpenzime te tjera</t>
  </si>
  <si>
    <t>Mjete Monetare</t>
  </si>
  <si>
    <t>31.12.2011</t>
  </si>
  <si>
    <t>31.12.2010</t>
  </si>
  <si>
    <t>I. Para ne dore</t>
  </si>
  <si>
    <t>Ne monedhe vendase</t>
  </si>
  <si>
    <t>II. Llogari ne banke</t>
  </si>
  <si>
    <t>Ne monedhe te huaj</t>
  </si>
  <si>
    <t>Depozite afatshkurter</t>
  </si>
  <si>
    <t>Total mjete monetare (I+II)</t>
  </si>
  <si>
    <t>PERSHKRIMLLOG1</t>
  </si>
  <si>
    <t>KODPK</t>
  </si>
  <si>
    <t>PERSHKRIM</t>
  </si>
  <si>
    <t>AKTIVPASIV</t>
  </si>
  <si>
    <t>MBARTURMV</t>
  </si>
  <si>
    <t>DATEDOK</t>
  </si>
  <si>
    <t>KMON</t>
  </si>
  <si>
    <t>KODDT</t>
  </si>
  <si>
    <t>DB</t>
  </si>
  <si>
    <t>KR</t>
  </si>
  <si>
    <t>TREGDK</t>
  </si>
  <si>
    <t>DBKRMB</t>
  </si>
  <si>
    <t>DBKRMV2</t>
  </si>
  <si>
    <t>Kapital i paguar</t>
  </si>
  <si>
    <t>P</t>
  </si>
  <si>
    <t>01/01/2010</t>
  </si>
  <si>
    <t>101....</t>
  </si>
  <si>
    <t>K</t>
  </si>
  <si>
    <t>Fitim/Humbja e pashperndare</t>
  </si>
  <si>
    <t>108....</t>
  </si>
  <si>
    <t>D</t>
  </si>
  <si>
    <t>121Z</t>
  </si>
  <si>
    <t xml:space="preserve">HUMBJE/FITIM </t>
  </si>
  <si>
    <t>12/03/2012</t>
  </si>
  <si>
    <t>31/12/2010</t>
  </si>
  <si>
    <t>421....</t>
  </si>
  <si>
    <t>Sigurime shoqerore dhe shendetsore</t>
  </si>
  <si>
    <t>431....</t>
  </si>
  <si>
    <t>Kreditore te tjere</t>
  </si>
  <si>
    <t>466..KR001..</t>
  </si>
  <si>
    <t>01/10/2010</t>
  </si>
  <si>
    <t>2182...M01.</t>
  </si>
  <si>
    <t>Aktive afatgjate jomateriale ne proces</t>
  </si>
  <si>
    <t>30/12/2010</t>
  </si>
  <si>
    <t>232....</t>
  </si>
  <si>
    <t>EUR</t>
  </si>
  <si>
    <t>401....EUR</t>
  </si>
  <si>
    <t xml:space="preserve">Parapagimet </t>
  </si>
  <si>
    <t>06/09/2010</t>
  </si>
  <si>
    <t>419....</t>
  </si>
  <si>
    <t>Tatim mbi te ardhurat personale</t>
  </si>
  <si>
    <t>442....</t>
  </si>
  <si>
    <t>Tatim mbi fitimin</t>
  </si>
  <si>
    <t>444....</t>
  </si>
  <si>
    <t>4456....</t>
  </si>
  <si>
    <t>24/12/2010</t>
  </si>
  <si>
    <t>455..ICT3..EUR</t>
  </si>
  <si>
    <t>5121.001...</t>
  </si>
  <si>
    <t>30/11/2010</t>
  </si>
  <si>
    <t>5122..ICT3..EUR</t>
  </si>
  <si>
    <t>Vlera monetare ne EURO</t>
  </si>
  <si>
    <t>22/01/2010</t>
  </si>
  <si>
    <t>5312.001...EUR</t>
  </si>
  <si>
    <t>Xhirime te brendshme banka</t>
  </si>
  <si>
    <t>581....</t>
  </si>
  <si>
    <t>Tatim Fitimi</t>
  </si>
  <si>
    <t>TVSH ne blerje</t>
  </si>
  <si>
    <t>Total Llogari / Kërkesa të tjera të arkëtueshme</t>
  </si>
  <si>
    <t>Total</t>
  </si>
  <si>
    <t>Pajisje Informatike</t>
  </si>
  <si>
    <t>Balance ne 01 Janar 2011</t>
  </si>
  <si>
    <t>Shtesa</t>
  </si>
  <si>
    <t>Pakesime</t>
  </si>
  <si>
    <t>Amortizimi</t>
  </si>
  <si>
    <t>Ndryshimi i vitit</t>
  </si>
  <si>
    <t>Balanca ne 01 Janar 2011</t>
  </si>
  <si>
    <t>Vlera e mbetur ne 31 Dhjetor 2011</t>
  </si>
  <si>
    <t>Aktive Afatgjata Materiale</t>
  </si>
  <si>
    <t>Balanca ne 31 Dhjetor 2011</t>
  </si>
  <si>
    <t>Studio Grafike tartari</t>
  </si>
  <si>
    <t>Edlira Hyseni</t>
  </si>
  <si>
    <t>ADC Studio</t>
  </si>
  <si>
    <t>Canon</t>
  </si>
  <si>
    <t>Ruko Sako</t>
  </si>
  <si>
    <t>Neptun</t>
  </si>
  <si>
    <t>Mane TCI</t>
  </si>
  <si>
    <t>Balfin</t>
  </si>
  <si>
    <t>Mimoza Sadushaj</t>
  </si>
  <si>
    <t>Atlantik Sh.a</t>
  </si>
  <si>
    <t>Plus Communication</t>
  </si>
  <si>
    <t>Kuid shpk</t>
  </si>
  <si>
    <t>Tirana Auditing 1</t>
  </si>
  <si>
    <t>Sonila Bejtja</t>
  </si>
  <si>
    <t>Total Te pagueshme ndaj furnitorëve</t>
  </si>
  <si>
    <t>Qera Financiare</t>
  </si>
  <si>
    <t>Total Huamarrje të tjera afatgjata</t>
  </si>
  <si>
    <t>Detyrime ndaj aksionereve</t>
  </si>
  <si>
    <t>Shpenzime ligjore</t>
  </si>
  <si>
    <t>Shpenzime sherbimi</t>
  </si>
  <si>
    <t>Taksa Vendore</t>
  </si>
  <si>
    <t>Pagat e personelit</t>
  </si>
  <si>
    <t>Sigurimet Shoqerore</t>
  </si>
  <si>
    <t>Shpenzime pritje ,dhurata</t>
  </si>
  <si>
    <t>Penalitete</t>
  </si>
  <si>
    <t>Humbje nga konvertimi</t>
  </si>
  <si>
    <t>Te Ardhurat</t>
  </si>
  <si>
    <t>Total te Ardhurat</t>
  </si>
  <si>
    <t>Shpenzimet</t>
  </si>
  <si>
    <t>Totali Shpenzimeve</t>
  </si>
  <si>
    <t>Shpenzime Qeraje</t>
  </si>
  <si>
    <t>Shpenzime postare dhe telekomunikacioni</t>
  </si>
  <si>
    <t>Shpenzime per karburant</t>
  </si>
  <si>
    <t>Shpenzime per sigurime</t>
  </si>
  <si>
    <t>Shpenzime per interesa dhe sherbime bankare</t>
  </si>
  <si>
    <t>Rezultati I ushtrimit</t>
  </si>
  <si>
    <t>Per instalime teknike,makinerite,pajisjet instrument</t>
  </si>
  <si>
    <t>Te tjera</t>
  </si>
  <si>
    <t>Furnitor fatura te pamberritura</t>
  </si>
  <si>
    <t>Sigurimet shoqerore dhe shendetesore</t>
  </si>
  <si>
    <t>Shteti TVSH e pagueshme</t>
  </si>
  <si>
    <t>Huamarrjet afatgjate</t>
  </si>
  <si>
    <t>Instalime</t>
  </si>
  <si>
    <t>Makineri e pajisje</t>
  </si>
  <si>
    <t>Mobilje dhe pajisje zyre</t>
  </si>
  <si>
    <t>Mallra</t>
  </si>
  <si>
    <t>Xhirime POS</t>
  </si>
  <si>
    <t>BOOKSTORE SHPK</t>
  </si>
  <si>
    <t>Bookstore shpk</t>
  </si>
  <si>
    <t xml:space="preserve">   3.b.  Pasqyra e  fluksit te parasë për vitin ushtrimor te mbyllur me 31 Dhjetor 2011.</t>
  </si>
  <si>
    <t>ERGYS ZAJMI</t>
  </si>
  <si>
    <t>HARTOI BILANCIN</t>
  </si>
  <si>
    <t>MIGENA VAKO</t>
  </si>
  <si>
    <t>ADMINISTRATOR</t>
  </si>
  <si>
    <t>Të ardh. dhe shpenz.financiare nga investime të tjera financiare afgjata</t>
  </si>
  <si>
    <t>Rritja / renia  neto e mjeteve monetare</t>
  </si>
  <si>
    <t>Mjete monetare ne fillim te periudhes kontabel</t>
  </si>
  <si>
    <t>Mjete monetare ne fund te periudhes kontabel</t>
  </si>
  <si>
    <t>Para neto e perdorur ne aktivitetet financiare</t>
  </si>
  <si>
    <t>Dividendë të paguar</t>
  </si>
  <si>
    <t>Pagesat e detyrimeve të qirasë financiare</t>
  </si>
  <si>
    <t>Te ardhura nga huamarrje afatgjata</t>
  </si>
  <si>
    <t>Te ardhura nga emetimi i kapitalit aksionar</t>
  </si>
  <si>
    <t>Fluksi i parave nga veprimtarite e financiare</t>
  </si>
  <si>
    <t>Paraja  neto,  e perdorur ne aktivitetet e investuese</t>
  </si>
  <si>
    <t>Dividendët e arkëtuar</t>
  </si>
  <si>
    <t xml:space="preserve">Interesi i arkëtuar </t>
  </si>
  <si>
    <t xml:space="preserve">Të ardhura nga shitja e paisjeve </t>
  </si>
  <si>
    <t>Blerja e  aktiveve afatgjata materiale</t>
  </si>
  <si>
    <t xml:space="preserve">Fluksi i parave  nga veprimtarite e investuese </t>
  </si>
  <si>
    <t xml:space="preserve">Paraja neto nga aktivitetet e shfrytezimit </t>
  </si>
  <si>
    <t>Tatim fitimi i paguar</t>
  </si>
  <si>
    <t xml:space="preserve">Interesi i paguar </t>
  </si>
  <si>
    <t xml:space="preserve"> Paraja nga aktivitetet e shfrytezimit</t>
  </si>
  <si>
    <t xml:space="preserve">Rritje / rënie në tepricën detyrimeve, për t`u paguar nga aktiviteti  </t>
  </si>
  <si>
    <t>Rritje / rënie ne tepricën inventarit</t>
  </si>
  <si>
    <t xml:space="preserve">Shpenzime për interesa </t>
  </si>
  <si>
    <t xml:space="preserve">Të ardhura nga interesat </t>
  </si>
  <si>
    <t xml:space="preserve"> Humbjet (fitimet) nga këmbimet valutore </t>
  </si>
  <si>
    <t xml:space="preserve"> Amortizimin </t>
  </si>
  <si>
    <t xml:space="preserve">Fitimi para tatimit </t>
  </si>
  <si>
    <t>Fluksi parave nga veprimtaritë e shfrytëzimit</t>
  </si>
  <si>
    <t xml:space="preserve">Rregullimet për : </t>
  </si>
  <si>
    <t xml:space="preserve">Rritje/rënie në tepricën e kerk te arket. nga aktiviteti, si dhe kerkesave te arketueshme te tjera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</si>
</sst>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6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33" fillId="34" borderId="11" xfId="0" applyFont="1" applyFill="1" applyBorder="1" applyAlignment="1">
      <alignment horizontal="right"/>
    </xf>
    <xf numFmtId="0" fontId="33" fillId="34" borderId="11" xfId="0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54" fillId="0" borderId="0" xfId="42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0" fillId="35" borderId="0" xfId="42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72" fontId="0" fillId="0" borderId="0" xfId="42" applyNumberFormat="1" applyFont="1" applyAlignment="1">
      <alignment/>
    </xf>
    <xf numFmtId="0" fontId="56" fillId="0" borderId="12" xfId="0" applyFont="1" applyBorder="1" applyAlignment="1">
      <alignment/>
    </xf>
    <xf numFmtId="0" fontId="54" fillId="0" borderId="0" xfId="0" applyFont="1" applyAlignment="1">
      <alignment/>
    </xf>
    <xf numFmtId="0" fontId="58" fillId="0" borderId="13" xfId="0" applyFont="1" applyBorder="1" applyAlignment="1">
      <alignment/>
    </xf>
    <xf numFmtId="172" fontId="58" fillId="0" borderId="0" xfId="42" applyNumberFormat="1" applyFont="1" applyAlignment="1">
      <alignment/>
    </xf>
    <xf numFmtId="172" fontId="59" fillId="0" borderId="0" xfId="42" applyNumberFormat="1" applyFont="1" applyAlignment="1">
      <alignment/>
    </xf>
    <xf numFmtId="172" fontId="59" fillId="0" borderId="12" xfId="42" applyNumberFormat="1" applyFont="1" applyBorder="1" applyAlignment="1">
      <alignment/>
    </xf>
    <xf numFmtId="0" fontId="58" fillId="0" borderId="0" xfId="0" applyFont="1" applyAlignment="1">
      <alignment/>
    </xf>
    <xf numFmtId="172" fontId="59" fillId="0" borderId="0" xfId="0" applyNumberFormat="1" applyFont="1" applyAlignment="1">
      <alignment/>
    </xf>
    <xf numFmtId="0" fontId="57" fillId="0" borderId="12" xfId="0" applyFont="1" applyBorder="1" applyAlignment="1">
      <alignment/>
    </xf>
    <xf numFmtId="172" fontId="58" fillId="0" borderId="12" xfId="42" applyNumberFormat="1" applyFont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172" fontId="58" fillId="0" borderId="0" xfId="0" applyNumberFormat="1" applyFont="1" applyAlignment="1">
      <alignment/>
    </xf>
    <xf numFmtId="0" fontId="58" fillId="0" borderId="13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/>
    </xf>
    <xf numFmtId="172" fontId="36" fillId="0" borderId="15" xfId="42" applyNumberFormat="1" applyFont="1" applyFill="1" applyBorder="1" applyAlignment="1">
      <alignment/>
    </xf>
    <xf numFmtId="172" fontId="36" fillId="0" borderId="16" xfId="42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172" fontId="33" fillId="0" borderId="15" xfId="42" applyNumberFormat="1" applyFont="1" applyFill="1" applyBorder="1" applyAlignment="1">
      <alignment/>
    </xf>
    <xf numFmtId="172" fontId="33" fillId="0" borderId="16" xfId="42" applyNumberFormat="1" applyFont="1" applyFill="1" applyBorder="1" applyAlignment="1">
      <alignment/>
    </xf>
    <xf numFmtId="172" fontId="36" fillId="0" borderId="17" xfId="42" applyNumberFormat="1" applyFont="1" applyFill="1" applyBorder="1" applyAlignment="1">
      <alignment/>
    </xf>
    <xf numFmtId="172" fontId="36" fillId="0" borderId="18" xfId="42" applyNumberFormat="1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/>
    </xf>
    <xf numFmtId="0" fontId="57" fillId="0" borderId="0" xfId="0" applyFont="1" applyAlignment="1">
      <alignment wrapText="1"/>
    </xf>
    <xf numFmtId="0" fontId="3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172" fontId="33" fillId="0" borderId="10" xfId="42" applyNumberFormat="1" applyFont="1" applyFill="1" applyBorder="1" applyAlignment="1">
      <alignment/>
    </xf>
    <xf numFmtId="172" fontId="36" fillId="0" borderId="10" xfId="42" applyNumberFormat="1" applyFont="1" applyFill="1" applyBorder="1" applyAlignment="1">
      <alignment/>
    </xf>
    <xf numFmtId="172" fontId="33" fillId="0" borderId="19" xfId="42" applyNumberFormat="1" applyFont="1" applyFill="1" applyBorder="1" applyAlignment="1">
      <alignment/>
    </xf>
    <xf numFmtId="172" fontId="36" fillId="0" borderId="10" xfId="42" applyNumberFormat="1" applyFont="1" applyFill="1" applyBorder="1" applyAlignment="1">
      <alignment horizontal="left"/>
    </xf>
    <xf numFmtId="0" fontId="5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12" xfId="0" applyFont="1" applyBorder="1" applyAlignment="1">
      <alignment horizontal="center" vertical="center"/>
    </xf>
    <xf numFmtId="172" fontId="33" fillId="0" borderId="20" xfId="42" applyNumberFormat="1" applyFont="1" applyFill="1" applyBorder="1" applyAlignment="1">
      <alignment/>
    </xf>
    <xf numFmtId="0" fontId="37" fillId="0" borderId="12" xfId="0" applyFont="1" applyFill="1" applyBorder="1" applyAlignment="1">
      <alignment horizontal="center" vertical="center"/>
    </xf>
    <xf numFmtId="172" fontId="33" fillId="0" borderId="20" xfId="42" applyNumberFormat="1" applyFont="1" applyFill="1" applyBorder="1" applyAlignment="1">
      <alignment horizontal="left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vertical="center"/>
    </xf>
    <xf numFmtId="3" fontId="58" fillId="0" borderId="0" xfId="0" applyNumberFormat="1" applyFont="1" applyAlignment="1">
      <alignment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43" fontId="58" fillId="0" borderId="0" xfId="42" applyFont="1" applyBorder="1" applyAlignment="1">
      <alignment vertical="center"/>
    </xf>
    <xf numFmtId="172" fontId="59" fillId="0" borderId="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72" fontId="54" fillId="0" borderId="0" xfId="0" applyNumberFormat="1" applyFont="1" applyAlignment="1">
      <alignment/>
    </xf>
    <xf numFmtId="0" fontId="33" fillId="36" borderId="11" xfId="0" applyFont="1" applyFill="1" applyBorder="1" applyAlignment="1">
      <alignment/>
    </xf>
    <xf numFmtId="172" fontId="55" fillId="37" borderId="0" xfId="42" applyNumberFormat="1" applyFont="1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3" fontId="4" fillId="0" borderId="25" xfId="0" applyNumberFormat="1" applyFont="1" applyBorder="1" applyAlignment="1">
      <alignment wrapText="1"/>
    </xf>
    <xf numFmtId="172" fontId="38" fillId="0" borderId="0" xfId="42" applyNumberFormat="1" applyFont="1" applyAlignment="1">
      <alignment/>
    </xf>
    <xf numFmtId="173" fontId="4" fillId="0" borderId="10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0" fontId="4" fillId="33" borderId="24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3" fontId="1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38" fillId="0" borderId="0" xfId="0" applyNumberFormat="1" applyFont="1" applyBorder="1" applyAlignment="1">
      <alignment/>
    </xf>
    <xf numFmtId="0" fontId="5" fillId="0" borderId="26" xfId="0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173" fontId="4" fillId="0" borderId="10" xfId="42" applyNumberFormat="1" applyFont="1" applyBorder="1" applyAlignment="1">
      <alignment horizontal="center" wrapText="1"/>
    </xf>
    <xf numFmtId="43" fontId="38" fillId="0" borderId="0" xfId="42" applyFont="1" applyAlignment="1">
      <alignment/>
    </xf>
    <xf numFmtId="0" fontId="4" fillId="33" borderId="27" xfId="0" applyFont="1" applyFill="1" applyBorder="1" applyAlignment="1">
      <alignment horizontal="center" wrapText="1"/>
    </xf>
    <xf numFmtId="3" fontId="4" fillId="33" borderId="28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172" fontId="38" fillId="0" borderId="0" xfId="0" applyNumberFormat="1" applyFont="1" applyAlignment="1">
      <alignment/>
    </xf>
    <xf numFmtId="172" fontId="38" fillId="0" borderId="0" xfId="42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37" fontId="36" fillId="34" borderId="11" xfId="42" applyNumberFormat="1" applyFont="1" applyFill="1" applyBorder="1" applyAlignment="1">
      <alignment/>
    </xf>
    <xf numFmtId="37" fontId="36" fillId="0" borderId="11" xfId="42" applyNumberFormat="1" applyFont="1" applyFill="1" applyBorder="1" applyAlignment="1">
      <alignment/>
    </xf>
    <xf numFmtId="172" fontId="37" fillId="36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7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54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wrapText="1"/>
    </xf>
    <xf numFmtId="3" fontId="4" fillId="0" borderId="3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172" fontId="38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37" borderId="0" xfId="42" applyFont="1" applyFill="1" applyAlignment="1">
      <alignment/>
    </xf>
    <xf numFmtId="172" fontId="0" fillId="0" borderId="0" xfId="42" applyNumberFormat="1" applyFont="1" applyAlignment="1">
      <alignment/>
    </xf>
    <xf numFmtId="172" fontId="0" fillId="37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3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3" fontId="37" fillId="33" borderId="10" xfId="0" applyNumberFormat="1" applyFont="1" applyFill="1" applyBorder="1" applyAlignment="1">
      <alignment/>
    </xf>
    <xf numFmtId="3" fontId="31" fillId="33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172" fontId="38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0" fontId="37" fillId="34" borderId="11" xfId="0" applyFont="1" applyFill="1" applyBorder="1" applyAlignment="1">
      <alignment horizontal="right"/>
    </xf>
    <xf numFmtId="0" fontId="37" fillId="34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37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/>
    </xf>
    <xf numFmtId="172" fontId="38" fillId="0" borderId="10" xfId="42" applyNumberFormat="1" applyFont="1" applyBorder="1" applyAlignment="1">
      <alignment wrapText="1"/>
    </xf>
    <xf numFmtId="0" fontId="38" fillId="37" borderId="10" xfId="0" applyFont="1" applyFill="1" applyBorder="1" applyAlignment="1">
      <alignment horizontal="center"/>
    </xf>
    <xf numFmtId="3" fontId="38" fillId="37" borderId="10" xfId="0" applyNumberFormat="1" applyFont="1" applyFill="1" applyBorder="1" applyAlignment="1">
      <alignment wrapText="1"/>
    </xf>
    <xf numFmtId="172" fontId="38" fillId="37" borderId="10" xfId="42" applyNumberFormat="1" applyFont="1" applyFill="1" applyBorder="1" applyAlignment="1">
      <alignment/>
    </xf>
    <xf numFmtId="172" fontId="37" fillId="37" borderId="10" xfId="42" applyNumberFormat="1" applyFont="1" applyFill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8" fillId="37" borderId="10" xfId="0" applyFont="1" applyFill="1" applyBorder="1" applyAlignment="1">
      <alignment wrapText="1"/>
    </xf>
    <xf numFmtId="172" fontId="37" fillId="0" borderId="10" xfId="42" applyNumberFormat="1" applyFont="1" applyBorder="1" applyAlignment="1">
      <alignment/>
    </xf>
    <xf numFmtId="3" fontId="7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13" fillId="0" borderId="22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25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3" fontId="4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43" fontId="3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85">
      <selection activeCell="B96" sqref="B96"/>
    </sheetView>
  </sheetViews>
  <sheetFormatPr defaultColWidth="8.8515625" defaultRowHeight="15"/>
  <cols>
    <col min="1" max="1" width="4.00390625" style="90" bestFit="1" customWidth="1"/>
    <col min="2" max="2" width="48.8515625" style="90" customWidth="1"/>
    <col min="3" max="3" width="16.28125" style="90" customWidth="1"/>
    <col min="4" max="4" width="13.7109375" style="90" bestFit="1" customWidth="1"/>
    <col min="5" max="5" width="14.57421875" style="90" bestFit="1" customWidth="1"/>
    <col min="6" max="6" width="8.8515625" style="90" customWidth="1"/>
    <col min="7" max="7" width="12.00390625" style="90" hidden="1" customWidth="1"/>
    <col min="8" max="8" width="11.00390625" style="90" hidden="1" customWidth="1"/>
    <col min="9" max="13" width="0" style="90" hidden="1" customWidth="1"/>
    <col min="14" max="16384" width="8.8515625" style="90" customWidth="1"/>
  </cols>
  <sheetData>
    <row r="1" spans="1:5" ht="32.25" customHeight="1" thickBot="1">
      <c r="A1" s="88"/>
      <c r="B1" s="89" t="s">
        <v>149</v>
      </c>
      <c r="C1" s="185" t="s">
        <v>290</v>
      </c>
      <c r="D1" s="185"/>
      <c r="E1" s="185"/>
    </row>
    <row r="2" spans="1:5" ht="12.75" customHeight="1">
      <c r="A2" s="91"/>
      <c r="B2" s="92" t="s">
        <v>37</v>
      </c>
      <c r="C2" s="93" t="s">
        <v>3</v>
      </c>
      <c r="D2" s="92" t="s">
        <v>4</v>
      </c>
      <c r="E2" s="94" t="s">
        <v>38</v>
      </c>
    </row>
    <row r="3" spans="1:5" ht="14.25" customHeight="1">
      <c r="A3" s="95" t="s">
        <v>39</v>
      </c>
      <c r="B3" s="6" t="s">
        <v>40</v>
      </c>
      <c r="C3" s="8"/>
      <c r="D3" s="8"/>
      <c r="E3" s="96"/>
    </row>
    <row r="4" spans="1:8" ht="14.25" customHeight="1">
      <c r="A4" s="95" t="s">
        <v>41</v>
      </c>
      <c r="B4" s="8" t="s">
        <v>42</v>
      </c>
      <c r="C4" s="8"/>
      <c r="D4" s="8"/>
      <c r="E4" s="96"/>
      <c r="H4" s="97">
        <f>D4-E4</f>
        <v>0</v>
      </c>
    </row>
    <row r="5" spans="1:8" ht="14.25" customHeight="1">
      <c r="A5" s="95">
        <v>1</v>
      </c>
      <c r="B5" s="8" t="s">
        <v>43</v>
      </c>
      <c r="C5" s="98">
        <v>2.2</v>
      </c>
      <c r="D5" s="8">
        <f>D132+D133+D134</f>
        <v>7038473.56</v>
      </c>
      <c r="E5" s="8"/>
      <c r="H5" s="97">
        <f aca="true" t="shared" si="0" ref="H5:H61">D5-E5</f>
        <v>7038473.56</v>
      </c>
    </row>
    <row r="6" spans="1:8" ht="14.25" customHeight="1">
      <c r="A6" s="95">
        <v>2</v>
      </c>
      <c r="B6" s="8" t="s">
        <v>44</v>
      </c>
      <c r="C6" s="98"/>
      <c r="D6" s="8"/>
      <c r="E6" s="8"/>
      <c r="H6" s="97">
        <f t="shared" si="0"/>
        <v>0</v>
      </c>
    </row>
    <row r="7" spans="1:8" ht="14.25" customHeight="1">
      <c r="A7" s="99" t="s">
        <v>13</v>
      </c>
      <c r="B7" s="7" t="s">
        <v>45</v>
      </c>
      <c r="C7" s="98"/>
      <c r="D7" s="7"/>
      <c r="E7" s="7"/>
      <c r="H7" s="97">
        <f t="shared" si="0"/>
        <v>0</v>
      </c>
    </row>
    <row r="8" spans="1:8" ht="14.25" customHeight="1">
      <c r="A8" s="99" t="s">
        <v>15</v>
      </c>
      <c r="B8" s="7" t="s">
        <v>46</v>
      </c>
      <c r="C8" s="98"/>
      <c r="D8" s="7"/>
      <c r="E8" s="7"/>
      <c r="H8" s="97">
        <f t="shared" si="0"/>
        <v>0</v>
      </c>
    </row>
    <row r="9" spans="1:8" ht="14.25" customHeight="1">
      <c r="A9" s="100"/>
      <c r="B9" s="9" t="s">
        <v>47</v>
      </c>
      <c r="C9" s="101"/>
      <c r="D9" s="10">
        <f>SUM(D5:D8)</f>
        <v>7038473.56</v>
      </c>
      <c r="E9" s="10"/>
      <c r="H9" s="97">
        <f t="shared" si="0"/>
        <v>7038473.56</v>
      </c>
    </row>
    <row r="10" spans="1:8" ht="14.25" customHeight="1">
      <c r="A10" s="95">
        <v>3</v>
      </c>
      <c r="B10" s="8" t="s">
        <v>48</v>
      </c>
      <c r="C10" s="98"/>
      <c r="D10" s="8"/>
      <c r="E10" s="8"/>
      <c r="H10" s="97">
        <f t="shared" si="0"/>
        <v>0</v>
      </c>
    </row>
    <row r="11" spans="1:8" ht="14.25" customHeight="1">
      <c r="A11" s="99" t="s">
        <v>13</v>
      </c>
      <c r="B11" s="7" t="s">
        <v>49</v>
      </c>
      <c r="C11" s="98"/>
      <c r="D11" s="7">
        <f>D135</f>
        <v>11320</v>
      </c>
      <c r="E11" s="7"/>
      <c r="H11" s="97">
        <f t="shared" si="0"/>
        <v>11320</v>
      </c>
    </row>
    <row r="12" spans="1:8" ht="14.25" customHeight="1">
      <c r="A12" s="99" t="s">
        <v>15</v>
      </c>
      <c r="B12" s="7" t="s">
        <v>50</v>
      </c>
      <c r="C12" s="98">
        <v>2.3</v>
      </c>
      <c r="D12" s="7">
        <f>D131-D120</f>
        <v>64943.219999999994</v>
      </c>
      <c r="E12" s="7"/>
      <c r="H12" s="97">
        <f t="shared" si="0"/>
        <v>64943.219999999994</v>
      </c>
    </row>
    <row r="13" spans="1:8" ht="14.25" customHeight="1">
      <c r="A13" s="99" t="s">
        <v>17</v>
      </c>
      <c r="B13" s="7" t="s">
        <v>51</v>
      </c>
      <c r="C13" s="98"/>
      <c r="D13" s="7"/>
      <c r="E13" s="7"/>
      <c r="H13" s="97">
        <f t="shared" si="0"/>
        <v>0</v>
      </c>
    </row>
    <row r="14" spans="1:8" ht="14.25" customHeight="1">
      <c r="A14" s="99" t="s">
        <v>52</v>
      </c>
      <c r="B14" s="7" t="s">
        <v>53</v>
      </c>
      <c r="C14" s="98"/>
      <c r="D14" s="7"/>
      <c r="E14" s="7"/>
      <c r="H14" s="97">
        <f t="shared" si="0"/>
        <v>0</v>
      </c>
    </row>
    <row r="15" spans="1:8" ht="14.25" customHeight="1">
      <c r="A15" s="102"/>
      <c r="B15" s="9" t="s">
        <v>47</v>
      </c>
      <c r="C15" s="101"/>
      <c r="D15" s="10">
        <f>SUM(D11:D14)</f>
        <v>76263.22</v>
      </c>
      <c r="E15" s="10"/>
      <c r="H15" s="97">
        <f t="shared" si="0"/>
        <v>76263.22</v>
      </c>
    </row>
    <row r="16" spans="1:8" ht="14.25" customHeight="1">
      <c r="A16" s="95">
        <v>4</v>
      </c>
      <c r="B16" s="8" t="s">
        <v>54</v>
      </c>
      <c r="C16" s="98"/>
      <c r="D16" s="8"/>
      <c r="E16" s="8"/>
      <c r="H16" s="97">
        <f t="shared" si="0"/>
        <v>0</v>
      </c>
    </row>
    <row r="17" spans="1:8" ht="14.25" customHeight="1">
      <c r="A17" s="99" t="s">
        <v>13</v>
      </c>
      <c r="B17" s="7" t="s">
        <v>55</v>
      </c>
      <c r="C17" s="98"/>
      <c r="D17" s="7">
        <f>D130</f>
        <v>8064406.94</v>
      </c>
      <c r="E17" s="7"/>
      <c r="H17" s="97">
        <f t="shared" si="0"/>
        <v>8064406.94</v>
      </c>
    </row>
    <row r="18" spans="1:8" ht="14.25" customHeight="1">
      <c r="A18" s="99" t="s">
        <v>15</v>
      </c>
      <c r="B18" s="7" t="s">
        <v>56</v>
      </c>
      <c r="C18" s="98"/>
      <c r="D18" s="7"/>
      <c r="E18" s="7"/>
      <c r="H18" s="97">
        <f t="shared" si="0"/>
        <v>0</v>
      </c>
    </row>
    <row r="19" spans="1:8" ht="14.25" customHeight="1">
      <c r="A19" s="99" t="s">
        <v>17</v>
      </c>
      <c r="B19" s="7" t="s">
        <v>57</v>
      </c>
      <c r="C19" s="98"/>
      <c r="D19" s="7"/>
      <c r="E19" s="7"/>
      <c r="H19" s="97">
        <f t="shared" si="0"/>
        <v>0</v>
      </c>
    </row>
    <row r="20" spans="1:8" ht="14.25" customHeight="1">
      <c r="A20" s="99" t="s">
        <v>52</v>
      </c>
      <c r="B20" s="7" t="s">
        <v>58</v>
      </c>
      <c r="C20" s="98"/>
      <c r="D20" s="7"/>
      <c r="E20" s="7"/>
      <c r="H20" s="97">
        <f t="shared" si="0"/>
        <v>0</v>
      </c>
    </row>
    <row r="21" spans="1:8" ht="14.25" customHeight="1">
      <c r="A21" s="99" t="s">
        <v>59</v>
      </c>
      <c r="B21" s="7" t="s">
        <v>60</v>
      </c>
      <c r="C21" s="98"/>
      <c r="D21" s="7"/>
      <c r="E21" s="7"/>
      <c r="H21" s="97">
        <f t="shared" si="0"/>
        <v>0</v>
      </c>
    </row>
    <row r="22" spans="1:8" ht="14.25" customHeight="1">
      <c r="A22" s="102"/>
      <c r="B22" s="9" t="s">
        <v>47</v>
      </c>
      <c r="C22" s="101"/>
      <c r="D22" s="10">
        <f>SUM(D17:D21)</f>
        <v>8064406.94</v>
      </c>
      <c r="E22" s="10"/>
      <c r="H22" s="97">
        <f t="shared" si="0"/>
        <v>8064406.94</v>
      </c>
    </row>
    <row r="23" spans="1:8" ht="14.25" customHeight="1">
      <c r="A23" s="95">
        <v>5</v>
      </c>
      <c r="B23" s="8" t="s">
        <v>61</v>
      </c>
      <c r="C23" s="98"/>
      <c r="D23" s="8"/>
      <c r="E23" s="8"/>
      <c r="H23" s="97">
        <f t="shared" si="0"/>
        <v>0</v>
      </c>
    </row>
    <row r="24" spans="1:8" ht="14.25" customHeight="1">
      <c r="A24" s="95">
        <v>6</v>
      </c>
      <c r="B24" s="8" t="s">
        <v>62</v>
      </c>
      <c r="C24" s="98"/>
      <c r="D24" s="8"/>
      <c r="E24" s="8"/>
      <c r="H24" s="97">
        <f t="shared" si="0"/>
        <v>0</v>
      </c>
    </row>
    <row r="25" spans="1:8" ht="14.25" customHeight="1">
      <c r="A25" s="95">
        <v>7</v>
      </c>
      <c r="B25" s="8" t="s">
        <v>63</v>
      </c>
      <c r="C25" s="98">
        <v>2.4</v>
      </c>
      <c r="D25" s="103">
        <v>0</v>
      </c>
      <c r="E25" s="103"/>
      <c r="H25" s="97">
        <f t="shared" si="0"/>
        <v>0</v>
      </c>
    </row>
    <row r="26" spans="1:8" ht="14.25" customHeight="1">
      <c r="A26" s="104"/>
      <c r="B26" s="10" t="s">
        <v>64</v>
      </c>
      <c r="C26" s="101"/>
      <c r="D26" s="10">
        <f>D25+D24+D23+D22+D15+D9</f>
        <v>15179143.719999999</v>
      </c>
      <c r="E26" s="10"/>
      <c r="H26" s="97">
        <f t="shared" si="0"/>
        <v>15179143.719999999</v>
      </c>
    </row>
    <row r="27" spans="1:8" ht="14.25" customHeight="1">
      <c r="A27" s="95" t="s">
        <v>65</v>
      </c>
      <c r="B27" s="8" t="s">
        <v>66</v>
      </c>
      <c r="C27" s="98"/>
      <c r="D27" s="7"/>
      <c r="E27" s="7"/>
      <c r="H27" s="97">
        <f t="shared" si="0"/>
        <v>0</v>
      </c>
    </row>
    <row r="28" spans="1:8" ht="14.25" customHeight="1">
      <c r="A28" s="95">
        <v>1</v>
      </c>
      <c r="B28" s="8" t="s">
        <v>67</v>
      </c>
      <c r="C28" s="98"/>
      <c r="D28" s="8"/>
      <c r="E28" s="8"/>
      <c r="H28" s="97">
        <f t="shared" si="0"/>
        <v>0</v>
      </c>
    </row>
    <row r="29" spans="1:8" ht="14.25" customHeight="1">
      <c r="A29" s="99" t="s">
        <v>13</v>
      </c>
      <c r="B29" s="7" t="s">
        <v>68</v>
      </c>
      <c r="C29" s="98"/>
      <c r="D29" s="7">
        <f>SUMIF($F$111:$F$134,$B29,$D$111:$D$134)</f>
        <v>0</v>
      </c>
      <c r="E29" s="7"/>
      <c r="H29" s="97">
        <f t="shared" si="0"/>
        <v>0</v>
      </c>
    </row>
    <row r="30" spans="1:8" ht="14.25" customHeight="1">
      <c r="A30" s="99" t="s">
        <v>15</v>
      </c>
      <c r="B30" s="7" t="s">
        <v>69</v>
      </c>
      <c r="C30" s="98"/>
      <c r="D30" s="7">
        <f>SUMIF($F$111:$F$134,$B30,$D$111:$D$134)</f>
        <v>0</v>
      </c>
      <c r="E30" s="7"/>
      <c r="H30" s="97">
        <f t="shared" si="0"/>
        <v>0</v>
      </c>
    </row>
    <row r="31" spans="1:8" ht="14.25" customHeight="1">
      <c r="A31" s="99" t="s">
        <v>17</v>
      </c>
      <c r="B31" s="7" t="s">
        <v>70</v>
      </c>
      <c r="C31" s="98"/>
      <c r="D31" s="7">
        <f>SUMIF($F$111:$F$134,$B31,$D$111:$D$134)</f>
        <v>0</v>
      </c>
      <c r="E31" s="7"/>
      <c r="H31" s="97">
        <f t="shared" si="0"/>
        <v>0</v>
      </c>
    </row>
    <row r="32" spans="1:8" ht="14.25" customHeight="1">
      <c r="A32" s="105" t="s">
        <v>52</v>
      </c>
      <c r="B32" s="7" t="s">
        <v>71</v>
      </c>
      <c r="C32" s="98"/>
      <c r="D32" s="7">
        <f>SUMIF($F$111:$F$134,$B32,$D$111:$D$134)</f>
        <v>0</v>
      </c>
      <c r="E32" s="7"/>
      <c r="H32" s="97">
        <f t="shared" si="0"/>
        <v>0</v>
      </c>
    </row>
    <row r="33" spans="1:8" ht="14.25" customHeight="1">
      <c r="A33" s="102"/>
      <c r="B33" s="9" t="s">
        <v>47</v>
      </c>
      <c r="C33" s="101"/>
      <c r="D33" s="106">
        <f>SUM(D29:D32)</f>
        <v>0</v>
      </c>
      <c r="E33" s="9"/>
      <c r="H33" s="97">
        <f t="shared" si="0"/>
        <v>0</v>
      </c>
    </row>
    <row r="34" spans="1:8" ht="14.25" customHeight="1">
      <c r="A34" s="95">
        <v>2</v>
      </c>
      <c r="B34" s="8" t="s">
        <v>72</v>
      </c>
      <c r="C34" s="98">
        <v>2.5</v>
      </c>
      <c r="D34" s="8">
        <f>SUMIF($F$111:$F$134,$B34,$D$111:$D$134)</f>
        <v>0</v>
      </c>
      <c r="E34" s="8"/>
      <c r="H34" s="97">
        <f t="shared" si="0"/>
        <v>0</v>
      </c>
    </row>
    <row r="35" spans="1:8" ht="14.25" customHeight="1">
      <c r="A35" s="99" t="s">
        <v>13</v>
      </c>
      <c r="B35" s="7" t="s">
        <v>73</v>
      </c>
      <c r="C35" s="98"/>
      <c r="D35" s="7">
        <f>SUMIF($F$111:$F$134,$B35,$D$111:$D$134)</f>
        <v>0</v>
      </c>
      <c r="E35" s="7"/>
      <c r="H35" s="97">
        <f t="shared" si="0"/>
        <v>0</v>
      </c>
    </row>
    <row r="36" spans="1:8" ht="14.25" customHeight="1">
      <c r="A36" s="99" t="s">
        <v>15</v>
      </c>
      <c r="B36" s="7" t="s">
        <v>74</v>
      </c>
      <c r="C36" s="98"/>
      <c r="D36" s="7">
        <f>SUMIF($F$111:$F$134,$B36,$D$111:$D$134)</f>
        <v>0</v>
      </c>
      <c r="E36" s="7"/>
      <c r="H36" s="97">
        <f t="shared" si="0"/>
        <v>0</v>
      </c>
    </row>
    <row r="37" spans="1:8" ht="14.25" customHeight="1">
      <c r="A37" s="99" t="s">
        <v>17</v>
      </c>
      <c r="B37" s="7" t="s">
        <v>75</v>
      </c>
      <c r="C37" s="98"/>
      <c r="D37" s="7">
        <f>D125+D126-D113</f>
        <v>16799435.6</v>
      </c>
      <c r="E37" s="7"/>
      <c r="H37" s="97">
        <f t="shared" si="0"/>
        <v>16799435.6</v>
      </c>
    </row>
    <row r="38" spans="1:8" ht="14.25" customHeight="1">
      <c r="A38" s="105" t="s">
        <v>52</v>
      </c>
      <c r="B38" s="7" t="s">
        <v>76</v>
      </c>
      <c r="C38" s="98"/>
      <c r="D38" s="7">
        <f>D127+D128+D129-D114-D115</f>
        <v>10053432.73</v>
      </c>
      <c r="E38" s="7"/>
      <c r="H38" s="97">
        <f t="shared" si="0"/>
        <v>10053432.73</v>
      </c>
    </row>
    <row r="39" spans="1:8" ht="14.25" customHeight="1">
      <c r="A39" s="102"/>
      <c r="B39" s="9" t="s">
        <v>47</v>
      </c>
      <c r="C39" s="101"/>
      <c r="D39" s="106">
        <f>SUM(D35:D38)</f>
        <v>26852868.330000002</v>
      </c>
      <c r="E39" s="9"/>
      <c r="H39" s="97">
        <f t="shared" si="0"/>
        <v>26852868.330000002</v>
      </c>
    </row>
    <row r="40" spans="1:8" ht="14.25" customHeight="1">
      <c r="A40" s="95">
        <v>3</v>
      </c>
      <c r="B40" s="8" t="s">
        <v>77</v>
      </c>
      <c r="C40" s="98"/>
      <c r="D40" s="8"/>
      <c r="E40" s="8"/>
      <c r="H40" s="97">
        <f t="shared" si="0"/>
        <v>0</v>
      </c>
    </row>
    <row r="41" spans="1:8" ht="14.25" customHeight="1">
      <c r="A41" s="95">
        <v>4</v>
      </c>
      <c r="B41" s="8" t="s">
        <v>78</v>
      </c>
      <c r="C41" s="98"/>
      <c r="D41" s="8"/>
      <c r="E41" s="8"/>
      <c r="H41" s="97">
        <f t="shared" si="0"/>
        <v>0</v>
      </c>
    </row>
    <row r="42" spans="1:8" ht="14.25" customHeight="1">
      <c r="A42" s="99" t="s">
        <v>13</v>
      </c>
      <c r="B42" s="7" t="s">
        <v>79</v>
      </c>
      <c r="C42" s="98"/>
      <c r="D42" s="7">
        <f>SUMIF($F$111:$F$134,$B42,$D$111:$D$134)</f>
        <v>0</v>
      </c>
      <c r="E42" s="7"/>
      <c r="H42" s="97">
        <f t="shared" si="0"/>
        <v>0</v>
      </c>
    </row>
    <row r="43" spans="1:8" ht="14.25" customHeight="1">
      <c r="A43" s="99" t="s">
        <v>15</v>
      </c>
      <c r="B43" s="7" t="s">
        <v>80</v>
      </c>
      <c r="C43" s="98"/>
      <c r="D43" s="7">
        <f>SUMIF($F$111:$F$134,$B43,$D$111:$D$134)</f>
        <v>0</v>
      </c>
      <c r="E43" s="7"/>
      <c r="H43" s="97">
        <f t="shared" si="0"/>
        <v>0</v>
      </c>
    </row>
    <row r="44" spans="1:8" ht="14.25" customHeight="1">
      <c r="A44" s="99" t="s">
        <v>17</v>
      </c>
      <c r="B44" s="7" t="s">
        <v>81</v>
      </c>
      <c r="C44" s="98"/>
      <c r="D44" s="7">
        <f>SUMIF($F$111:$F$134,$B44,$D$111:$D$134)</f>
        <v>0</v>
      </c>
      <c r="E44" s="7"/>
      <c r="H44" s="97">
        <f t="shared" si="0"/>
        <v>0</v>
      </c>
    </row>
    <row r="45" spans="1:8" ht="14.25" customHeight="1">
      <c r="A45" s="102"/>
      <c r="B45" s="9" t="s">
        <v>47</v>
      </c>
      <c r="C45" s="101"/>
      <c r="D45" s="9">
        <f>SUM(D42:D44)</f>
        <v>0</v>
      </c>
      <c r="E45" s="9"/>
      <c r="H45" s="97">
        <f t="shared" si="0"/>
        <v>0</v>
      </c>
    </row>
    <row r="46" spans="1:8" ht="14.25" customHeight="1">
      <c r="A46" s="95">
        <v>5</v>
      </c>
      <c r="B46" s="8" t="s">
        <v>82</v>
      </c>
      <c r="C46" s="98"/>
      <c r="D46" s="8"/>
      <c r="E46" s="8"/>
      <c r="H46" s="97">
        <f t="shared" si="0"/>
        <v>0</v>
      </c>
    </row>
    <row r="47" spans="1:8" ht="14.25" customHeight="1">
      <c r="A47" s="95">
        <v>6</v>
      </c>
      <c r="B47" s="8" t="s">
        <v>83</v>
      </c>
      <c r="C47" s="98">
        <v>2.6</v>
      </c>
      <c r="D47" s="8">
        <v>0</v>
      </c>
      <c r="E47" s="8"/>
      <c r="H47" s="97">
        <f t="shared" si="0"/>
        <v>0</v>
      </c>
    </row>
    <row r="48" spans="1:8" ht="14.25" customHeight="1">
      <c r="A48" s="104"/>
      <c r="B48" s="10" t="s">
        <v>84</v>
      </c>
      <c r="C48" s="107"/>
      <c r="D48" s="10">
        <f>D47+D46+D45+D39+D33</f>
        <v>26852868.330000002</v>
      </c>
      <c r="E48" s="10"/>
      <c r="H48" s="97">
        <f t="shared" si="0"/>
        <v>26852868.330000002</v>
      </c>
    </row>
    <row r="49" spans="1:8" ht="14.25" customHeight="1">
      <c r="A49" s="99"/>
      <c r="B49" s="7"/>
      <c r="C49" s="6"/>
      <c r="D49" s="7"/>
      <c r="E49" s="7"/>
      <c r="H49" s="97">
        <f t="shared" si="0"/>
        <v>0</v>
      </c>
    </row>
    <row r="50" spans="1:8" ht="14.25" customHeight="1">
      <c r="A50" s="104"/>
      <c r="B50" s="10" t="s">
        <v>85</v>
      </c>
      <c r="C50" s="107"/>
      <c r="D50" s="10">
        <f>D48+D26</f>
        <v>42032012.05</v>
      </c>
      <c r="E50" s="10"/>
      <c r="H50" s="97">
        <f t="shared" si="0"/>
        <v>42032012.05</v>
      </c>
    </row>
    <row r="51" spans="1:8" ht="17.25" customHeight="1">
      <c r="A51" s="108"/>
      <c r="B51" s="11"/>
      <c r="C51" s="109"/>
      <c r="D51" s="11"/>
      <c r="E51" s="11"/>
      <c r="H51" s="97"/>
    </row>
    <row r="52" spans="1:8" ht="17.25" customHeight="1">
      <c r="A52" s="108"/>
      <c r="B52" s="11"/>
      <c r="C52" s="109"/>
      <c r="D52" s="11"/>
      <c r="E52" s="11"/>
      <c r="H52" s="97"/>
    </row>
    <row r="53" spans="1:8" ht="17.25" customHeight="1">
      <c r="A53" s="108"/>
      <c r="B53" s="11"/>
      <c r="C53" s="109"/>
      <c r="D53" s="11"/>
      <c r="E53" s="11"/>
      <c r="H53" s="97"/>
    </row>
    <row r="54" spans="1:8" ht="17.25" customHeight="1">
      <c r="A54" s="108"/>
      <c r="B54" s="11"/>
      <c r="C54" s="109"/>
      <c r="D54" s="11"/>
      <c r="E54" s="11"/>
      <c r="H54" s="97"/>
    </row>
    <row r="55" spans="1:8" ht="17.25" customHeight="1">
      <c r="A55" s="12"/>
      <c r="B55" s="110"/>
      <c r="C55" s="110"/>
      <c r="D55" s="110"/>
      <c r="E55" s="110"/>
      <c r="H55" s="97"/>
    </row>
    <row r="56" spans="1:8" ht="17.25" customHeight="1" thickBot="1">
      <c r="A56" s="111"/>
      <c r="B56" s="112" t="s">
        <v>149</v>
      </c>
      <c r="C56" s="185" t="s">
        <v>290</v>
      </c>
      <c r="D56" s="185"/>
      <c r="E56" s="185"/>
      <c r="H56" s="97"/>
    </row>
    <row r="57" spans="1:8" ht="17.25" customHeight="1">
      <c r="A57" s="186"/>
      <c r="B57" s="188" t="s">
        <v>37</v>
      </c>
      <c r="C57" s="190" t="s">
        <v>3</v>
      </c>
      <c r="D57" s="188" t="s">
        <v>4</v>
      </c>
      <c r="E57" s="192" t="s">
        <v>38</v>
      </c>
      <c r="H57" s="97"/>
    </row>
    <row r="58" spans="1:8" ht="17.25" customHeight="1">
      <c r="A58" s="187"/>
      <c r="B58" s="189"/>
      <c r="C58" s="191"/>
      <c r="D58" s="189"/>
      <c r="E58" s="193"/>
      <c r="H58" s="97">
        <f t="shared" si="0"/>
        <v>0</v>
      </c>
    </row>
    <row r="59" spans="1:8" ht="14.25" customHeight="1">
      <c r="A59" s="95" t="s">
        <v>86</v>
      </c>
      <c r="B59" s="8" t="s">
        <v>87</v>
      </c>
      <c r="C59" s="6"/>
      <c r="D59" s="8"/>
      <c r="E59" s="8"/>
      <c r="H59" s="97">
        <f t="shared" si="0"/>
        <v>0</v>
      </c>
    </row>
    <row r="60" spans="1:8" ht="14.25" customHeight="1">
      <c r="A60" s="95" t="s">
        <v>41</v>
      </c>
      <c r="B60" s="8" t="s">
        <v>88</v>
      </c>
      <c r="C60" s="6"/>
      <c r="D60" s="8"/>
      <c r="E60" s="8"/>
      <c r="H60" s="97">
        <f t="shared" si="0"/>
        <v>0</v>
      </c>
    </row>
    <row r="61" spans="1:8" ht="14.25" customHeight="1">
      <c r="A61" s="95">
        <v>1</v>
      </c>
      <c r="B61" s="8" t="s">
        <v>89</v>
      </c>
      <c r="C61" s="6"/>
      <c r="D61" s="8">
        <f>SUMIF($F$111:$F$134,$B61,$D$111:$D$134)</f>
        <v>0</v>
      </c>
      <c r="E61" s="8"/>
      <c r="H61" s="97">
        <f t="shared" si="0"/>
        <v>0</v>
      </c>
    </row>
    <row r="62" spans="1:8" ht="14.25" customHeight="1">
      <c r="A62" s="95">
        <v>2</v>
      </c>
      <c r="B62" s="8" t="s">
        <v>90</v>
      </c>
      <c r="C62" s="6"/>
      <c r="D62" s="8">
        <v>0</v>
      </c>
      <c r="E62" s="8"/>
      <c r="H62" s="97">
        <f aca="true" t="shared" si="1" ref="H62:H101">D62-E62</f>
        <v>0</v>
      </c>
    </row>
    <row r="63" spans="1:8" ht="14.25" customHeight="1">
      <c r="A63" s="99" t="s">
        <v>13</v>
      </c>
      <c r="B63" s="113" t="s">
        <v>91</v>
      </c>
      <c r="C63" s="6"/>
      <c r="D63" s="7">
        <f>SUMIF($F$111:$F$134,$B63,$D$111:$D$134)</f>
        <v>0</v>
      </c>
      <c r="E63" s="7"/>
      <c r="H63" s="97">
        <f t="shared" si="1"/>
        <v>0</v>
      </c>
    </row>
    <row r="64" spans="1:8" ht="14.25" customHeight="1">
      <c r="A64" s="99" t="s">
        <v>15</v>
      </c>
      <c r="B64" s="113" t="s">
        <v>92</v>
      </c>
      <c r="C64" s="6"/>
      <c r="D64" s="7">
        <f>SUMIF($F$111:$F$134,$B64,$D$111:$D$134)</f>
        <v>0</v>
      </c>
      <c r="E64" s="7"/>
      <c r="H64" s="97">
        <f t="shared" si="1"/>
        <v>0</v>
      </c>
    </row>
    <row r="65" spans="1:8" ht="14.25" customHeight="1">
      <c r="A65" s="99" t="s">
        <v>17</v>
      </c>
      <c r="B65" s="113" t="s">
        <v>93</v>
      </c>
      <c r="C65" s="6"/>
      <c r="D65" s="7">
        <f>SUMIF($F$111:$F$134,$B65,$D$111:$D$134)</f>
        <v>0</v>
      </c>
      <c r="E65" s="7"/>
      <c r="H65" s="97">
        <f t="shared" si="1"/>
        <v>0</v>
      </c>
    </row>
    <row r="66" spans="1:8" ht="14.25" customHeight="1">
      <c r="A66" s="100"/>
      <c r="B66" s="114" t="s">
        <v>47</v>
      </c>
      <c r="C66" s="107"/>
      <c r="D66" s="114">
        <f>SUM(D61:D65)</f>
        <v>0</v>
      </c>
      <c r="E66" s="114"/>
      <c r="H66" s="97">
        <f t="shared" si="1"/>
        <v>0</v>
      </c>
    </row>
    <row r="67" spans="1:8" ht="14.25" customHeight="1">
      <c r="A67" s="95">
        <v>3</v>
      </c>
      <c r="B67" s="8" t="s">
        <v>94</v>
      </c>
      <c r="C67" s="98"/>
      <c r="D67" s="8"/>
      <c r="E67" s="8"/>
      <c r="H67" s="97">
        <f t="shared" si="1"/>
        <v>0</v>
      </c>
    </row>
    <row r="68" spans="1:8" ht="14.25" customHeight="1">
      <c r="A68" s="99" t="s">
        <v>13</v>
      </c>
      <c r="B68" s="113" t="s">
        <v>95</v>
      </c>
      <c r="C68" s="115">
        <v>2.7</v>
      </c>
      <c r="D68" s="7">
        <f>D116+D117</f>
        <v>20002781.78</v>
      </c>
      <c r="E68" s="7"/>
      <c r="H68" s="97">
        <f t="shared" si="1"/>
        <v>20002781.78</v>
      </c>
    </row>
    <row r="69" spans="1:8" ht="14.25" customHeight="1">
      <c r="A69" s="99" t="s">
        <v>15</v>
      </c>
      <c r="B69" s="113" t="s">
        <v>96</v>
      </c>
      <c r="C69" s="115">
        <v>2.8</v>
      </c>
      <c r="D69" s="7">
        <v>0</v>
      </c>
      <c r="E69" s="7"/>
      <c r="H69" s="97">
        <f t="shared" si="1"/>
        <v>0</v>
      </c>
    </row>
    <row r="70" spans="1:8" ht="14.25" customHeight="1">
      <c r="A70" s="99" t="s">
        <v>17</v>
      </c>
      <c r="B70" s="113" t="s">
        <v>97</v>
      </c>
      <c r="C70" s="115">
        <v>2.9</v>
      </c>
      <c r="D70" s="7">
        <f>D118+D119</f>
        <v>84354</v>
      </c>
      <c r="E70" s="7"/>
      <c r="H70" s="97">
        <f t="shared" si="1"/>
        <v>84354</v>
      </c>
    </row>
    <row r="71" spans="1:8" ht="14.25" customHeight="1">
      <c r="A71" s="99" t="s">
        <v>52</v>
      </c>
      <c r="B71" s="113" t="s">
        <v>98</v>
      </c>
      <c r="C71" s="6"/>
      <c r="D71" s="7">
        <f>SUMIF($F$111:$F$134,$B71,$D$111:$D$134)</f>
        <v>0</v>
      </c>
      <c r="E71" s="7"/>
      <c r="H71" s="97">
        <f t="shared" si="1"/>
        <v>0</v>
      </c>
    </row>
    <row r="72" spans="1:8" ht="14.25" customHeight="1">
      <c r="A72" s="99" t="s">
        <v>59</v>
      </c>
      <c r="B72" s="113" t="s">
        <v>99</v>
      </c>
      <c r="C72" s="6"/>
      <c r="D72" s="7">
        <f>SUMIF($F$111:$F$134,$B72,$D$111:$D$134)</f>
        <v>0</v>
      </c>
      <c r="E72" s="7"/>
      <c r="H72" s="97">
        <f t="shared" si="1"/>
        <v>0</v>
      </c>
    </row>
    <row r="73" spans="1:8" ht="14.25" customHeight="1">
      <c r="A73" s="102"/>
      <c r="B73" s="9" t="s">
        <v>47</v>
      </c>
      <c r="C73" s="107"/>
      <c r="D73" s="106">
        <f>SUM(D68:D72)</f>
        <v>20087135.78</v>
      </c>
      <c r="E73" s="9"/>
      <c r="H73" s="97">
        <f t="shared" si="1"/>
        <v>20087135.78</v>
      </c>
    </row>
    <row r="74" spans="1:8" ht="14.25" customHeight="1">
      <c r="A74" s="95">
        <v>4</v>
      </c>
      <c r="B74" s="8" t="s">
        <v>100</v>
      </c>
      <c r="C74" s="6"/>
      <c r="D74" s="8">
        <f>SUMIF($F$111:$F$134,$B74,$D$111:$D$134)</f>
        <v>0</v>
      </c>
      <c r="E74" s="8"/>
      <c r="H74" s="97">
        <f t="shared" si="1"/>
        <v>0</v>
      </c>
    </row>
    <row r="75" spans="1:8" ht="14.25" customHeight="1">
      <c r="A75" s="95">
        <v>5</v>
      </c>
      <c r="B75" s="8" t="s">
        <v>101</v>
      </c>
      <c r="C75" s="6"/>
      <c r="D75" s="8">
        <f>SUMIF($F$111:$F$134,$B75,$D$111:$D$134)</f>
        <v>0</v>
      </c>
      <c r="E75" s="8"/>
      <c r="H75" s="97">
        <f t="shared" si="1"/>
        <v>0</v>
      </c>
    </row>
    <row r="76" spans="1:8" ht="14.25" customHeight="1">
      <c r="A76" s="99"/>
      <c r="B76" s="113"/>
      <c r="C76" s="6"/>
      <c r="D76" s="7">
        <f>SUMIF($F$111:$F$134,$B76,$D$111:$D$134)</f>
        <v>0</v>
      </c>
      <c r="E76" s="7"/>
      <c r="H76" s="97">
        <f t="shared" si="1"/>
        <v>0</v>
      </c>
    </row>
    <row r="77" spans="1:8" ht="14.25" customHeight="1">
      <c r="A77" s="104"/>
      <c r="B77" s="10" t="s">
        <v>102</v>
      </c>
      <c r="C77" s="107"/>
      <c r="D77" s="10">
        <f>D73+D66</f>
        <v>20087135.78</v>
      </c>
      <c r="E77" s="10"/>
      <c r="H77" s="97">
        <f t="shared" si="1"/>
        <v>20087135.78</v>
      </c>
    </row>
    <row r="78" spans="1:8" ht="14.25" customHeight="1">
      <c r="A78" s="95" t="s">
        <v>65</v>
      </c>
      <c r="B78" s="8" t="s">
        <v>103</v>
      </c>
      <c r="C78" s="6"/>
      <c r="D78" s="7"/>
      <c r="E78" s="7"/>
      <c r="H78" s="97">
        <f t="shared" si="1"/>
        <v>0</v>
      </c>
    </row>
    <row r="79" spans="1:8" ht="14.25" customHeight="1">
      <c r="A79" s="95">
        <v>1</v>
      </c>
      <c r="B79" s="8" t="s">
        <v>104</v>
      </c>
      <c r="C79" s="6"/>
      <c r="D79" s="8"/>
      <c r="E79" s="8"/>
      <c r="H79" s="97">
        <f t="shared" si="1"/>
        <v>0</v>
      </c>
    </row>
    <row r="80" spans="1:8" ht="14.25" customHeight="1">
      <c r="A80" s="99" t="s">
        <v>13</v>
      </c>
      <c r="B80" s="113" t="s">
        <v>105</v>
      </c>
      <c r="C80" s="6"/>
      <c r="D80" s="7">
        <f>D122</f>
        <v>17969900</v>
      </c>
      <c r="E80" s="7"/>
      <c r="H80" s="97">
        <f t="shared" si="1"/>
        <v>17969900</v>
      </c>
    </row>
    <row r="81" spans="1:8" ht="14.25" customHeight="1">
      <c r="A81" s="99" t="s">
        <v>15</v>
      </c>
      <c r="B81" s="113" t="s">
        <v>106</v>
      </c>
      <c r="C81" s="6"/>
      <c r="D81" s="7">
        <f>SUMIF($F$111:$F$134,$B81,$D$111:$D$134)</f>
        <v>0</v>
      </c>
      <c r="E81" s="7"/>
      <c r="H81" s="97">
        <f t="shared" si="1"/>
        <v>0</v>
      </c>
    </row>
    <row r="82" spans="1:8" ht="14.25" customHeight="1">
      <c r="A82" s="102"/>
      <c r="B82" s="9" t="s">
        <v>47</v>
      </c>
      <c r="C82" s="107"/>
      <c r="D82" s="106">
        <f>SUM(D80:D81)</f>
        <v>17969900</v>
      </c>
      <c r="E82" s="9"/>
      <c r="H82" s="97">
        <f t="shared" si="1"/>
        <v>17969900</v>
      </c>
    </row>
    <row r="83" spans="1:8" ht="14.25" customHeight="1">
      <c r="A83" s="95">
        <v>2</v>
      </c>
      <c r="B83" s="8" t="s">
        <v>107</v>
      </c>
      <c r="C83" s="98">
        <v>3</v>
      </c>
      <c r="D83" s="8">
        <f>D121</f>
        <v>4534585.9</v>
      </c>
      <c r="E83" s="8"/>
      <c r="H83" s="97">
        <f t="shared" si="1"/>
        <v>4534585.9</v>
      </c>
    </row>
    <row r="84" spans="1:8" ht="14.25" customHeight="1">
      <c r="A84" s="95">
        <v>3</v>
      </c>
      <c r="B84" s="8" t="s">
        <v>108</v>
      </c>
      <c r="C84" s="6"/>
      <c r="D84" s="8">
        <f>SUMIF($F$111:$F$134,$B84,$D$111:$D$134)</f>
        <v>0</v>
      </c>
      <c r="E84" s="8"/>
      <c r="H84" s="97">
        <f t="shared" si="1"/>
        <v>0</v>
      </c>
    </row>
    <row r="85" spans="1:8" ht="14.25" customHeight="1">
      <c r="A85" s="95">
        <v>4</v>
      </c>
      <c r="B85" s="8" t="s">
        <v>109</v>
      </c>
      <c r="C85" s="6"/>
      <c r="D85" s="8">
        <f>SUMIF($F$111:$F$134,$B85,$D$111:$D$134)</f>
        <v>0</v>
      </c>
      <c r="E85" s="8"/>
      <c r="H85" s="97">
        <f t="shared" si="1"/>
        <v>0</v>
      </c>
    </row>
    <row r="86" spans="1:8" ht="14.25" customHeight="1">
      <c r="A86" s="104"/>
      <c r="B86" s="10" t="s">
        <v>110</v>
      </c>
      <c r="C86" s="107"/>
      <c r="D86" s="10">
        <f>D82+D83</f>
        <v>22504485.9</v>
      </c>
      <c r="E86" s="10"/>
      <c r="H86" s="97">
        <f t="shared" si="1"/>
        <v>22504485.9</v>
      </c>
    </row>
    <row r="87" spans="1:8" ht="14.25" customHeight="1">
      <c r="A87" s="104"/>
      <c r="B87" s="10" t="s">
        <v>111</v>
      </c>
      <c r="C87" s="107"/>
      <c r="D87" s="10">
        <f>D86+D77</f>
        <v>42591621.68</v>
      </c>
      <c r="E87" s="10"/>
      <c r="H87" s="97">
        <f t="shared" si="1"/>
        <v>42591621.68</v>
      </c>
    </row>
    <row r="88" spans="1:8" ht="14.25" customHeight="1">
      <c r="A88" s="95" t="s">
        <v>112</v>
      </c>
      <c r="B88" s="8" t="s">
        <v>113</v>
      </c>
      <c r="C88" s="6"/>
      <c r="D88" s="7"/>
      <c r="E88" s="7"/>
      <c r="H88" s="97">
        <f t="shared" si="1"/>
        <v>0</v>
      </c>
    </row>
    <row r="89" spans="1:8" ht="14.25" customHeight="1">
      <c r="A89" s="95">
        <v>1</v>
      </c>
      <c r="B89" s="8" t="s">
        <v>114</v>
      </c>
      <c r="C89" s="6"/>
      <c r="D89" s="8">
        <f>SUMIF($F$111:$F$134,$B89,$D$111:$D$134)</f>
        <v>0</v>
      </c>
      <c r="E89" s="8"/>
      <c r="H89" s="97">
        <f t="shared" si="1"/>
        <v>0</v>
      </c>
    </row>
    <row r="90" spans="1:8" ht="14.25" customHeight="1">
      <c r="A90" s="95">
        <v>2</v>
      </c>
      <c r="B90" s="8" t="s">
        <v>115</v>
      </c>
      <c r="C90" s="6"/>
      <c r="D90" s="8">
        <f>SUMIF($F$111:$F$134,$B90,$D$111:$D$134)</f>
        <v>0</v>
      </c>
      <c r="E90" s="8"/>
      <c r="H90" s="97">
        <f t="shared" si="1"/>
        <v>0</v>
      </c>
    </row>
    <row r="91" spans="1:8" ht="14.25" customHeight="1">
      <c r="A91" s="95">
        <v>3</v>
      </c>
      <c r="B91" s="8" t="s">
        <v>116</v>
      </c>
      <c r="C91" s="6">
        <v>1</v>
      </c>
      <c r="D91" s="8">
        <f>D111</f>
        <v>100</v>
      </c>
      <c r="E91" s="8"/>
      <c r="H91" s="97">
        <f t="shared" si="1"/>
        <v>100</v>
      </c>
    </row>
    <row r="92" spans="1:8" ht="14.25" customHeight="1">
      <c r="A92" s="95">
        <v>4</v>
      </c>
      <c r="B92" s="8" t="s">
        <v>117</v>
      </c>
      <c r="C92" s="6"/>
      <c r="D92" s="8">
        <f aca="true" t="shared" si="2" ref="D92:D97">SUMIF($F$111:$F$134,$B92,$D$111:$D$134)</f>
        <v>0</v>
      </c>
      <c r="E92" s="8"/>
      <c r="H92" s="97">
        <f t="shared" si="1"/>
        <v>0</v>
      </c>
    </row>
    <row r="93" spans="1:8" ht="14.25" customHeight="1">
      <c r="A93" s="95">
        <v>5</v>
      </c>
      <c r="B93" s="8" t="s">
        <v>118</v>
      </c>
      <c r="C93" s="6"/>
      <c r="D93" s="8">
        <f t="shared" si="2"/>
        <v>0</v>
      </c>
      <c r="E93" s="8"/>
      <c r="H93" s="97">
        <f t="shared" si="1"/>
        <v>0</v>
      </c>
    </row>
    <row r="94" spans="1:8" ht="14.25" customHeight="1">
      <c r="A94" s="95">
        <v>6</v>
      </c>
      <c r="B94" s="8" t="s">
        <v>119</v>
      </c>
      <c r="C94" s="6"/>
      <c r="D94" s="8">
        <f t="shared" si="2"/>
        <v>0</v>
      </c>
      <c r="E94" s="8"/>
      <c r="H94" s="97">
        <f t="shared" si="1"/>
        <v>0</v>
      </c>
    </row>
    <row r="95" spans="1:8" ht="14.25" customHeight="1">
      <c r="A95" s="95">
        <v>7</v>
      </c>
      <c r="B95" s="8" t="s">
        <v>120</v>
      </c>
      <c r="C95" s="6"/>
      <c r="D95" s="8">
        <f t="shared" si="2"/>
        <v>0</v>
      </c>
      <c r="E95" s="8"/>
      <c r="H95" s="97">
        <f t="shared" si="1"/>
        <v>0</v>
      </c>
    </row>
    <row r="96" spans="1:8" ht="14.25" customHeight="1">
      <c r="A96" s="95">
        <v>8</v>
      </c>
      <c r="B96" s="8" t="s">
        <v>121</v>
      </c>
      <c r="C96" s="6"/>
      <c r="D96" s="8">
        <f t="shared" si="2"/>
        <v>0</v>
      </c>
      <c r="E96" s="8"/>
      <c r="H96" s="97">
        <f t="shared" si="1"/>
        <v>0</v>
      </c>
    </row>
    <row r="97" spans="1:8" ht="14.25" customHeight="1">
      <c r="A97" s="95">
        <v>9</v>
      </c>
      <c r="B97" s="8" t="s">
        <v>122</v>
      </c>
      <c r="C97" s="6"/>
      <c r="D97" s="8">
        <f t="shared" si="2"/>
        <v>0</v>
      </c>
      <c r="E97" s="8"/>
      <c r="H97" s="97">
        <f t="shared" si="1"/>
        <v>0</v>
      </c>
    </row>
    <row r="98" spans="1:8" ht="14.25" customHeight="1">
      <c r="A98" s="95">
        <v>10</v>
      </c>
      <c r="B98" s="8" t="s">
        <v>123</v>
      </c>
      <c r="C98" s="98">
        <v>3.1</v>
      </c>
      <c r="D98" s="8">
        <f>D112</f>
        <v>-559710</v>
      </c>
      <c r="E98" s="8"/>
      <c r="F98" s="116"/>
      <c r="H98" s="97">
        <f t="shared" si="1"/>
        <v>-559710</v>
      </c>
    </row>
    <row r="99" spans="1:8" ht="14.25" customHeight="1">
      <c r="A99" s="104"/>
      <c r="B99" s="10" t="s">
        <v>124</v>
      </c>
      <c r="C99" s="107"/>
      <c r="D99" s="10">
        <f>SUM(D89:D98)</f>
        <v>-559610</v>
      </c>
      <c r="E99" s="10"/>
      <c r="H99" s="97">
        <f t="shared" si="1"/>
        <v>-559610</v>
      </c>
    </row>
    <row r="100" spans="1:8" s="140" customFormat="1" ht="14.25" customHeight="1">
      <c r="A100" s="137"/>
      <c r="B100" s="138"/>
      <c r="C100" s="139"/>
      <c r="D100" s="138"/>
      <c r="E100" s="138"/>
      <c r="H100" s="141"/>
    </row>
    <row r="101" spans="1:8" ht="14.25" customHeight="1" thickBot="1">
      <c r="A101" s="117"/>
      <c r="B101" s="118" t="s">
        <v>125</v>
      </c>
      <c r="C101" s="119"/>
      <c r="D101" s="118">
        <f>D99+D87</f>
        <v>42032011.68</v>
      </c>
      <c r="E101" s="118"/>
      <c r="H101" s="97">
        <f t="shared" si="1"/>
        <v>42032011.68</v>
      </c>
    </row>
    <row r="102" spans="1:5" ht="17.25" customHeight="1">
      <c r="A102" s="88"/>
      <c r="B102" s="120"/>
      <c r="C102" s="120"/>
      <c r="D102" s="120"/>
      <c r="E102" s="120"/>
    </row>
    <row r="103" spans="1:5" ht="17.25" customHeight="1">
      <c r="A103" s="88"/>
      <c r="B103" s="184"/>
      <c r="C103" s="184"/>
      <c r="D103" s="184"/>
      <c r="E103" s="120"/>
    </row>
    <row r="109" ht="15" hidden="1"/>
    <row r="110" ht="15" hidden="1">
      <c r="D110" s="121"/>
    </row>
    <row r="111" spans="2:5" ht="15" hidden="1">
      <c r="B111" s="25">
        <v>101</v>
      </c>
      <c r="C111" s="90" t="s">
        <v>113</v>
      </c>
      <c r="D111" s="122">
        <v>100</v>
      </c>
      <c r="E111" s="97"/>
    </row>
    <row r="112" spans="2:5" ht="15" hidden="1">
      <c r="B112" s="25">
        <v>109</v>
      </c>
      <c r="C112" s="90" t="s">
        <v>278</v>
      </c>
      <c r="D112" s="122">
        <v>-559710</v>
      </c>
      <c r="E112" s="97"/>
    </row>
    <row r="113" spans="2:5" ht="15" hidden="1">
      <c r="B113" s="25">
        <v>2813</v>
      </c>
      <c r="C113" s="90" t="s">
        <v>279</v>
      </c>
      <c r="D113" s="122">
        <v>36206</v>
      </c>
      <c r="E113" s="97"/>
    </row>
    <row r="114" spans="2:5" ht="15" hidden="1">
      <c r="B114" s="25">
        <v>28182</v>
      </c>
      <c r="C114" s="123" t="s">
        <v>156</v>
      </c>
      <c r="D114" s="122">
        <v>1950</v>
      </c>
      <c r="E114" s="97"/>
    </row>
    <row r="115" spans="2:5" ht="15" hidden="1">
      <c r="B115" s="25">
        <v>28183</v>
      </c>
      <c r="C115" s="123" t="s">
        <v>280</v>
      </c>
      <c r="D115" s="122">
        <v>18670</v>
      </c>
      <c r="E115" s="97"/>
    </row>
    <row r="116" spans="2:5" ht="15" hidden="1">
      <c r="B116" s="25">
        <v>401</v>
      </c>
      <c r="C116" s="90" t="s">
        <v>152</v>
      </c>
      <c r="D116" s="121">
        <v>13949602.58</v>
      </c>
      <c r="E116" s="97"/>
    </row>
    <row r="117" spans="2:5" ht="15" hidden="1">
      <c r="B117" s="25">
        <v>408</v>
      </c>
      <c r="C117" s="90" t="s">
        <v>281</v>
      </c>
      <c r="D117" s="121">
        <v>6053179.2</v>
      </c>
      <c r="E117" s="97"/>
    </row>
    <row r="118" spans="2:5" ht="15" hidden="1">
      <c r="B118" s="25">
        <v>431</v>
      </c>
      <c r="C118" s="90" t="s">
        <v>282</v>
      </c>
      <c r="D118" s="121">
        <v>63695</v>
      </c>
      <c r="E118" s="97"/>
    </row>
    <row r="119" spans="2:5" ht="15" hidden="1">
      <c r="B119" s="25">
        <v>442</v>
      </c>
      <c r="C119" s="90" t="s">
        <v>153</v>
      </c>
      <c r="D119" s="121">
        <v>20659</v>
      </c>
      <c r="E119" s="97"/>
    </row>
    <row r="120" spans="2:5" ht="15" hidden="1">
      <c r="B120" s="25">
        <v>4457</v>
      </c>
      <c r="C120" s="90" t="s">
        <v>283</v>
      </c>
      <c r="D120" s="122">
        <v>2635.01</v>
      </c>
      <c r="E120" s="97"/>
    </row>
    <row r="121" spans="2:9" ht="15" hidden="1">
      <c r="B121" s="25">
        <v>455</v>
      </c>
      <c r="C121" s="90" t="s">
        <v>159</v>
      </c>
      <c r="D121" s="121">
        <v>4534585.9</v>
      </c>
      <c r="E121" s="97"/>
      <c r="H121" s="97"/>
      <c r="I121" s="121"/>
    </row>
    <row r="122" spans="2:5" ht="15" hidden="1">
      <c r="B122" s="25">
        <v>468</v>
      </c>
      <c r="C122" s="90" t="s">
        <v>284</v>
      </c>
      <c r="D122" s="97">
        <v>17969900</v>
      </c>
      <c r="E122" s="97"/>
    </row>
    <row r="123" spans="2:5" ht="15" hidden="1">
      <c r="B123" s="25"/>
      <c r="D123" s="124">
        <f>SUM(D111:D122)</f>
        <v>42091472.690000005</v>
      </c>
      <c r="E123" s="125"/>
    </row>
    <row r="124" ht="15" hidden="1">
      <c r="B124" s="25" t="s">
        <v>151</v>
      </c>
    </row>
    <row r="125" spans="2:5" ht="15" hidden="1">
      <c r="B125" s="26">
        <v>2131</v>
      </c>
      <c r="C125" s="90" t="s">
        <v>285</v>
      </c>
      <c r="D125" s="122">
        <v>12985636</v>
      </c>
      <c r="E125" s="97"/>
    </row>
    <row r="126" spans="2:7" ht="15" hidden="1">
      <c r="B126" s="86">
        <v>2132</v>
      </c>
      <c r="C126" s="90" t="s">
        <v>286</v>
      </c>
      <c r="D126" s="97">
        <v>3850005.6</v>
      </c>
      <c r="E126" s="97"/>
      <c r="G126" s="121"/>
    </row>
    <row r="127" spans="2:5" ht="15" hidden="1">
      <c r="B127" s="86">
        <v>2181</v>
      </c>
      <c r="C127" s="90" t="s">
        <v>287</v>
      </c>
      <c r="D127" s="121">
        <v>1875658.4</v>
      </c>
      <c r="E127" s="97"/>
    </row>
    <row r="128" spans="2:5" ht="15" hidden="1">
      <c r="B128" s="86">
        <v>2182</v>
      </c>
      <c r="C128" s="90" t="s">
        <v>155</v>
      </c>
      <c r="D128" s="121">
        <v>725499.29</v>
      </c>
      <c r="E128" s="97"/>
    </row>
    <row r="129" spans="2:5" ht="15" hidden="1">
      <c r="B129" s="86">
        <v>2183</v>
      </c>
      <c r="C129" s="90" t="s">
        <v>280</v>
      </c>
      <c r="D129" s="121">
        <v>7472895.04</v>
      </c>
      <c r="E129" s="97"/>
    </row>
    <row r="130" spans="2:5" ht="15" hidden="1">
      <c r="B130" s="86">
        <v>351</v>
      </c>
      <c r="C130" s="90" t="s">
        <v>288</v>
      </c>
      <c r="D130" s="121">
        <v>8064406.94</v>
      </c>
      <c r="E130" s="97"/>
    </row>
    <row r="131" spans="2:5" ht="15" hidden="1">
      <c r="B131" s="26">
        <v>4456</v>
      </c>
      <c r="C131" s="90" t="s">
        <v>158</v>
      </c>
      <c r="D131" s="122">
        <v>67578.23</v>
      </c>
      <c r="E131" s="97"/>
    </row>
    <row r="132" spans="2:5" ht="15" hidden="1">
      <c r="B132" s="26">
        <v>5121</v>
      </c>
      <c r="C132" s="90" t="s">
        <v>160</v>
      </c>
      <c r="D132" s="97">
        <v>303114.72</v>
      </c>
      <c r="E132" s="97"/>
    </row>
    <row r="133" spans="2:5" ht="15" hidden="1">
      <c r="B133" s="26">
        <v>5122</v>
      </c>
      <c r="C133" s="90" t="s">
        <v>161</v>
      </c>
      <c r="D133" s="97">
        <v>6641496.84</v>
      </c>
      <c r="E133" s="97"/>
    </row>
    <row r="134" spans="2:5" ht="15" hidden="1">
      <c r="B134" s="26">
        <v>5311</v>
      </c>
      <c r="C134" s="90" t="s">
        <v>160</v>
      </c>
      <c r="D134" s="97">
        <v>93862</v>
      </c>
      <c r="E134" s="97"/>
    </row>
    <row r="135" spans="2:4" ht="15" hidden="1">
      <c r="B135" s="26">
        <v>583</v>
      </c>
      <c r="C135" s="90" t="s">
        <v>289</v>
      </c>
      <c r="D135" s="97">
        <v>11320</v>
      </c>
    </row>
    <row r="136" ht="15" hidden="1">
      <c r="D136" s="126">
        <f>SUM(D125:D135)</f>
        <v>42091473.05999999</v>
      </c>
    </row>
    <row r="137" ht="15" hidden="1"/>
  </sheetData>
  <sheetProtection/>
  <mergeCells count="8">
    <mergeCell ref="B103:D103"/>
    <mergeCell ref="C1:E1"/>
    <mergeCell ref="C56:E56"/>
    <mergeCell ref="A57:A58"/>
    <mergeCell ref="B57:B58"/>
    <mergeCell ref="C57:C58"/>
    <mergeCell ref="D57:D58"/>
    <mergeCell ref="E57:E58"/>
  </mergeCells>
  <printOptions/>
  <pageMargins left="0.17" right="0.17" top="0.17" bottom="0.17" header="0.17" footer="0.17"/>
  <pageSetup horizontalDpi="600" verticalDpi="600" orientation="portrait" paperSize="9" r:id="rId1"/>
  <ignoredErrors>
    <ignoredError sqref="D73 D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D65"/>
  <sheetViews>
    <sheetView tabSelected="1" zoomScalePageLayoutView="0" workbookViewId="0" topLeftCell="A1">
      <selection activeCell="B24" sqref="B24"/>
    </sheetView>
  </sheetViews>
  <sheetFormatPr defaultColWidth="8.8515625" defaultRowHeight="15"/>
  <cols>
    <col min="1" max="1" width="5.421875" style="142" customWidth="1"/>
    <col min="2" max="2" width="59.28125" style="142" customWidth="1"/>
    <col min="3" max="3" width="12.28125" style="142" customWidth="1"/>
    <col min="4" max="4" width="13.7109375" style="142" customWidth="1"/>
    <col min="5" max="16384" width="8.8515625" style="142" customWidth="1"/>
  </cols>
  <sheetData>
    <row r="2" spans="1:4" ht="15">
      <c r="A2" s="147"/>
      <c r="B2" s="197" t="s">
        <v>290</v>
      </c>
      <c r="C2" s="197"/>
      <c r="D2" s="148"/>
    </row>
    <row r="3" spans="1:4" ht="15">
      <c r="A3" s="196" t="s">
        <v>150</v>
      </c>
      <c r="B3" s="196"/>
      <c r="C3" s="196"/>
      <c r="D3" s="148" t="s">
        <v>0</v>
      </c>
    </row>
    <row r="4" spans="1:4" ht="15">
      <c r="A4" s="149"/>
      <c r="B4" s="149"/>
      <c r="C4" s="149"/>
      <c r="D4" s="148"/>
    </row>
    <row r="5" spans="1:4" ht="15">
      <c r="A5" s="150" t="s">
        <v>1</v>
      </c>
      <c r="B5" s="150" t="s">
        <v>2</v>
      </c>
      <c r="C5" s="194" t="s">
        <v>4</v>
      </c>
      <c r="D5" s="194" t="s">
        <v>5</v>
      </c>
    </row>
    <row r="6" spans="1:4" ht="15">
      <c r="A6" s="150"/>
      <c r="B6" s="150"/>
      <c r="C6" s="194"/>
      <c r="D6" s="194"/>
    </row>
    <row r="7" spans="1:4" ht="14.25" customHeight="1">
      <c r="A7" s="150">
        <v>1</v>
      </c>
      <c r="B7" s="151" t="s">
        <v>6</v>
      </c>
      <c r="C7" s="152">
        <f>C43</f>
        <v>454440</v>
      </c>
      <c r="D7" s="152">
        <v>0</v>
      </c>
    </row>
    <row r="8" spans="1:4" ht="14.25" customHeight="1">
      <c r="A8" s="150">
        <v>2</v>
      </c>
      <c r="B8" s="151" t="s">
        <v>7</v>
      </c>
      <c r="C8" s="153">
        <f>SUMIF($E$43:$E$62,$B8,$C$44:$C$64)</f>
        <v>0</v>
      </c>
      <c r="D8" s="153">
        <v>0</v>
      </c>
    </row>
    <row r="9" spans="1:4" ht="14.25" customHeight="1">
      <c r="A9" s="150">
        <v>3</v>
      </c>
      <c r="B9" s="151" t="s">
        <v>8</v>
      </c>
      <c r="C9" s="154">
        <f>SUMIF($E$43:$E$62,$B9,$C$44:$C$64)</f>
        <v>0</v>
      </c>
      <c r="D9" s="154">
        <v>0</v>
      </c>
    </row>
    <row r="10" spans="1:4" ht="14.25" customHeight="1">
      <c r="A10" s="150">
        <v>4</v>
      </c>
      <c r="B10" s="151" t="s">
        <v>9</v>
      </c>
      <c r="C10" s="155">
        <f>SUMIF($E$43:$E$62,$B10,$C$44:$C$64)</f>
        <v>0</v>
      </c>
      <c r="D10" s="155">
        <v>0</v>
      </c>
    </row>
    <row r="11" spans="1:4" ht="14.25" customHeight="1">
      <c r="A11" s="150">
        <v>5</v>
      </c>
      <c r="B11" s="151" t="s">
        <v>10</v>
      </c>
      <c r="C11" s="153">
        <f>C48+C49</f>
        <v>-250350</v>
      </c>
      <c r="D11" s="153">
        <v>0</v>
      </c>
    </row>
    <row r="12" spans="1:4" ht="14.25" customHeight="1">
      <c r="A12" s="150">
        <v>6</v>
      </c>
      <c r="B12" s="151" t="s">
        <v>11</v>
      </c>
      <c r="C12" s="152">
        <f>C50+C51+C52+C53+C54+C58+C59+C55</f>
        <v>-305698</v>
      </c>
      <c r="D12" s="152">
        <v>0</v>
      </c>
    </row>
    <row r="13" spans="1:4" ht="14.25" customHeight="1">
      <c r="A13" s="150">
        <v>7</v>
      </c>
      <c r="B13" s="151" t="s">
        <v>12</v>
      </c>
      <c r="C13" s="152">
        <f>SUM(C14:C16)</f>
        <v>-299683</v>
      </c>
      <c r="D13" s="152">
        <v>0</v>
      </c>
    </row>
    <row r="14" spans="1:4" ht="14.25" customHeight="1">
      <c r="A14" s="156" t="s">
        <v>13</v>
      </c>
      <c r="B14" s="157" t="s">
        <v>14</v>
      </c>
      <c r="C14" s="153">
        <f>C56</f>
        <v>-261557</v>
      </c>
      <c r="D14" s="153">
        <v>0</v>
      </c>
    </row>
    <row r="15" spans="1:4" ht="14.25" customHeight="1">
      <c r="A15" s="156" t="s">
        <v>15</v>
      </c>
      <c r="B15" s="157" t="s">
        <v>16</v>
      </c>
      <c r="C15" s="158">
        <f>C57</f>
        <v>-38126</v>
      </c>
      <c r="D15" s="153">
        <v>0</v>
      </c>
    </row>
    <row r="16" spans="1:4" ht="14.25" customHeight="1">
      <c r="A16" s="156" t="s">
        <v>17</v>
      </c>
      <c r="B16" s="157" t="s">
        <v>18</v>
      </c>
      <c r="C16" s="159"/>
      <c r="D16" s="155"/>
    </row>
    <row r="17" spans="1:4" ht="14.25" customHeight="1">
      <c r="A17" s="150">
        <v>8</v>
      </c>
      <c r="B17" s="151" t="s">
        <v>19</v>
      </c>
      <c r="C17" s="158">
        <f>C61+C62+C63</f>
        <v>-56826</v>
      </c>
      <c r="D17" s="155">
        <v>0</v>
      </c>
    </row>
    <row r="18" spans="1:4" ht="14.25" customHeight="1">
      <c r="A18" s="160"/>
      <c r="B18" s="161" t="s">
        <v>20</v>
      </c>
      <c r="C18" s="162">
        <f>C7+C8+C9+C10+C11+C12+C13+C17</f>
        <v>-458117</v>
      </c>
      <c r="D18" s="163">
        <v>0</v>
      </c>
    </row>
    <row r="19" spans="1:4" ht="14.25" customHeight="1">
      <c r="A19" s="156"/>
      <c r="B19" s="151"/>
      <c r="C19" s="159"/>
      <c r="D19" s="155"/>
    </row>
    <row r="20" spans="1:4" ht="14.25" customHeight="1">
      <c r="A20" s="150">
        <v>1</v>
      </c>
      <c r="B20" s="151" t="s">
        <v>21</v>
      </c>
      <c r="C20" s="159">
        <f>SUMIF($E$43:$E$62,$B20,$C$44:$C$64)</f>
        <v>0</v>
      </c>
      <c r="D20" s="155">
        <v>0</v>
      </c>
    </row>
    <row r="21" spans="1:4" ht="14.25" customHeight="1">
      <c r="A21" s="150">
        <v>2</v>
      </c>
      <c r="B21" s="151" t="s">
        <v>22</v>
      </c>
      <c r="C21" s="159">
        <f>SUMIF($E$43:$E$62,$B21,$C$44:$C$64)</f>
        <v>0</v>
      </c>
      <c r="D21" s="155">
        <v>0</v>
      </c>
    </row>
    <row r="22" spans="1:4" ht="14.25" customHeight="1">
      <c r="A22" s="150">
        <v>3</v>
      </c>
      <c r="B22" s="151" t="s">
        <v>23</v>
      </c>
      <c r="C22" s="164">
        <f>C60</f>
        <v>-103673</v>
      </c>
      <c r="D22" s="152">
        <v>0</v>
      </c>
    </row>
    <row r="23" spans="1:4" ht="14.25" customHeight="1">
      <c r="A23" s="156" t="s">
        <v>24</v>
      </c>
      <c r="B23" s="157" t="s">
        <v>297</v>
      </c>
      <c r="C23" s="159">
        <f>SUMIF($E$43:$E$62,$B23,$C$44:$C$64)</f>
        <v>0</v>
      </c>
      <c r="D23" s="155">
        <v>0</v>
      </c>
    </row>
    <row r="24" spans="1:4" ht="14.25" customHeight="1">
      <c r="A24" s="156" t="s">
        <v>25</v>
      </c>
      <c r="B24" s="157" t="s">
        <v>26</v>
      </c>
      <c r="C24" s="165"/>
      <c r="D24" s="166">
        <v>0</v>
      </c>
    </row>
    <row r="25" spans="1:4" ht="14.25" customHeight="1">
      <c r="A25" s="156" t="s">
        <v>27</v>
      </c>
      <c r="B25" s="157" t="s">
        <v>28</v>
      </c>
      <c r="C25" s="165">
        <f>C45</f>
        <v>815</v>
      </c>
      <c r="D25" s="166">
        <v>0</v>
      </c>
    </row>
    <row r="26" spans="1:4" ht="14.25" customHeight="1">
      <c r="A26" s="156" t="s">
        <v>29</v>
      </c>
      <c r="B26" s="157" t="s">
        <v>30</v>
      </c>
      <c r="C26" s="165">
        <f>C44</f>
        <v>1265</v>
      </c>
      <c r="D26" s="166">
        <v>0</v>
      </c>
    </row>
    <row r="27" spans="1:4" ht="14.25" customHeight="1">
      <c r="A27" s="150"/>
      <c r="B27" s="151" t="s">
        <v>31</v>
      </c>
      <c r="C27" s="167">
        <f>SUM(C24:C26)</f>
        <v>2080</v>
      </c>
      <c r="D27" s="154">
        <v>0</v>
      </c>
    </row>
    <row r="28" spans="1:4" ht="14.25" customHeight="1">
      <c r="A28" s="156"/>
      <c r="B28" s="151"/>
      <c r="C28" s="159"/>
      <c r="D28" s="155"/>
    </row>
    <row r="29" spans="1:4" ht="14.25" customHeight="1">
      <c r="A29" s="160"/>
      <c r="B29" s="161" t="s">
        <v>32</v>
      </c>
      <c r="C29" s="162">
        <f>C18+C20+C21+C22+C27</f>
        <v>-559710</v>
      </c>
      <c r="D29" s="163">
        <v>0</v>
      </c>
    </row>
    <row r="30" spans="1:4" ht="14.25" customHeight="1">
      <c r="A30" s="156"/>
      <c r="B30" s="151"/>
      <c r="C30" s="159"/>
      <c r="D30" s="155"/>
    </row>
    <row r="31" spans="1:4" ht="14.25" customHeight="1">
      <c r="A31" s="156"/>
      <c r="B31" s="151" t="s">
        <v>33</v>
      </c>
      <c r="C31" s="159">
        <f>SUMIF($E$43:$E$62,$B31,$C$44:$C$64)</f>
        <v>0</v>
      </c>
      <c r="D31" s="155">
        <v>0</v>
      </c>
    </row>
    <row r="32" spans="1:4" ht="14.25" customHeight="1">
      <c r="A32" s="156"/>
      <c r="B32" s="151"/>
      <c r="C32" s="159"/>
      <c r="D32" s="155"/>
    </row>
    <row r="33" spans="1:4" ht="14.25" customHeight="1">
      <c r="A33" s="160"/>
      <c r="B33" s="161" t="s">
        <v>34</v>
      </c>
      <c r="C33" s="162">
        <f>C29+C31</f>
        <v>-559710</v>
      </c>
      <c r="D33" s="163">
        <f>D29+D31</f>
        <v>0</v>
      </c>
    </row>
    <row r="34" spans="1:4" ht="14.25" customHeight="1">
      <c r="A34" s="156"/>
      <c r="B34" s="151"/>
      <c r="C34" s="159"/>
      <c r="D34" s="155"/>
    </row>
    <row r="35" spans="1:4" ht="14.25" customHeight="1">
      <c r="A35" s="156"/>
      <c r="B35" s="151" t="s">
        <v>35</v>
      </c>
      <c r="C35" s="159"/>
      <c r="D35" s="155"/>
    </row>
    <row r="36" spans="1:4" ht="14.25" customHeight="1">
      <c r="A36" s="156"/>
      <c r="B36" s="151" t="s">
        <v>36</v>
      </c>
      <c r="C36" s="159"/>
      <c r="D36" s="155"/>
    </row>
    <row r="37" spans="1:4" ht="14.25" customHeight="1">
      <c r="A37" s="156"/>
      <c r="B37" s="151"/>
      <c r="C37" s="155"/>
      <c r="D37" s="155"/>
    </row>
    <row r="38" spans="1:4" ht="15">
      <c r="A38" s="147"/>
      <c r="B38" s="195"/>
      <c r="C38" s="195"/>
      <c r="D38" s="147"/>
    </row>
    <row r="39" spans="3:4" ht="15">
      <c r="C39" s="143">
        <f>C33-BSH!D98</f>
        <v>0</v>
      </c>
      <c r="D39" s="143"/>
    </row>
    <row r="42" ht="15" hidden="1"/>
    <row r="43" spans="2:3" ht="15" hidden="1">
      <c r="B43" s="142">
        <v>705</v>
      </c>
      <c r="C43" s="144">
        <v>454440</v>
      </c>
    </row>
    <row r="44" spans="2:3" ht="15" hidden="1">
      <c r="B44" s="168">
        <v>758</v>
      </c>
      <c r="C44" s="145">
        <v>1265</v>
      </c>
    </row>
    <row r="45" spans="2:3" ht="15" hidden="1">
      <c r="B45" s="168">
        <v>766</v>
      </c>
      <c r="C45" s="146">
        <v>815</v>
      </c>
    </row>
    <row r="46" spans="2:3" ht="15" hidden="1">
      <c r="B46" s="168"/>
      <c r="C46" s="145"/>
    </row>
    <row r="47" spans="2:3" ht="15" hidden="1">
      <c r="B47" s="168"/>
      <c r="C47" s="145"/>
    </row>
    <row r="48" spans="2:3" ht="15" hidden="1">
      <c r="B48" s="168">
        <v>6035</v>
      </c>
      <c r="C48" s="146">
        <v>8064407</v>
      </c>
    </row>
    <row r="49" spans="2:3" ht="15" hidden="1">
      <c r="B49" s="168">
        <v>605</v>
      </c>
      <c r="C49" s="146">
        <v>-8314757</v>
      </c>
    </row>
    <row r="50" spans="2:3" ht="15" hidden="1">
      <c r="B50" s="168">
        <v>608</v>
      </c>
      <c r="C50" s="146">
        <v>-72505</v>
      </c>
    </row>
    <row r="51" spans="2:3" ht="15" hidden="1">
      <c r="B51" s="168">
        <v>611</v>
      </c>
      <c r="C51" s="146">
        <v>-28700</v>
      </c>
    </row>
    <row r="52" spans="2:3" ht="15" hidden="1">
      <c r="B52" s="168">
        <v>613</v>
      </c>
      <c r="C52" s="146">
        <v>-53180</v>
      </c>
    </row>
    <row r="53" spans="2:3" ht="15" hidden="1">
      <c r="B53" s="168">
        <v>626</v>
      </c>
      <c r="C53" s="146">
        <v>-9625</v>
      </c>
    </row>
    <row r="54" spans="2:3" ht="15" hidden="1">
      <c r="B54" s="168">
        <v>6276</v>
      </c>
      <c r="C54" s="87">
        <v>-3000</v>
      </c>
    </row>
    <row r="55" spans="2:3" ht="15" hidden="1">
      <c r="B55" s="168">
        <v>628</v>
      </c>
      <c r="C55" s="145">
        <v>-12380</v>
      </c>
    </row>
    <row r="56" spans="2:3" ht="15" hidden="1">
      <c r="B56" s="168">
        <v>641</v>
      </c>
      <c r="C56" s="146">
        <v>-261557</v>
      </c>
    </row>
    <row r="57" spans="2:3" ht="15" hidden="1">
      <c r="B57" s="168">
        <v>644</v>
      </c>
      <c r="C57" s="146">
        <v>-38126</v>
      </c>
    </row>
    <row r="58" spans="2:3" ht="15" hidden="1">
      <c r="B58" s="168">
        <v>655</v>
      </c>
      <c r="C58" s="146">
        <v>-9859</v>
      </c>
    </row>
    <row r="59" spans="2:3" ht="15" hidden="1">
      <c r="B59" s="168">
        <v>658</v>
      </c>
      <c r="C59" s="146">
        <v>-116449</v>
      </c>
    </row>
    <row r="60" spans="2:3" ht="15" hidden="1">
      <c r="B60" s="168">
        <v>666</v>
      </c>
      <c r="C60" s="146">
        <v>-103673</v>
      </c>
    </row>
    <row r="61" spans="2:3" ht="15" hidden="1">
      <c r="B61" s="168">
        <v>6813</v>
      </c>
      <c r="C61" s="146">
        <v>-36206</v>
      </c>
    </row>
    <row r="62" spans="2:3" ht="15" hidden="1">
      <c r="B62" s="168">
        <v>6818</v>
      </c>
      <c r="C62" s="146">
        <v>-1950</v>
      </c>
    </row>
    <row r="63" spans="2:3" ht="15" hidden="1">
      <c r="B63" s="169">
        <v>6819</v>
      </c>
      <c r="C63" s="146">
        <v>-18670</v>
      </c>
    </row>
    <row r="64" spans="2:3" ht="15" hidden="1">
      <c r="B64" s="169">
        <v>694</v>
      </c>
      <c r="C64" s="145">
        <v>559710</v>
      </c>
    </row>
    <row r="65" ht="15" hidden="1">
      <c r="C65" s="29"/>
    </row>
    <row r="66" ht="15" hidden="1"/>
  </sheetData>
  <sheetProtection/>
  <mergeCells count="5">
    <mergeCell ref="D5:D6"/>
    <mergeCell ref="B38:C38"/>
    <mergeCell ref="A3:C3"/>
    <mergeCell ref="C5:C6"/>
    <mergeCell ref="B2:C2"/>
  </mergeCells>
  <printOptions/>
  <pageMargins left="0.43" right="0.25" top="0.75" bottom="0.75" header="0.3" footer="0.3"/>
  <pageSetup horizontalDpi="600" verticalDpi="600" orientation="portrait" r:id="rId1"/>
  <ignoredErrors>
    <ignoredError sqref="C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G41" sqref="G41"/>
    </sheetView>
  </sheetViews>
  <sheetFormatPr defaultColWidth="8.8515625" defaultRowHeight="15"/>
  <cols>
    <col min="1" max="1" width="8.8515625" style="90" customWidth="1"/>
    <col min="2" max="2" width="51.57421875" style="90" customWidth="1"/>
    <col min="3" max="3" width="13.57421875" style="90" bestFit="1" customWidth="1"/>
    <col min="4" max="4" width="13.140625" style="90" bestFit="1" customWidth="1"/>
    <col min="5" max="16384" width="8.8515625" style="90" customWidth="1"/>
  </cols>
  <sheetData>
    <row r="1" spans="1:4" ht="15.75">
      <c r="A1" s="127"/>
      <c r="B1" s="128"/>
      <c r="C1" s="170" t="s">
        <v>290</v>
      </c>
      <c r="D1" s="170"/>
    </row>
    <row r="2" spans="1:4" ht="15.75">
      <c r="A2" s="129"/>
      <c r="B2" s="198" t="s">
        <v>292</v>
      </c>
      <c r="C2" s="198"/>
      <c r="D2" s="198"/>
    </row>
    <row r="3" spans="1:4" ht="15">
      <c r="A3" s="129"/>
      <c r="B3" s="130"/>
      <c r="C3" s="128"/>
      <c r="D3" s="128"/>
    </row>
    <row r="4" spans="1:4" ht="15.75">
      <c r="A4" s="129"/>
      <c r="B4" s="131" t="s">
        <v>126</v>
      </c>
      <c r="C4" s="199" t="s">
        <v>127</v>
      </c>
      <c r="D4" s="199"/>
    </row>
    <row r="5" spans="1:4" ht="14.25" customHeight="1">
      <c r="A5" s="159"/>
      <c r="B5" s="164"/>
      <c r="C5" s="200" t="s">
        <v>4</v>
      </c>
      <c r="D5" s="200" t="s">
        <v>5</v>
      </c>
    </row>
    <row r="6" spans="1:4" ht="15">
      <c r="A6" s="159"/>
      <c r="B6" s="164"/>
      <c r="C6" s="200"/>
      <c r="D6" s="200"/>
    </row>
    <row r="7" spans="1:4" ht="16.5" customHeight="1">
      <c r="A7" s="171" t="s">
        <v>39</v>
      </c>
      <c r="B7" s="172" t="s">
        <v>324</v>
      </c>
      <c r="C7" s="173"/>
      <c r="D7" s="173"/>
    </row>
    <row r="8" spans="1:4" ht="16.5" customHeight="1">
      <c r="A8" s="174">
        <v>1</v>
      </c>
      <c r="B8" s="173" t="s">
        <v>323</v>
      </c>
      <c r="C8" s="175">
        <f>PL!C33</f>
        <v>-559710</v>
      </c>
      <c r="D8" s="175">
        <v>0</v>
      </c>
    </row>
    <row r="9" spans="1:4" ht="16.5" customHeight="1">
      <c r="A9" s="174"/>
      <c r="B9" s="173" t="s">
        <v>325</v>
      </c>
      <c r="C9" s="175"/>
      <c r="D9" s="175"/>
    </row>
    <row r="10" spans="1:4" ht="16.5" customHeight="1">
      <c r="A10" s="174">
        <v>2</v>
      </c>
      <c r="B10" s="173" t="s">
        <v>322</v>
      </c>
      <c r="C10" s="165">
        <f>-PL!C17</f>
        <v>56826</v>
      </c>
      <c r="D10" s="165"/>
    </row>
    <row r="11" spans="1:4" ht="16.5" customHeight="1">
      <c r="A11" s="174">
        <v>3</v>
      </c>
      <c r="B11" s="173" t="s">
        <v>321</v>
      </c>
      <c r="C11" s="165">
        <v>0</v>
      </c>
      <c r="D11" s="165"/>
    </row>
    <row r="12" spans="1:4" ht="16.5" customHeight="1">
      <c r="A12" s="174">
        <v>4</v>
      </c>
      <c r="B12" s="173" t="s">
        <v>128</v>
      </c>
      <c r="C12" s="165"/>
      <c r="D12" s="165"/>
    </row>
    <row r="13" spans="1:4" ht="16.5" customHeight="1">
      <c r="A13" s="174">
        <v>5</v>
      </c>
      <c r="B13" s="173" t="s">
        <v>320</v>
      </c>
      <c r="C13" s="165">
        <v>0</v>
      </c>
      <c r="D13" s="165"/>
    </row>
    <row r="14" spans="1:4" ht="16.5" customHeight="1">
      <c r="A14" s="174">
        <v>6</v>
      </c>
      <c r="B14" s="173" t="s">
        <v>319</v>
      </c>
      <c r="C14" s="165">
        <v>0</v>
      </c>
      <c r="D14" s="165"/>
    </row>
    <row r="15" spans="1:4" ht="27" customHeight="1">
      <c r="A15" s="174">
        <v>7</v>
      </c>
      <c r="B15" s="173" t="s">
        <v>326</v>
      </c>
      <c r="C15" s="165">
        <f>BSH!E15-BSH!D15</f>
        <v>-76263.22</v>
      </c>
      <c r="D15" s="165">
        <v>0</v>
      </c>
    </row>
    <row r="16" spans="1:4" ht="16.5" customHeight="1">
      <c r="A16" s="174">
        <v>8</v>
      </c>
      <c r="B16" s="173" t="s">
        <v>318</v>
      </c>
      <c r="C16" s="165">
        <f>-BSH!D22</f>
        <v>-8064406.94</v>
      </c>
      <c r="D16" s="165"/>
    </row>
    <row r="17" spans="1:4" ht="24.75" customHeight="1">
      <c r="A17" s="174">
        <v>9</v>
      </c>
      <c r="B17" s="173" t="s">
        <v>317</v>
      </c>
      <c r="C17" s="165">
        <f>BSH!D87</f>
        <v>42591621.68</v>
      </c>
      <c r="D17" s="165">
        <v>0</v>
      </c>
    </row>
    <row r="18" spans="1:4" ht="16.5" customHeight="1">
      <c r="A18" s="174">
        <v>10</v>
      </c>
      <c r="B18" s="173" t="s">
        <v>129</v>
      </c>
      <c r="C18" s="165"/>
      <c r="D18" s="165">
        <v>0</v>
      </c>
    </row>
    <row r="19" spans="1:4" ht="16.5" customHeight="1">
      <c r="A19" s="176"/>
      <c r="B19" s="177" t="s">
        <v>316</v>
      </c>
      <c r="C19" s="178">
        <f>SUM(C8:C18)</f>
        <v>33948067.519999996</v>
      </c>
      <c r="D19" s="178">
        <v>0</v>
      </c>
    </row>
    <row r="20" spans="1:4" ht="16.5" customHeight="1">
      <c r="A20" s="174"/>
      <c r="B20" s="173" t="s">
        <v>315</v>
      </c>
      <c r="C20" s="165"/>
      <c r="D20" s="165"/>
    </row>
    <row r="21" spans="1:4" ht="16.5" customHeight="1">
      <c r="A21" s="174"/>
      <c r="B21" s="173" t="s">
        <v>314</v>
      </c>
      <c r="C21" s="165"/>
      <c r="D21" s="165"/>
    </row>
    <row r="22" spans="1:4" ht="16.5" customHeight="1">
      <c r="A22" s="176"/>
      <c r="B22" s="177" t="s">
        <v>313</v>
      </c>
      <c r="C22" s="179">
        <f>C19-C20-C21</f>
        <v>33948067.519999996</v>
      </c>
      <c r="D22" s="179">
        <v>0</v>
      </c>
    </row>
    <row r="23" spans="1:4" ht="16.5" customHeight="1">
      <c r="A23" s="171" t="s">
        <v>86</v>
      </c>
      <c r="B23" s="172" t="s">
        <v>312</v>
      </c>
      <c r="C23" s="165"/>
      <c r="D23" s="165"/>
    </row>
    <row r="24" spans="1:4" ht="16.5" customHeight="1">
      <c r="A24" s="174">
        <v>1</v>
      </c>
      <c r="B24" s="173" t="s">
        <v>130</v>
      </c>
      <c r="C24" s="175"/>
      <c r="D24" s="175"/>
    </row>
    <row r="25" spans="1:4" ht="16.5" customHeight="1">
      <c r="A25" s="174">
        <v>2</v>
      </c>
      <c r="B25" s="173" t="s">
        <v>311</v>
      </c>
      <c r="C25" s="175">
        <f>-BSH!D39-56826</f>
        <v>-26909694.330000002</v>
      </c>
      <c r="D25" s="175">
        <v>0</v>
      </c>
    </row>
    <row r="26" spans="1:4" ht="16.5" customHeight="1">
      <c r="A26" s="174">
        <v>3</v>
      </c>
      <c r="B26" s="173" t="s">
        <v>310</v>
      </c>
      <c r="C26" s="165"/>
      <c r="D26" s="165"/>
    </row>
    <row r="27" spans="1:4" ht="16.5" customHeight="1">
      <c r="A27" s="174">
        <v>4</v>
      </c>
      <c r="B27" s="173" t="s">
        <v>309</v>
      </c>
      <c r="C27" s="165">
        <f>-C13</f>
        <v>0</v>
      </c>
      <c r="D27" s="165"/>
    </row>
    <row r="28" spans="1:4" ht="16.5" customHeight="1">
      <c r="A28" s="174">
        <v>5</v>
      </c>
      <c r="B28" s="173" t="s">
        <v>308</v>
      </c>
      <c r="C28" s="165"/>
      <c r="D28" s="165"/>
    </row>
    <row r="29" spans="1:4" ht="16.5" customHeight="1">
      <c r="A29" s="176"/>
      <c r="B29" s="177" t="s">
        <v>307</v>
      </c>
      <c r="C29" s="179">
        <f>SUM(C24:C28)</f>
        <v>-26909694.330000002</v>
      </c>
      <c r="D29" s="179">
        <v>0</v>
      </c>
    </row>
    <row r="30" spans="1:4" ht="16.5" customHeight="1">
      <c r="A30" s="171" t="s">
        <v>131</v>
      </c>
      <c r="B30" s="181" t="s">
        <v>306</v>
      </c>
      <c r="C30" s="165"/>
      <c r="D30" s="165"/>
    </row>
    <row r="31" spans="1:4" ht="16.5" customHeight="1">
      <c r="A31" s="174">
        <v>1</v>
      </c>
      <c r="B31" s="180" t="s">
        <v>305</v>
      </c>
      <c r="C31" s="165">
        <f>BSH!D91</f>
        <v>100</v>
      </c>
      <c r="D31" s="165"/>
    </row>
    <row r="32" spans="1:4" ht="16.5" customHeight="1">
      <c r="A32" s="174">
        <v>2</v>
      </c>
      <c r="B32" s="180" t="s">
        <v>304</v>
      </c>
      <c r="C32" s="165"/>
      <c r="D32" s="165"/>
    </row>
    <row r="33" spans="1:4" ht="16.5" customHeight="1">
      <c r="A33" s="174">
        <v>3</v>
      </c>
      <c r="B33" s="180" t="s">
        <v>303</v>
      </c>
      <c r="C33" s="165">
        <v>0</v>
      </c>
      <c r="D33" s="165"/>
    </row>
    <row r="34" spans="1:4" ht="16.5" customHeight="1">
      <c r="A34" s="174">
        <v>4</v>
      </c>
      <c r="B34" s="180" t="s">
        <v>302</v>
      </c>
      <c r="C34" s="165"/>
      <c r="D34" s="165"/>
    </row>
    <row r="35" spans="1:4" ht="16.5" customHeight="1">
      <c r="A35" s="176"/>
      <c r="B35" s="182" t="s">
        <v>301</v>
      </c>
      <c r="C35" s="179">
        <f>SUM(C31:C34)</f>
        <v>100</v>
      </c>
      <c r="D35" s="179">
        <v>0</v>
      </c>
    </row>
    <row r="36" spans="1:4" ht="16.5" customHeight="1">
      <c r="A36" s="171"/>
      <c r="B36" s="181" t="s">
        <v>298</v>
      </c>
      <c r="C36" s="183">
        <f>C35+C29+C22</f>
        <v>7038473.189999994</v>
      </c>
      <c r="D36" s="183">
        <v>0</v>
      </c>
    </row>
    <row r="37" spans="1:4" ht="16.5" customHeight="1">
      <c r="A37" s="174"/>
      <c r="B37" s="181" t="s">
        <v>299</v>
      </c>
      <c r="C37" s="183">
        <f>D38</f>
        <v>0</v>
      </c>
      <c r="D37" s="183">
        <v>0</v>
      </c>
    </row>
    <row r="38" spans="1:4" ht="16.5" customHeight="1">
      <c r="A38" s="171"/>
      <c r="B38" s="181" t="s">
        <v>300</v>
      </c>
      <c r="C38" s="183">
        <f>C36+C37</f>
        <v>7038473.189999994</v>
      </c>
      <c r="D38" s="183">
        <v>0</v>
      </c>
    </row>
    <row r="39" spans="3:4" ht="15">
      <c r="C39" s="97"/>
      <c r="D39" s="97">
        <f>D38-BSH!E5</f>
        <v>0</v>
      </c>
    </row>
    <row r="40" ht="15">
      <c r="C40" s="132"/>
    </row>
    <row r="41" ht="15">
      <c r="C41" s="133"/>
    </row>
    <row r="42" spans="2:4" ht="15">
      <c r="B42" s="134" t="s">
        <v>296</v>
      </c>
      <c r="C42" s="201" t="s">
        <v>294</v>
      </c>
      <c r="D42" s="201"/>
    </row>
    <row r="43" spans="2:3" ht="15">
      <c r="B43" s="135"/>
      <c r="C43" s="136"/>
    </row>
    <row r="44" spans="2:4" ht="15">
      <c r="B44" s="134" t="s">
        <v>293</v>
      </c>
      <c r="C44" s="202" t="s">
        <v>295</v>
      </c>
      <c r="D44" s="202"/>
    </row>
  </sheetData>
  <sheetProtection/>
  <mergeCells count="6">
    <mergeCell ref="B2:D2"/>
    <mergeCell ref="C4:D4"/>
    <mergeCell ref="C5:C6"/>
    <mergeCell ref="D5:D6"/>
    <mergeCell ref="C42:D42"/>
    <mergeCell ref="C44:D44"/>
  </mergeCells>
  <printOptions/>
  <pageMargins left="0.39" right="0.7" top="0.21" bottom="0.2" header="0.2" footer="0.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45.7109375" style="0" bestFit="1" customWidth="1"/>
    <col min="2" max="2" width="12.421875" style="0" bestFit="1" customWidth="1"/>
    <col min="6" max="6" width="15.28125" style="0" bestFit="1" customWidth="1"/>
    <col min="7" max="7" width="19.7109375" style="0" bestFit="1" customWidth="1"/>
  </cols>
  <sheetData>
    <row r="1" spans="1:4" ht="18.75">
      <c r="A1" s="13" t="s">
        <v>291</v>
      </c>
      <c r="B1" s="14"/>
      <c r="C1" s="14"/>
      <c r="D1" s="14"/>
    </row>
    <row r="2" spans="1:7" ht="16.5">
      <c r="A2" s="203" t="s">
        <v>148</v>
      </c>
      <c r="B2" s="203"/>
      <c r="C2" s="203"/>
      <c r="D2" s="203"/>
      <c r="E2" s="203"/>
      <c r="F2" s="203"/>
      <c r="G2" s="15"/>
    </row>
    <row r="3" spans="1:7" ht="15.75">
      <c r="A3" s="204" t="s">
        <v>132</v>
      </c>
      <c r="B3" s="204"/>
      <c r="C3" s="15"/>
      <c r="D3" s="15"/>
      <c r="E3" s="15"/>
      <c r="F3" s="15"/>
      <c r="G3" s="15"/>
    </row>
    <row r="4" spans="1:7" ht="15.75">
      <c r="A4" s="205"/>
      <c r="B4" s="205"/>
      <c r="C4" s="205"/>
      <c r="D4" s="205"/>
      <c r="E4" s="205"/>
      <c r="F4" s="16"/>
      <c r="G4" s="15"/>
    </row>
    <row r="5" spans="1:7" ht="16.5">
      <c r="A5" s="15"/>
      <c r="B5" s="15"/>
      <c r="C5" s="15"/>
      <c r="D5" s="15"/>
      <c r="E5" s="15"/>
      <c r="F5" s="14" t="s">
        <v>133</v>
      </c>
      <c r="G5" s="14"/>
    </row>
    <row r="6" spans="1:7" ht="54" customHeight="1">
      <c r="A6" s="5"/>
      <c r="B6" s="17" t="s">
        <v>134</v>
      </c>
      <c r="C6" s="17" t="s">
        <v>135</v>
      </c>
      <c r="D6" s="17" t="s">
        <v>136</v>
      </c>
      <c r="E6" s="18" t="s">
        <v>137</v>
      </c>
      <c r="F6" s="18" t="s">
        <v>138</v>
      </c>
      <c r="G6" s="18" t="s">
        <v>139</v>
      </c>
    </row>
    <row r="7" spans="1:9" ht="23.25" customHeight="1">
      <c r="A7" s="19" t="s">
        <v>146</v>
      </c>
      <c r="B7" s="2">
        <v>0</v>
      </c>
      <c r="C7" s="5"/>
      <c r="D7" s="5"/>
      <c r="E7" s="5"/>
      <c r="F7" s="2">
        <v>0</v>
      </c>
      <c r="G7" s="2">
        <f>SUM(B7:F7)</f>
        <v>0</v>
      </c>
      <c r="I7" s="28">
        <f>G7-BSH!E99</f>
        <v>0</v>
      </c>
    </row>
    <row r="8" spans="1:9" ht="23.25" customHeight="1">
      <c r="A8" s="20" t="s">
        <v>140</v>
      </c>
      <c r="B8" s="3"/>
      <c r="C8" s="4"/>
      <c r="D8" s="4"/>
      <c r="E8" s="4"/>
      <c r="F8" s="21"/>
      <c r="G8" s="2">
        <f aca="true" t="shared" si="0" ref="G8:G15">SUM(B8:F8)</f>
        <v>0</v>
      </c>
      <c r="I8" s="28"/>
    </row>
    <row r="9" spans="1:9" ht="23.25" customHeight="1">
      <c r="A9" s="19" t="s">
        <v>141</v>
      </c>
      <c r="B9" s="2"/>
      <c r="C9" s="5"/>
      <c r="D9" s="5"/>
      <c r="E9" s="5"/>
      <c r="F9" s="2"/>
      <c r="G9" s="2">
        <f t="shared" si="0"/>
        <v>0</v>
      </c>
      <c r="I9" s="28"/>
    </row>
    <row r="10" spans="1:9" ht="23.25" customHeight="1">
      <c r="A10" s="20" t="s">
        <v>142</v>
      </c>
      <c r="B10" s="22"/>
      <c r="C10" s="23"/>
      <c r="D10" s="23"/>
      <c r="E10" s="23"/>
      <c r="F10" s="22">
        <f>BSH!D98</f>
        <v>-559710</v>
      </c>
      <c r="G10" s="2">
        <f t="shared" si="0"/>
        <v>-559710</v>
      </c>
      <c r="I10" s="28"/>
    </row>
    <row r="11" spans="1:9" ht="23.25" customHeight="1">
      <c r="A11" s="1" t="s">
        <v>143</v>
      </c>
      <c r="B11" s="23"/>
      <c r="C11" s="23"/>
      <c r="D11" s="23"/>
      <c r="E11" s="23"/>
      <c r="F11" s="4"/>
      <c r="G11" s="2"/>
      <c r="I11" s="28"/>
    </row>
    <row r="12" spans="1:9" ht="23.25" customHeight="1">
      <c r="A12" s="1" t="s">
        <v>144</v>
      </c>
      <c r="B12" s="22">
        <v>100</v>
      </c>
      <c r="C12" s="23"/>
      <c r="D12" s="23"/>
      <c r="E12" s="23"/>
      <c r="F12" s="23"/>
      <c r="G12" s="2">
        <f t="shared" si="0"/>
        <v>100</v>
      </c>
      <c r="I12" s="28"/>
    </row>
    <row r="13" spans="1:9" ht="23.25" customHeight="1">
      <c r="A13" s="1" t="s">
        <v>145</v>
      </c>
      <c r="B13" s="3"/>
      <c r="C13" s="3"/>
      <c r="D13" s="3"/>
      <c r="E13" s="3"/>
      <c r="F13" s="24"/>
      <c r="G13" s="2">
        <f t="shared" si="0"/>
        <v>0</v>
      </c>
      <c r="I13" s="28"/>
    </row>
    <row r="14" spans="1:9" ht="23.25" customHeight="1">
      <c r="A14" s="19" t="s">
        <v>147</v>
      </c>
      <c r="B14" s="2">
        <f aca="true" t="shared" si="1" ref="B14:G14">SUM(B7:B13)</f>
        <v>100</v>
      </c>
      <c r="C14" s="2">
        <f t="shared" si="1"/>
        <v>0</v>
      </c>
      <c r="D14" s="2">
        <f t="shared" si="1"/>
        <v>0</v>
      </c>
      <c r="E14" s="2">
        <f t="shared" si="1"/>
        <v>0</v>
      </c>
      <c r="F14" s="2">
        <f t="shared" si="1"/>
        <v>-559710</v>
      </c>
      <c r="G14" s="2">
        <f t="shared" si="1"/>
        <v>-559610</v>
      </c>
      <c r="I14" s="28">
        <f>G14-BSH!D99</f>
        <v>0</v>
      </c>
    </row>
    <row r="15" spans="1:7" ht="23.25" customHeight="1">
      <c r="A15" s="4"/>
      <c r="B15" s="3"/>
      <c r="C15" s="3"/>
      <c r="D15" s="3"/>
      <c r="E15" s="3"/>
      <c r="F15" s="3"/>
      <c r="G15" s="2">
        <f t="shared" si="0"/>
        <v>0</v>
      </c>
    </row>
  </sheetData>
  <sheetProtection/>
  <mergeCells count="3">
    <mergeCell ref="A2:F2"/>
    <mergeCell ref="A3:B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G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4:E37"/>
  <sheetViews>
    <sheetView zoomScalePageLayoutView="0" workbookViewId="0" topLeftCell="A22">
      <selection activeCell="A15" sqref="A15:C18"/>
    </sheetView>
  </sheetViews>
  <sheetFormatPr defaultColWidth="9.140625" defaultRowHeight="15"/>
  <cols>
    <col min="1" max="1" width="34.421875" style="0" customWidth="1"/>
    <col min="2" max="2" width="11.28125" style="0" bestFit="1" customWidth="1"/>
    <col min="3" max="3" width="11.57421875" style="0" bestFit="1" customWidth="1"/>
    <col min="4" max="5" width="12.00390625" style="0" bestFit="1" customWidth="1"/>
  </cols>
  <sheetData>
    <row r="4" spans="1:3" ht="15">
      <c r="A4" s="38" t="s">
        <v>165</v>
      </c>
      <c r="B4" s="38" t="s">
        <v>166</v>
      </c>
      <c r="C4" s="38" t="s">
        <v>167</v>
      </c>
    </row>
    <row r="5" spans="1:3" ht="15">
      <c r="A5" s="30" t="s">
        <v>168</v>
      </c>
      <c r="B5" s="43">
        <f>B6</f>
        <v>93862</v>
      </c>
      <c r="C5" s="43">
        <f>C6</f>
        <v>0</v>
      </c>
    </row>
    <row r="6" spans="1:3" ht="15">
      <c r="A6" s="31" t="s">
        <v>169</v>
      </c>
      <c r="B6" s="39">
        <f>BSH!D134</f>
        <v>93862</v>
      </c>
      <c r="C6" s="39">
        <v>0</v>
      </c>
    </row>
    <row r="7" spans="1:4" ht="15">
      <c r="A7" s="30" t="s">
        <v>170</v>
      </c>
      <c r="B7" s="40">
        <f>SUM(B8:B9)</f>
        <v>6944611.56</v>
      </c>
      <c r="C7" s="40">
        <f>SUM(C8:C9)</f>
        <v>0</v>
      </c>
      <c r="D7" s="37"/>
    </row>
    <row r="8" spans="1:3" ht="15">
      <c r="A8" s="31" t="s">
        <v>169</v>
      </c>
      <c r="B8" s="39">
        <f>BSH!D132</f>
        <v>303114.72</v>
      </c>
      <c r="C8" s="39">
        <f>BSH!E132</f>
        <v>0</v>
      </c>
    </row>
    <row r="9" spans="1:3" ht="15">
      <c r="A9" s="31" t="s">
        <v>171</v>
      </c>
      <c r="B9" s="39">
        <f>BSH!D133</f>
        <v>6641496.84</v>
      </c>
      <c r="C9" s="39">
        <f>BSH!E133</f>
        <v>0</v>
      </c>
    </row>
    <row r="10" spans="1:3" ht="15.75" thickBot="1">
      <c r="A10" s="36" t="s">
        <v>172</v>
      </c>
      <c r="B10" s="41">
        <v>0</v>
      </c>
      <c r="C10" s="41"/>
    </row>
    <row r="11" spans="1:3" ht="15.75" thickTop="1">
      <c r="A11" s="30" t="s">
        <v>173</v>
      </c>
      <c r="B11" s="40">
        <f>B10+B8+B6+B9</f>
        <v>7038473.56</v>
      </c>
      <c r="C11" s="40">
        <f>C10+C8+C6+C9</f>
        <v>0</v>
      </c>
    </row>
    <row r="12" spans="1:3" ht="15">
      <c r="A12" s="42"/>
      <c r="B12" s="42"/>
      <c r="C12" s="42"/>
    </row>
    <row r="15" spans="1:3" ht="25.5">
      <c r="A15" s="46" t="s">
        <v>50</v>
      </c>
      <c r="B15" s="49" t="s">
        <v>166</v>
      </c>
      <c r="C15" s="49" t="s">
        <v>167</v>
      </c>
    </row>
    <row r="16" spans="1:3" ht="15">
      <c r="A16" s="31" t="s">
        <v>229</v>
      </c>
      <c r="B16" s="48">
        <f>BSH!D120</f>
        <v>2635.01</v>
      </c>
      <c r="C16" s="48">
        <f>BSH!E120</f>
        <v>0</v>
      </c>
    </row>
    <row r="17" spans="1:3" ht="15.75" thickBot="1">
      <c r="A17" s="44" t="s">
        <v>230</v>
      </c>
      <c r="B17" s="45">
        <f>BSH!D131</f>
        <v>67578.23</v>
      </c>
      <c r="C17" s="45">
        <f>BSH!E131</f>
        <v>0</v>
      </c>
    </row>
    <row r="18" spans="1:3" ht="27" thickTop="1">
      <c r="A18" s="47" t="s">
        <v>231</v>
      </c>
      <c r="B18" s="40">
        <f>SUM(B16:B17)</f>
        <v>70213.23999999999</v>
      </c>
      <c r="C18" s="40">
        <f>SUM(C16:C17)</f>
        <v>0</v>
      </c>
    </row>
    <row r="22" spans="1:5" ht="25.5">
      <c r="A22" s="61" t="s">
        <v>241</v>
      </c>
      <c r="B22" s="50" t="s">
        <v>233</v>
      </c>
      <c r="C22" s="50" t="s">
        <v>154</v>
      </c>
      <c r="D22" s="50" t="s">
        <v>73</v>
      </c>
      <c r="E22" s="51" t="s">
        <v>232</v>
      </c>
    </row>
    <row r="23" spans="1:5" ht="15">
      <c r="A23" s="52" t="s">
        <v>239</v>
      </c>
      <c r="B23" s="53" t="e">
        <f>BSH!#REF!</f>
        <v>#REF!</v>
      </c>
      <c r="C23" s="53">
        <v>0</v>
      </c>
      <c r="D23" s="53">
        <v>0</v>
      </c>
      <c r="E23" s="54" t="e">
        <f>SUM(B23:D23)</f>
        <v>#REF!</v>
      </c>
    </row>
    <row r="24" spans="1:5" ht="15">
      <c r="A24" s="55" t="s">
        <v>235</v>
      </c>
      <c r="B24" s="56">
        <v>0</v>
      </c>
      <c r="C24" s="56">
        <f>BSH!D127</f>
        <v>1875658.4</v>
      </c>
      <c r="D24" s="56">
        <f>BSH!D126</f>
        <v>3850005.6</v>
      </c>
      <c r="E24" s="57">
        <f aca="true" t="shared" si="0" ref="E24:E30">SUM(B24:D24)</f>
        <v>5725664</v>
      </c>
    </row>
    <row r="25" spans="1:5" ht="15.75" thickBot="1">
      <c r="A25" s="55" t="s">
        <v>236</v>
      </c>
      <c r="B25" s="56">
        <v>0</v>
      </c>
      <c r="C25" s="56">
        <v>0</v>
      </c>
      <c r="D25" s="56">
        <v>0</v>
      </c>
      <c r="E25" s="57">
        <f t="shared" si="0"/>
        <v>0</v>
      </c>
    </row>
    <row r="26" spans="1:5" ht="15.75" thickTop="1">
      <c r="A26" s="60" t="s">
        <v>242</v>
      </c>
      <c r="B26" s="58" t="e">
        <f>SUM(B23:B25)</f>
        <v>#REF!</v>
      </c>
      <c r="C26" s="58">
        <f>SUM(C23:C25)</f>
        <v>1875658.4</v>
      </c>
      <c r="D26" s="58">
        <f>SUM(D23:D25)</f>
        <v>3850005.6</v>
      </c>
      <c r="E26" s="59" t="e">
        <f t="shared" si="0"/>
        <v>#REF!</v>
      </c>
    </row>
    <row r="27" spans="1:5" ht="15">
      <c r="A27" s="52" t="s">
        <v>237</v>
      </c>
      <c r="B27" s="56"/>
      <c r="C27" s="56"/>
      <c r="D27" s="56"/>
      <c r="E27" s="57"/>
    </row>
    <row r="28" spans="1:5" ht="15">
      <c r="A28" s="52" t="s">
        <v>234</v>
      </c>
      <c r="B28" s="56">
        <v>0</v>
      </c>
      <c r="C28" s="56">
        <v>0</v>
      </c>
      <c r="D28" s="56">
        <v>0</v>
      </c>
      <c r="E28" s="57">
        <f t="shared" si="0"/>
        <v>0</v>
      </c>
    </row>
    <row r="29" spans="1:5" ht="15.75" thickBot="1">
      <c r="A29" s="55" t="s">
        <v>238</v>
      </c>
      <c r="B29" s="56" t="e">
        <f>BSH!#REF!</f>
        <v>#REF!</v>
      </c>
      <c r="C29" s="56">
        <f>BSH!D128</f>
        <v>725499.29</v>
      </c>
      <c r="D29" s="56">
        <v>0</v>
      </c>
      <c r="E29" s="57" t="e">
        <f t="shared" si="0"/>
        <v>#REF!</v>
      </c>
    </row>
    <row r="30" spans="1:5" ht="15.75" thickTop="1">
      <c r="A30" s="60" t="s">
        <v>240</v>
      </c>
      <c r="B30" s="58" t="e">
        <f>B26+SUM(B28:B29)</f>
        <v>#REF!</v>
      </c>
      <c r="C30" s="58">
        <f>C26+SUM(C28:C29)</f>
        <v>2601157.69</v>
      </c>
      <c r="D30" s="58">
        <f>D26+SUM(D28:D29)</f>
        <v>3850005.6</v>
      </c>
      <c r="E30" s="59" t="e">
        <f t="shared" si="0"/>
        <v>#REF!</v>
      </c>
    </row>
    <row r="36" spans="1:3" ht="15.75" thickBot="1">
      <c r="A36" s="62"/>
      <c r="B36" s="63" t="s">
        <v>166</v>
      </c>
      <c r="C36" s="63" t="s">
        <v>167</v>
      </c>
    </row>
    <row r="37" spans="1:3" ht="27" thickTop="1">
      <c r="A37" s="64" t="s">
        <v>231</v>
      </c>
      <c r="B37" s="39">
        <f>BSH!D47</f>
        <v>0</v>
      </c>
      <c r="C37" s="39">
        <f>BSH!E47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2" sqref="N2:N17"/>
    </sheetView>
  </sheetViews>
  <sheetFormatPr defaultColWidth="9.140625" defaultRowHeight="15"/>
  <cols>
    <col min="12" max="13" width="11.28125" style="0" bestFit="1" customWidth="1"/>
    <col min="14" max="14" width="10.57421875" style="0" bestFit="1" customWidth="1"/>
  </cols>
  <sheetData>
    <row r="1" spans="1:13" ht="15">
      <c r="A1" s="33" t="s">
        <v>174</v>
      </c>
      <c r="B1" s="33" t="s">
        <v>175</v>
      </c>
      <c r="C1" s="33" t="s">
        <v>176</v>
      </c>
      <c r="D1" s="33" t="s">
        <v>177</v>
      </c>
      <c r="E1" s="33" t="s">
        <v>178</v>
      </c>
      <c r="F1" s="33" t="s">
        <v>179</v>
      </c>
      <c r="G1" s="33" t="s">
        <v>180</v>
      </c>
      <c r="H1" s="33" t="s">
        <v>181</v>
      </c>
      <c r="I1" s="33" t="s">
        <v>182</v>
      </c>
      <c r="J1" s="33" t="s">
        <v>183</v>
      </c>
      <c r="K1" s="33" t="s">
        <v>184</v>
      </c>
      <c r="L1" s="33" t="s">
        <v>185</v>
      </c>
      <c r="M1" s="33" t="s">
        <v>186</v>
      </c>
    </row>
    <row r="2" spans="1:14" ht="15">
      <c r="A2" s="33"/>
      <c r="B2" s="33">
        <v>101</v>
      </c>
      <c r="C2" s="33" t="s">
        <v>187</v>
      </c>
      <c r="D2" s="33" t="s">
        <v>188</v>
      </c>
      <c r="E2" s="33">
        <v>0</v>
      </c>
      <c r="F2" s="34" t="s">
        <v>189</v>
      </c>
      <c r="G2" s="33"/>
      <c r="H2" s="33" t="s">
        <v>190</v>
      </c>
      <c r="I2" s="35">
        <v>0</v>
      </c>
      <c r="J2" s="35">
        <v>100000</v>
      </c>
      <c r="K2" s="33" t="s">
        <v>191</v>
      </c>
      <c r="L2" s="35">
        <v>100000</v>
      </c>
      <c r="M2" s="32">
        <v>-100000</v>
      </c>
      <c r="N2" s="27">
        <f>L2</f>
        <v>100000</v>
      </c>
    </row>
    <row r="3" spans="1:14" ht="15">
      <c r="A3" s="33"/>
      <c r="B3" s="33">
        <v>108</v>
      </c>
      <c r="C3" s="33" t="s">
        <v>192</v>
      </c>
      <c r="D3" s="33" t="s">
        <v>188</v>
      </c>
      <c r="E3" s="33">
        <v>0</v>
      </c>
      <c r="F3" s="34" t="s">
        <v>189</v>
      </c>
      <c r="G3" s="33"/>
      <c r="H3" s="33" t="s">
        <v>193</v>
      </c>
      <c r="I3" s="35">
        <v>866629.39</v>
      </c>
      <c r="J3" s="35">
        <v>0</v>
      </c>
      <c r="K3" s="33" t="s">
        <v>194</v>
      </c>
      <c r="L3" s="35">
        <v>-866629.39</v>
      </c>
      <c r="M3" s="32">
        <v>866629.39</v>
      </c>
      <c r="N3" s="27">
        <f aca="true" t="shared" si="0" ref="N3:N9">L3</f>
        <v>-866629.39</v>
      </c>
    </row>
    <row r="4" spans="1:14" ht="15">
      <c r="A4" s="33"/>
      <c r="B4" s="33" t="s">
        <v>195</v>
      </c>
      <c r="C4" s="33" t="s">
        <v>196</v>
      </c>
      <c r="D4" s="33" t="s">
        <v>188</v>
      </c>
      <c r="E4" s="33">
        <v>0</v>
      </c>
      <c r="F4" s="34" t="s">
        <v>197</v>
      </c>
      <c r="G4" s="33"/>
      <c r="H4" s="33"/>
      <c r="I4" s="35">
        <v>0</v>
      </c>
      <c r="J4" s="35">
        <v>0</v>
      </c>
      <c r="K4" s="33"/>
      <c r="L4" s="35">
        <v>-2195320.14</v>
      </c>
      <c r="M4" s="32">
        <v>2195320.14</v>
      </c>
      <c r="N4" s="27">
        <f t="shared" si="0"/>
        <v>-2195320.14</v>
      </c>
    </row>
    <row r="5" spans="1:14" ht="15">
      <c r="A5" s="33"/>
      <c r="B5" s="33">
        <v>421</v>
      </c>
      <c r="C5" s="33" t="s">
        <v>157</v>
      </c>
      <c r="D5" s="33" t="s">
        <v>188</v>
      </c>
      <c r="E5" s="33">
        <v>0</v>
      </c>
      <c r="F5" s="34" t="s">
        <v>198</v>
      </c>
      <c r="G5" s="33"/>
      <c r="H5" s="33" t="s">
        <v>199</v>
      </c>
      <c r="I5" s="35">
        <v>1088459</v>
      </c>
      <c r="J5" s="35">
        <v>1448459</v>
      </c>
      <c r="K5" s="33" t="s">
        <v>191</v>
      </c>
      <c r="L5" s="35">
        <v>360000</v>
      </c>
      <c r="M5" s="32">
        <v>-360000</v>
      </c>
      <c r="N5" s="27">
        <f t="shared" si="0"/>
        <v>360000</v>
      </c>
    </row>
    <row r="6" spans="1:14" ht="15">
      <c r="A6" s="33"/>
      <c r="B6" s="33">
        <v>431</v>
      </c>
      <c r="C6" s="33" t="s">
        <v>200</v>
      </c>
      <c r="D6" s="33" t="s">
        <v>188</v>
      </c>
      <c r="E6" s="33">
        <v>0</v>
      </c>
      <c r="F6" s="34" t="s">
        <v>198</v>
      </c>
      <c r="G6" s="33"/>
      <c r="H6" s="33" t="s">
        <v>201</v>
      </c>
      <c r="I6" s="35">
        <v>137855</v>
      </c>
      <c r="J6" s="35">
        <v>161319</v>
      </c>
      <c r="K6" s="33" t="s">
        <v>191</v>
      </c>
      <c r="L6" s="35">
        <v>23464</v>
      </c>
      <c r="M6" s="32">
        <v>-23464</v>
      </c>
      <c r="N6" s="27">
        <f t="shared" si="0"/>
        <v>23464</v>
      </c>
    </row>
    <row r="7" spans="1:14" ht="15">
      <c r="A7" s="33"/>
      <c r="B7" s="33">
        <v>466</v>
      </c>
      <c r="C7" s="33" t="s">
        <v>202</v>
      </c>
      <c r="D7" s="33" t="s">
        <v>188</v>
      </c>
      <c r="E7" s="33">
        <v>0</v>
      </c>
      <c r="F7" s="34" t="s">
        <v>189</v>
      </c>
      <c r="G7" s="33"/>
      <c r="H7" s="33" t="s">
        <v>203</v>
      </c>
      <c r="I7" s="35">
        <v>0</v>
      </c>
      <c r="J7" s="35">
        <v>871287</v>
      </c>
      <c r="K7" s="33" t="s">
        <v>191</v>
      </c>
      <c r="L7" s="35">
        <v>871287</v>
      </c>
      <c r="M7" s="32">
        <v>-871287</v>
      </c>
      <c r="N7" s="27">
        <f t="shared" si="0"/>
        <v>871287</v>
      </c>
    </row>
    <row r="8" spans="1:14" ht="15">
      <c r="A8" s="33"/>
      <c r="B8" s="33">
        <v>2182</v>
      </c>
      <c r="C8" s="33" t="s">
        <v>155</v>
      </c>
      <c r="D8" s="33" t="s">
        <v>39</v>
      </c>
      <c r="E8" s="33">
        <v>0</v>
      </c>
      <c r="F8" s="34" t="s">
        <v>204</v>
      </c>
      <c r="G8" s="33"/>
      <c r="H8" s="33" t="s">
        <v>205</v>
      </c>
      <c r="I8" s="35">
        <v>52758</v>
      </c>
      <c r="J8" s="35">
        <v>0</v>
      </c>
      <c r="K8" s="33" t="s">
        <v>194</v>
      </c>
      <c r="L8" s="35">
        <v>52758</v>
      </c>
      <c r="M8" s="32">
        <v>52758</v>
      </c>
      <c r="N8" s="27">
        <f t="shared" si="0"/>
        <v>52758</v>
      </c>
    </row>
    <row r="9" spans="1:14" ht="15">
      <c r="A9" s="33"/>
      <c r="B9" s="33">
        <v>232</v>
      </c>
      <c r="C9" s="33" t="s">
        <v>206</v>
      </c>
      <c r="D9" s="33" t="s">
        <v>39</v>
      </c>
      <c r="E9" s="33">
        <v>0</v>
      </c>
      <c r="F9" s="34" t="s">
        <v>207</v>
      </c>
      <c r="G9" s="33"/>
      <c r="H9" s="33" t="s">
        <v>208</v>
      </c>
      <c r="I9" s="35">
        <v>5184632</v>
      </c>
      <c r="J9" s="35">
        <v>0</v>
      </c>
      <c r="K9" s="33" t="s">
        <v>194</v>
      </c>
      <c r="L9" s="35">
        <v>5184632</v>
      </c>
      <c r="M9" s="32">
        <v>5184632</v>
      </c>
      <c r="N9" s="27">
        <f t="shared" si="0"/>
        <v>5184632</v>
      </c>
    </row>
    <row r="10" spans="1:14" ht="15">
      <c r="A10" s="33"/>
      <c r="B10" s="33">
        <v>401</v>
      </c>
      <c r="C10" s="33" t="s">
        <v>152</v>
      </c>
      <c r="D10" s="33" t="s">
        <v>39</v>
      </c>
      <c r="E10" s="33">
        <v>0</v>
      </c>
      <c r="F10" s="34" t="s">
        <v>198</v>
      </c>
      <c r="G10" s="33" t="s">
        <v>209</v>
      </c>
      <c r="H10" s="33" t="s">
        <v>210</v>
      </c>
      <c r="I10" s="35">
        <v>177600</v>
      </c>
      <c r="J10" s="35">
        <v>1860164</v>
      </c>
      <c r="K10" s="33" t="s">
        <v>191</v>
      </c>
      <c r="L10" s="35">
        <v>-2371614</v>
      </c>
      <c r="M10" s="32">
        <v>-2371614</v>
      </c>
      <c r="N10" s="27">
        <f>-L10</f>
        <v>2371614</v>
      </c>
    </row>
    <row r="11" spans="1:13" ht="15">
      <c r="A11" s="33"/>
      <c r="B11" s="33">
        <v>419</v>
      </c>
      <c r="C11" s="33" t="s">
        <v>211</v>
      </c>
      <c r="D11" s="33" t="s">
        <v>39</v>
      </c>
      <c r="E11" s="33">
        <v>0</v>
      </c>
      <c r="F11" s="34" t="s">
        <v>212</v>
      </c>
      <c r="G11" s="33"/>
      <c r="H11" s="33" t="s">
        <v>213</v>
      </c>
      <c r="I11" s="35">
        <v>15580000</v>
      </c>
      <c r="J11" s="35">
        <v>15580000</v>
      </c>
      <c r="K11" s="33" t="s">
        <v>191</v>
      </c>
      <c r="L11" s="35">
        <v>0</v>
      </c>
      <c r="M11" s="35">
        <v>0</v>
      </c>
    </row>
    <row r="12" spans="1:14" ht="15">
      <c r="A12" s="33"/>
      <c r="B12" s="33">
        <v>442</v>
      </c>
      <c r="C12" s="33" t="s">
        <v>214</v>
      </c>
      <c r="D12" s="33" t="s">
        <v>39</v>
      </c>
      <c r="E12" s="33">
        <v>0</v>
      </c>
      <c r="F12" s="34" t="s">
        <v>198</v>
      </c>
      <c r="G12" s="33"/>
      <c r="H12" s="33" t="s">
        <v>215</v>
      </c>
      <c r="I12" s="35">
        <v>140182</v>
      </c>
      <c r="J12" s="35">
        <v>152845</v>
      </c>
      <c r="K12" s="33" t="s">
        <v>191</v>
      </c>
      <c r="L12" s="35">
        <v>-12663</v>
      </c>
      <c r="M12" s="32">
        <v>-12663</v>
      </c>
      <c r="N12" s="27">
        <f>-L12</f>
        <v>12663</v>
      </c>
    </row>
    <row r="13" spans="1:14" ht="15">
      <c r="A13" s="33"/>
      <c r="B13" s="33">
        <v>444</v>
      </c>
      <c r="C13" s="33" t="s">
        <v>216</v>
      </c>
      <c r="D13" s="33" t="s">
        <v>39</v>
      </c>
      <c r="E13" s="33">
        <v>0</v>
      </c>
      <c r="F13" s="34" t="s">
        <v>189</v>
      </c>
      <c r="G13" s="33"/>
      <c r="H13" s="33" t="s">
        <v>217</v>
      </c>
      <c r="I13" s="35">
        <v>180000</v>
      </c>
      <c r="J13" s="35">
        <v>0</v>
      </c>
      <c r="K13" s="33" t="s">
        <v>194</v>
      </c>
      <c r="L13" s="35">
        <v>180000</v>
      </c>
      <c r="M13" s="32">
        <v>180000</v>
      </c>
      <c r="N13" s="27">
        <f>L13</f>
        <v>180000</v>
      </c>
    </row>
    <row r="14" spans="1:14" ht="15">
      <c r="A14" s="33"/>
      <c r="B14" s="33">
        <v>4456</v>
      </c>
      <c r="C14" s="33" t="s">
        <v>158</v>
      </c>
      <c r="D14" s="33" t="s">
        <v>39</v>
      </c>
      <c r="E14" s="33">
        <v>0</v>
      </c>
      <c r="F14" s="34" t="s">
        <v>207</v>
      </c>
      <c r="G14" s="33"/>
      <c r="H14" s="33" t="s">
        <v>218</v>
      </c>
      <c r="I14" s="35">
        <v>921035</v>
      </c>
      <c r="J14" s="35">
        <v>0</v>
      </c>
      <c r="K14" s="33" t="s">
        <v>194</v>
      </c>
      <c r="L14" s="35">
        <v>921035</v>
      </c>
      <c r="M14" s="32">
        <v>921035</v>
      </c>
      <c r="N14" s="27">
        <f>L14</f>
        <v>921035</v>
      </c>
    </row>
    <row r="15" spans="1:14" ht="15">
      <c r="A15" s="33"/>
      <c r="B15" s="33">
        <v>455</v>
      </c>
      <c r="C15" s="33" t="s">
        <v>159</v>
      </c>
      <c r="D15" s="33" t="s">
        <v>39</v>
      </c>
      <c r="E15" s="33">
        <v>0</v>
      </c>
      <c r="F15" s="34" t="s">
        <v>219</v>
      </c>
      <c r="G15" s="33" t="s">
        <v>209</v>
      </c>
      <c r="H15" s="33" t="s">
        <v>220</v>
      </c>
      <c r="I15" s="35">
        <v>10040000</v>
      </c>
      <c r="J15" s="35">
        <v>17066780</v>
      </c>
      <c r="K15" s="33" t="s">
        <v>191</v>
      </c>
      <c r="L15" s="35">
        <v>-5698180</v>
      </c>
      <c r="M15" s="35">
        <v>-5698180</v>
      </c>
      <c r="N15" s="27">
        <f>-L15</f>
        <v>5698180</v>
      </c>
    </row>
    <row r="16" spans="1:14" ht="15">
      <c r="A16" s="33"/>
      <c r="B16" s="33">
        <v>5121</v>
      </c>
      <c r="C16" s="33" t="s">
        <v>160</v>
      </c>
      <c r="D16" s="33" t="s">
        <v>39</v>
      </c>
      <c r="E16" s="33">
        <v>0</v>
      </c>
      <c r="F16" s="34" t="s">
        <v>198</v>
      </c>
      <c r="G16" s="33"/>
      <c r="H16" s="33" t="s">
        <v>221</v>
      </c>
      <c r="I16" s="35">
        <v>22987089.81</v>
      </c>
      <c r="J16" s="35">
        <v>22982734.07</v>
      </c>
      <c r="K16" s="33" t="s">
        <v>191</v>
      </c>
      <c r="L16" s="35">
        <v>4355.73999999907</v>
      </c>
      <c r="M16" s="35">
        <v>4355.73999999907</v>
      </c>
      <c r="N16" s="27">
        <f>L16</f>
        <v>4355.73999999907</v>
      </c>
    </row>
    <row r="17" spans="2:14" ht="15">
      <c r="B17" s="33">
        <v>5122</v>
      </c>
      <c r="C17" s="33" t="s">
        <v>161</v>
      </c>
      <c r="D17" s="33" t="s">
        <v>39</v>
      </c>
      <c r="E17" s="33">
        <v>0</v>
      </c>
      <c r="F17" s="34" t="s">
        <v>222</v>
      </c>
      <c r="G17" s="33" t="s">
        <v>209</v>
      </c>
      <c r="H17" s="33" t="s">
        <v>223</v>
      </c>
      <c r="I17" s="35">
        <v>5507676.53</v>
      </c>
      <c r="J17" s="35">
        <v>67600</v>
      </c>
      <c r="K17" s="33" t="s">
        <v>191</v>
      </c>
      <c r="L17" s="35">
        <v>32477.7300000002</v>
      </c>
      <c r="M17" s="35">
        <v>32477.7300000002</v>
      </c>
      <c r="N17" s="27">
        <f>L17</f>
        <v>32477.7300000002</v>
      </c>
    </row>
    <row r="18" spans="2:13" ht="15">
      <c r="B18" s="33">
        <v>5312</v>
      </c>
      <c r="C18" s="33" t="s">
        <v>224</v>
      </c>
      <c r="D18" s="33" t="s">
        <v>39</v>
      </c>
      <c r="E18" s="33">
        <v>0</v>
      </c>
      <c r="F18" s="34" t="s">
        <v>225</v>
      </c>
      <c r="G18" s="33" t="s">
        <v>209</v>
      </c>
      <c r="H18" s="33" t="s">
        <v>226</v>
      </c>
      <c r="I18" s="35">
        <v>2200</v>
      </c>
      <c r="J18" s="35">
        <v>2200</v>
      </c>
      <c r="K18" s="33" t="s">
        <v>191</v>
      </c>
      <c r="L18" s="35">
        <v>0</v>
      </c>
      <c r="M18" s="35">
        <v>0</v>
      </c>
    </row>
    <row r="19" spans="2:13" ht="15">
      <c r="B19" s="33">
        <v>581</v>
      </c>
      <c r="C19" s="33" t="s">
        <v>227</v>
      </c>
      <c r="D19" s="33" t="s">
        <v>39</v>
      </c>
      <c r="E19" s="33">
        <v>0</v>
      </c>
      <c r="F19" s="34" t="s">
        <v>212</v>
      </c>
      <c r="G19" s="33"/>
      <c r="H19" s="33" t="s">
        <v>228</v>
      </c>
      <c r="I19" s="35">
        <v>5480000</v>
      </c>
      <c r="J19" s="35">
        <v>5480000</v>
      </c>
      <c r="K19" s="33" t="s">
        <v>191</v>
      </c>
      <c r="L19" s="35">
        <v>0</v>
      </c>
      <c r="M19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62"/>
  <sheetViews>
    <sheetView zoomScalePageLayoutView="0" workbookViewId="0" topLeftCell="A39">
      <selection activeCell="F61" sqref="F61"/>
    </sheetView>
  </sheetViews>
  <sheetFormatPr defaultColWidth="9.140625" defaultRowHeight="15"/>
  <cols>
    <col min="1" max="1" width="40.421875" style="0" bestFit="1" customWidth="1"/>
    <col min="2" max="3" width="11.28125" style="0" bestFit="1" customWidth="1"/>
    <col min="9" max="9" width="43.8515625" style="0" customWidth="1"/>
    <col min="10" max="10" width="11.28125" style="0" bestFit="1" customWidth="1"/>
  </cols>
  <sheetData>
    <row r="4" spans="1:3" ht="15">
      <c r="A4" s="65" t="s">
        <v>95</v>
      </c>
      <c r="B4" s="71" t="s">
        <v>166</v>
      </c>
      <c r="C4" s="71" t="s">
        <v>167</v>
      </c>
    </row>
    <row r="5" spans="1:3" ht="15">
      <c r="A5" s="66" t="s">
        <v>243</v>
      </c>
      <c r="B5" s="69">
        <v>29000</v>
      </c>
      <c r="C5" s="69">
        <v>5000</v>
      </c>
    </row>
    <row r="6" spans="1:3" ht="15">
      <c r="A6" s="66" t="s">
        <v>244</v>
      </c>
      <c r="B6" s="67">
        <v>2500</v>
      </c>
      <c r="C6" s="67">
        <v>2500</v>
      </c>
    </row>
    <row r="7" spans="1:3" ht="15">
      <c r="A7" s="66" t="s">
        <v>245</v>
      </c>
      <c r="B7" s="67">
        <v>0</v>
      </c>
      <c r="C7" s="67">
        <v>694050</v>
      </c>
    </row>
    <row r="8" spans="1:3" ht="15">
      <c r="A8" s="66" t="s">
        <v>246</v>
      </c>
      <c r="B8" s="67">
        <v>650</v>
      </c>
      <c r="C8" s="67">
        <v>650</v>
      </c>
    </row>
    <row r="9" spans="1:3" ht="15">
      <c r="A9" s="66" t="s">
        <v>247</v>
      </c>
      <c r="B9" s="67">
        <v>4400</v>
      </c>
      <c r="C9" s="67">
        <v>2000</v>
      </c>
    </row>
    <row r="10" spans="1:3" ht="15">
      <c r="A10" s="66" t="s">
        <v>248</v>
      </c>
      <c r="B10" s="67">
        <v>202400</v>
      </c>
      <c r="C10" s="67">
        <v>168310</v>
      </c>
    </row>
    <row r="11" spans="1:3" ht="15">
      <c r="A11" s="66" t="s">
        <v>249</v>
      </c>
      <c r="B11" s="67">
        <v>52822992.2</v>
      </c>
      <c r="C11" s="67">
        <v>1491498</v>
      </c>
    </row>
    <row r="12" spans="1:3" ht="15">
      <c r="A12" s="66" t="s">
        <v>250</v>
      </c>
      <c r="B12" s="67">
        <v>5016690</v>
      </c>
      <c r="C12" s="67">
        <v>7606</v>
      </c>
    </row>
    <row r="13" spans="1:3" ht="15">
      <c r="A13" s="66" t="s">
        <v>251</v>
      </c>
      <c r="B13" s="67">
        <v>2000</v>
      </c>
      <c r="C13" s="67"/>
    </row>
    <row r="14" spans="1:3" ht="15">
      <c r="A14" s="66" t="s">
        <v>252</v>
      </c>
      <c r="B14" s="67">
        <v>71784.63</v>
      </c>
      <c r="C14" s="67"/>
    </row>
    <row r="15" spans="1:3" ht="15">
      <c r="A15" s="66" t="s">
        <v>253</v>
      </c>
      <c r="B15" s="67">
        <v>6835.58</v>
      </c>
      <c r="C15" s="67"/>
    </row>
    <row r="16" spans="1:3" ht="15">
      <c r="A16" s="66" t="s">
        <v>254</v>
      </c>
      <c r="B16" s="67">
        <v>60312</v>
      </c>
      <c r="C16" s="67"/>
    </row>
    <row r="17" spans="1:3" ht="15">
      <c r="A17" s="66" t="s">
        <v>255</v>
      </c>
      <c r="B17" s="67">
        <v>24000</v>
      </c>
      <c r="C17" s="67"/>
    </row>
    <row r="18" spans="1:3" ht="15">
      <c r="A18" s="66" t="s">
        <v>256</v>
      </c>
      <c r="B18" s="67">
        <v>3800</v>
      </c>
      <c r="C18" s="67"/>
    </row>
    <row r="19" spans="1:3" ht="15">
      <c r="A19" s="70" t="s">
        <v>257</v>
      </c>
      <c r="B19" s="68">
        <f>SUM(B5:B18)</f>
        <v>58247364.410000004</v>
      </c>
      <c r="C19" s="68">
        <f>SUM(C5:C18)</f>
        <v>2371614</v>
      </c>
    </row>
    <row r="20" spans="2:3" ht="15">
      <c r="B20" s="35">
        <f>B19-BSH!D68</f>
        <v>38244582.63</v>
      </c>
      <c r="C20" s="27">
        <f>C19-BSH!E68</f>
        <v>2371614</v>
      </c>
    </row>
    <row r="22" spans="1:3" ht="15">
      <c r="A22" s="72"/>
      <c r="B22" s="72"/>
      <c r="C22" s="72"/>
    </row>
    <row r="23" spans="1:3" ht="15.75" thickBot="1">
      <c r="A23" s="75"/>
      <c r="B23" s="73" t="s">
        <v>166</v>
      </c>
      <c r="C23" s="73" t="s">
        <v>167</v>
      </c>
    </row>
    <row r="24" spans="1:3" ht="15.75" thickTop="1">
      <c r="A24" s="76" t="s">
        <v>96</v>
      </c>
      <c r="B24" s="74">
        <f>BSH!D69</f>
        <v>0</v>
      </c>
      <c r="C24" s="74">
        <f>BSH!E69</f>
        <v>0</v>
      </c>
    </row>
    <row r="29" spans="1:3" ht="15">
      <c r="A29" s="77" t="s">
        <v>107</v>
      </c>
      <c r="B29" s="78" t="s">
        <v>166</v>
      </c>
      <c r="C29" s="78" t="s">
        <v>167</v>
      </c>
    </row>
    <row r="30" spans="1:3" ht="15">
      <c r="A30" s="31" t="s">
        <v>258</v>
      </c>
      <c r="B30" s="48">
        <f>BSH!D121</f>
        <v>4534585.9</v>
      </c>
      <c r="C30" s="48" t="e">
        <f>BSH!#REF!</f>
        <v>#REF!</v>
      </c>
    </row>
    <row r="31" spans="1:3" ht="15.75" thickBot="1">
      <c r="A31" s="44" t="s">
        <v>260</v>
      </c>
      <c r="B31" s="45" t="e">
        <f>BSH!#REF!+BSH!#REF!</f>
        <v>#REF!</v>
      </c>
      <c r="C31" s="45" t="e">
        <f>BSH!#REF!+BSH!#REF!</f>
        <v>#REF!</v>
      </c>
    </row>
    <row r="32" spans="1:3" ht="18.75" customHeight="1" thickTop="1">
      <c r="A32" s="47" t="s">
        <v>259</v>
      </c>
      <c r="B32" s="40" t="e">
        <f>SUM(B30:B31)</f>
        <v>#REF!</v>
      </c>
      <c r="C32" s="40" t="e">
        <f>SUM(C30:C31)</f>
        <v>#REF!</v>
      </c>
    </row>
    <row r="38" spans="1:3" ht="15">
      <c r="A38" s="77" t="s">
        <v>269</v>
      </c>
      <c r="B38" s="78" t="s">
        <v>166</v>
      </c>
      <c r="C38" s="78" t="s">
        <v>167</v>
      </c>
    </row>
    <row r="39" spans="1:3" s="33" customFormat="1" ht="15">
      <c r="A39" s="33" t="s">
        <v>163</v>
      </c>
      <c r="B39" s="82">
        <f>PL!C44</f>
        <v>1265</v>
      </c>
      <c r="C39" s="82">
        <v>0</v>
      </c>
    </row>
    <row r="40" spans="1:3" s="33" customFormat="1" ht="15.75" thickBot="1">
      <c r="A40" s="44" t="s">
        <v>162</v>
      </c>
      <c r="B40" s="45" t="e">
        <f>PL!C45+PL!#REF!</f>
        <v>#REF!</v>
      </c>
      <c r="C40" s="45">
        <v>0</v>
      </c>
    </row>
    <row r="41" spans="1:3" s="33" customFormat="1" ht="15.75" thickTop="1">
      <c r="A41" s="80" t="s">
        <v>270</v>
      </c>
      <c r="B41" s="83" t="e">
        <f>SUM(B39:B40)</f>
        <v>#REF!</v>
      </c>
      <c r="C41" s="83">
        <f>SUM(C39:C40)</f>
        <v>0</v>
      </c>
    </row>
    <row r="42" spans="1:3" s="33" customFormat="1" ht="15">
      <c r="A42" s="80"/>
      <c r="B42" s="81"/>
      <c r="C42" s="81"/>
    </row>
    <row r="43" spans="1:3" s="33" customFormat="1" ht="15">
      <c r="A43" s="77" t="s">
        <v>271</v>
      </c>
      <c r="B43" s="78"/>
      <c r="C43" s="78"/>
    </row>
    <row r="44" spans="1:10" ht="15">
      <c r="A44" s="42" t="s">
        <v>261</v>
      </c>
      <c r="B44" s="79">
        <f>-PL!C51</f>
        <v>28700</v>
      </c>
      <c r="C44" s="79">
        <v>2000</v>
      </c>
      <c r="I44" s="33"/>
      <c r="J44" s="35"/>
    </row>
    <row r="45" spans="1:10" ht="15">
      <c r="A45" s="42" t="s">
        <v>262</v>
      </c>
      <c r="B45" s="79" t="e">
        <f>-PL!#REF!</f>
        <v>#REF!</v>
      </c>
      <c r="C45" s="79">
        <v>309859</v>
      </c>
      <c r="I45" s="33"/>
      <c r="J45" s="35"/>
    </row>
    <row r="46" spans="1:10" s="33" customFormat="1" ht="15">
      <c r="A46" s="42" t="s">
        <v>273</v>
      </c>
      <c r="B46" s="79">
        <f>-PL!C52</f>
        <v>53180</v>
      </c>
      <c r="C46" s="79"/>
      <c r="J46" s="35"/>
    </row>
    <row r="47" spans="1:10" ht="15">
      <c r="A47" s="42" t="s">
        <v>263</v>
      </c>
      <c r="B47" s="79" t="e">
        <f>-PL!#REF!</f>
        <v>#REF!</v>
      </c>
      <c r="C47" s="79">
        <v>73940</v>
      </c>
      <c r="I47" s="33"/>
      <c r="J47" s="35"/>
    </row>
    <row r="48" spans="1:10" ht="15">
      <c r="A48" s="42" t="s">
        <v>264</v>
      </c>
      <c r="B48" s="79">
        <f>-PL!C56</f>
        <v>261557</v>
      </c>
      <c r="C48" s="79">
        <v>1448459</v>
      </c>
      <c r="I48" s="33"/>
      <c r="J48" s="35"/>
    </row>
    <row r="49" spans="1:10" ht="15">
      <c r="A49" s="42" t="s">
        <v>265</v>
      </c>
      <c r="B49" s="79">
        <f>-PL!C57</f>
        <v>38126</v>
      </c>
      <c r="C49" s="79">
        <v>96562</v>
      </c>
      <c r="I49" s="33"/>
      <c r="J49" s="35"/>
    </row>
    <row r="50" spans="1:10" ht="15">
      <c r="A50" s="42" t="s">
        <v>266</v>
      </c>
      <c r="B50" s="79"/>
      <c r="C50" s="79">
        <v>87500</v>
      </c>
      <c r="I50" s="33"/>
      <c r="J50" s="35"/>
    </row>
    <row r="51" spans="1:10" ht="15">
      <c r="A51" s="42" t="s">
        <v>267</v>
      </c>
      <c r="B51" s="79"/>
      <c r="C51" s="79">
        <v>60693</v>
      </c>
      <c r="I51" s="33"/>
      <c r="J51" s="35"/>
    </row>
    <row r="52" spans="1:10" s="33" customFormat="1" ht="15">
      <c r="A52" s="42" t="s">
        <v>277</v>
      </c>
      <c r="B52" s="79">
        <f>-PL!C60-PL!C55</f>
        <v>116053</v>
      </c>
      <c r="C52" s="79"/>
      <c r="J52" s="35"/>
    </row>
    <row r="53" spans="1:10" s="33" customFormat="1" ht="15">
      <c r="A53" s="42" t="s">
        <v>237</v>
      </c>
      <c r="B53" s="79">
        <f>-PL!C63-PL!C64</f>
        <v>-541040</v>
      </c>
      <c r="C53" s="79"/>
      <c r="J53" s="35"/>
    </row>
    <row r="54" spans="1:10" s="33" customFormat="1" ht="15">
      <c r="A54" s="42" t="s">
        <v>274</v>
      </c>
      <c r="B54" s="79">
        <f>-PL!C53</f>
        <v>9625</v>
      </c>
      <c r="C54" s="79"/>
      <c r="J54" s="35"/>
    </row>
    <row r="55" spans="1:10" s="33" customFormat="1" ht="15">
      <c r="A55" s="42" t="s">
        <v>275</v>
      </c>
      <c r="B55" s="79">
        <f>-PL!C54</f>
        <v>3000</v>
      </c>
      <c r="C55" s="79"/>
      <c r="J55" s="35"/>
    </row>
    <row r="56" spans="1:10" s="33" customFormat="1" ht="15">
      <c r="A56" s="42" t="s">
        <v>276</v>
      </c>
      <c r="B56" s="79" t="e">
        <f>-PL!#REF!</f>
        <v>#REF!</v>
      </c>
      <c r="C56" s="79"/>
      <c r="J56" s="35"/>
    </row>
    <row r="57" spans="1:10" s="33" customFormat="1" ht="15">
      <c r="A57" s="42" t="s">
        <v>164</v>
      </c>
      <c r="B57" s="79">
        <f>-PL!C59</f>
        <v>116449</v>
      </c>
      <c r="C57" s="79"/>
      <c r="J57" s="35"/>
    </row>
    <row r="58" spans="1:10" ht="15.75" thickBot="1">
      <c r="A58" s="44" t="s">
        <v>268</v>
      </c>
      <c r="B58" s="45"/>
      <c r="C58" s="45">
        <v>116307</v>
      </c>
      <c r="I58" s="33"/>
      <c r="J58" s="35"/>
    </row>
    <row r="59" spans="1:10" ht="15.75" thickTop="1">
      <c r="A59" s="47" t="s">
        <v>272</v>
      </c>
      <c r="B59" s="40" t="e">
        <f>SUM(B44:B58)</f>
        <v>#REF!</v>
      </c>
      <c r="C59" s="40">
        <f>SUM(C44:C58)</f>
        <v>2195320</v>
      </c>
      <c r="I59" s="33"/>
      <c r="J59" s="35"/>
    </row>
    <row r="60" spans="1:3" ht="15.75" thickBot="1">
      <c r="A60" s="84"/>
      <c r="B60" s="84"/>
      <c r="C60" s="84"/>
    </row>
    <row r="61" spans="1:3" ht="15.75" thickTop="1">
      <c r="A61" s="37" t="s">
        <v>123</v>
      </c>
      <c r="B61" s="85" t="e">
        <f>B41-B59</f>
        <v>#REF!</v>
      </c>
      <c r="C61" s="85">
        <f>C41-C59</f>
        <v>-2195320</v>
      </c>
    </row>
    <row r="62" spans="2:3" ht="15">
      <c r="B62" s="27" t="e">
        <f>B61-BSH!D98</f>
        <v>#REF!</v>
      </c>
      <c r="C62" s="27">
        <f>C61-BSH!E98</f>
        <v>-2195320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a.mihali</dc:creator>
  <cp:keywords/>
  <dc:description/>
  <cp:lastModifiedBy>a.mihali</cp:lastModifiedBy>
  <cp:lastPrinted>2012-03-27T11:20:26Z</cp:lastPrinted>
  <dcterms:created xsi:type="dcterms:W3CDTF">2012-02-24T09:39:13Z</dcterms:created>
  <dcterms:modified xsi:type="dcterms:W3CDTF">2012-04-24T09:40:11Z</dcterms:modified>
  <cp:category/>
  <cp:version/>
  <cp:contentType/>
  <cp:contentStatus/>
</cp:coreProperties>
</file>