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2"/>
  </bookViews>
  <sheets>
    <sheet name="BILANCI" sheetId="1" r:id="rId1"/>
    <sheet name="P A SH" sheetId="2" r:id="rId2"/>
    <sheet name="Levizja e kapitaleve" sheetId="3" r:id="rId3"/>
    <sheet name="CASH flows" sheetId="4" r:id="rId4"/>
    <sheet name="PASQYA AAM " sheetId="5" r:id="rId5"/>
    <sheet name="PASQYRA NR 1.2" sheetId="6" r:id="rId6"/>
    <sheet name="PASQYRA NR 3" sheetId="7" r:id="rId7"/>
    <sheet name="Amortizimi" sheetId="8" r:id="rId8"/>
    <sheet name="TVSH 2013" sheetId="9" r:id="rId9"/>
    <sheet name="Bilanci F 5" sheetId="10" r:id="rId10"/>
    <sheet name="fitim Humbje F5" sheetId="11" r:id="rId11"/>
    <sheet name="Sheet1" sheetId="12" r:id="rId12"/>
  </sheets>
  <definedNames>
    <definedName name="_xlnm.Print_Area" localSheetId="0">'BILANCI'!$A$1:$E$113</definedName>
    <definedName name="_xlnm.Print_Area" localSheetId="9">'Bilanci F 5'!#REF!</definedName>
    <definedName name="_xlnm.Print_Area" localSheetId="3">'CASH flows'!#REF!</definedName>
    <definedName name="_xlnm.Print_Area" localSheetId="10">'fitim Humbje F5'!$A$1:$G$73</definedName>
    <definedName name="_xlnm.Print_Area" localSheetId="8">'TVSH 2013'!$A$1:$N$24</definedName>
  </definedNames>
  <calcPr fullCalcOnLoad="1"/>
</workbook>
</file>

<file path=xl/comments9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 mbartur nga muaji dhjetor i viti 2009, nese eshte e zbritshme-e kreditueshme p.sh. shkruaje -50.000, nese eshte tvsh per tu paguar shkruaje +50.000 leek.
</t>
        </r>
      </text>
    </comment>
  </commentList>
</comments>
</file>

<file path=xl/sharedStrings.xml><?xml version="1.0" encoding="utf-8"?>
<sst xmlns="http://schemas.openxmlformats.org/spreadsheetml/2006/main" count="771" uniqueCount="569">
  <si>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</si>
  <si>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</si>
  <si>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</si>
  <si>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</si>
  <si>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</si>
  <si>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</si>
  <si>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</si>
  <si>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</si>
  <si>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</si>
  <si>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</si>
  <si>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</si>
  <si>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</si>
  <si>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</si>
  <si>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</si>
  <si>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</si>
  <si>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</si>
  <si>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</si>
  <si>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</si>
  <si>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</si>
  <si>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Instrumente të tjera borxhi</t>
  </si>
  <si>
    <t>d)</t>
  </si>
  <si>
    <t>Investime të tjera financiare</t>
  </si>
  <si>
    <t>Inventari</t>
  </si>
  <si>
    <t>Prodhim në proces</t>
  </si>
  <si>
    <t>Produkte të gatshme  Inventar I Imet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</si>
  <si>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</si>
  <si>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</si>
  <si>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</si>
  <si>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</si>
  <si>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</si>
  <si>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</si>
  <si>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</si>
  <si>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</si>
  <si>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</si>
  <si>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</si>
  <si>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</si>
  <si>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</si>
  <si>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</si>
  <si>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</si>
  <si>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</si>
  <si>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</si>
  <si>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</si>
  <si>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</si>
  <si>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</si>
  <si>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</si>
  <si>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</si>
  <si>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</si>
  <si>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</si>
  <si>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</si>
  <si>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</si>
  <si>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</si>
  <si>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</si>
  <si>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</si>
  <si>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</si>
  <si>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</si>
  <si>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</si>
  <si>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</si>
  <si>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</si>
  <si>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</si>
  <si>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</si>
  <si>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</si>
  <si>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</si>
  <si>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</si>
  <si>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</si>
  <si>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</si>
  <si>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</si>
  <si>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</si>
  <si>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</si>
  <si>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</si>
  <si>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</si>
  <si>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</si>
  <si>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</si>
  <si>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</si>
  <si>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</si>
  <si>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</si>
  <si>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</si>
  <si>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</si>
  <si>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</si>
  <si>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</si>
  <si>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</si>
  <si>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</si>
  <si>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</si>
  <si>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</si>
  <si>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</si>
  <si>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</si>
  <si>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</si>
  <si>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</si>
  <si>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</si>
  <si>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</si>
  <si>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</si>
  <si>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</si>
  <si>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>ne leke</t>
  </si>
  <si>
    <t>N.r.</t>
  </si>
  <si>
    <t>P Ë R SH K R I M I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</si>
  <si>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</si>
  <si>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</si>
  <si>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</si>
  <si>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</si>
  <si>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</si>
  <si>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</si>
  <si>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</si>
  <si>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</si>
  <si>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</si>
  <si>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</si>
  <si>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</si>
  <si>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</si>
  <si>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</si>
  <si>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</si>
  <si>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</si>
  <si>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</si>
  <si>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</si>
  <si>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</si>
  <si>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</si>
  <si>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</si>
  <si>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</si>
  <si>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</si>
  <si>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</si>
  <si>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</si>
  <si>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</si>
  <si>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</si>
  <si>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</si>
  <si>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</si>
  <si>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</si>
  <si>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</si>
  <si>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</si>
  <si>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Sipas metodës direkte . Direct method</t>
  </si>
  <si>
    <t>Shenime Note</t>
  </si>
  <si>
    <t>Fluksi parave nga veprimtarite e çfrytezimit. Cash flows from operating activities</t>
  </si>
  <si>
    <t>Paratë e arkëtuara nga klientët</t>
  </si>
  <si>
    <t>Paratë e paguara ndaj furnitorëve dhe punonjësve</t>
  </si>
  <si>
    <t>Paratë e ardhura nga veprimtaritë</t>
  </si>
  <si>
    <t>Interesi i paguar   Interest paid</t>
  </si>
  <si>
    <t>Tatim fitimi i paguar - Taxtion paid</t>
  </si>
  <si>
    <t>Paraja neto nga veprimtaritë e shfrytëzimit - Net cash flows from operating activities</t>
  </si>
  <si>
    <t>Fluksi i parave  nga veprimtarite e investuese -  Cash flows from investing activities</t>
  </si>
  <si>
    <t>Blerja e kompanise se kontrolluar X së kontrolluar  minus paratë e arkëtuara</t>
  </si>
  <si>
    <t>Blerja e  aktiveve afatgjata materiale -Payments for the acquisition of property, plant and equipment</t>
  </si>
  <si>
    <t>Të ardhura nga shitja e paisjeve . Receipts from sale of property, plant and equipment</t>
  </si>
  <si>
    <t>Interesi i arkëtuar - Interest received</t>
  </si>
  <si>
    <t>Dividendët e arkëtuar - Dividends received</t>
  </si>
  <si>
    <t>Paraja  neto,  e përdorur në aktivitetet e investuese -  Net cash flows used in investing activities</t>
  </si>
  <si>
    <t>C</t>
  </si>
  <si>
    <t>Fluksi i parave nga aktivitetet 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</si>
  <si>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</si>
  <si>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</si>
  <si>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</si>
  <si>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</si>
  <si>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përdorur në veprimtaritë financiare - Net cash flows used in financing activities</t>
  </si>
  <si>
    <t>Rritja / rënia neto e mjeteve monetare - Increase / decrease  in cash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</si>
  <si>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</si>
  <si>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</si>
  <si>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</si>
  <si>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</si>
  <si>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</si>
  <si>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</si>
  <si>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</si>
  <si>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</si>
  <si>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</si>
  <si>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</si>
  <si>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</si>
  <si>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</si>
  <si>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</si>
  <si>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</si>
  <si>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</si>
  <si>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</si>
  <si>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</si>
  <si>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</si>
  <si>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</si>
  <si>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</si>
  <si>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</si>
  <si>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</si>
  <si>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</si>
  <si>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</si>
  <si>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</si>
  <si>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</si>
  <si>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</si>
  <si>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</si>
  <si>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</si>
  <si>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</si>
  <si>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</si>
  <si>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</si>
  <si>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</si>
  <si>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</si>
  <si>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</si>
  <si>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</si>
  <si>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</si>
  <si>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</si>
  <si>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</si>
  <si>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</si>
  <si>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</si>
  <si>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</si>
  <si>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</si>
  <si>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</si>
  <si>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</si>
  <si>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</si>
  <si>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</si>
  <si>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</si>
  <si>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</si>
  <si>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</si>
  <si>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</si>
  <si>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</si>
  <si>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</si>
  <si>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</si>
  <si>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</si>
  <si>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</si>
  <si>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</si>
  <si>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</si>
  <si>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</si>
  <si>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</si>
  <si>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</si>
  <si>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</si>
  <si>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</si>
  <si>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</si>
  <si>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</si>
  <si>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</si>
  <si>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</si>
  <si>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</si>
  <si>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</si>
  <si>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</si>
  <si>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</si>
  <si>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</si>
  <si>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</si>
  <si>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</si>
  <si>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</si>
  <si>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</si>
  <si>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</si>
  <si>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</si>
  <si>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</si>
  <si>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</si>
  <si>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</si>
  <si>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</si>
  <si>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</si>
  <si>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</si>
  <si>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</si>
  <si>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</si>
  <si>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</si>
  <si>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</si>
  <si>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</si>
  <si>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</si>
  <si>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</si>
  <si>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</si>
  <si>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</si>
  <si>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</si>
  <si>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</si>
  <si>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</si>
  <si>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</si>
  <si>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</si>
  <si>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</si>
  <si>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</si>
  <si>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</si>
  <si>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</si>
  <si>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</si>
  <si>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</si>
  <si>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</si>
  <si>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</si>
  <si>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</si>
  <si>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</si>
  <si>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</si>
  <si>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</si>
  <si>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</si>
  <si>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</si>
  <si>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</si>
  <si>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</si>
  <si>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</si>
  <si>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</si>
  <si>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</si>
  <si>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</si>
  <si>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</si>
  <si>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</si>
  <si>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</si>
  <si>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</si>
  <si>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</si>
  <si>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</si>
  <si>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</si>
  <si>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</si>
  <si>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</si>
  <si>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</si>
  <si>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</si>
  <si>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</si>
  <si>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</si>
  <si>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</si>
  <si>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</si>
  <si>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</si>
  <si>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</si>
  <si>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</si>
  <si>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</si>
  <si>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</si>
  <si>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</si>
  <si>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</si>
  <si>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</si>
  <si>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</si>
  <si>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</si>
  <si>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</si>
  <si>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</si>
  <si>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</si>
  <si>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</si>
  <si>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</si>
  <si>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</si>
  <si>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</si>
  <si>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</si>
  <si>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</si>
  <si>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</si>
  <si>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</si>
  <si>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</si>
  <si>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</si>
  <si>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</si>
  <si>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</si>
  <si>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</si>
  <si>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</si>
  <si>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</si>
  <si>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</si>
  <si>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</si>
  <si>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</si>
  <si>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</si>
  <si>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</si>
  <si>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</si>
  <si>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</si>
  <si>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</si>
  <si>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</si>
  <si>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</si>
  <si>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</si>
  <si>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</si>
  <si>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</si>
  <si>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</si>
  <si>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</si>
  <si>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r>
      <t xml:space="preserve">Shenim: </t>
    </r>
    <r>
      <rPr>
        <sz val="10"/>
        <rFont val="Arial"/>
        <family val="2"/>
      </rPr>
      <t>Kjo pasqyre plotesohet edhe on-line.</t>
    </r>
  </si>
  <si>
    <t>Lëndët e para (Inv. Imet )</t>
  </si>
  <si>
    <t xml:space="preserve">Mallra per rishitje    </t>
  </si>
  <si>
    <t>000/lek</t>
  </si>
  <si>
    <t>N/R</t>
  </si>
  <si>
    <t>E M E R T I M I</t>
  </si>
  <si>
    <t>Amortizimi trasheg.</t>
  </si>
  <si>
    <t>Vlefta e Mbetur</t>
  </si>
  <si>
    <t>% e Amortizimit</t>
  </si>
  <si>
    <t>Amortizimi</t>
  </si>
  <si>
    <t>Kontabilizuar</t>
  </si>
  <si>
    <t>Totali Amo.</t>
  </si>
  <si>
    <t>Makineri Pisje</t>
  </si>
  <si>
    <t>Paisje zyre Informatike</t>
  </si>
  <si>
    <t>Mobilje orendi</t>
  </si>
  <si>
    <t>Sh u m a</t>
  </si>
  <si>
    <t>" KID ZONE "  SH.P.K</t>
  </si>
  <si>
    <t>" KID ZONE " SH.P.K</t>
  </si>
  <si>
    <t>Shoqeria    " KID ZONE " SH.P.K</t>
  </si>
  <si>
    <r>
      <t xml:space="preserve">NIPTI           </t>
    </r>
    <r>
      <rPr>
        <b/>
        <i/>
        <sz val="10"/>
        <rFont val="Arial"/>
        <family val="2"/>
      </rPr>
      <t xml:space="preserve"> L 11716007 K </t>
    </r>
  </si>
  <si>
    <r>
      <t xml:space="preserve">Shoqeria   </t>
    </r>
    <r>
      <rPr>
        <b/>
        <i/>
        <sz val="12"/>
        <rFont val="Arial"/>
        <family val="2"/>
      </rPr>
      <t xml:space="preserve">" KID   ZONE " SH.P.K </t>
    </r>
  </si>
  <si>
    <t>Shoqeria KID ZONE sh.p.k. Tirane</t>
  </si>
  <si>
    <t>llogari</t>
  </si>
  <si>
    <t>pershkrim</t>
  </si>
  <si>
    <t>Pasiv</t>
  </si>
  <si>
    <t>121Z</t>
  </si>
  <si>
    <t xml:space="preserve">HUMBJE/FITIM </t>
  </si>
  <si>
    <t>Aktiv</t>
  </si>
  <si>
    <t>2131</t>
  </si>
  <si>
    <t>instalime teknike specifike</t>
  </si>
  <si>
    <t>2134</t>
  </si>
  <si>
    <t>Makineri dhe pajisje pune</t>
  </si>
  <si>
    <t>2135</t>
  </si>
  <si>
    <t>instrumente dhe vegla</t>
  </si>
  <si>
    <t>2181</t>
  </si>
  <si>
    <t>Mobilje dhe pajisje zyre</t>
  </si>
  <si>
    <t>2182</t>
  </si>
  <si>
    <t>Pajisje informative</t>
  </si>
  <si>
    <t>2188</t>
  </si>
  <si>
    <t>Te tjera</t>
  </si>
  <si>
    <t>Shuma</t>
  </si>
  <si>
    <t>351</t>
  </si>
  <si>
    <t>Mallra grupi I</t>
  </si>
  <si>
    <t>401</t>
  </si>
  <si>
    <t>Furnitore per mallra , produkte e sherbime</t>
  </si>
  <si>
    <t>411</t>
  </si>
  <si>
    <t>Kliente per mallra , produkte e sherbime</t>
  </si>
  <si>
    <t>431</t>
  </si>
  <si>
    <t>Sigurime shoqerore dhe shendetsore</t>
  </si>
  <si>
    <t>442</t>
  </si>
  <si>
    <t>Tatim  mbi te ardhurat e personale</t>
  </si>
  <si>
    <t>46701</t>
  </si>
  <si>
    <t>NEPTUN</t>
  </si>
  <si>
    <t>4621</t>
  </si>
  <si>
    <t>Banka NBG</t>
  </si>
  <si>
    <t>5121</t>
  </si>
  <si>
    <t>Vlera monetare ne leke</t>
  </si>
  <si>
    <t>51241</t>
  </si>
  <si>
    <t>Banka EUR</t>
  </si>
  <si>
    <t>5311</t>
  </si>
  <si>
    <t>Vlera monetare ne lek</t>
  </si>
  <si>
    <t>shpenzime</t>
  </si>
  <si>
    <t>ardhura</t>
  </si>
  <si>
    <t>ARDHURA</t>
  </si>
  <si>
    <t>705</t>
  </si>
  <si>
    <t>SHPENZIME</t>
  </si>
  <si>
    <t>6035</t>
  </si>
  <si>
    <t>Ndrysh.gjend.mallra</t>
  </si>
  <si>
    <t>605</t>
  </si>
  <si>
    <t>Blerje /shpenzime mallra, sherbimesh</t>
  </si>
  <si>
    <t>636</t>
  </si>
  <si>
    <t>Taksa Doganore</t>
  </si>
  <si>
    <t>631</t>
  </si>
  <si>
    <t>Tatim mbi qark. dhe akciza</t>
  </si>
  <si>
    <t>6271</t>
  </si>
  <si>
    <t>Transporte per blerje</t>
  </si>
  <si>
    <t>601</t>
  </si>
  <si>
    <t>Blerje /shpenzime te materialeve</t>
  </si>
  <si>
    <t>604</t>
  </si>
  <si>
    <t>Bl.energji,avull,uje</t>
  </si>
  <si>
    <t>606</t>
  </si>
  <si>
    <t>Blerje amballazhi</t>
  </si>
  <si>
    <t>613</t>
  </si>
  <si>
    <t>Qira</t>
  </si>
  <si>
    <t>615</t>
  </si>
  <si>
    <t>616</t>
  </si>
  <si>
    <t>Sigurime</t>
  </si>
  <si>
    <t>618</t>
  </si>
  <si>
    <t>621</t>
  </si>
  <si>
    <t>Personel nga jashte ndermarjes</t>
  </si>
  <si>
    <t>624</t>
  </si>
  <si>
    <t>Publicitet,reklama</t>
  </si>
  <si>
    <t>Udhetime e djeta</t>
  </si>
  <si>
    <t>6276</t>
  </si>
  <si>
    <t>Per personelin</t>
  </si>
  <si>
    <t>628</t>
  </si>
  <si>
    <t>Sherbime bankare</t>
  </si>
  <si>
    <t>638</t>
  </si>
  <si>
    <t>Tatime te tjera</t>
  </si>
  <si>
    <t>658</t>
  </si>
  <si>
    <t>Shpenzime te tjera</t>
  </si>
  <si>
    <t>641</t>
  </si>
  <si>
    <t>Pagat dhe shperblimet e personelit</t>
  </si>
  <si>
    <t>644</t>
  </si>
  <si>
    <t>Sigurimet shoqerore dhe shendetesore</t>
  </si>
  <si>
    <t>Fitimi - Humbje</t>
  </si>
  <si>
    <t>Shp. Amortizimi</t>
  </si>
  <si>
    <t>Vl, Neto e Akt.Qendrushme</t>
  </si>
  <si>
    <t xml:space="preserve"> 000/ Leke </t>
  </si>
  <si>
    <t>000/Leke</t>
  </si>
  <si>
    <t>tvsh</t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</si>
  <si>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</si>
  <si>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>Viti 2012</t>
  </si>
  <si>
    <t>``KID  ZONE`` SHPK</t>
  </si>
  <si>
    <t>NIPT : L11716007K</t>
  </si>
  <si>
    <t xml:space="preserve">Adresa:  Rr. Tirane - Elbasan </t>
  </si>
  <si>
    <t>Nr.</t>
  </si>
  <si>
    <t>Muaji</t>
  </si>
  <si>
    <t>EKSPORT</t>
  </si>
  <si>
    <t>Importe</t>
  </si>
  <si>
    <t>Bl.nga Vendi</t>
  </si>
  <si>
    <t>Teprica Kreditore / PAGIM</t>
  </si>
  <si>
    <t>T/Fitimi</t>
  </si>
  <si>
    <t>Sh.pa TVSH</t>
  </si>
  <si>
    <t>Vl. Tatuesh</t>
  </si>
  <si>
    <t>TVSH</t>
  </si>
  <si>
    <t>Bl. Pa 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</si>
  <si>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</si>
  <si>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</si>
  <si>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</si>
  <si>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</si>
  <si>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</si>
  <si>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</si>
  <si>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</si>
  <si>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</si>
  <si>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</si>
  <si>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</si>
  <si>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</si>
  <si>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OK</t>
  </si>
  <si>
    <t>F- H  31.12.2012</t>
  </si>
  <si>
    <t>Shitje mallrash me tvsh 0</t>
  </si>
  <si>
    <t>Te ardhura nga interesat</t>
  </si>
  <si>
    <t>Te ardhura nga konvertimi</t>
  </si>
  <si>
    <t xml:space="preserve">Totali </t>
  </si>
  <si>
    <t>Blerje furnitor vendas</t>
  </si>
  <si>
    <t>Shp. Per ambjentet e perbashketa</t>
  </si>
  <si>
    <t>Bl. Te tjera</t>
  </si>
  <si>
    <t>shp. Te pa njohura</t>
  </si>
  <si>
    <t>Shp. Amortizimi per parapagimet</t>
  </si>
  <si>
    <t>Shp.per Interesat</t>
  </si>
  <si>
    <t>Totali shpenzimeve</t>
  </si>
  <si>
    <t>Honorare</t>
  </si>
  <si>
    <t>Shp.telekomi</t>
  </si>
  <si>
    <t>Bilanci 31.12.2012</t>
  </si>
  <si>
    <t>Rezerva te tjera</t>
  </si>
  <si>
    <t>4622</t>
  </si>
  <si>
    <t>Eksport</t>
  </si>
  <si>
    <t>Bono dhe detyrime nga qeraja financiare</t>
  </si>
  <si>
    <t>Hua bankare</t>
  </si>
  <si>
    <t>Shuma e shitjeve</t>
  </si>
  <si>
    <t>Diferenca</t>
  </si>
  <si>
    <t>TATIM MBI FITIMIN</t>
  </si>
  <si>
    <t>101</t>
  </si>
  <si>
    <t>Kapitali i paguar</t>
  </si>
  <si>
    <t>1078</t>
  </si>
  <si>
    <t>203</t>
  </si>
  <si>
    <t>Shpenzime  te zhvillimit</t>
  </si>
  <si>
    <t>2132</t>
  </si>
  <si>
    <t>instalime teknike komplekse</t>
  </si>
  <si>
    <t>2813</t>
  </si>
  <si>
    <t>Per instalime teknike, makinerite, pajisje, instrum dhe vegl</t>
  </si>
  <si>
    <t>2903</t>
  </si>
  <si>
    <t>Per shpenzimet e zhvillimit</t>
  </si>
  <si>
    <t>444</t>
  </si>
  <si>
    <t>Tatim mbi fitimin</t>
  </si>
  <si>
    <t>Shteti-TVSH per tu marre</t>
  </si>
  <si>
    <t>BANKA NBG KREDIA NR.2</t>
  </si>
  <si>
    <t>467</t>
  </si>
  <si>
    <t>Debitore te tjere ,kreditore te tjere</t>
  </si>
  <si>
    <t>Banka NBG overdraft</t>
  </si>
  <si>
    <t>481</t>
  </si>
  <si>
    <t xml:space="preserve">Shpenzime te llogaritura </t>
  </si>
  <si>
    <t xml:space="preserve">Shuma </t>
  </si>
  <si>
    <t>Tatim fitimi 10%</t>
  </si>
  <si>
    <t xml:space="preserve">Detyrimet tatimore </t>
  </si>
  <si>
    <t xml:space="preserve"> Pasqyra  e  Amortizimit  Viti  2013</t>
  </si>
  <si>
    <t>Celja 01.01.2013</t>
  </si>
  <si>
    <t>Blerjet vit 2013</t>
  </si>
  <si>
    <t>Gjendja 31.12.2013</t>
  </si>
  <si>
    <t>Istalime teknike</t>
  </si>
  <si>
    <t>Istrumenta Vegla</t>
  </si>
  <si>
    <t>Makineri Transporti</t>
  </si>
  <si>
    <t>Makinei  dhe paisje</t>
  </si>
  <si>
    <t>Mobilje zyre</t>
  </si>
  <si>
    <t>Paisje Informatike</t>
  </si>
  <si>
    <t>Gjendja 01.01.2013</t>
  </si>
  <si>
    <t>Istalime Teknike</t>
  </si>
  <si>
    <t>Istalime  Vegla</t>
  </si>
  <si>
    <t>Blerjet  Viti 2013</t>
  </si>
  <si>
    <t>Shpenzimet per tu shperndar.</t>
  </si>
  <si>
    <t>Shpenzimet Nesjes aktivitetit.</t>
  </si>
  <si>
    <t xml:space="preserve">Totali Amortizimit </t>
  </si>
  <si>
    <t>Totali Amortizimit A.Q.</t>
  </si>
  <si>
    <t>2.  Pasqyra e të ardhurave dhe shpenzimeve. Periudha 1 Janar - 31 Dhjetor 2013</t>
  </si>
  <si>
    <t xml:space="preserve">Bilanci Kontabël  31 Dhjetor  2013    </t>
  </si>
  <si>
    <t>TVSH, TATIM FITIMI    VITI 2013</t>
  </si>
  <si>
    <t xml:space="preserve">Dhjetor </t>
  </si>
  <si>
    <t>VITI</t>
  </si>
  <si>
    <t>Janar - Dhjetor</t>
  </si>
  <si>
    <t>Dyqani TEG</t>
  </si>
  <si>
    <t>Shitje mallrash ( Dyqani QTU)</t>
  </si>
  <si>
    <t>Zbritje akorduar klienteve</t>
  </si>
  <si>
    <t>Humbje nga kembimet valutore</t>
  </si>
  <si>
    <t>Amortizimi shp. Te nisjes aktivitetit</t>
  </si>
  <si>
    <t>Tatimi  10%</t>
  </si>
  <si>
    <t>Gjendja e mallrave   dt.01.01.2013</t>
  </si>
  <si>
    <t>Ndrshimi gjendjes  viti 2013</t>
  </si>
  <si>
    <t>Bilanci 31.12.2013</t>
  </si>
  <si>
    <t>Fitim I pa shperndar</t>
  </si>
  <si>
    <t>Xhirime</t>
  </si>
  <si>
    <t>Taksa doganore</t>
  </si>
  <si>
    <t>Devident per tu paguar</t>
  </si>
  <si>
    <t>Gjendja e mallrave   dt.31.12.2013</t>
  </si>
  <si>
    <t>Financa 5</t>
  </si>
  <si>
    <t>Diferencat</t>
  </si>
  <si>
    <t>Parapagimi</t>
  </si>
  <si>
    <t xml:space="preserve">Tatimi </t>
  </si>
  <si>
    <t>4.PASQYRA E NDRYSHIMEVE NË KAPITAL PËR VITIN QË MBYLLET MË  31 DHJETOR 2013</t>
  </si>
  <si>
    <t>4.FINANCIAL STATEMENT OF CHANGES IN SHAREHOLDERS`EQUITY FOR THE YEAR ENDED 31 DECEMBER 2013</t>
  </si>
  <si>
    <r>
      <t xml:space="preserve">Pozicioni më 31 dhjetor 2011  </t>
    </r>
    <r>
      <rPr>
        <sz val="12"/>
        <color indexed="10"/>
        <rFont val="Book Antiqua"/>
        <family val="1"/>
      </rPr>
      <t>At 31  December 2011</t>
    </r>
  </si>
  <si>
    <r>
      <t xml:space="preserve">Pozicioni më 31 dhjetor 2013 </t>
    </r>
    <r>
      <rPr>
        <sz val="12"/>
        <color indexed="10"/>
        <rFont val="Book Antiqua"/>
        <family val="1"/>
      </rPr>
      <t>At 31  December 2013</t>
    </r>
  </si>
  <si>
    <t>Aktivet Afatgjata Materiale  me vlere fillestare   2013</t>
  </si>
  <si>
    <t>Amortizimi A.A.Materiale   2013</t>
  </si>
  <si>
    <t>Vlera Kontabel Neto e A.A.Materiale  2013</t>
  </si>
  <si>
    <t>Viti 2013</t>
  </si>
  <si>
    <t>Te punesuar mesatarisht per vitin 2013:</t>
  </si>
  <si>
    <t xml:space="preserve">   3.a.  Pasqyra e  fluksit te parasë për vitin ushtrimor te mbyllur me 31 Dhjetor 2013. </t>
  </si>
  <si>
    <t xml:space="preserve">Gjendja e mallrave   dt.31.12.2013 Stela </t>
  </si>
  <si>
    <t>Overdraft</t>
  </si>
  <si>
    <t>Stoku  Fiskali</t>
  </si>
  <si>
    <t>Stoku   Reali</t>
  </si>
  <si>
    <t>Firma XXXX</t>
  </si>
  <si>
    <t>Firma BALFIN sh.p.k. Ortaku</t>
  </si>
  <si>
    <t>Julian MANE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</si>
</sst>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0_L_e_k_-;\-* #,##0.00_L_e_k_-;_-* &quot;-&quot;??_L_e_k_-;_-@_-"/>
    <numFmt numFmtId="175" formatCode="#,##0.0"/>
    <numFmt numFmtId="176" formatCode="0.0%"/>
    <numFmt numFmtId="177" formatCode="0.0"/>
    <numFmt numFmtId="178" formatCode="_-* #,##0_-;\-* #,##0_-;_-* &quot;-&quot;??_-;_-@_-"/>
    <numFmt numFmtId="179" formatCode="_-* #,##0.0_-;\-* #,##0.0_-;_-* &quot;-&quot;??_-;_-@_-"/>
    <numFmt numFmtId="180" formatCode="_-* #,##0.0_-;\-* #,##0.0_-;_-* &quot;-&quot;?_-;_-@_-"/>
    <numFmt numFmtId="181" formatCode="[$-409]mmm\-yy;@"/>
    <numFmt numFmtId="182" formatCode="_(* #,##0.0_);_(* \(#,##0.0\);_(* &quot;-&quot;?_);_(@_)"/>
  </numFmts>
  <fonts count="89">
    <font>
      <sz val="10"/>
      <name val="Arial"/>
      <family val="0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i/>
      <sz val="10"/>
      <name val="Book Antiqua"/>
      <family val="1"/>
    </font>
    <font>
      <i/>
      <sz val="10"/>
      <color indexed="8"/>
      <name val="Book Antiqua"/>
      <family val="1"/>
    </font>
    <font>
      <sz val="12"/>
      <color indexed="8"/>
      <name val="Book Antiqua"/>
      <family val="1"/>
    </font>
    <font>
      <sz val="8"/>
      <name val="Arial"/>
      <family val="2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2"/>
      <name val="Franklin Gothic Medium"/>
      <family val="2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sz val="10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Book Antiqua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 wrapText="1"/>
    </xf>
    <xf numFmtId="172" fontId="3" fillId="32" borderId="14" xfId="42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0" fontId="8" fillId="32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32" borderId="14" xfId="0" applyFont="1" applyFill="1" applyBorder="1" applyAlignment="1">
      <alignment wrapText="1"/>
    </xf>
    <xf numFmtId="0" fontId="8" fillId="32" borderId="14" xfId="0" applyFont="1" applyFill="1" applyBorder="1" applyAlignment="1">
      <alignment wrapText="1"/>
    </xf>
    <xf numFmtId="172" fontId="6" fillId="0" borderId="14" xfId="42" applyNumberFormat="1" applyFont="1" applyBorder="1" applyAlignment="1">
      <alignment wrapText="1"/>
    </xf>
    <xf numFmtId="172" fontId="3" fillId="32" borderId="14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6" fillId="32" borderId="14" xfId="0" applyFont="1" applyFill="1" applyBorder="1" applyAlignment="1">
      <alignment wrapText="1"/>
    </xf>
    <xf numFmtId="172" fontId="6" fillId="32" borderId="14" xfId="42" applyNumberFormat="1" applyFont="1" applyFill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3" fontId="9" fillId="0" borderId="2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12" fillId="32" borderId="20" xfId="0" applyFont="1" applyFill="1" applyBorder="1" applyAlignment="1">
      <alignment horizontal="center"/>
    </xf>
    <xf numFmtId="0" fontId="12" fillId="32" borderId="20" xfId="0" applyFont="1" applyFill="1" applyBorder="1" applyAlignment="1">
      <alignment wrapText="1"/>
    </xf>
    <xf numFmtId="0" fontId="9" fillId="32" borderId="16" xfId="0" applyFont="1" applyFill="1" applyBorder="1" applyAlignment="1">
      <alignment/>
    </xf>
    <xf numFmtId="3" fontId="12" fillId="32" borderId="21" xfId="0" applyNumberFormat="1" applyFont="1" applyFill="1" applyBorder="1" applyAlignment="1">
      <alignment/>
    </xf>
    <xf numFmtId="172" fontId="9" fillId="0" borderId="21" xfId="42" applyNumberFormat="1" applyFont="1" applyBorder="1" applyAlignment="1">
      <alignment/>
    </xf>
    <xf numFmtId="0" fontId="14" fillId="0" borderId="0" xfId="0" applyFont="1" applyAlignment="1">
      <alignment horizontal="left" vertical="distributed"/>
    </xf>
    <xf numFmtId="0" fontId="14" fillId="0" borderId="14" xfId="0" applyFont="1" applyBorder="1" applyAlignment="1">
      <alignment horizontal="left" vertical="distributed"/>
    </xf>
    <xf numFmtId="0" fontId="15" fillId="0" borderId="14" xfId="0" applyFont="1" applyBorder="1" applyAlignment="1">
      <alignment horizontal="left" vertical="distributed"/>
    </xf>
    <xf numFmtId="0" fontId="16" fillId="0" borderId="14" xfId="0" applyFont="1" applyBorder="1" applyAlignment="1">
      <alignment horizontal="left" vertical="distributed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4" fillId="0" borderId="14" xfId="42" applyNumberFormat="1" applyFont="1" applyBorder="1" applyAlignment="1">
      <alignment horizontal="left" vertical="distributed"/>
    </xf>
    <xf numFmtId="0" fontId="14" fillId="0" borderId="14" xfId="0" applyFont="1" applyFill="1" applyBorder="1" applyAlignment="1">
      <alignment horizontal="left" vertical="distributed" wrapText="1"/>
    </xf>
    <xf numFmtId="172" fontId="14" fillId="0" borderId="14" xfId="42" applyNumberFormat="1" applyFont="1" applyBorder="1" applyAlignment="1">
      <alignment horizontal="left" vertical="distributed" wrapText="1"/>
    </xf>
    <xf numFmtId="172" fontId="14" fillId="0" borderId="14" xfId="42" applyNumberFormat="1" applyFont="1" applyFill="1" applyBorder="1" applyAlignment="1">
      <alignment horizontal="left" vertical="distributed" wrapText="1"/>
    </xf>
    <xf numFmtId="172" fontId="17" fillId="0" borderId="14" xfId="42" applyNumberFormat="1" applyFont="1" applyBorder="1" applyAlignment="1">
      <alignment horizontal="left" vertical="distributed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29" fillId="0" borderId="14" xfId="64" applyFont="1" applyBorder="1" applyAlignment="1">
      <alignment horizontal="left" wrapText="1"/>
      <protection/>
    </xf>
    <xf numFmtId="0" fontId="20" fillId="0" borderId="0" xfId="0" applyFont="1" applyAlignment="1">
      <alignment/>
    </xf>
    <xf numFmtId="172" fontId="3" fillId="0" borderId="14" xfId="42" applyNumberFormat="1" applyFont="1" applyBorder="1" applyAlignment="1">
      <alignment wrapText="1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10" fillId="0" borderId="14" xfId="64" applyFont="1" applyBorder="1" applyAlignment="1">
      <alignment horizontal="left"/>
      <protection/>
    </xf>
    <xf numFmtId="0" fontId="0" fillId="0" borderId="2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3" fontId="0" fillId="0" borderId="14" xfId="46" applyNumberFormat="1" applyBorder="1" applyAlignment="1">
      <alignment/>
    </xf>
    <xf numFmtId="0" fontId="10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46" applyNumberFormat="1" applyBorder="1" applyAlignment="1">
      <alignment/>
    </xf>
    <xf numFmtId="0" fontId="0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3" fontId="26" fillId="0" borderId="25" xfId="46" applyNumberFormat="1" applyFont="1" applyBorder="1" applyAlignment="1">
      <alignment vertical="center"/>
    </xf>
    <xf numFmtId="3" fontId="26" fillId="0" borderId="26" xfId="46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6" applyNumberForma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5" fillId="0" borderId="22" xfId="64" applyFont="1" applyBorder="1" applyAlignment="1">
      <alignment horizontal="center"/>
      <protection/>
    </xf>
    <xf numFmtId="2" fontId="28" fillId="0" borderId="27" xfId="64" applyNumberFormat="1" applyFont="1" applyBorder="1" applyAlignment="1">
      <alignment horizontal="center" wrapText="1"/>
      <protection/>
    </xf>
    <xf numFmtId="0" fontId="29" fillId="0" borderId="28" xfId="64" applyFont="1" applyBorder="1" applyAlignment="1">
      <alignment horizontal="center" vertical="center" wrapText="1"/>
      <protection/>
    </xf>
    <xf numFmtId="0" fontId="25" fillId="0" borderId="29" xfId="64" applyFont="1" applyBorder="1" applyAlignment="1">
      <alignment horizontal="center"/>
      <protection/>
    </xf>
    <xf numFmtId="0" fontId="25" fillId="0" borderId="30" xfId="64" applyFont="1" applyBorder="1" applyAlignment="1">
      <alignment horizontal="left" wrapText="1"/>
      <protection/>
    </xf>
    <xf numFmtId="0" fontId="0" fillId="0" borderId="31" xfId="64" applyFont="1" applyBorder="1" applyAlignment="1">
      <alignment horizontal="center"/>
      <protection/>
    </xf>
    <xf numFmtId="0" fontId="0" fillId="0" borderId="32" xfId="64" applyFont="1" applyBorder="1" applyAlignment="1">
      <alignment horizontal="left" wrapText="1"/>
      <protection/>
    </xf>
    <xf numFmtId="0" fontId="0" fillId="0" borderId="33" xfId="64" applyFont="1" applyBorder="1" applyAlignment="1">
      <alignment horizontal="center"/>
      <protection/>
    </xf>
    <xf numFmtId="0" fontId="26" fillId="0" borderId="32" xfId="64" applyFont="1" applyBorder="1" applyAlignment="1">
      <alignment horizontal="left" wrapText="1"/>
      <protection/>
    </xf>
    <xf numFmtId="0" fontId="25" fillId="0" borderId="34" xfId="64" applyFont="1" applyBorder="1" applyAlignment="1">
      <alignment horizontal="center"/>
      <protection/>
    </xf>
    <xf numFmtId="0" fontId="25" fillId="0" borderId="32" xfId="64" applyFont="1" applyBorder="1" applyAlignment="1">
      <alignment horizontal="left" wrapText="1"/>
      <protection/>
    </xf>
    <xf numFmtId="0" fontId="0" fillId="0" borderId="23" xfId="64" applyFont="1" applyBorder="1" applyAlignment="1">
      <alignment horizontal="left" wrapText="1"/>
      <protection/>
    </xf>
    <xf numFmtId="0" fontId="0" fillId="0" borderId="35" xfId="64" applyFont="1" applyBorder="1" applyAlignment="1">
      <alignment horizontal="center"/>
      <protection/>
    </xf>
    <xf numFmtId="0" fontId="0" fillId="0" borderId="36" xfId="64" applyFont="1" applyBorder="1" applyAlignment="1">
      <alignment horizontal="left" wrapText="1"/>
      <protection/>
    </xf>
    <xf numFmtId="0" fontId="25" fillId="0" borderId="34" xfId="64" applyFont="1" applyBorder="1" applyAlignment="1">
      <alignment horizontal="center" vertical="center"/>
      <protection/>
    </xf>
    <xf numFmtId="0" fontId="25" fillId="0" borderId="33" xfId="64" applyFont="1" applyBorder="1" applyAlignment="1">
      <alignment horizontal="center" vertical="center"/>
      <protection/>
    </xf>
    <xf numFmtId="0" fontId="0" fillId="0" borderId="32" xfId="64" applyFont="1" applyBorder="1" applyAlignment="1">
      <alignment horizontal="center" wrapText="1"/>
      <protection/>
    </xf>
    <xf numFmtId="0" fontId="25" fillId="0" borderId="31" xfId="64" applyFont="1" applyBorder="1" applyAlignment="1">
      <alignment horizontal="center"/>
      <protection/>
    </xf>
    <xf numFmtId="0" fontId="23" fillId="0" borderId="14" xfId="64" applyFont="1" applyBorder="1" applyAlignment="1">
      <alignment horizontal="left" wrapText="1"/>
      <protection/>
    </xf>
    <xf numFmtId="0" fontId="25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5" fillId="0" borderId="33" xfId="64" applyFont="1" applyBorder="1" applyAlignment="1">
      <alignment horizontal="center"/>
      <protection/>
    </xf>
    <xf numFmtId="0" fontId="25" fillId="0" borderId="14" xfId="64" applyFont="1" applyBorder="1" applyAlignment="1">
      <alignment horizontal="left" wrapText="1"/>
      <protection/>
    </xf>
    <xf numFmtId="0" fontId="25" fillId="0" borderId="35" xfId="64" applyFont="1" applyBorder="1" applyAlignment="1">
      <alignment horizontal="center"/>
      <protection/>
    </xf>
    <xf numFmtId="0" fontId="25" fillId="0" borderId="23" xfId="64" applyFont="1" applyBorder="1" applyAlignment="1">
      <alignment horizontal="left" wrapText="1"/>
      <protection/>
    </xf>
    <xf numFmtId="0" fontId="25" fillId="0" borderId="37" xfId="64" applyFont="1" applyBorder="1" applyAlignment="1">
      <alignment horizontal="center"/>
      <protection/>
    </xf>
    <xf numFmtId="0" fontId="25" fillId="0" borderId="38" xfId="64" applyFont="1" applyBorder="1" applyAlignment="1">
      <alignment horizontal="left" wrapText="1"/>
      <protection/>
    </xf>
    <xf numFmtId="0" fontId="25" fillId="0" borderId="0" xfId="64" applyFont="1" applyBorder="1" applyAlignment="1">
      <alignment horizontal="center"/>
      <protection/>
    </xf>
    <xf numFmtId="0" fontId="25" fillId="0" borderId="0" xfId="64" applyFont="1" applyBorder="1" applyAlignment="1">
      <alignment horizontal="left" wrapText="1"/>
      <protection/>
    </xf>
    <xf numFmtId="0" fontId="25" fillId="0" borderId="0" xfId="64" applyFont="1" applyBorder="1" applyAlignment="1">
      <alignment horizontal="left"/>
      <protection/>
    </xf>
    <xf numFmtId="0" fontId="10" fillId="0" borderId="22" xfId="64" applyFont="1" applyBorder="1">
      <alignment/>
      <protection/>
    </xf>
    <xf numFmtId="2" fontId="28" fillId="0" borderId="22" xfId="64" applyNumberFormat="1" applyFont="1" applyBorder="1" applyAlignment="1">
      <alignment horizontal="center" wrapText="1"/>
      <protection/>
    </xf>
    <xf numFmtId="0" fontId="29" fillId="0" borderId="39" xfId="64" applyFont="1" applyBorder="1" applyAlignment="1">
      <alignment horizontal="center"/>
      <protection/>
    </xf>
    <xf numFmtId="0" fontId="29" fillId="0" borderId="30" xfId="64" applyFont="1" applyBorder="1" applyAlignment="1">
      <alignment horizontal="left" wrapText="1"/>
      <protection/>
    </xf>
    <xf numFmtId="0" fontId="10" fillId="0" borderId="34" xfId="64" applyFont="1" applyBorder="1" applyAlignment="1">
      <alignment horizontal="left"/>
      <protection/>
    </xf>
    <xf numFmtId="0" fontId="10" fillId="0" borderId="14" xfId="65" applyFont="1" applyFill="1" applyBorder="1" applyAlignment="1">
      <alignment horizontal="left" wrapText="1"/>
      <protection/>
    </xf>
    <xf numFmtId="0" fontId="29" fillId="0" borderId="14" xfId="64" applyFont="1" applyBorder="1" applyAlignment="1">
      <alignment horizontal="left"/>
      <protection/>
    </xf>
    <xf numFmtId="0" fontId="10" fillId="0" borderId="14" xfId="64" applyFont="1" applyBorder="1" applyAlignment="1">
      <alignment horizontal="left" wrapText="1"/>
      <protection/>
    </xf>
    <xf numFmtId="0" fontId="29" fillId="0" borderId="34" xfId="64" applyFont="1" applyBorder="1" applyAlignment="1">
      <alignment horizontal="center"/>
      <protection/>
    </xf>
    <xf numFmtId="0" fontId="10" fillId="0" borderId="34" xfId="64" applyFont="1" applyBorder="1" applyAlignment="1">
      <alignment horizontal="center"/>
      <protection/>
    </xf>
    <xf numFmtId="0" fontId="10" fillId="0" borderId="34" xfId="64" applyFont="1" applyFill="1" applyBorder="1" applyAlignment="1">
      <alignment horizontal="center"/>
      <protection/>
    </xf>
    <xf numFmtId="0" fontId="10" fillId="0" borderId="40" xfId="0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34" xfId="64" applyFont="1" applyBorder="1">
      <alignment/>
      <protection/>
    </xf>
    <xf numFmtId="0" fontId="10" fillId="0" borderId="34" xfId="0" applyFont="1" applyBorder="1" applyAlignment="1">
      <alignment/>
    </xf>
    <xf numFmtId="0" fontId="10" fillId="0" borderId="34" xfId="64" applyFont="1" applyBorder="1">
      <alignment/>
      <protection/>
    </xf>
    <xf numFmtId="0" fontId="10" fillId="0" borderId="37" xfId="64" applyFont="1" applyBorder="1">
      <alignment/>
      <protection/>
    </xf>
    <xf numFmtId="0" fontId="29" fillId="0" borderId="38" xfId="64" applyFont="1" applyBorder="1" applyAlignment="1">
      <alignment horizontal="left"/>
      <protection/>
    </xf>
    <xf numFmtId="0" fontId="10" fillId="0" borderId="38" xfId="64" applyFont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ill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32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2" fontId="6" fillId="0" borderId="14" xfId="42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3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172" fontId="20" fillId="0" borderId="14" xfId="42" applyNumberFormat="1" applyFont="1" applyBorder="1" applyAlignment="1">
      <alignment/>
    </xf>
    <xf numFmtId="172" fontId="25" fillId="0" borderId="30" xfId="42" applyNumberFormat="1" applyFont="1" applyBorder="1" applyAlignment="1">
      <alignment horizontal="right"/>
    </xf>
    <xf numFmtId="172" fontId="25" fillId="0" borderId="14" xfId="42" applyNumberFormat="1" applyFont="1" applyBorder="1" applyAlignment="1">
      <alignment horizontal="right"/>
    </xf>
    <xf numFmtId="172" fontId="25" fillId="0" borderId="38" xfId="42" applyNumberFormat="1" applyFont="1" applyBorder="1" applyAlignment="1">
      <alignment horizontal="right"/>
    </xf>
    <xf numFmtId="0" fontId="29" fillId="0" borderId="14" xfId="64" applyFont="1" applyBorder="1" applyAlignment="1">
      <alignment horizontal="right"/>
      <protection/>
    </xf>
    <xf numFmtId="172" fontId="29" fillId="0" borderId="30" xfId="42" applyNumberFormat="1" applyFont="1" applyBorder="1" applyAlignment="1">
      <alignment horizontal="right"/>
    </xf>
    <xf numFmtId="172" fontId="29" fillId="0" borderId="14" xfId="42" applyNumberFormat="1" applyFont="1" applyBorder="1" applyAlignment="1">
      <alignment horizontal="right"/>
    </xf>
    <xf numFmtId="172" fontId="29" fillId="0" borderId="14" xfId="42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28" xfId="64" applyFont="1" applyBorder="1" applyAlignment="1">
      <alignment horizontal="right" vertical="center" wrapText="1"/>
      <protection/>
    </xf>
    <xf numFmtId="0" fontId="25" fillId="0" borderId="0" xfId="64" applyFont="1" applyBorder="1" applyAlignment="1">
      <alignment horizontal="right"/>
      <protection/>
    </xf>
    <xf numFmtId="0" fontId="29" fillId="0" borderId="38" xfId="64" applyFont="1" applyBorder="1" applyAlignment="1">
      <alignment horizontal="right"/>
      <protection/>
    </xf>
    <xf numFmtId="0" fontId="0" fillId="0" borderId="0" xfId="0" applyAlignment="1">
      <alignment horizontal="right"/>
    </xf>
    <xf numFmtId="172" fontId="29" fillId="0" borderId="14" xfId="64" applyNumberFormat="1" applyFont="1" applyBorder="1" applyAlignment="1">
      <alignment horizontal="right"/>
      <protection/>
    </xf>
    <xf numFmtId="172" fontId="0" fillId="0" borderId="14" xfId="42" applyNumberFormat="1" applyFont="1" applyBorder="1" applyAlignment="1">
      <alignment/>
    </xf>
    <xf numFmtId="0" fontId="27" fillId="0" borderId="0" xfId="0" applyFont="1" applyAlignment="1">
      <alignment/>
    </xf>
    <xf numFmtId="9" fontId="20" fillId="0" borderId="14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20" fillId="0" borderId="14" xfId="42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3" fontId="27" fillId="0" borderId="14" xfId="0" applyNumberFormat="1" applyFont="1" applyBorder="1" applyAlignment="1">
      <alignment/>
    </xf>
    <xf numFmtId="172" fontId="25" fillId="0" borderId="14" xfId="42" applyNumberFormat="1" applyFont="1" applyBorder="1" applyAlignment="1">
      <alignment/>
    </xf>
    <xf numFmtId="172" fontId="25" fillId="0" borderId="14" xfId="0" applyNumberFormat="1" applyFont="1" applyBorder="1" applyAlignment="1">
      <alignment/>
    </xf>
    <xf numFmtId="0" fontId="33" fillId="0" borderId="0" xfId="63" applyFont="1" applyAlignment="1">
      <alignment/>
    </xf>
    <xf numFmtId="3" fontId="34" fillId="0" borderId="0" xfId="63" applyNumberFormat="1" applyFont="1" applyAlignment="1">
      <alignment/>
    </xf>
    <xf numFmtId="3" fontId="31" fillId="0" borderId="0" xfId="63" applyNumberFormat="1" applyAlignment="1">
      <alignment/>
    </xf>
    <xf numFmtId="0" fontId="33" fillId="0" borderId="14" xfId="63" applyFont="1" applyBorder="1" applyAlignment="1">
      <alignment/>
    </xf>
    <xf numFmtId="3" fontId="33" fillId="0" borderId="14" xfId="63" applyNumberFormat="1" applyFont="1" applyBorder="1" applyAlignment="1">
      <alignment horizontal="center"/>
    </xf>
    <xf numFmtId="0" fontId="34" fillId="0" borderId="14" xfId="63" applyFont="1" applyBorder="1" applyAlignment="1">
      <alignment/>
    </xf>
    <xf numFmtId="3" fontId="34" fillId="0" borderId="14" xfId="63" applyNumberFormat="1" applyFont="1" applyBorder="1" applyAlignment="1">
      <alignment/>
    </xf>
    <xf numFmtId="3" fontId="33" fillId="0" borderId="14" xfId="63" applyNumberFormat="1" applyFont="1" applyBorder="1" applyAlignment="1">
      <alignment/>
    </xf>
    <xf numFmtId="0" fontId="31" fillId="0" borderId="0" xfId="63" applyAlignment="1">
      <alignment/>
    </xf>
    <xf numFmtId="0" fontId="34" fillId="0" borderId="0" xfId="63" applyFont="1" applyAlignment="1">
      <alignment/>
    </xf>
    <xf numFmtId="0" fontId="35" fillId="0" borderId="14" xfId="63" applyFont="1" applyBorder="1" applyAlignment="1">
      <alignment/>
    </xf>
    <xf numFmtId="0" fontId="34" fillId="0" borderId="14" xfId="63" applyFont="1" applyBorder="1" applyAlignment="1">
      <alignment horizontal="left"/>
    </xf>
    <xf numFmtId="172" fontId="0" fillId="0" borderId="0" xfId="42" applyNumberFormat="1" applyFont="1" applyAlignment="1">
      <alignment/>
    </xf>
    <xf numFmtId="172" fontId="27" fillId="0" borderId="14" xfId="42" applyNumberFormat="1" applyFont="1" applyBorder="1" applyAlignment="1">
      <alignment/>
    </xf>
    <xf numFmtId="0" fontId="27" fillId="0" borderId="14" xfId="0" applyFont="1" applyBorder="1" applyAlignment="1">
      <alignment/>
    </xf>
    <xf numFmtId="43" fontId="0" fillId="0" borderId="0" xfId="45" applyFont="1" applyAlignment="1">
      <alignment/>
    </xf>
    <xf numFmtId="0" fontId="36" fillId="0" borderId="0" xfId="0" applyFont="1" applyAlignment="1">
      <alignment/>
    </xf>
    <xf numFmtId="172" fontId="38" fillId="0" borderId="14" xfId="45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25" fillId="0" borderId="14" xfId="0" applyFont="1" applyBorder="1" applyAlignment="1">
      <alignment/>
    </xf>
    <xf numFmtId="0" fontId="40" fillId="0" borderId="14" xfId="0" applyFont="1" applyFill="1" applyBorder="1" applyAlignment="1">
      <alignment/>
    </xf>
    <xf numFmtId="0" fontId="84" fillId="0" borderId="0" xfId="0" applyFont="1" applyAlignment="1">
      <alignment/>
    </xf>
    <xf numFmtId="172" fontId="25" fillId="0" borderId="0" xfId="0" applyNumberFormat="1" applyFont="1" applyAlignment="1">
      <alignment/>
    </xf>
    <xf numFmtId="3" fontId="27" fillId="0" borderId="14" xfId="63" applyNumberFormat="1" applyFont="1" applyBorder="1" applyAlignment="1">
      <alignment/>
    </xf>
    <xf numFmtId="3" fontId="34" fillId="0" borderId="14" xfId="63" applyNumberFormat="1" applyFont="1" applyFill="1" applyBorder="1" applyAlignment="1">
      <alignment/>
    </xf>
    <xf numFmtId="3" fontId="9" fillId="0" borderId="21" xfId="42" applyNumberFormat="1" applyFont="1" applyBorder="1" applyAlignment="1">
      <alignment/>
    </xf>
    <xf numFmtId="3" fontId="27" fillId="0" borderId="14" xfId="63" applyNumberFormat="1" applyFont="1" applyBorder="1" applyAlignment="1">
      <alignment/>
    </xf>
    <xf numFmtId="0" fontId="33" fillId="0" borderId="14" xfId="63" applyFont="1" applyBorder="1" applyAlignment="1">
      <alignment/>
    </xf>
    <xf numFmtId="3" fontId="33" fillId="0" borderId="14" xfId="63" applyNumberFormat="1" applyFont="1" applyBorder="1" applyAlignment="1">
      <alignment/>
    </xf>
    <xf numFmtId="3" fontId="3" fillId="32" borderId="14" xfId="42" applyNumberFormat="1" applyFont="1" applyFill="1" applyBorder="1" applyAlignment="1">
      <alignment wrapText="1"/>
    </xf>
    <xf numFmtId="0" fontId="84" fillId="0" borderId="14" xfId="0" applyFont="1" applyBorder="1" applyAlignment="1">
      <alignment/>
    </xf>
    <xf numFmtId="0" fontId="27" fillId="0" borderId="14" xfId="0" applyFont="1" applyBorder="1" applyAlignment="1">
      <alignment/>
    </xf>
    <xf numFmtId="43" fontId="31" fillId="0" borderId="0" xfId="42" applyFont="1" applyAlignment="1">
      <alignment/>
    </xf>
    <xf numFmtId="3" fontId="20" fillId="0" borderId="14" xfId="63" applyNumberFormat="1" applyFont="1" applyBorder="1" applyAlignment="1">
      <alignment/>
    </xf>
    <xf numFmtId="3" fontId="34" fillId="35" borderId="14" xfId="63" applyNumberFormat="1" applyFont="1" applyFill="1" applyBorder="1" applyAlignment="1">
      <alignment/>
    </xf>
    <xf numFmtId="43" fontId="0" fillId="0" borderId="0" xfId="42" applyFont="1" applyAlignment="1">
      <alignment/>
    </xf>
    <xf numFmtId="0" fontId="0" fillId="0" borderId="32" xfId="0" applyBorder="1" applyAlignment="1">
      <alignment horizontal="center"/>
    </xf>
    <xf numFmtId="0" fontId="10" fillId="0" borderId="23" xfId="0" applyFont="1" applyBorder="1" applyAlignment="1">
      <alignment/>
    </xf>
    <xf numFmtId="0" fontId="33" fillId="0" borderId="14" xfId="63" applyFont="1" applyBorder="1" applyAlignment="1">
      <alignment horizontal="left"/>
    </xf>
    <xf numFmtId="0" fontId="33" fillId="0" borderId="14" xfId="63" applyFont="1" applyBorder="1" applyAlignment="1">
      <alignment horizontal="left"/>
    </xf>
    <xf numFmtId="3" fontId="34" fillId="0" borderId="14" xfId="0" applyNumberFormat="1" applyFont="1" applyBorder="1" applyAlignment="1">
      <alignment/>
    </xf>
    <xf numFmtId="172" fontId="25" fillId="0" borderId="0" xfId="42" applyNumberFormat="1" applyFont="1" applyAlignment="1">
      <alignment/>
    </xf>
    <xf numFmtId="3" fontId="27" fillId="0" borderId="14" xfId="0" applyNumberFormat="1" applyFont="1" applyBorder="1" applyAlignment="1">
      <alignment/>
    </xf>
    <xf numFmtId="172" fontId="27" fillId="0" borderId="14" xfId="42" applyNumberFormat="1" applyFont="1" applyBorder="1" applyAlignment="1">
      <alignment/>
    </xf>
    <xf numFmtId="9" fontId="20" fillId="0" borderId="14" xfId="68" applyFont="1" applyBorder="1" applyAlignment="1">
      <alignment/>
    </xf>
    <xf numFmtId="172" fontId="20" fillId="0" borderId="14" xfId="0" applyNumberFormat="1" applyFont="1" applyBorder="1" applyAlignment="1">
      <alignment/>
    </xf>
    <xf numFmtId="0" fontId="25" fillId="0" borderId="14" xfId="0" applyFont="1" applyBorder="1" applyAlignment="1">
      <alignment horizontal="center" vertical="center"/>
    </xf>
    <xf numFmtId="43" fontId="25" fillId="0" borderId="14" xfId="45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37" fontId="39" fillId="0" borderId="14" xfId="45" applyNumberFormat="1" applyFont="1" applyBorder="1" applyAlignment="1">
      <alignment/>
    </xf>
    <xf numFmtId="43" fontId="39" fillId="0" borderId="14" xfId="45" applyFont="1" applyBorder="1" applyAlignment="1">
      <alignment/>
    </xf>
    <xf numFmtId="172" fontId="40" fillId="0" borderId="14" xfId="45" applyNumberFormat="1" applyFont="1" applyBorder="1" applyAlignment="1">
      <alignment/>
    </xf>
    <xf numFmtId="0" fontId="39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72" fontId="38" fillId="0" borderId="14" xfId="42" applyNumberFormat="1" applyFont="1" applyBorder="1" applyAlignment="1">
      <alignment/>
    </xf>
    <xf numFmtId="172" fontId="38" fillId="0" borderId="14" xfId="42" applyNumberFormat="1" applyFont="1" applyFill="1" applyBorder="1" applyAlignment="1">
      <alignment/>
    </xf>
    <xf numFmtId="172" fontId="25" fillId="0" borderId="14" xfId="42" applyNumberFormat="1" applyFont="1" applyFill="1" applyBorder="1" applyAlignment="1">
      <alignment/>
    </xf>
    <xf numFmtId="172" fontId="25" fillId="0" borderId="14" xfId="42" applyNumberFormat="1" applyFont="1" applyBorder="1" applyAlignment="1">
      <alignment/>
    </xf>
    <xf numFmtId="172" fontId="40" fillId="0" borderId="14" xfId="42" applyNumberFormat="1" applyFont="1" applyFill="1" applyBorder="1" applyAlignment="1">
      <alignment/>
    </xf>
    <xf numFmtId="172" fontId="84" fillId="0" borderId="14" xfId="42" applyNumberFormat="1" applyFont="1" applyBorder="1" applyAlignment="1">
      <alignment/>
    </xf>
    <xf numFmtId="172" fontId="27" fillId="0" borderId="14" xfId="42" applyNumberFormat="1" applyFont="1" applyBorder="1" applyAlignment="1">
      <alignment/>
    </xf>
    <xf numFmtId="0" fontId="0" fillId="35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5" fillId="0" borderId="14" xfId="0" applyFont="1" applyBorder="1" applyAlignment="1">
      <alignment/>
    </xf>
    <xf numFmtId="172" fontId="85" fillId="0" borderId="14" xfId="42" applyNumberFormat="1" applyFont="1" applyBorder="1" applyAlignment="1">
      <alignment/>
    </xf>
    <xf numFmtId="3" fontId="85" fillId="0" borderId="14" xfId="0" applyNumberFormat="1" applyFont="1" applyBorder="1" applyAlignment="1">
      <alignment/>
    </xf>
    <xf numFmtId="172" fontId="86" fillId="0" borderId="14" xfId="42" applyNumberFormat="1" applyFont="1" applyBorder="1" applyAlignment="1">
      <alignment/>
    </xf>
    <xf numFmtId="3" fontId="86" fillId="0" borderId="14" xfId="0" applyNumberFormat="1" applyFont="1" applyBorder="1" applyAlignment="1">
      <alignment/>
    </xf>
    <xf numFmtId="9" fontId="86" fillId="0" borderId="14" xfId="68" applyFont="1" applyBorder="1" applyAlignment="1">
      <alignment/>
    </xf>
    <xf numFmtId="43" fontId="33" fillId="0" borderId="14" xfId="42" applyFont="1" applyBorder="1" applyAlignment="1">
      <alignment/>
    </xf>
    <xf numFmtId="172" fontId="85" fillId="0" borderId="0" xfId="42" applyNumberFormat="1" applyFont="1" applyAlignment="1">
      <alignment/>
    </xf>
    <xf numFmtId="9" fontId="85" fillId="0" borderId="0" xfId="68" applyFont="1" applyAlignment="1">
      <alignment/>
    </xf>
    <xf numFmtId="0" fontId="82" fillId="0" borderId="0" xfId="0" applyFont="1" applyAlignment="1">
      <alignment/>
    </xf>
    <xf numFmtId="172" fontId="82" fillId="0" borderId="0" xfId="42" applyNumberFormat="1" applyFont="1" applyAlignment="1">
      <alignment/>
    </xf>
    <xf numFmtId="0" fontId="20" fillId="0" borderId="14" xfId="0" applyFont="1" applyBorder="1" applyAlignment="1">
      <alignment horizontal="left"/>
    </xf>
    <xf numFmtId="0" fontId="33" fillId="0" borderId="14" xfId="0" applyFont="1" applyBorder="1" applyAlignment="1">
      <alignment/>
    </xf>
    <xf numFmtId="9" fontId="85" fillId="0" borderId="14" xfId="68" applyFont="1" applyBorder="1" applyAlignment="1">
      <alignment/>
    </xf>
    <xf numFmtId="172" fontId="85" fillId="0" borderId="14" xfId="42" applyNumberFormat="1" applyFont="1" applyFill="1" applyBorder="1" applyAlignment="1">
      <alignment/>
    </xf>
    <xf numFmtId="43" fontId="25" fillId="0" borderId="14" xfId="45" applyFont="1" applyFill="1" applyBorder="1" applyAlignment="1">
      <alignment horizontal="center" vertical="center"/>
    </xf>
    <xf numFmtId="43" fontId="39" fillId="0" borderId="14" xfId="45" applyFont="1" applyFill="1" applyBorder="1" applyAlignment="1">
      <alignment/>
    </xf>
    <xf numFmtId="172" fontId="85" fillId="35" borderId="14" xfId="42" applyNumberFormat="1" applyFont="1" applyFill="1" applyBorder="1" applyAlignment="1">
      <alignment/>
    </xf>
    <xf numFmtId="9" fontId="85" fillId="0" borderId="0" xfId="0" applyNumberFormat="1" applyFont="1" applyAlignment="1">
      <alignment/>
    </xf>
    <xf numFmtId="172" fontId="86" fillId="0" borderId="0" xfId="42" applyNumberFormat="1" applyFont="1" applyAlignment="1">
      <alignment/>
    </xf>
    <xf numFmtId="9" fontId="34" fillId="0" borderId="0" xfId="68" applyFont="1" applyAlignment="1">
      <alignment/>
    </xf>
    <xf numFmtId="172" fontId="31" fillId="0" borderId="0" xfId="63" applyNumberFormat="1" applyAlignment="1">
      <alignment/>
    </xf>
    <xf numFmtId="9" fontId="34" fillId="0" borderId="14" xfId="68" applyFont="1" applyBorder="1" applyAlignment="1">
      <alignment/>
    </xf>
    <xf numFmtId="172" fontId="82" fillId="35" borderId="0" xfId="0" applyNumberFormat="1" applyFont="1" applyFill="1" applyAlignment="1">
      <alignment/>
    </xf>
    <xf numFmtId="0" fontId="86" fillId="0" borderId="0" xfId="0" applyFont="1" applyAlignment="1">
      <alignment/>
    </xf>
    <xf numFmtId="172" fontId="0" fillId="0" borderId="14" xfId="42" applyNumberFormat="1" applyBorder="1" applyAlignment="1">
      <alignment/>
    </xf>
    <xf numFmtId="172" fontId="0" fillId="0" borderId="22" xfId="42" applyNumberFormat="1" applyBorder="1" applyAlignment="1">
      <alignment/>
    </xf>
    <xf numFmtId="3" fontId="33" fillId="0" borderId="14" xfId="0" applyNumberFormat="1" applyFont="1" applyBorder="1" applyAlignment="1">
      <alignment/>
    </xf>
    <xf numFmtId="172" fontId="33" fillId="0" borderId="14" xfId="42" applyNumberFormat="1" applyFont="1" applyBorder="1" applyAlignment="1">
      <alignment/>
    </xf>
    <xf numFmtId="172" fontId="10" fillId="0" borderId="14" xfId="42" applyNumberFormat="1" applyFont="1" applyBorder="1" applyAlignment="1">
      <alignment horizontal="right"/>
    </xf>
    <xf numFmtId="172" fontId="10" fillId="0" borderId="14" xfId="42" applyNumberFormat="1" applyFont="1" applyBorder="1" applyAlignment="1">
      <alignment horizontal="right" wrapText="1"/>
    </xf>
    <xf numFmtId="3" fontId="31" fillId="35" borderId="0" xfId="63" applyNumberFormat="1" applyFill="1" applyAlignment="1">
      <alignment/>
    </xf>
    <xf numFmtId="0" fontId="20" fillId="0" borderId="14" xfId="63" applyFont="1" applyBorder="1" applyAlignment="1">
      <alignment/>
    </xf>
    <xf numFmtId="172" fontId="34" fillId="0" borderId="14" xfId="42" applyNumberFormat="1" applyFont="1" applyBorder="1" applyAlignment="1">
      <alignment/>
    </xf>
    <xf numFmtId="0" fontId="34" fillId="0" borderId="14" xfId="0" applyFont="1" applyBorder="1" applyAlignment="1">
      <alignment horizontal="left"/>
    </xf>
    <xf numFmtId="0" fontId="34" fillId="0" borderId="14" xfId="0" applyFont="1" applyBorder="1" applyAlignment="1">
      <alignment/>
    </xf>
    <xf numFmtId="172" fontId="33" fillId="0" borderId="14" xfId="42" applyNumberFormat="1" applyFont="1" applyBorder="1" applyAlignment="1">
      <alignment horizontal="center"/>
    </xf>
    <xf numFmtId="172" fontId="34" fillId="0" borderId="14" xfId="42" applyNumberFormat="1" applyFont="1" applyFill="1" applyBorder="1" applyAlignment="1">
      <alignment/>
    </xf>
    <xf numFmtId="172" fontId="34" fillId="0" borderId="0" xfId="42" applyNumberFormat="1" applyFont="1" applyAlignment="1">
      <alignment/>
    </xf>
    <xf numFmtId="43" fontId="34" fillId="0" borderId="0" xfId="42" applyFont="1" applyAlignment="1">
      <alignment/>
    </xf>
    <xf numFmtId="0" fontId="34" fillId="0" borderId="0" xfId="63" applyFont="1" applyFill="1" applyAlignment="1">
      <alignment/>
    </xf>
    <xf numFmtId="0" fontId="33" fillId="0" borderId="0" xfId="63" applyFont="1" applyAlignment="1">
      <alignment horizontal="center"/>
    </xf>
    <xf numFmtId="172" fontId="33" fillId="0" borderId="0" xfId="63" applyNumberFormat="1" applyFont="1" applyAlignment="1">
      <alignment horizontal="center"/>
    </xf>
    <xf numFmtId="3" fontId="43" fillId="0" borderId="0" xfId="63" applyNumberFormat="1" applyFont="1" applyAlignment="1">
      <alignment horizontal="right"/>
    </xf>
    <xf numFmtId="3" fontId="3" fillId="0" borderId="14" xfId="0" applyNumberFormat="1" applyFont="1" applyFill="1" applyBorder="1" applyAlignment="1">
      <alignment wrapText="1"/>
    </xf>
    <xf numFmtId="0" fontId="25" fillId="0" borderId="32" xfId="0" applyFont="1" applyFill="1" applyBorder="1" applyAlignment="1">
      <alignment/>
    </xf>
    <xf numFmtId="172" fontId="34" fillId="0" borderId="0" xfId="42" applyNumberFormat="1" applyFont="1" applyFill="1" applyAlignment="1">
      <alignment/>
    </xf>
    <xf numFmtId="3" fontId="31" fillId="0" borderId="0" xfId="63" applyNumberFormat="1" applyFill="1" applyAlignment="1">
      <alignment/>
    </xf>
    <xf numFmtId="0" fontId="31" fillId="35" borderId="0" xfId="63" applyFill="1" applyAlignment="1">
      <alignment/>
    </xf>
    <xf numFmtId="43" fontId="14" fillId="0" borderId="14" xfId="42" applyFont="1" applyFill="1" applyBorder="1" applyAlignment="1">
      <alignment horizontal="left" vertical="distributed" wrapText="1"/>
    </xf>
    <xf numFmtId="43" fontId="87" fillId="0" borderId="14" xfId="42" applyFont="1" applyBorder="1" applyAlignment="1">
      <alignment horizontal="left" vertical="distributed"/>
    </xf>
    <xf numFmtId="43" fontId="14" fillId="0" borderId="14" xfId="42" applyFont="1" applyBorder="1" applyAlignment="1">
      <alignment horizontal="left" vertical="distributed"/>
    </xf>
    <xf numFmtId="43" fontId="17" fillId="0" borderId="14" xfId="42" applyFont="1" applyBorder="1" applyAlignment="1">
      <alignment horizontal="left" vertical="distributed"/>
    </xf>
    <xf numFmtId="0" fontId="12" fillId="0" borderId="17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2" fillId="0" borderId="20" xfId="0" applyFont="1" applyBorder="1" applyAlignment="1">
      <alignment wrapText="1"/>
    </xf>
    <xf numFmtId="43" fontId="12" fillId="0" borderId="17" xfId="42" applyFont="1" applyBorder="1" applyAlignment="1">
      <alignment/>
    </xf>
    <xf numFmtId="43" fontId="12" fillId="0" borderId="18" xfId="42" applyFont="1" applyBorder="1" applyAlignment="1">
      <alignment/>
    </xf>
    <xf numFmtId="43" fontId="12" fillId="0" borderId="43" xfId="42" applyFont="1" applyBorder="1" applyAlignment="1">
      <alignment/>
    </xf>
    <xf numFmtId="43" fontId="12" fillId="0" borderId="43" xfId="42" applyFont="1" applyBorder="1" applyAlignment="1">
      <alignment wrapText="1"/>
    </xf>
    <xf numFmtId="0" fontId="17" fillId="0" borderId="20" xfId="0" applyFont="1" applyBorder="1" applyAlignment="1">
      <alignment wrapText="1"/>
    </xf>
    <xf numFmtId="43" fontId="9" fillId="0" borderId="40" xfId="42" applyFont="1" applyBorder="1" applyAlignment="1">
      <alignment/>
    </xf>
    <xf numFmtId="43" fontId="9" fillId="0" borderId="13" xfId="42" applyFont="1" applyBorder="1" applyAlignment="1">
      <alignment/>
    </xf>
    <xf numFmtId="43" fontId="9" fillId="0" borderId="0" xfId="42" applyFont="1" applyBorder="1" applyAlignment="1">
      <alignment/>
    </xf>
    <xf numFmtId="43" fontId="19" fillId="0" borderId="0" xfId="42" applyFont="1" applyBorder="1" applyAlignment="1">
      <alignment/>
    </xf>
    <xf numFmtId="43" fontId="12" fillId="0" borderId="13" xfId="42" applyFont="1" applyBorder="1" applyAlignment="1">
      <alignment/>
    </xf>
    <xf numFmtId="43" fontId="9" fillId="0" borderId="18" xfId="42" applyFont="1" applyBorder="1" applyAlignment="1">
      <alignment/>
    </xf>
    <xf numFmtId="43" fontId="9" fillId="0" borderId="43" xfId="42" applyFont="1" applyBorder="1" applyAlignment="1">
      <alignment/>
    </xf>
    <xf numFmtId="43" fontId="9" fillId="0" borderId="44" xfId="42" applyFont="1" applyBorder="1" applyAlignment="1">
      <alignment/>
    </xf>
    <xf numFmtId="43" fontId="9" fillId="0" borderId="45" xfId="42" applyFont="1" applyBorder="1" applyAlignment="1">
      <alignment/>
    </xf>
    <xf numFmtId="43" fontId="9" fillId="0" borderId="46" xfId="42" applyFont="1" applyBorder="1" applyAlignment="1">
      <alignment/>
    </xf>
    <xf numFmtId="43" fontId="12" fillId="0" borderId="45" xfId="42" applyFont="1" applyBorder="1" applyAlignment="1">
      <alignment/>
    </xf>
    <xf numFmtId="43" fontId="9" fillId="0" borderId="47" xfId="42" applyFont="1" applyBorder="1" applyAlignment="1">
      <alignment/>
    </xf>
    <xf numFmtId="43" fontId="9" fillId="0" borderId="48" xfId="42" applyFont="1" applyBorder="1" applyAlignment="1">
      <alignment/>
    </xf>
    <xf numFmtId="43" fontId="9" fillId="0" borderId="49" xfId="42" applyFont="1" applyBorder="1" applyAlignment="1">
      <alignment/>
    </xf>
    <xf numFmtId="43" fontId="19" fillId="0" borderId="49" xfId="42" applyFont="1" applyBorder="1" applyAlignment="1">
      <alignment/>
    </xf>
    <xf numFmtId="43" fontId="12" fillId="0" borderId="48" xfId="42" applyFont="1" applyBorder="1" applyAlignment="1">
      <alignment/>
    </xf>
    <xf numFmtId="0" fontId="9" fillId="0" borderId="40" xfId="0" applyFont="1" applyBorder="1" applyAlignment="1">
      <alignment wrapText="1"/>
    </xf>
    <xf numFmtId="43" fontId="9" fillId="0" borderId="50" xfId="42" applyFont="1" applyBorder="1" applyAlignment="1">
      <alignment/>
    </xf>
    <xf numFmtId="43" fontId="9" fillId="0" borderId="51" xfId="42" applyFont="1" applyBorder="1" applyAlignment="1">
      <alignment/>
    </xf>
    <xf numFmtId="43" fontId="9" fillId="0" borderId="52" xfId="42" applyFont="1" applyBorder="1" applyAlignment="1">
      <alignment/>
    </xf>
    <xf numFmtId="43" fontId="12" fillId="0" borderId="51" xfId="42" applyFont="1" applyBorder="1" applyAlignment="1">
      <alignment/>
    </xf>
    <xf numFmtId="0" fontId="12" fillId="0" borderId="17" xfId="0" applyFont="1" applyBorder="1" applyAlignment="1">
      <alignment wrapText="1"/>
    </xf>
    <xf numFmtId="43" fontId="88" fillId="0" borderId="46" xfId="42" applyFont="1" applyBorder="1" applyAlignment="1">
      <alignment/>
    </xf>
    <xf numFmtId="43" fontId="12" fillId="0" borderId="52" xfId="42" applyFont="1" applyBorder="1" applyAlignment="1">
      <alignment/>
    </xf>
    <xf numFmtId="0" fontId="9" fillId="0" borderId="20" xfId="0" applyFont="1" applyBorder="1" applyAlignment="1">
      <alignment/>
    </xf>
    <xf numFmtId="43" fontId="9" fillId="0" borderId="20" xfId="42" applyFont="1" applyBorder="1" applyAlignment="1">
      <alignment/>
    </xf>
    <xf numFmtId="43" fontId="9" fillId="0" borderId="16" xfId="42" applyFont="1" applyBorder="1" applyAlignment="1">
      <alignment/>
    </xf>
    <xf numFmtId="43" fontId="9" fillId="0" borderId="10" xfId="42" applyFont="1" applyBorder="1" applyAlignment="1">
      <alignment/>
    </xf>
    <xf numFmtId="43" fontId="12" fillId="0" borderId="16" xfId="42" applyFont="1" applyBorder="1" applyAlignment="1">
      <alignment/>
    </xf>
    <xf numFmtId="172" fontId="29" fillId="0" borderId="38" xfId="42" applyNumberFormat="1" applyFont="1" applyBorder="1" applyAlignment="1">
      <alignment horizontal="right"/>
    </xf>
    <xf numFmtId="172" fontId="10" fillId="0" borderId="14" xfId="42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4" xfId="0" applyFont="1" applyBorder="1" applyAlignment="1">
      <alignment horizontal="center" vertical="distributed"/>
    </xf>
    <xf numFmtId="0" fontId="14" fillId="0" borderId="14" xfId="0" applyFont="1" applyBorder="1" applyAlignment="1">
      <alignment horizontal="left" vertical="distributed"/>
    </xf>
    <xf numFmtId="0" fontId="14" fillId="0" borderId="14" xfId="0" applyFont="1" applyBorder="1" applyAlignment="1">
      <alignment horizontal="left" vertical="distributed" wrapText="1"/>
    </xf>
    <xf numFmtId="0" fontId="2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38" xfId="64" applyFont="1" applyBorder="1" applyAlignment="1">
      <alignment horizontal="left" wrapText="1"/>
      <protection/>
    </xf>
    <xf numFmtId="2" fontId="25" fillId="0" borderId="41" xfId="64" applyNumberFormat="1" applyFont="1" applyBorder="1" applyAlignment="1">
      <alignment horizontal="center" wrapText="1"/>
      <protection/>
    </xf>
    <xf numFmtId="2" fontId="25" fillId="0" borderId="49" xfId="64" applyNumberFormat="1" applyFont="1" applyBorder="1" applyAlignment="1">
      <alignment horizontal="center" wrapText="1"/>
      <protection/>
    </xf>
    <xf numFmtId="2" fontId="25" fillId="0" borderId="32" xfId="64" applyNumberFormat="1" applyFont="1" applyBorder="1" applyAlignment="1">
      <alignment horizontal="center" wrapText="1"/>
      <protection/>
    </xf>
    <xf numFmtId="0" fontId="25" fillId="0" borderId="49" xfId="64" applyFont="1" applyBorder="1" applyAlignment="1">
      <alignment horizontal="left" wrapText="1"/>
      <protection/>
    </xf>
    <xf numFmtId="0" fontId="25" fillId="0" borderId="32" xfId="64" applyFont="1" applyBorder="1" applyAlignment="1">
      <alignment horizontal="left" wrapText="1"/>
      <protection/>
    </xf>
    <xf numFmtId="0" fontId="0" fillId="0" borderId="49" xfId="64" applyFont="1" applyBorder="1" applyAlignment="1">
      <alignment horizontal="left" wrapText="1"/>
      <protection/>
    </xf>
    <xf numFmtId="0" fontId="0" fillId="0" borderId="32" xfId="64" applyFont="1" applyBorder="1" applyAlignment="1">
      <alignment horizontal="left" wrapText="1"/>
      <protection/>
    </xf>
    <xf numFmtId="2" fontId="28" fillId="0" borderId="0" xfId="64" applyNumberFormat="1" applyFont="1" applyBorder="1" applyAlignment="1">
      <alignment horizontal="center" wrapText="1"/>
      <protection/>
    </xf>
    <xf numFmtId="2" fontId="28" fillId="0" borderId="27" xfId="64" applyNumberFormat="1" applyFont="1" applyBorder="1" applyAlignment="1">
      <alignment horizontal="center" wrapText="1"/>
      <protection/>
    </xf>
    <xf numFmtId="0" fontId="25" fillId="0" borderId="53" xfId="64" applyFont="1" applyBorder="1" applyAlignment="1">
      <alignment horizontal="left" wrapText="1"/>
      <protection/>
    </xf>
    <xf numFmtId="0" fontId="25" fillId="0" borderId="30" xfId="64" applyFont="1" applyBorder="1" applyAlignment="1">
      <alignment horizontal="left" wrapText="1"/>
      <protection/>
    </xf>
    <xf numFmtId="0" fontId="0" fillId="0" borderId="49" xfId="64" applyFont="1" applyBorder="1" applyAlignment="1">
      <alignment horizontal="center" wrapText="1"/>
      <protection/>
    </xf>
    <xf numFmtId="0" fontId="0" fillId="0" borderId="32" xfId="64" applyFont="1" applyBorder="1" applyAlignment="1">
      <alignment horizontal="center" wrapText="1"/>
      <protection/>
    </xf>
    <xf numFmtId="0" fontId="26" fillId="0" borderId="32" xfId="64" applyFont="1" applyBorder="1" applyAlignment="1">
      <alignment horizontal="left" wrapText="1"/>
      <protection/>
    </xf>
    <xf numFmtId="0" fontId="26" fillId="0" borderId="14" xfId="64" applyFont="1" applyBorder="1" applyAlignment="1">
      <alignment horizontal="left" wrapText="1"/>
      <protection/>
    </xf>
    <xf numFmtId="0" fontId="25" fillId="0" borderId="14" xfId="64" applyFont="1" applyBorder="1" applyAlignment="1">
      <alignment horizontal="left" wrapText="1"/>
      <protection/>
    </xf>
    <xf numFmtId="0" fontId="29" fillId="0" borderId="14" xfId="64" applyFont="1" applyBorder="1" applyAlignment="1">
      <alignment horizontal="left" wrapText="1"/>
      <protection/>
    </xf>
    <xf numFmtId="0" fontId="28" fillId="0" borderId="54" xfId="64" applyFont="1" applyBorder="1" applyAlignment="1">
      <alignment horizontal="center" wrapText="1"/>
      <protection/>
    </xf>
    <xf numFmtId="0" fontId="28" fillId="0" borderId="52" xfId="64" applyFont="1" applyBorder="1" applyAlignment="1">
      <alignment horizontal="center" wrapText="1"/>
      <protection/>
    </xf>
    <xf numFmtId="0" fontId="28" fillId="0" borderId="55" xfId="64" applyFont="1" applyBorder="1" applyAlignment="1">
      <alignment horizontal="center" wrapText="1"/>
      <protection/>
    </xf>
    <xf numFmtId="0" fontId="29" fillId="0" borderId="53" xfId="64" applyFont="1" applyBorder="1" applyAlignment="1">
      <alignment horizontal="left" wrapText="1"/>
      <protection/>
    </xf>
    <xf numFmtId="0" fontId="29" fillId="0" borderId="30" xfId="64" applyFont="1" applyBorder="1" applyAlignment="1">
      <alignment horizontal="left" wrapText="1"/>
      <protection/>
    </xf>
    <xf numFmtId="0" fontId="10" fillId="0" borderId="14" xfId="65" applyFont="1" applyFill="1" applyBorder="1" applyAlignment="1">
      <alignment horizontal="left" wrapText="1"/>
      <protection/>
    </xf>
    <xf numFmtId="0" fontId="10" fillId="0" borderId="14" xfId="64" applyFont="1" applyBorder="1" applyAlignment="1">
      <alignment horizontal="left"/>
      <protection/>
    </xf>
    <xf numFmtId="0" fontId="29" fillId="0" borderId="14" xfId="65" applyFont="1" applyFill="1" applyBorder="1" applyAlignment="1">
      <alignment horizontal="left" wrapText="1"/>
      <protection/>
    </xf>
    <xf numFmtId="0" fontId="10" fillId="0" borderId="14" xfId="64" applyFont="1" applyBorder="1" applyAlignment="1">
      <alignment horizontal="left" wrapText="1"/>
      <protection/>
    </xf>
    <xf numFmtId="0" fontId="30" fillId="0" borderId="14" xfId="65" applyFont="1" applyFill="1" applyBorder="1" applyAlignment="1">
      <alignment horizontal="left" wrapText="1"/>
      <protection/>
    </xf>
    <xf numFmtId="0" fontId="30" fillId="0" borderId="38" xfId="64" applyFont="1" applyBorder="1" applyAlignment="1">
      <alignment horizontal="left"/>
      <protection/>
    </xf>
    <xf numFmtId="0" fontId="29" fillId="0" borderId="14" xfId="64" applyFont="1" applyBorder="1" applyAlignment="1">
      <alignment horizontal="left"/>
      <protection/>
    </xf>
    <xf numFmtId="0" fontId="30" fillId="0" borderId="14" xfId="64" applyFont="1" applyBorder="1" applyAlignment="1">
      <alignment horizontal="left"/>
      <protection/>
    </xf>
    <xf numFmtId="0" fontId="14" fillId="0" borderId="0" xfId="0" applyFont="1" applyAlignment="1">
      <alignment horizontal="center" vertical="distributed"/>
    </xf>
    <xf numFmtId="0" fontId="37" fillId="0" borderId="4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sn_2009 Propozim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97">
      <selection activeCell="E123" sqref="E123"/>
    </sheetView>
  </sheetViews>
  <sheetFormatPr defaultColWidth="9.140625" defaultRowHeight="12.75"/>
  <cols>
    <col min="1" max="1" width="14.57421875" style="0" customWidth="1"/>
    <col min="2" max="2" width="44.57421875" style="0" customWidth="1"/>
    <col min="3" max="3" width="12.140625" style="0" customWidth="1"/>
    <col min="4" max="4" width="18.00390625" style="0" customWidth="1"/>
    <col min="5" max="5" width="18.7109375" style="0" customWidth="1"/>
    <col min="6" max="6" width="14.421875" style="0" customWidth="1"/>
    <col min="7" max="7" width="13.140625" style="0" customWidth="1"/>
    <col min="8" max="8" width="13.00390625" style="0" customWidth="1"/>
  </cols>
  <sheetData>
    <row r="1" spans="1:5" ht="17.25" thickBot="1">
      <c r="A1" s="1"/>
      <c r="B1" s="2" t="s">
        <v>529</v>
      </c>
      <c r="C1" s="359" t="s">
        <v>342</v>
      </c>
      <c r="D1" s="359"/>
      <c r="E1" s="359"/>
    </row>
    <row r="2" spans="1:5" ht="15">
      <c r="A2" s="3"/>
      <c r="B2" s="4" t="s">
        <v>0</v>
      </c>
      <c r="C2" s="4" t="s">
        <v>1</v>
      </c>
      <c r="D2" s="4" t="s">
        <v>2</v>
      </c>
      <c r="E2" s="4" t="s">
        <v>3</v>
      </c>
    </row>
    <row r="3" spans="1:5" ht="15">
      <c r="A3" s="5"/>
      <c r="B3" s="4"/>
      <c r="C3" s="4"/>
      <c r="D3" s="4"/>
      <c r="E3" s="4"/>
    </row>
    <row r="4" spans="1:5" ht="15">
      <c r="A4" s="6" t="s">
        <v>4</v>
      </c>
      <c r="B4" s="7" t="s">
        <v>5</v>
      </c>
      <c r="C4" s="8"/>
      <c r="D4" s="9">
        <v>339915734</v>
      </c>
      <c r="E4" s="9">
        <v>348718917</v>
      </c>
    </row>
    <row r="5" spans="1:5" ht="15">
      <c r="A5" s="6"/>
      <c r="B5" s="10"/>
      <c r="C5" s="8"/>
      <c r="D5" s="8"/>
      <c r="E5" s="8"/>
    </row>
    <row r="6" spans="1:5" ht="15">
      <c r="A6" s="6" t="s">
        <v>6</v>
      </c>
      <c r="B6" s="11" t="s">
        <v>7</v>
      </c>
      <c r="C6" s="8"/>
      <c r="D6" s="8"/>
      <c r="E6" s="8"/>
    </row>
    <row r="7" spans="1:5" ht="15">
      <c r="A7" s="6"/>
      <c r="B7" s="10"/>
      <c r="C7" s="8"/>
      <c r="D7" s="8"/>
      <c r="E7" s="8"/>
    </row>
    <row r="8" spans="1:5" ht="15">
      <c r="A8" s="6">
        <v>1</v>
      </c>
      <c r="B8" s="11" t="s">
        <v>8</v>
      </c>
      <c r="C8" s="6">
        <v>9</v>
      </c>
      <c r="D8" s="308">
        <v>40434482</v>
      </c>
      <c r="E8" s="9">
        <v>31492606.52</v>
      </c>
    </row>
    <row r="9" spans="1:5" ht="30">
      <c r="A9" s="6">
        <v>2</v>
      </c>
      <c r="B9" s="11" t="s">
        <v>9</v>
      </c>
      <c r="C9" s="6">
        <v>10</v>
      </c>
      <c r="D9" s="8"/>
      <c r="E9" s="8"/>
    </row>
    <row r="10" spans="1:5" ht="15">
      <c r="A10" s="12" t="s">
        <v>10</v>
      </c>
      <c r="B10" s="10" t="s">
        <v>11</v>
      </c>
      <c r="C10" s="6"/>
      <c r="D10" s="13"/>
      <c r="E10" s="13"/>
    </row>
    <row r="11" spans="1:5" ht="15">
      <c r="A11" s="12" t="s">
        <v>12</v>
      </c>
      <c r="B11" s="10" t="s">
        <v>13</v>
      </c>
      <c r="C11" s="6"/>
      <c r="D11" s="13"/>
      <c r="E11" s="13"/>
    </row>
    <row r="12" spans="1:5" ht="15">
      <c r="A12" s="14"/>
      <c r="B12" s="15" t="s">
        <v>14</v>
      </c>
      <c r="C12" s="16"/>
      <c r="D12" s="229">
        <f>SUM(D8:D11)</f>
        <v>40434482</v>
      </c>
      <c r="E12" s="229">
        <f>SUM(E8:E11)</f>
        <v>31492606.52</v>
      </c>
    </row>
    <row r="13" spans="1:5" ht="15">
      <c r="A13" s="6">
        <v>3</v>
      </c>
      <c r="B13" s="11" t="s">
        <v>15</v>
      </c>
      <c r="C13" s="6">
        <v>11</v>
      </c>
      <c r="D13" s="8"/>
      <c r="E13" s="8"/>
    </row>
    <row r="14" spans="1:5" ht="15">
      <c r="A14" s="12" t="s">
        <v>10</v>
      </c>
      <c r="B14" s="10" t="s">
        <v>16</v>
      </c>
      <c r="C14" s="6"/>
      <c r="D14" s="18">
        <v>8385069</v>
      </c>
      <c r="E14" s="18">
        <v>5348086</v>
      </c>
    </row>
    <row r="15" spans="1:5" ht="15">
      <c r="A15" s="12" t="s">
        <v>12</v>
      </c>
      <c r="B15" s="10" t="s">
        <v>17</v>
      </c>
      <c r="C15" s="6" t="s">
        <v>435</v>
      </c>
      <c r="D15" s="18">
        <v>6120207</v>
      </c>
      <c r="E15" s="18">
        <v>38310314.65</v>
      </c>
    </row>
    <row r="16" spans="1:5" ht="15">
      <c r="A16" s="12" t="s">
        <v>18</v>
      </c>
      <c r="B16" s="10" t="s">
        <v>19</v>
      </c>
      <c r="C16" s="165"/>
      <c r="D16" s="166"/>
      <c r="E16" s="166"/>
    </row>
    <row r="17" spans="1:5" ht="15">
      <c r="A17" s="12" t="s">
        <v>20</v>
      </c>
      <c r="B17" s="10" t="s">
        <v>21</v>
      </c>
      <c r="C17" s="6"/>
      <c r="D17" s="13"/>
      <c r="E17" s="13"/>
    </row>
    <row r="18" spans="1:5" ht="15">
      <c r="A18" s="19"/>
      <c r="B18" s="15" t="s">
        <v>14</v>
      </c>
      <c r="C18" s="16"/>
      <c r="D18" s="17">
        <f>SUM(D14:D17)</f>
        <v>14505276</v>
      </c>
      <c r="E18" s="17">
        <f>SUM(E14:E17)</f>
        <v>43658400.65</v>
      </c>
    </row>
    <row r="19" spans="1:5" ht="15">
      <c r="A19" s="6">
        <v>4</v>
      </c>
      <c r="B19" s="11" t="s">
        <v>22</v>
      </c>
      <c r="C19" s="6">
        <v>12</v>
      </c>
      <c r="D19" s="8"/>
      <c r="E19" s="8"/>
    </row>
    <row r="20" spans="1:5" ht="15">
      <c r="A20" s="12" t="s">
        <v>10</v>
      </c>
      <c r="B20" s="10" t="s">
        <v>326</v>
      </c>
      <c r="C20" s="6"/>
      <c r="D20" s="18"/>
      <c r="E20" s="18"/>
    </row>
    <row r="21" spans="1:5" ht="15">
      <c r="A21" s="12" t="s">
        <v>12</v>
      </c>
      <c r="B21" s="10" t="s">
        <v>23</v>
      </c>
      <c r="C21" s="6"/>
      <c r="D21" s="13"/>
      <c r="E21" s="13"/>
    </row>
    <row r="22" spans="1:5" ht="15">
      <c r="A22" s="12" t="s">
        <v>18</v>
      </c>
      <c r="B22" s="10" t="s">
        <v>24</v>
      </c>
      <c r="C22" s="6"/>
      <c r="D22" s="18"/>
      <c r="E22" s="18"/>
    </row>
    <row r="23" spans="1:5" ht="15">
      <c r="A23" s="12" t="s">
        <v>20</v>
      </c>
      <c r="B23" s="168" t="s">
        <v>327</v>
      </c>
      <c r="C23" s="169"/>
      <c r="D23" s="167">
        <v>159098048</v>
      </c>
      <c r="E23" s="167">
        <v>125399928</v>
      </c>
    </row>
    <row r="24" spans="1:5" ht="15">
      <c r="A24" s="20" t="s">
        <v>25</v>
      </c>
      <c r="B24" s="10" t="s">
        <v>26</v>
      </c>
      <c r="C24" s="6"/>
      <c r="D24" s="13"/>
      <c r="E24" s="13"/>
    </row>
    <row r="25" spans="1:5" ht="15">
      <c r="A25" s="19"/>
      <c r="B25" s="15" t="s">
        <v>14</v>
      </c>
      <c r="C25" s="16"/>
      <c r="D25" s="17">
        <f>SUM(D20:D24)</f>
        <v>159098048</v>
      </c>
      <c r="E25" s="17">
        <f>SUM(E23:E24)</f>
        <v>125399928</v>
      </c>
    </row>
    <row r="26" spans="1:5" ht="15">
      <c r="A26" s="6">
        <v>5</v>
      </c>
      <c r="B26" s="11" t="s">
        <v>27</v>
      </c>
      <c r="C26" s="6">
        <v>13</v>
      </c>
      <c r="D26" s="8"/>
      <c r="E26" s="8"/>
    </row>
    <row r="27" spans="1:5" ht="15">
      <c r="A27" s="6">
        <v>6</v>
      </c>
      <c r="B27" s="11" t="s">
        <v>28</v>
      </c>
      <c r="C27" s="6">
        <v>14</v>
      </c>
      <c r="D27" s="8"/>
      <c r="E27" s="8"/>
    </row>
    <row r="28" spans="1:5" ht="15">
      <c r="A28" s="6">
        <v>7</v>
      </c>
      <c r="B28" s="11" t="s">
        <v>29</v>
      </c>
      <c r="C28" s="6">
        <v>15</v>
      </c>
      <c r="D28" s="9">
        <v>19899970</v>
      </c>
      <c r="E28" s="18">
        <v>24438395</v>
      </c>
    </row>
    <row r="29" spans="1:5" ht="15">
      <c r="A29" s="16"/>
      <c r="B29" s="21" t="s">
        <v>30</v>
      </c>
      <c r="C29" s="16"/>
      <c r="D29" s="17">
        <f>D12+D18+D25+D28</f>
        <v>233937776</v>
      </c>
      <c r="E29" s="17">
        <f>E12+E18+E25+E28</f>
        <v>224989330.17000002</v>
      </c>
    </row>
    <row r="30" spans="1:5" ht="15">
      <c r="A30" s="12"/>
      <c r="B30" s="10"/>
      <c r="C30" s="6"/>
      <c r="D30" s="13"/>
      <c r="E30" s="13"/>
    </row>
    <row r="31" spans="1:5" ht="15">
      <c r="A31" s="6" t="s">
        <v>31</v>
      </c>
      <c r="B31" s="11" t="s">
        <v>32</v>
      </c>
      <c r="C31" s="6"/>
      <c r="D31" s="13"/>
      <c r="E31" s="13"/>
    </row>
    <row r="32" spans="1:5" ht="15">
      <c r="A32" s="12"/>
      <c r="B32" s="10"/>
      <c r="C32" s="6"/>
      <c r="D32" s="13"/>
      <c r="E32" s="13"/>
    </row>
    <row r="33" spans="1:5" ht="15">
      <c r="A33" s="6">
        <v>1</v>
      </c>
      <c r="B33" s="11" t="s">
        <v>33</v>
      </c>
      <c r="C33" s="6">
        <v>16</v>
      </c>
      <c r="D33" s="8"/>
      <c r="E33" s="8"/>
    </row>
    <row r="34" spans="1:5" ht="41.25">
      <c r="A34" s="12" t="s">
        <v>10</v>
      </c>
      <c r="B34" s="10" t="s">
        <v>34</v>
      </c>
      <c r="C34" s="6"/>
      <c r="D34" s="13"/>
      <c r="E34" s="13"/>
    </row>
    <row r="35" spans="1:5" ht="15">
      <c r="A35" s="12" t="s">
        <v>12</v>
      </c>
      <c r="B35" s="10" t="s">
        <v>35</v>
      </c>
      <c r="C35" s="6"/>
      <c r="D35" s="13"/>
      <c r="E35" s="13"/>
    </row>
    <row r="36" spans="1:5" ht="15">
      <c r="A36" s="12" t="s">
        <v>18</v>
      </c>
      <c r="B36" s="10" t="s">
        <v>36</v>
      </c>
      <c r="C36" s="6"/>
      <c r="D36" s="13"/>
      <c r="E36" s="13"/>
    </row>
    <row r="37" spans="1:5" ht="15">
      <c r="A37" s="20" t="s">
        <v>20</v>
      </c>
      <c r="B37" s="10" t="s">
        <v>37</v>
      </c>
      <c r="C37" s="6"/>
      <c r="D37" s="18"/>
      <c r="E37" s="18"/>
    </row>
    <row r="38" spans="1:5" ht="15">
      <c r="A38" s="19"/>
      <c r="B38" s="15" t="s">
        <v>14</v>
      </c>
      <c r="C38" s="16"/>
      <c r="D38" s="17"/>
      <c r="E38" s="17">
        <f>SUM(E37)</f>
        <v>0</v>
      </c>
    </row>
    <row r="39" spans="1:5" ht="15">
      <c r="A39" s="6">
        <v>2</v>
      </c>
      <c r="B39" s="11" t="s">
        <v>38</v>
      </c>
      <c r="C39" s="6">
        <v>17</v>
      </c>
      <c r="D39" s="8"/>
      <c r="E39" s="8"/>
    </row>
    <row r="40" spans="1:5" ht="15">
      <c r="A40" s="12" t="s">
        <v>10</v>
      </c>
      <c r="B40" s="10" t="s">
        <v>39</v>
      </c>
      <c r="C40" s="6"/>
      <c r="D40" s="13"/>
      <c r="E40" s="13"/>
    </row>
    <row r="41" spans="1:5" ht="15">
      <c r="A41" s="12" t="s">
        <v>12</v>
      </c>
      <c r="B41" s="10" t="s">
        <v>40</v>
      </c>
      <c r="C41" s="6"/>
      <c r="D41" s="18"/>
      <c r="E41" s="18"/>
    </row>
    <row r="42" spans="1:5" ht="15">
      <c r="A42" s="12" t="s">
        <v>18</v>
      </c>
      <c r="B42" s="10" t="s">
        <v>41</v>
      </c>
      <c r="C42" s="6"/>
      <c r="D42" s="18">
        <v>84736136</v>
      </c>
      <c r="E42" s="18">
        <v>98960916</v>
      </c>
    </row>
    <row r="43" spans="1:5" ht="15" customHeight="1">
      <c r="A43" s="20" t="s">
        <v>20</v>
      </c>
      <c r="B43" s="10" t="s">
        <v>42</v>
      </c>
      <c r="C43" s="6"/>
      <c r="D43" s="18">
        <v>6969831</v>
      </c>
      <c r="E43" s="18">
        <v>8910902</v>
      </c>
    </row>
    <row r="44" spans="1:6" ht="15">
      <c r="A44" s="19"/>
      <c r="B44" s="15" t="s">
        <v>14</v>
      </c>
      <c r="C44" s="16"/>
      <c r="D44" s="17">
        <f>SUM(D42:D43)</f>
        <v>91705967</v>
      </c>
      <c r="E44" s="17">
        <f>SUM(E42:E43)</f>
        <v>107871818</v>
      </c>
      <c r="F44" s="209"/>
    </row>
    <row r="45" spans="1:6" ht="15">
      <c r="A45" s="6">
        <v>3</v>
      </c>
      <c r="B45" s="11" t="s">
        <v>43</v>
      </c>
      <c r="C45" s="6">
        <v>18</v>
      </c>
      <c r="D45" s="8"/>
      <c r="E45" s="8"/>
      <c r="F45" s="209"/>
    </row>
    <row r="46" spans="1:6" ht="15">
      <c r="A46" s="6">
        <v>4</v>
      </c>
      <c r="B46" s="11" t="s">
        <v>44</v>
      </c>
      <c r="C46" s="6">
        <v>19</v>
      </c>
      <c r="D46" s="8"/>
      <c r="E46" s="8"/>
      <c r="F46" s="209"/>
    </row>
    <row r="47" spans="1:6" ht="15">
      <c r="A47" s="12" t="s">
        <v>10</v>
      </c>
      <c r="B47" s="10" t="s">
        <v>45</v>
      </c>
      <c r="C47" s="6"/>
      <c r="D47" s="13"/>
      <c r="E47" s="13"/>
      <c r="F47" s="209"/>
    </row>
    <row r="48" spans="1:6" ht="15">
      <c r="A48" s="12" t="s">
        <v>12</v>
      </c>
      <c r="B48" s="10" t="s">
        <v>46</v>
      </c>
      <c r="C48" s="6"/>
      <c r="D48" s="23">
        <v>14271991</v>
      </c>
      <c r="E48" s="23">
        <v>15857768</v>
      </c>
      <c r="F48" s="209"/>
    </row>
    <row r="49" spans="1:8" ht="15">
      <c r="A49" s="12" t="s">
        <v>18</v>
      </c>
      <c r="B49" s="10" t="s">
        <v>47</v>
      </c>
      <c r="C49" s="6"/>
      <c r="D49" s="13"/>
      <c r="E49" s="13"/>
      <c r="F49" s="209"/>
      <c r="G49" s="74"/>
      <c r="H49" s="74">
        <f>F49-G49</f>
        <v>0</v>
      </c>
    </row>
    <row r="50" spans="1:6" ht="15">
      <c r="A50" s="19"/>
      <c r="B50" s="15" t="s">
        <v>14</v>
      </c>
      <c r="C50" s="16"/>
      <c r="D50" s="17">
        <f>SUM(D48:D49)</f>
        <v>14271991</v>
      </c>
      <c r="E50" s="17">
        <f>SUM(E48:E49)</f>
        <v>15857768</v>
      </c>
      <c r="F50" s="209"/>
    </row>
    <row r="51" spans="1:5" ht="15">
      <c r="A51" s="6">
        <v>5</v>
      </c>
      <c r="B51" s="11" t="s">
        <v>48</v>
      </c>
      <c r="C51" s="6">
        <v>20</v>
      </c>
      <c r="D51" s="8"/>
      <c r="E51" s="8"/>
    </row>
    <row r="52" spans="1:5" ht="15">
      <c r="A52" s="6">
        <v>6</v>
      </c>
      <c r="B52" s="11" t="s">
        <v>49</v>
      </c>
      <c r="C52" s="6">
        <v>21</v>
      </c>
      <c r="D52" s="8"/>
      <c r="E52" s="8"/>
    </row>
    <row r="53" spans="1:5" ht="15">
      <c r="A53" s="12"/>
      <c r="B53" s="10"/>
      <c r="C53" s="6"/>
      <c r="D53" s="13"/>
      <c r="E53" s="13"/>
    </row>
    <row r="54" spans="1:5" ht="15">
      <c r="A54" s="16"/>
      <c r="B54" s="21" t="s">
        <v>50</v>
      </c>
      <c r="C54" s="16"/>
      <c r="D54" s="17">
        <f>D44+D50</f>
        <v>105977958</v>
      </c>
      <c r="E54" s="17">
        <f>E38+E44+E50</f>
        <v>123729586</v>
      </c>
    </row>
    <row r="55" spans="1:5" ht="15">
      <c r="A55" s="12"/>
      <c r="B55" s="10"/>
      <c r="C55" s="6"/>
      <c r="D55" s="13"/>
      <c r="E55" s="13"/>
    </row>
    <row r="56" spans="1:5" ht="15">
      <c r="A56" s="16"/>
      <c r="B56" s="21" t="s">
        <v>51</v>
      </c>
      <c r="C56" s="16"/>
      <c r="D56" s="24">
        <f>D29+D54</f>
        <v>339915734</v>
      </c>
      <c r="E56" s="24">
        <f>E29+E54</f>
        <v>348718916.17</v>
      </c>
    </row>
    <row r="57" spans="1:5" ht="15">
      <c r="A57" s="12"/>
      <c r="B57" s="10"/>
      <c r="C57" s="6"/>
      <c r="D57" s="13"/>
      <c r="E57" s="13"/>
    </row>
    <row r="58" spans="1:5" ht="15.75" thickBot="1">
      <c r="A58" s="25"/>
      <c r="B58" s="26" t="s">
        <v>529</v>
      </c>
      <c r="C58" s="360" t="s">
        <v>341</v>
      </c>
      <c r="D58" s="360"/>
      <c r="E58" s="360"/>
    </row>
    <row r="59" spans="1:5" ht="12.75">
      <c r="A59" s="361"/>
      <c r="B59" s="361" t="s">
        <v>0</v>
      </c>
      <c r="C59" s="361" t="s">
        <v>1</v>
      </c>
      <c r="D59" s="361" t="s">
        <v>2</v>
      </c>
      <c r="E59" s="361" t="s">
        <v>3</v>
      </c>
    </row>
    <row r="60" spans="1:5" ht="21" customHeight="1">
      <c r="A60" s="362"/>
      <c r="B60" s="362"/>
      <c r="C60" s="362"/>
      <c r="D60" s="362"/>
      <c r="E60" s="362"/>
    </row>
    <row r="61" spans="1:5" ht="15">
      <c r="A61" s="6" t="s">
        <v>52</v>
      </c>
      <c r="B61" s="8" t="s">
        <v>53</v>
      </c>
      <c r="C61" s="6"/>
      <c r="D61" s="9">
        <v>339915734</v>
      </c>
      <c r="E61" s="9">
        <v>348718917</v>
      </c>
    </row>
    <row r="62" spans="1:5" ht="15">
      <c r="A62" s="6"/>
      <c r="B62" s="8"/>
      <c r="C62" s="6"/>
      <c r="D62" s="8"/>
      <c r="E62" s="8"/>
    </row>
    <row r="63" spans="1:5" ht="15">
      <c r="A63" s="6" t="s">
        <v>6</v>
      </c>
      <c r="B63" s="8" t="s">
        <v>54</v>
      </c>
      <c r="C63" s="6"/>
      <c r="D63" s="8"/>
      <c r="E63" s="8"/>
    </row>
    <row r="64" spans="1:5" ht="15">
      <c r="A64" s="6"/>
      <c r="B64" s="8"/>
      <c r="C64" s="6"/>
      <c r="D64" s="8"/>
      <c r="E64" s="8"/>
    </row>
    <row r="65" spans="1:5" ht="15">
      <c r="A65" s="6">
        <v>1</v>
      </c>
      <c r="B65" s="8" t="s">
        <v>55</v>
      </c>
      <c r="C65" s="6">
        <v>22</v>
      </c>
      <c r="D65" s="8"/>
      <c r="E65" s="8"/>
    </row>
    <row r="66" spans="1:5" ht="15">
      <c r="A66" s="6">
        <v>2</v>
      </c>
      <c r="B66" s="8" t="s">
        <v>56</v>
      </c>
      <c r="C66" s="6">
        <v>23</v>
      </c>
      <c r="D66" s="9"/>
      <c r="E66" s="9"/>
    </row>
    <row r="67" spans="1:6" ht="15">
      <c r="A67" s="12" t="s">
        <v>10</v>
      </c>
      <c r="B67" s="27" t="s">
        <v>57</v>
      </c>
      <c r="C67" s="6"/>
      <c r="D67" s="18">
        <v>43151692</v>
      </c>
      <c r="E67" s="18">
        <v>86926832</v>
      </c>
      <c r="F67" s="75"/>
    </row>
    <row r="68" spans="1:5" ht="15">
      <c r="A68" s="12" t="s">
        <v>12</v>
      </c>
      <c r="B68" s="27" t="s">
        <v>58</v>
      </c>
      <c r="C68" s="6"/>
      <c r="D68" s="13"/>
      <c r="E68" s="13"/>
    </row>
    <row r="69" spans="1:5" ht="15">
      <c r="A69" s="12" t="s">
        <v>18</v>
      </c>
      <c r="B69" s="27" t="s">
        <v>59</v>
      </c>
      <c r="C69" s="6"/>
      <c r="D69" s="13"/>
      <c r="E69" s="13"/>
    </row>
    <row r="70" spans="1:5" ht="15">
      <c r="A70" s="14"/>
      <c r="B70" s="28" t="s">
        <v>14</v>
      </c>
      <c r="C70" s="16"/>
      <c r="D70" s="29">
        <f>SUM(D67:D69)</f>
        <v>43151692</v>
      </c>
      <c r="E70" s="29">
        <f>SUM(E67:E69)</f>
        <v>86926832</v>
      </c>
    </row>
    <row r="71" spans="1:5" ht="15">
      <c r="A71" s="6">
        <v>3</v>
      </c>
      <c r="B71" s="8" t="s">
        <v>60</v>
      </c>
      <c r="C71" s="6">
        <v>24</v>
      </c>
      <c r="D71" s="8"/>
      <c r="E71" s="8"/>
    </row>
    <row r="72" spans="1:5" ht="15">
      <c r="A72" s="12" t="s">
        <v>10</v>
      </c>
      <c r="B72" s="27" t="s">
        <v>61</v>
      </c>
      <c r="C72" s="6"/>
      <c r="D72" s="167">
        <v>93438040</v>
      </c>
      <c r="E72" s="18">
        <v>120029912</v>
      </c>
    </row>
    <row r="73" spans="1:5" ht="15">
      <c r="A73" s="12" t="s">
        <v>12</v>
      </c>
      <c r="B73" s="27" t="s">
        <v>62</v>
      </c>
      <c r="C73" s="6"/>
      <c r="D73" s="18">
        <v>719452</v>
      </c>
      <c r="E73" s="18"/>
    </row>
    <row r="74" spans="1:5" ht="15">
      <c r="A74" s="12" t="s">
        <v>18</v>
      </c>
      <c r="B74" s="27" t="s">
        <v>509</v>
      </c>
      <c r="C74" s="6"/>
      <c r="D74" s="18">
        <v>2462995</v>
      </c>
      <c r="E74" s="18">
        <v>1492593</v>
      </c>
    </row>
    <row r="75" spans="1:5" ht="15">
      <c r="A75" s="12" t="s">
        <v>20</v>
      </c>
      <c r="B75" s="27" t="s">
        <v>63</v>
      </c>
      <c r="C75" s="6"/>
      <c r="D75" s="18"/>
      <c r="E75" s="18"/>
    </row>
    <row r="76" spans="1:5" ht="15">
      <c r="A76" s="12" t="s">
        <v>25</v>
      </c>
      <c r="B76" s="27" t="s">
        <v>64</v>
      </c>
      <c r="C76" s="6"/>
      <c r="D76" s="13"/>
      <c r="E76" s="13"/>
    </row>
    <row r="77" spans="1:5" ht="15">
      <c r="A77" s="19"/>
      <c r="B77" s="22" t="s">
        <v>14</v>
      </c>
      <c r="C77" s="16"/>
      <c r="D77" s="17">
        <f>SUM(D72:D76)</f>
        <v>96620487</v>
      </c>
      <c r="E77" s="17">
        <f>SUM(E72:E76)</f>
        <v>121522505</v>
      </c>
    </row>
    <row r="78" spans="1:5" ht="15">
      <c r="A78" s="6">
        <v>4</v>
      </c>
      <c r="B78" s="8" t="s">
        <v>65</v>
      </c>
      <c r="C78" s="6">
        <v>25</v>
      </c>
      <c r="D78" s="8"/>
      <c r="E78" s="8"/>
    </row>
    <row r="79" spans="1:5" ht="15">
      <c r="A79" s="6">
        <v>5</v>
      </c>
      <c r="B79" s="8" t="s">
        <v>66</v>
      </c>
      <c r="C79" s="6">
        <v>26</v>
      </c>
      <c r="D79" s="8"/>
      <c r="E79" s="8"/>
    </row>
    <row r="80" spans="1:5" ht="15">
      <c r="A80" s="12"/>
      <c r="B80" s="27"/>
      <c r="C80" s="6"/>
      <c r="D80" s="13"/>
      <c r="E80" s="13"/>
    </row>
    <row r="81" spans="1:5" ht="15">
      <c r="A81" s="16"/>
      <c r="B81" s="30" t="s">
        <v>67</v>
      </c>
      <c r="C81" s="16"/>
      <c r="D81" s="17">
        <f>D70+D77</f>
        <v>139772179</v>
      </c>
      <c r="E81" s="17">
        <f>E77+E70</f>
        <v>208449337</v>
      </c>
    </row>
    <row r="82" spans="1:5" ht="15">
      <c r="A82" s="12"/>
      <c r="B82" s="27"/>
      <c r="C82" s="6"/>
      <c r="D82" s="13"/>
      <c r="E82" s="13"/>
    </row>
    <row r="83" spans="1:5" ht="15">
      <c r="A83" s="6" t="s">
        <v>31</v>
      </c>
      <c r="B83" s="8" t="s">
        <v>68</v>
      </c>
      <c r="C83" s="6"/>
      <c r="D83" s="13"/>
      <c r="E83" s="13"/>
    </row>
    <row r="84" spans="1:5" ht="15">
      <c r="A84" s="12"/>
      <c r="B84" s="13"/>
      <c r="C84" s="6"/>
      <c r="D84" s="13"/>
      <c r="E84" s="13"/>
    </row>
    <row r="85" spans="1:5" ht="15">
      <c r="A85" s="6">
        <v>1</v>
      </c>
      <c r="B85" s="8" t="s">
        <v>69</v>
      </c>
      <c r="C85" s="6">
        <v>27</v>
      </c>
      <c r="D85" s="8"/>
      <c r="E85" s="8"/>
    </row>
    <row r="86" spans="1:6" ht="15">
      <c r="A86" s="12" t="s">
        <v>10</v>
      </c>
      <c r="B86" s="27" t="s">
        <v>483</v>
      </c>
      <c r="C86" s="6"/>
      <c r="D86" s="18">
        <v>58195561</v>
      </c>
      <c r="E86" s="18">
        <v>36428705</v>
      </c>
      <c r="F86" s="209"/>
    </row>
    <row r="87" spans="1:6" ht="15">
      <c r="A87" s="12" t="s">
        <v>12</v>
      </c>
      <c r="B87" s="27" t="s">
        <v>482</v>
      </c>
      <c r="C87" s="6"/>
      <c r="D87" s="18"/>
      <c r="E87" s="18"/>
      <c r="F87" s="209"/>
    </row>
    <row r="88" spans="1:6" ht="15">
      <c r="A88" s="12" t="s">
        <v>18</v>
      </c>
      <c r="B88" s="27" t="s">
        <v>70</v>
      </c>
      <c r="C88" s="6"/>
      <c r="D88" s="13"/>
      <c r="E88" s="13"/>
      <c r="F88" s="209"/>
    </row>
    <row r="89" spans="1:6" ht="15">
      <c r="A89" s="19"/>
      <c r="B89" s="22" t="s">
        <v>14</v>
      </c>
      <c r="C89" s="16"/>
      <c r="D89" s="17">
        <f>SUM(D86:D88)</f>
        <v>58195561</v>
      </c>
      <c r="E89" s="17">
        <f>SUM(E86:E88)</f>
        <v>36428705</v>
      </c>
      <c r="F89" s="209"/>
    </row>
    <row r="90" spans="1:6" ht="15">
      <c r="A90" s="6">
        <v>2</v>
      </c>
      <c r="B90" s="8" t="s">
        <v>71</v>
      </c>
      <c r="C90" s="6">
        <v>28</v>
      </c>
      <c r="D90" s="73">
        <v>105775146</v>
      </c>
      <c r="E90" s="73">
        <v>85559555</v>
      </c>
      <c r="F90" s="209"/>
    </row>
    <row r="91" spans="1:6" ht="15">
      <c r="A91" s="6">
        <v>3</v>
      </c>
      <c r="B91" s="8" t="s">
        <v>72</v>
      </c>
      <c r="C91" s="6">
        <v>29</v>
      </c>
      <c r="D91" s="73"/>
      <c r="E91" s="73"/>
      <c r="F91" s="209"/>
    </row>
    <row r="92" spans="1:6" ht="15">
      <c r="A92" s="6">
        <v>4</v>
      </c>
      <c r="B92" s="8" t="s">
        <v>73</v>
      </c>
      <c r="C92" s="6">
        <v>30</v>
      </c>
      <c r="D92" s="73"/>
      <c r="E92" s="73"/>
      <c r="F92" s="209"/>
    </row>
    <row r="93" spans="1:5" ht="15">
      <c r="A93" s="12"/>
      <c r="B93" s="27"/>
      <c r="C93" s="6"/>
      <c r="D93" s="13"/>
      <c r="E93" s="13"/>
    </row>
    <row r="94" spans="1:5" ht="15">
      <c r="A94" s="16"/>
      <c r="B94" s="30" t="s">
        <v>74</v>
      </c>
      <c r="C94" s="16"/>
      <c r="D94" s="17">
        <f>SUM(D89:D93)</f>
        <v>163970707</v>
      </c>
      <c r="E94" s="17">
        <f>E89+E90</f>
        <v>121988260</v>
      </c>
    </row>
    <row r="95" spans="1:5" ht="15">
      <c r="A95" s="12"/>
      <c r="B95" s="27"/>
      <c r="C95" s="6"/>
      <c r="D95" s="13"/>
      <c r="E95" s="13"/>
    </row>
    <row r="96" spans="1:6" ht="15">
      <c r="A96" s="16"/>
      <c r="B96" s="30" t="s">
        <v>75</v>
      </c>
      <c r="C96" s="16"/>
      <c r="D96" s="17">
        <f>D81+D94</f>
        <v>303742886</v>
      </c>
      <c r="E96" s="17">
        <f>E81+E94</f>
        <v>330437597</v>
      </c>
      <c r="F96" s="170"/>
    </row>
    <row r="97" spans="1:5" ht="15">
      <c r="A97" s="12"/>
      <c r="B97" s="27"/>
      <c r="C97" s="6"/>
      <c r="D97" s="13"/>
      <c r="E97" s="13"/>
    </row>
    <row r="98" spans="1:5" ht="15">
      <c r="A98" s="6" t="s">
        <v>76</v>
      </c>
      <c r="B98" s="8" t="s">
        <v>77</v>
      </c>
      <c r="C98" s="6"/>
      <c r="D98" s="13"/>
      <c r="E98" s="13"/>
    </row>
    <row r="99" spans="1:5" ht="15">
      <c r="A99" s="12"/>
      <c r="B99" s="13"/>
      <c r="C99" s="6"/>
      <c r="D99" s="13"/>
      <c r="E99" s="13"/>
    </row>
    <row r="100" spans="1:5" ht="30">
      <c r="A100" s="6">
        <v>1</v>
      </c>
      <c r="B100" s="8" t="s">
        <v>78</v>
      </c>
      <c r="C100" s="6">
        <v>31</v>
      </c>
      <c r="D100" s="8"/>
      <c r="E100" s="8"/>
    </row>
    <row r="101" spans="1:5" ht="45">
      <c r="A101" s="6">
        <v>2</v>
      </c>
      <c r="B101" s="8" t="s">
        <v>79</v>
      </c>
      <c r="C101" s="6">
        <v>32</v>
      </c>
      <c r="D101" s="8"/>
      <c r="E101" s="8"/>
    </row>
    <row r="102" spans="1:6" ht="15">
      <c r="A102" s="6">
        <v>3</v>
      </c>
      <c r="B102" s="8" t="s">
        <v>80</v>
      </c>
      <c r="C102" s="6">
        <v>33</v>
      </c>
      <c r="D102" s="9">
        <v>100</v>
      </c>
      <c r="E102" s="9">
        <v>100</v>
      </c>
      <c r="F102" s="75"/>
    </row>
    <row r="103" spans="1:6" ht="15">
      <c r="A103" s="6">
        <v>4</v>
      </c>
      <c r="B103" s="8" t="s">
        <v>81</v>
      </c>
      <c r="C103" s="6">
        <v>34</v>
      </c>
      <c r="D103" s="8"/>
      <c r="E103" s="8"/>
      <c r="F103" s="75"/>
    </row>
    <row r="104" spans="1:6" ht="15">
      <c r="A104" s="6">
        <v>5</v>
      </c>
      <c r="B104" s="8" t="s">
        <v>82</v>
      </c>
      <c r="C104" s="6">
        <v>35</v>
      </c>
      <c r="D104" s="8"/>
      <c r="E104" s="8"/>
      <c r="F104" s="75"/>
    </row>
    <row r="105" spans="1:6" ht="15">
      <c r="A105" s="6">
        <v>6</v>
      </c>
      <c r="B105" s="8" t="s">
        <v>83</v>
      </c>
      <c r="C105" s="6">
        <v>36</v>
      </c>
      <c r="D105" s="8"/>
      <c r="E105" s="8"/>
      <c r="F105" s="75"/>
    </row>
    <row r="106" spans="1:6" ht="15">
      <c r="A106" s="6">
        <v>7</v>
      </c>
      <c r="B106" s="8" t="s">
        <v>84</v>
      </c>
      <c r="C106" s="6">
        <v>37</v>
      </c>
      <c r="D106" s="9"/>
      <c r="E106" s="9">
        <v>1334341</v>
      </c>
      <c r="F106" s="75"/>
    </row>
    <row r="107" spans="1:6" ht="15">
      <c r="A107" s="6">
        <v>8</v>
      </c>
      <c r="B107" s="8" t="s">
        <v>85</v>
      </c>
      <c r="C107" s="6">
        <v>38</v>
      </c>
      <c r="D107" s="9"/>
      <c r="E107" s="9"/>
      <c r="F107" s="75"/>
    </row>
    <row r="108" spans="1:6" ht="15">
      <c r="A108" s="6">
        <v>9</v>
      </c>
      <c r="B108" s="8" t="s">
        <v>86</v>
      </c>
      <c r="C108" s="6">
        <v>39</v>
      </c>
      <c r="D108" s="73"/>
      <c r="E108" s="73"/>
      <c r="F108" s="170"/>
    </row>
    <row r="109" spans="1:6" ht="15">
      <c r="A109" s="6">
        <v>10</v>
      </c>
      <c r="B109" s="8" t="s">
        <v>87</v>
      </c>
      <c r="C109" s="6">
        <v>40</v>
      </c>
      <c r="D109" s="9">
        <v>36172748</v>
      </c>
      <c r="E109" s="9">
        <v>16946879</v>
      </c>
      <c r="F109" s="75"/>
    </row>
    <row r="110" spans="1:6" ht="15">
      <c r="A110" s="12"/>
      <c r="B110" s="13"/>
      <c r="C110" s="6"/>
      <c r="D110" s="13"/>
      <c r="E110" s="13"/>
      <c r="F110" s="75"/>
    </row>
    <row r="111" spans="1:6" ht="15">
      <c r="A111" s="16"/>
      <c r="B111" s="30" t="s">
        <v>88</v>
      </c>
      <c r="C111" s="16"/>
      <c r="D111" s="17">
        <f>SUM(D102:D110)</f>
        <v>36172848</v>
      </c>
      <c r="E111" s="17">
        <f>SUM(E102:E110)</f>
        <v>18281320</v>
      </c>
      <c r="F111" s="75"/>
    </row>
    <row r="112" spans="1:6" ht="15">
      <c r="A112" s="12"/>
      <c r="B112" s="13"/>
      <c r="C112" s="6"/>
      <c r="D112" s="13"/>
      <c r="E112" s="13"/>
      <c r="F112" s="75"/>
    </row>
    <row r="113" spans="1:6" ht="15">
      <c r="A113" s="16"/>
      <c r="B113" s="30" t="s">
        <v>89</v>
      </c>
      <c r="C113" s="16"/>
      <c r="D113" s="17">
        <f>D96+D111</f>
        <v>339915734</v>
      </c>
      <c r="E113" s="17">
        <f>E96+E111</f>
        <v>348718917</v>
      </c>
      <c r="F113" s="75"/>
    </row>
    <row r="114" spans="1:5" ht="16.5">
      <c r="A114" s="1"/>
      <c r="B114" s="1"/>
      <c r="C114" s="1"/>
      <c r="D114" s="1"/>
      <c r="E114" s="1"/>
    </row>
    <row r="115" spans="1:5" ht="15.75">
      <c r="A115" s="31"/>
      <c r="B115" s="358" t="s">
        <v>90</v>
      </c>
      <c r="C115" s="358"/>
      <c r="D115" s="358"/>
      <c r="E115" s="31"/>
    </row>
    <row r="117" ht="12.75">
      <c r="D117" s="74">
        <f>D113-D56</f>
        <v>0</v>
      </c>
    </row>
    <row r="119" ht="12.75">
      <c r="F119" s="235"/>
    </row>
    <row r="120" ht="12.75">
      <c r="F120" s="235"/>
    </row>
  </sheetData>
  <sheetProtection/>
  <mergeCells count="8">
    <mergeCell ref="B115:D115"/>
    <mergeCell ref="C1:E1"/>
    <mergeCell ref="C58:E58"/>
    <mergeCell ref="A59:A60"/>
    <mergeCell ref="B59:B60"/>
    <mergeCell ref="C59:C60"/>
    <mergeCell ref="D59:D60"/>
    <mergeCell ref="E59:E60"/>
  </mergeCells>
  <printOptions/>
  <pageMargins left="1.18" right="0.75" top="1" bottom="1" header="0.5" footer="0.5"/>
  <pageSetup horizontalDpi="600" verticalDpi="600" orientation="portrait" scale="70" r:id="rId1"/>
  <rowBreaks count="1" manualBreakCount="1">
    <brk id="5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7">
      <selection activeCell="G52" sqref="G52"/>
    </sheetView>
  </sheetViews>
  <sheetFormatPr defaultColWidth="9.140625" defaultRowHeight="12.75"/>
  <cols>
    <col min="1" max="1" width="12.140625" style="205" customWidth="1"/>
    <col min="2" max="2" width="31.421875" style="232" customWidth="1"/>
    <col min="3" max="3" width="16.7109375" style="205" bestFit="1" customWidth="1"/>
    <col min="4" max="4" width="14.421875" style="205" bestFit="1" customWidth="1"/>
    <col min="5" max="5" width="17.28125" style="205" customWidth="1"/>
    <col min="6" max="6" width="16.140625" style="205" customWidth="1"/>
    <col min="7" max="7" width="16.28125" style="205" customWidth="1"/>
    <col min="8" max="16384" width="9.140625" style="205" customWidth="1"/>
  </cols>
  <sheetData>
    <row r="1" spans="1:7" ht="15.75">
      <c r="A1" s="197"/>
      <c r="B1" s="197" t="s">
        <v>346</v>
      </c>
      <c r="C1" s="198"/>
      <c r="D1" s="198"/>
      <c r="E1" s="206"/>
      <c r="F1" s="206"/>
      <c r="G1" s="206"/>
    </row>
    <row r="2" spans="1:7" ht="15.75">
      <c r="A2" s="197"/>
      <c r="B2" s="197"/>
      <c r="C2" s="197" t="s">
        <v>478</v>
      </c>
      <c r="D2" s="198"/>
      <c r="E2" s="197" t="s">
        <v>542</v>
      </c>
      <c r="F2" s="206"/>
      <c r="G2" s="206"/>
    </row>
    <row r="3" spans="1:7" ht="15.75">
      <c r="A3" s="172" t="s">
        <v>347</v>
      </c>
      <c r="B3" s="172" t="s">
        <v>348</v>
      </c>
      <c r="C3" s="201" t="s">
        <v>352</v>
      </c>
      <c r="D3" s="201" t="s">
        <v>349</v>
      </c>
      <c r="E3" s="201" t="s">
        <v>352</v>
      </c>
      <c r="F3" s="201" t="s">
        <v>349</v>
      </c>
      <c r="G3" s="206"/>
    </row>
    <row r="4" spans="1:7" ht="15.75">
      <c r="A4" s="211" t="s">
        <v>349</v>
      </c>
      <c r="B4" s="172"/>
      <c r="C4" s="172"/>
      <c r="D4" s="296"/>
      <c r="E4" s="297"/>
      <c r="F4" s="297"/>
      <c r="G4" s="206"/>
    </row>
    <row r="5" spans="1:7" ht="15">
      <c r="A5" s="172" t="s">
        <v>350</v>
      </c>
      <c r="B5" s="172" t="s">
        <v>351</v>
      </c>
      <c r="C5" s="171"/>
      <c r="D5" s="240">
        <v>18829866</v>
      </c>
      <c r="E5" s="297"/>
      <c r="F5" s="297">
        <v>40191942</v>
      </c>
      <c r="G5" s="206"/>
    </row>
    <row r="6" spans="1:7" ht="15.75">
      <c r="A6" s="239"/>
      <c r="B6" s="200" t="s">
        <v>486</v>
      </c>
      <c r="C6" s="204"/>
      <c r="D6" s="203">
        <v>1882987</v>
      </c>
      <c r="E6" s="297"/>
      <c r="F6" s="297">
        <v>-4019194</v>
      </c>
      <c r="G6" s="206"/>
    </row>
    <row r="7" spans="1:7" ht="15.75">
      <c r="A7" s="239"/>
      <c r="B7" s="200" t="s">
        <v>507</v>
      </c>
      <c r="C7" s="204"/>
      <c r="D7" s="204">
        <f>D5-D6</f>
        <v>16946879</v>
      </c>
      <c r="E7" s="297"/>
      <c r="F7" s="292">
        <f>SUM(F5:F6)</f>
        <v>36172748</v>
      </c>
      <c r="G7" s="206"/>
    </row>
    <row r="8" spans="1:7" ht="15">
      <c r="A8" s="275" t="s">
        <v>487</v>
      </c>
      <c r="B8" s="172" t="s">
        <v>488</v>
      </c>
      <c r="C8" s="202"/>
      <c r="D8" s="171">
        <v>100</v>
      </c>
      <c r="E8" s="297"/>
      <c r="F8" s="297">
        <v>100</v>
      </c>
      <c r="G8" s="206"/>
    </row>
    <row r="9" spans="1:7" ht="15">
      <c r="A9" s="298" t="s">
        <v>489</v>
      </c>
      <c r="B9" s="299" t="s">
        <v>479</v>
      </c>
      <c r="C9" s="202"/>
      <c r="D9" s="240">
        <v>1334340.97</v>
      </c>
      <c r="E9" s="297"/>
      <c r="F9" s="297"/>
      <c r="G9" s="206"/>
    </row>
    <row r="10" spans="1:7" ht="15.75">
      <c r="A10" s="208">
        <v>108</v>
      </c>
      <c r="B10" s="202" t="s">
        <v>543</v>
      </c>
      <c r="C10" s="202"/>
      <c r="D10" s="204"/>
      <c r="E10" s="297"/>
      <c r="F10" s="297"/>
      <c r="G10" s="206"/>
    </row>
    <row r="11" spans="1:7" ht="15.75">
      <c r="A11" s="276"/>
      <c r="B11" s="276" t="s">
        <v>14</v>
      </c>
      <c r="C11" s="240"/>
      <c r="D11" s="204">
        <f>SUM(D7:D10)</f>
        <v>18281319.97</v>
      </c>
      <c r="E11" s="292"/>
      <c r="F11" s="292">
        <f>SUM(F7:F10)</f>
        <v>36172848</v>
      </c>
      <c r="G11" s="206"/>
    </row>
    <row r="12" spans="1:7" ht="15.75">
      <c r="A12" s="298" t="s">
        <v>490</v>
      </c>
      <c r="B12" s="299" t="s">
        <v>491</v>
      </c>
      <c r="C12" s="291">
        <v>19841965.48</v>
      </c>
      <c r="D12" s="202"/>
      <c r="E12" s="297">
        <v>19841965</v>
      </c>
      <c r="F12" s="297"/>
      <c r="G12" s="206"/>
    </row>
    <row r="13" spans="1:7" ht="15">
      <c r="A13" s="298" t="s">
        <v>496</v>
      </c>
      <c r="B13" s="299" t="s">
        <v>497</v>
      </c>
      <c r="C13" s="240">
        <v>-3984197</v>
      </c>
      <c r="D13" s="202"/>
      <c r="E13" s="297">
        <v>-5569974</v>
      </c>
      <c r="F13" s="297"/>
      <c r="G13" s="206"/>
    </row>
    <row r="14" spans="1:7" ht="15.75">
      <c r="A14" s="298"/>
      <c r="B14" s="276" t="s">
        <v>365</v>
      </c>
      <c r="C14" s="291">
        <f>SUM(C12:C13)</f>
        <v>15857768.48</v>
      </c>
      <c r="D14" s="202"/>
      <c r="E14" s="292">
        <f>SUM(E12:E13)</f>
        <v>14271991</v>
      </c>
      <c r="F14" s="297"/>
      <c r="G14" s="206"/>
    </row>
    <row r="15" spans="1:7" ht="15">
      <c r="A15" s="298" t="s">
        <v>353</v>
      </c>
      <c r="B15" s="299" t="s">
        <v>354</v>
      </c>
      <c r="C15" s="240">
        <v>30639782.55</v>
      </c>
      <c r="D15" s="202"/>
      <c r="E15" s="297">
        <v>22557061</v>
      </c>
      <c r="F15" s="297"/>
      <c r="G15" s="206"/>
    </row>
    <row r="16" spans="1:7" ht="15">
      <c r="A16" s="298" t="s">
        <v>492</v>
      </c>
      <c r="B16" s="299" t="s">
        <v>493</v>
      </c>
      <c r="C16" s="240">
        <v>69318957.94</v>
      </c>
      <c r="D16" s="202"/>
      <c r="E16" s="297">
        <v>59458238</v>
      </c>
      <c r="F16" s="297"/>
      <c r="G16" s="206"/>
    </row>
    <row r="17" spans="1:7" ht="15">
      <c r="A17" s="298" t="s">
        <v>355</v>
      </c>
      <c r="B17" s="299" t="s">
        <v>356</v>
      </c>
      <c r="C17" s="240">
        <v>12250166.09</v>
      </c>
      <c r="D17" s="202"/>
      <c r="E17" s="297">
        <v>16005084</v>
      </c>
      <c r="F17" s="297"/>
      <c r="G17" s="206"/>
    </row>
    <row r="18" spans="1:7" ht="15">
      <c r="A18" s="298" t="s">
        <v>357</v>
      </c>
      <c r="B18" s="299" t="s">
        <v>358</v>
      </c>
      <c r="C18" s="240">
        <v>3130429.15</v>
      </c>
      <c r="D18" s="202"/>
      <c r="E18" s="297">
        <v>3299858</v>
      </c>
      <c r="F18" s="297"/>
      <c r="G18" s="206"/>
    </row>
    <row r="19" spans="1:7" ht="15">
      <c r="A19" s="298">
        <v>2136</v>
      </c>
      <c r="B19" s="299" t="s">
        <v>516</v>
      </c>
      <c r="C19" s="240"/>
      <c r="D19" s="202"/>
      <c r="E19" s="297">
        <v>583333</v>
      </c>
      <c r="F19" s="297"/>
      <c r="G19" s="206"/>
    </row>
    <row r="20" spans="1:7" ht="15">
      <c r="A20" s="298" t="s">
        <v>359</v>
      </c>
      <c r="B20" s="299" t="s">
        <v>360</v>
      </c>
      <c r="C20" s="240">
        <v>2651598.7</v>
      </c>
      <c r="D20" s="202"/>
      <c r="E20" s="297">
        <v>2705757</v>
      </c>
      <c r="F20" s="297"/>
      <c r="G20" s="206"/>
    </row>
    <row r="21" spans="1:7" ht="15">
      <c r="A21" s="298" t="s">
        <v>361</v>
      </c>
      <c r="B21" s="299" t="s">
        <v>362</v>
      </c>
      <c r="C21" s="240">
        <v>6259302.85</v>
      </c>
      <c r="D21" s="202"/>
      <c r="E21" s="297">
        <v>6376340</v>
      </c>
      <c r="F21" s="297"/>
      <c r="G21" s="206"/>
    </row>
    <row r="22" spans="1:7" ht="15">
      <c r="A22" s="298" t="s">
        <v>363</v>
      </c>
      <c r="B22" s="299" t="s">
        <v>364</v>
      </c>
      <c r="C22" s="240">
        <v>477385</v>
      </c>
      <c r="D22" s="202"/>
      <c r="E22" s="297"/>
      <c r="F22" s="297"/>
      <c r="G22" s="206"/>
    </row>
    <row r="23" spans="1:7" ht="15.75">
      <c r="A23" s="208"/>
      <c r="B23" s="276" t="s">
        <v>365</v>
      </c>
      <c r="C23" s="204">
        <f>SUM(C15:C22)</f>
        <v>124727622.28</v>
      </c>
      <c r="D23" s="202"/>
      <c r="E23" s="292">
        <f>SUM(E15:E22)</f>
        <v>110985671</v>
      </c>
      <c r="F23" s="297"/>
      <c r="G23" s="206"/>
    </row>
    <row r="24" spans="1:7" ht="15.75">
      <c r="A24" s="298" t="s">
        <v>494</v>
      </c>
      <c r="B24" s="299" t="s">
        <v>495</v>
      </c>
      <c r="C24" s="240">
        <v>-16855803</v>
      </c>
      <c r="D24" s="202"/>
      <c r="E24" s="292">
        <v>-19279704</v>
      </c>
      <c r="F24" s="297"/>
      <c r="G24" s="206"/>
    </row>
    <row r="25" spans="1:7" ht="15">
      <c r="A25" s="298" t="s">
        <v>496</v>
      </c>
      <c r="B25" s="299" t="s">
        <v>497</v>
      </c>
      <c r="C25" s="240"/>
      <c r="D25" s="202"/>
      <c r="E25" s="297"/>
      <c r="F25" s="297"/>
      <c r="G25" s="206"/>
    </row>
    <row r="26" spans="1:7" ht="15">
      <c r="A26" s="202"/>
      <c r="B26" s="202"/>
      <c r="C26" s="202"/>
      <c r="D26" s="202"/>
      <c r="E26" s="297"/>
      <c r="F26" s="297"/>
      <c r="G26" s="206"/>
    </row>
    <row r="27" spans="1:7" ht="15.75">
      <c r="A27" s="202"/>
      <c r="B27" s="200" t="s">
        <v>432</v>
      </c>
      <c r="C27" s="291">
        <f>SUM(C23:C26)</f>
        <v>107871819.28</v>
      </c>
      <c r="D27" s="202"/>
      <c r="E27" s="292">
        <f>SUM(E23:E26)</f>
        <v>91705967</v>
      </c>
      <c r="F27" s="297"/>
      <c r="G27" s="206"/>
    </row>
    <row r="28" spans="1:7" ht="15">
      <c r="A28" s="299"/>
      <c r="B28" s="299"/>
      <c r="C28" s="240"/>
      <c r="D28" s="202"/>
      <c r="E28" s="297"/>
      <c r="F28" s="297"/>
      <c r="G28" s="206"/>
    </row>
    <row r="29" spans="1:7" ht="15.75">
      <c r="A29" s="299" t="s">
        <v>366</v>
      </c>
      <c r="B29" s="276" t="s">
        <v>367</v>
      </c>
      <c r="C29" s="291">
        <v>125399928</v>
      </c>
      <c r="D29" s="202"/>
      <c r="E29" s="292">
        <v>159098048</v>
      </c>
      <c r="F29" s="297"/>
      <c r="G29" s="206"/>
    </row>
    <row r="30" spans="1:7" ht="15.75">
      <c r="A30" s="299"/>
      <c r="B30" s="299"/>
      <c r="C30" s="291"/>
      <c r="D30" s="202"/>
      <c r="E30" s="297"/>
      <c r="F30" s="297"/>
      <c r="G30" s="206"/>
    </row>
    <row r="31" spans="1:7" ht="15.75">
      <c r="A31" s="299" t="s">
        <v>368</v>
      </c>
      <c r="B31" s="299" t="s">
        <v>369</v>
      </c>
      <c r="C31" s="291">
        <v>-120029913.47</v>
      </c>
      <c r="D31" s="202"/>
      <c r="E31" s="292">
        <v>-93438040</v>
      </c>
      <c r="F31" s="297"/>
      <c r="G31" s="206"/>
    </row>
    <row r="32" spans="1:7" ht="15.75">
      <c r="A32" s="299"/>
      <c r="B32" s="299"/>
      <c r="C32" s="291"/>
      <c r="D32" s="202"/>
      <c r="E32" s="297"/>
      <c r="F32" s="297"/>
      <c r="G32" s="206"/>
    </row>
    <row r="33" spans="1:7" ht="15.75">
      <c r="A33" s="299" t="s">
        <v>370</v>
      </c>
      <c r="B33" s="299" t="s">
        <v>371</v>
      </c>
      <c r="C33" s="291">
        <v>5348086.49</v>
      </c>
      <c r="D33" s="202"/>
      <c r="E33" s="292">
        <v>8385069</v>
      </c>
      <c r="F33" s="301"/>
      <c r="G33" s="304"/>
    </row>
    <row r="34" spans="1:7" ht="15.75">
      <c r="A34" s="298">
        <v>421</v>
      </c>
      <c r="B34" s="299" t="s">
        <v>102</v>
      </c>
      <c r="C34" s="291"/>
      <c r="D34" s="202"/>
      <c r="E34" s="292">
        <v>-719452</v>
      </c>
      <c r="F34" s="297"/>
      <c r="G34" s="206"/>
    </row>
    <row r="35" spans="1:7" ht="15.75">
      <c r="A35" s="298"/>
      <c r="B35" s="299"/>
      <c r="C35" s="291"/>
      <c r="D35" s="202"/>
      <c r="E35" s="292"/>
      <c r="F35" s="297"/>
      <c r="G35" s="206"/>
    </row>
    <row r="36" spans="1:7" ht="15">
      <c r="A36" s="299" t="s">
        <v>372</v>
      </c>
      <c r="B36" s="299" t="s">
        <v>373</v>
      </c>
      <c r="C36" s="240">
        <v>-862262</v>
      </c>
      <c r="D36" s="202"/>
      <c r="E36" s="297">
        <v>-719757</v>
      </c>
      <c r="F36" s="297"/>
      <c r="G36" s="206"/>
    </row>
    <row r="37" spans="1:7" ht="15">
      <c r="A37" s="299" t="s">
        <v>374</v>
      </c>
      <c r="B37" s="299" t="s">
        <v>375</v>
      </c>
      <c r="C37" s="240">
        <v>-250590</v>
      </c>
      <c r="D37" s="202"/>
      <c r="E37" s="297">
        <v>-168720</v>
      </c>
      <c r="F37" s="297"/>
      <c r="G37" s="206"/>
    </row>
    <row r="38" spans="1:7" ht="15">
      <c r="A38" s="299" t="s">
        <v>498</v>
      </c>
      <c r="B38" s="299" t="s">
        <v>499</v>
      </c>
      <c r="C38" s="240">
        <v>1503246</v>
      </c>
      <c r="D38" s="202"/>
      <c r="E38" s="297">
        <v>2444676</v>
      </c>
      <c r="F38" s="297"/>
      <c r="G38" s="206"/>
    </row>
    <row r="39" spans="1:7" ht="15">
      <c r="A39" s="299"/>
      <c r="B39" s="299" t="s">
        <v>508</v>
      </c>
      <c r="C39" s="240">
        <v>-1882987</v>
      </c>
      <c r="D39" s="202"/>
      <c r="E39" s="297">
        <v>-4019194</v>
      </c>
      <c r="F39" s="297"/>
      <c r="G39" s="206"/>
    </row>
    <row r="40" spans="1:7" ht="15.75">
      <c r="A40" s="299"/>
      <c r="B40" s="200" t="s">
        <v>365</v>
      </c>
      <c r="C40" s="291">
        <f>SUM(C36:C39)</f>
        <v>-1492593</v>
      </c>
      <c r="D40" s="202"/>
      <c r="E40" s="292">
        <f>SUM(E36:E39)</f>
        <v>-2462995</v>
      </c>
      <c r="F40" s="297"/>
      <c r="G40" s="206"/>
    </row>
    <row r="41" spans="1:7" ht="15">
      <c r="A41" s="299"/>
      <c r="B41" s="299"/>
      <c r="C41" s="240"/>
      <c r="D41" s="202"/>
      <c r="E41" s="297"/>
      <c r="F41" s="297"/>
      <c r="G41" s="206"/>
    </row>
    <row r="42" spans="1:7" ht="15.75">
      <c r="A42" s="298">
        <v>4456</v>
      </c>
      <c r="B42" s="299" t="s">
        <v>500</v>
      </c>
      <c r="C42" s="291">
        <v>38310314.65</v>
      </c>
      <c r="D42" s="202"/>
      <c r="E42" s="292">
        <v>6120207</v>
      </c>
      <c r="F42" s="297"/>
      <c r="G42" s="206"/>
    </row>
    <row r="43" spans="1:7" ht="15.75">
      <c r="A43" s="298"/>
      <c r="B43" s="299"/>
      <c r="C43" s="291"/>
      <c r="D43" s="202"/>
      <c r="E43" s="297"/>
      <c r="F43" s="297"/>
      <c r="G43" s="206"/>
    </row>
    <row r="44" spans="1:7" ht="15">
      <c r="A44" s="298" t="s">
        <v>378</v>
      </c>
      <c r="B44" s="299" t="s">
        <v>379</v>
      </c>
      <c r="C44" s="240">
        <v>-54059555.2</v>
      </c>
      <c r="D44" s="202">
        <v>0</v>
      </c>
      <c r="E44" s="297">
        <v>-37905070</v>
      </c>
      <c r="F44" s="297"/>
      <c r="G44" s="206"/>
    </row>
    <row r="45" spans="1:7" ht="15">
      <c r="A45" s="298" t="s">
        <v>480</v>
      </c>
      <c r="B45" s="299" t="s">
        <v>501</v>
      </c>
      <c r="C45" s="240">
        <v>-31500000</v>
      </c>
      <c r="D45" s="202">
        <v>0</v>
      </c>
      <c r="E45" s="297">
        <v>-20290491</v>
      </c>
      <c r="F45" s="297"/>
      <c r="G45" s="206"/>
    </row>
    <row r="46" spans="1:7" ht="15.75">
      <c r="A46" s="298"/>
      <c r="B46" s="299"/>
      <c r="C46" s="291">
        <f>SUM(C44:C45)</f>
        <v>-85559555.2</v>
      </c>
      <c r="D46" s="200"/>
      <c r="E46" s="292">
        <f>SUM(E44:E45)</f>
        <v>-58195561</v>
      </c>
      <c r="F46" s="297"/>
      <c r="G46" s="206"/>
    </row>
    <row r="47" spans="1:7" ht="15.75">
      <c r="A47" s="298">
        <v>4551</v>
      </c>
      <c r="B47" s="299" t="s">
        <v>567</v>
      </c>
      <c r="C47" s="291"/>
      <c r="D47" s="200"/>
      <c r="E47" s="297">
        <v>-16453098</v>
      </c>
      <c r="F47" s="297"/>
      <c r="G47" s="206"/>
    </row>
    <row r="48" spans="1:7" ht="15.75">
      <c r="A48" s="298">
        <v>4552</v>
      </c>
      <c r="B48" s="299" t="s">
        <v>568</v>
      </c>
      <c r="C48" s="291"/>
      <c r="D48" s="200"/>
      <c r="E48" s="297">
        <v>-1645310</v>
      </c>
      <c r="F48" s="297"/>
      <c r="G48" s="206"/>
    </row>
    <row r="49" spans="1:7" ht="15">
      <c r="A49" s="208">
        <v>4461</v>
      </c>
      <c r="B49" s="202" t="s">
        <v>545</v>
      </c>
      <c r="C49" s="202"/>
      <c r="D49" s="202"/>
      <c r="E49" s="297">
        <v>527921</v>
      </c>
      <c r="F49" s="297"/>
      <c r="G49" s="206"/>
    </row>
    <row r="50" spans="1:7" ht="15">
      <c r="A50" s="298">
        <v>457</v>
      </c>
      <c r="B50" s="299" t="s">
        <v>546</v>
      </c>
      <c r="C50" s="240"/>
      <c r="D50" s="202"/>
      <c r="E50" s="297"/>
      <c r="F50" s="297"/>
      <c r="G50" s="206"/>
    </row>
    <row r="51" spans="1:7" ht="15">
      <c r="A51" s="298" t="s">
        <v>502</v>
      </c>
      <c r="B51" s="299" t="s">
        <v>503</v>
      </c>
      <c r="C51" s="240">
        <v>-70500</v>
      </c>
      <c r="D51" s="202">
        <v>0</v>
      </c>
      <c r="E51" s="297">
        <v>-70500</v>
      </c>
      <c r="F51" s="297"/>
      <c r="G51" s="206"/>
    </row>
    <row r="52" spans="1:7" ht="15">
      <c r="A52" s="298" t="s">
        <v>376</v>
      </c>
      <c r="B52" s="299" t="s">
        <v>377</v>
      </c>
      <c r="C52" s="240">
        <v>36358205</v>
      </c>
      <c r="D52" s="202">
        <v>0</v>
      </c>
      <c r="E52" s="297">
        <v>108328670</v>
      </c>
      <c r="F52" s="297"/>
      <c r="G52" s="206"/>
    </row>
    <row r="53" spans="1:7" ht="15">
      <c r="A53" s="298">
        <v>46705</v>
      </c>
      <c r="B53" s="299" t="s">
        <v>566</v>
      </c>
      <c r="C53" s="240"/>
      <c r="D53" s="202"/>
      <c r="E53" s="297">
        <v>-196462829</v>
      </c>
      <c r="F53" s="297"/>
      <c r="G53" s="206"/>
    </row>
    <row r="54" spans="1:7" ht="15.75">
      <c r="A54" s="298"/>
      <c r="B54" s="299"/>
      <c r="C54" s="291">
        <f>SUM(C49:C52)</f>
        <v>36287705</v>
      </c>
      <c r="D54" s="202"/>
      <c r="E54" s="292">
        <f>SUM(E47:E53)</f>
        <v>-105775146</v>
      </c>
      <c r="F54" s="297"/>
      <c r="G54" s="206"/>
    </row>
    <row r="55" spans="1:7" ht="15">
      <c r="A55" s="299"/>
      <c r="B55" s="299"/>
      <c r="C55" s="206"/>
      <c r="D55" s="202"/>
      <c r="E55" s="297"/>
      <c r="F55" s="297"/>
      <c r="G55" s="206"/>
    </row>
    <row r="56" spans="1:7" ht="15.75">
      <c r="A56" s="299"/>
      <c r="B56" s="276" t="s">
        <v>504</v>
      </c>
      <c r="C56" s="291">
        <v>-86926832</v>
      </c>
      <c r="D56" s="202"/>
      <c r="E56" s="297"/>
      <c r="F56" s="297"/>
      <c r="G56" s="206"/>
    </row>
    <row r="57" spans="1:7" ht="15.75">
      <c r="A57" s="299"/>
      <c r="B57" s="299"/>
      <c r="C57" s="291">
        <f>SUM(C54:C56)</f>
        <v>-50639127</v>
      </c>
      <c r="D57" s="202"/>
      <c r="E57" s="297"/>
      <c r="F57" s="297"/>
      <c r="G57" s="206"/>
    </row>
    <row r="58" spans="1:7" ht="15.75">
      <c r="A58" s="299"/>
      <c r="B58" s="299"/>
      <c r="C58" s="291"/>
      <c r="D58" s="202"/>
      <c r="E58" s="297"/>
      <c r="F58" s="297"/>
      <c r="G58" s="206"/>
    </row>
    <row r="59" spans="1:7" ht="17.25" customHeight="1">
      <c r="A59" s="298" t="s">
        <v>505</v>
      </c>
      <c r="B59" s="299" t="s">
        <v>506</v>
      </c>
      <c r="C59" s="291">
        <v>24438395</v>
      </c>
      <c r="D59" s="202">
        <v>0</v>
      </c>
      <c r="E59" s="292">
        <v>19899970</v>
      </c>
      <c r="F59" s="297"/>
      <c r="G59" s="206"/>
    </row>
    <row r="60" spans="1:7" ht="18" customHeight="1">
      <c r="A60" s="208"/>
      <c r="B60" s="202"/>
      <c r="C60" s="202"/>
      <c r="D60" s="202"/>
      <c r="E60" s="297"/>
      <c r="F60" s="297"/>
      <c r="G60" s="206"/>
    </row>
    <row r="61" spans="1:7" ht="15.75">
      <c r="A61" s="298" t="s">
        <v>380</v>
      </c>
      <c r="B61" s="299" t="s">
        <v>381</v>
      </c>
      <c r="C61" s="240">
        <v>20262675.3</v>
      </c>
      <c r="D61" s="202"/>
      <c r="E61" s="297">
        <v>27812325</v>
      </c>
      <c r="F61" s="300" t="s">
        <v>563</v>
      </c>
      <c r="G61" s="305"/>
    </row>
    <row r="62" spans="1:7" ht="15.75">
      <c r="A62" s="298" t="s">
        <v>382</v>
      </c>
      <c r="B62" s="299" t="s">
        <v>383</v>
      </c>
      <c r="C62" s="240">
        <v>8013347</v>
      </c>
      <c r="D62" s="202"/>
      <c r="E62" s="301">
        <v>12303682</v>
      </c>
      <c r="F62" s="300">
        <v>-43151692</v>
      </c>
      <c r="G62" s="306"/>
    </row>
    <row r="63" spans="1:7" ht="15">
      <c r="A63" s="298" t="s">
        <v>384</v>
      </c>
      <c r="B63" s="299" t="s">
        <v>385</v>
      </c>
      <c r="C63" s="240">
        <v>3216584.22</v>
      </c>
      <c r="D63" s="202"/>
      <c r="E63" s="297">
        <v>318490</v>
      </c>
      <c r="F63" s="301"/>
      <c r="G63" s="302"/>
    </row>
    <row r="64" spans="1:7" ht="15">
      <c r="A64" s="298">
        <v>581</v>
      </c>
      <c r="B64" s="299" t="s">
        <v>544</v>
      </c>
      <c r="C64" s="240"/>
      <c r="D64" s="202"/>
      <c r="E64" s="297">
        <v>-15</v>
      </c>
      <c r="F64" s="301"/>
      <c r="G64" s="310"/>
    </row>
    <row r="65" spans="1:7" ht="15.75">
      <c r="A65" s="298"/>
      <c r="B65" s="276" t="s">
        <v>365</v>
      </c>
      <c r="C65" s="291">
        <f>SUM(C61:C63)</f>
        <v>31492606.52</v>
      </c>
      <c r="D65" s="202"/>
      <c r="E65" s="292">
        <f>SUM(E61:E64)</f>
        <v>40434482</v>
      </c>
      <c r="F65" s="297"/>
      <c r="G65" s="302"/>
    </row>
    <row r="66" spans="1:7" ht="15">
      <c r="A66" s="206"/>
      <c r="B66" s="206"/>
      <c r="C66" s="198"/>
      <c r="D66" s="206"/>
      <c r="E66" s="302"/>
      <c r="F66" s="302"/>
      <c r="G66" s="206"/>
    </row>
    <row r="67" spans="1:7" ht="15">
      <c r="A67" s="206"/>
      <c r="B67" s="303"/>
      <c r="C67" s="206"/>
      <c r="D67" s="206"/>
      <c r="E67" s="206"/>
      <c r="F67" s="206"/>
      <c r="G67" s="206"/>
    </row>
    <row r="68" spans="1:7" ht="15">
      <c r="A68" s="206"/>
      <c r="B68" s="303"/>
      <c r="C68" s="206"/>
      <c r="D68" s="206"/>
      <c r="E68" s="206"/>
      <c r="F68" s="206"/>
      <c r="G68" s="206"/>
    </row>
    <row r="69" spans="1:7" ht="15">
      <c r="A69" s="206"/>
      <c r="B69" s="303"/>
      <c r="C69" s="206"/>
      <c r="D69" s="206"/>
      <c r="E69" s="206"/>
      <c r="F69" s="206"/>
      <c r="G69" s="206"/>
    </row>
  </sheetData>
  <sheetProtection/>
  <printOptions/>
  <pageMargins left="0.75" right="0.75" top="1" bottom="1" header="0.5" footer="0.5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3"/>
  <sheetViews>
    <sheetView zoomScalePageLayoutView="0" workbookViewId="0" topLeftCell="B1">
      <selection activeCell="G72" sqref="G71:G72"/>
    </sheetView>
  </sheetViews>
  <sheetFormatPr defaultColWidth="9.140625" defaultRowHeight="12.75"/>
  <cols>
    <col min="1" max="1" width="9.00390625" style="205" customWidth="1"/>
    <col min="2" max="2" width="41.421875" style="205" customWidth="1"/>
    <col min="3" max="3" width="15.7109375" style="199" customWidth="1"/>
    <col min="4" max="4" width="16.28125" style="199" customWidth="1"/>
    <col min="5" max="5" width="15.28125" style="205" customWidth="1"/>
    <col min="6" max="6" width="14.421875" style="205" customWidth="1"/>
    <col min="7" max="7" width="17.28125" style="205" customWidth="1"/>
    <col min="8" max="8" width="9.00390625" style="205" customWidth="1"/>
    <col min="9" max="9" width="20.8515625" style="205" customWidth="1"/>
    <col min="10" max="10" width="19.57421875" style="199" customWidth="1"/>
    <col min="11" max="11" width="18.28125" style="199" customWidth="1"/>
    <col min="12" max="16384" width="9.140625" style="205" customWidth="1"/>
  </cols>
  <sheetData>
    <row r="2" spans="1:7" ht="15.75">
      <c r="A2" s="206"/>
      <c r="B2" s="197" t="s">
        <v>346</v>
      </c>
      <c r="C2" s="198"/>
      <c r="D2" s="198"/>
      <c r="E2" s="262"/>
      <c r="F2" s="262"/>
      <c r="G2" s="262"/>
    </row>
    <row r="3" spans="1:7" ht="15.75">
      <c r="A3" s="206"/>
      <c r="B3" s="197" t="s">
        <v>464</v>
      </c>
      <c r="C3" s="263" t="s">
        <v>532</v>
      </c>
      <c r="D3" s="263">
        <v>2012</v>
      </c>
      <c r="E3" s="263" t="s">
        <v>533</v>
      </c>
      <c r="F3" s="263">
        <v>2013</v>
      </c>
      <c r="G3" s="263"/>
    </row>
    <row r="4" spans="1:7" ht="15.75">
      <c r="A4" s="200" t="s">
        <v>347</v>
      </c>
      <c r="B4" s="200" t="s">
        <v>348</v>
      </c>
      <c r="C4" s="201" t="s">
        <v>386</v>
      </c>
      <c r="D4" s="201" t="s">
        <v>387</v>
      </c>
      <c r="E4" s="201" t="s">
        <v>386</v>
      </c>
      <c r="F4" s="201" t="s">
        <v>387</v>
      </c>
      <c r="G4" s="264"/>
    </row>
    <row r="5" spans="1:7" ht="15.75">
      <c r="A5" s="200" t="s">
        <v>388</v>
      </c>
      <c r="B5" s="202"/>
      <c r="C5" s="203"/>
      <c r="D5" s="233"/>
      <c r="E5" s="265"/>
      <c r="F5" s="265"/>
      <c r="G5" s="264"/>
    </row>
    <row r="6" spans="1:7" ht="15.75">
      <c r="A6" s="239">
        <v>704</v>
      </c>
      <c r="B6" s="202"/>
      <c r="C6" s="203"/>
      <c r="D6" s="233"/>
      <c r="E6" s="265"/>
      <c r="F6" s="265">
        <v>1750000</v>
      </c>
      <c r="G6" s="264"/>
    </row>
    <row r="7" spans="1:7" ht="15.75">
      <c r="A7" s="239">
        <v>705</v>
      </c>
      <c r="B7" s="202"/>
      <c r="C7" s="203"/>
      <c r="D7" s="233"/>
      <c r="E7" s="265"/>
      <c r="F7" s="265">
        <v>960000</v>
      </c>
      <c r="G7" s="264"/>
    </row>
    <row r="8" spans="1:7" ht="15.75">
      <c r="A8" s="239">
        <v>7052</v>
      </c>
      <c r="B8" s="202" t="s">
        <v>534</v>
      </c>
      <c r="C8" s="203"/>
      <c r="D8" s="233"/>
      <c r="E8" s="265"/>
      <c r="F8" s="265">
        <v>546024129</v>
      </c>
      <c r="G8" s="264"/>
    </row>
    <row r="9" spans="1:7" ht="15.75">
      <c r="A9" s="238" t="s">
        <v>389</v>
      </c>
      <c r="B9" s="227" t="s">
        <v>535</v>
      </c>
      <c r="C9" s="228"/>
      <c r="D9" s="226">
        <v>590968796</v>
      </c>
      <c r="E9" s="265"/>
      <c r="F9" s="265">
        <v>320687905</v>
      </c>
      <c r="G9" s="266"/>
    </row>
    <row r="10" spans="1:7" ht="15.75">
      <c r="A10" s="238"/>
      <c r="B10" s="200" t="s">
        <v>365</v>
      </c>
      <c r="C10" s="228"/>
      <c r="D10" s="226"/>
      <c r="E10" s="265"/>
      <c r="F10" s="267">
        <f>SUM(F6:F9)</f>
        <v>869422034</v>
      </c>
      <c r="G10" s="266"/>
    </row>
    <row r="11" spans="1:7" ht="15.75">
      <c r="A11" s="239">
        <v>7051</v>
      </c>
      <c r="B11" s="200" t="s">
        <v>465</v>
      </c>
      <c r="C11" s="203"/>
      <c r="D11" s="233">
        <v>1071608</v>
      </c>
      <c r="E11" s="265"/>
      <c r="F11" s="267">
        <v>2615057</v>
      </c>
      <c r="G11" s="266"/>
    </row>
    <row r="12" spans="1:7" ht="15.75">
      <c r="A12" s="208">
        <v>706</v>
      </c>
      <c r="B12" s="202" t="s">
        <v>481</v>
      </c>
      <c r="C12" s="203"/>
      <c r="D12" s="233">
        <v>706555</v>
      </c>
      <c r="E12" s="265"/>
      <c r="F12" s="265"/>
      <c r="G12" s="264"/>
    </row>
    <row r="13" spans="1:7" ht="15.75">
      <c r="A13" s="208"/>
      <c r="B13" s="200" t="s">
        <v>365</v>
      </c>
      <c r="C13" s="203"/>
      <c r="D13" s="223">
        <f>SUM(D11:D12)</f>
        <v>1778163</v>
      </c>
      <c r="E13" s="265"/>
      <c r="F13" s="265"/>
      <c r="G13" s="264"/>
    </row>
    <row r="14" spans="1:7" ht="15.75">
      <c r="A14" s="208"/>
      <c r="B14" s="200" t="s">
        <v>484</v>
      </c>
      <c r="C14" s="203"/>
      <c r="D14" s="223">
        <f>D9+D13</f>
        <v>592746959</v>
      </c>
      <c r="E14" s="265"/>
      <c r="F14" s="265"/>
      <c r="G14" s="264"/>
    </row>
    <row r="15" spans="1:7" ht="15.75">
      <c r="A15" s="208">
        <v>767</v>
      </c>
      <c r="B15" s="202" t="s">
        <v>466</v>
      </c>
      <c r="C15" s="203"/>
      <c r="D15" s="233">
        <v>929</v>
      </c>
      <c r="E15" s="265"/>
      <c r="F15" s="265">
        <v>1428</v>
      </c>
      <c r="G15" s="264"/>
    </row>
    <row r="16" spans="1:7" ht="15.75">
      <c r="A16" s="208">
        <v>769</v>
      </c>
      <c r="B16" s="202" t="s">
        <v>467</v>
      </c>
      <c r="C16" s="203"/>
      <c r="D16" s="233">
        <v>101</v>
      </c>
      <c r="E16" s="265"/>
      <c r="F16" s="265"/>
      <c r="G16" s="264"/>
    </row>
    <row r="17" spans="1:7" ht="15.75">
      <c r="A17" s="239"/>
      <c r="B17" s="200" t="s">
        <v>365</v>
      </c>
      <c r="C17" s="204"/>
      <c r="D17" s="223">
        <f>SUM(D15:D16)</f>
        <v>1030</v>
      </c>
      <c r="E17" s="265"/>
      <c r="F17" s="265"/>
      <c r="G17" s="264"/>
    </row>
    <row r="18" spans="1:7" ht="15.75">
      <c r="A18" s="239"/>
      <c r="B18" s="200" t="s">
        <v>468</v>
      </c>
      <c r="C18" s="204"/>
      <c r="D18" s="223">
        <f>D14+D17</f>
        <v>592747989</v>
      </c>
      <c r="E18" s="265"/>
      <c r="F18" s="267">
        <f>SUM(F10:F17)</f>
        <v>872038519</v>
      </c>
      <c r="G18" s="268"/>
    </row>
    <row r="19" spans="1:7" ht="15.75">
      <c r="A19" s="208"/>
      <c r="B19" s="202"/>
      <c r="C19" s="203"/>
      <c r="D19" s="223"/>
      <c r="E19" s="265"/>
      <c r="F19" s="265"/>
      <c r="G19" s="264"/>
    </row>
    <row r="20" spans="1:7" ht="15.75">
      <c r="A20" s="239" t="s">
        <v>390</v>
      </c>
      <c r="B20" s="202"/>
      <c r="C20" s="203"/>
      <c r="D20" s="233"/>
      <c r="E20" s="265"/>
      <c r="F20" s="265"/>
      <c r="G20" s="264"/>
    </row>
    <row r="21" spans="1:7" ht="15.75">
      <c r="A21" s="208" t="s">
        <v>391</v>
      </c>
      <c r="B21" s="202" t="s">
        <v>392</v>
      </c>
      <c r="C21" s="203">
        <v>-76556479</v>
      </c>
      <c r="D21" s="233"/>
      <c r="E21" s="265">
        <v>-33698120</v>
      </c>
      <c r="F21" s="265"/>
      <c r="G21" s="264"/>
    </row>
    <row r="22" spans="1:7" ht="15.75">
      <c r="A22" s="208" t="s">
        <v>393</v>
      </c>
      <c r="B22" s="202" t="s">
        <v>394</v>
      </c>
      <c r="C22" s="203">
        <v>358289016</v>
      </c>
      <c r="D22" s="203"/>
      <c r="E22" s="265">
        <v>559840602</v>
      </c>
      <c r="F22" s="265"/>
      <c r="G22" s="264"/>
    </row>
    <row r="23" spans="1:7" ht="15.75">
      <c r="A23" s="208" t="s">
        <v>395</v>
      </c>
      <c r="B23" s="202" t="s">
        <v>396</v>
      </c>
      <c r="C23" s="203">
        <v>19263558</v>
      </c>
      <c r="D23" s="203"/>
      <c r="E23" s="265">
        <v>28930823</v>
      </c>
      <c r="F23" s="265"/>
      <c r="G23" s="264"/>
    </row>
    <row r="24" spans="1:7" ht="15.75">
      <c r="A24" s="208">
        <v>6050</v>
      </c>
      <c r="B24" s="202" t="s">
        <v>394</v>
      </c>
      <c r="C24" s="234">
        <v>26460000</v>
      </c>
      <c r="D24" s="203"/>
      <c r="E24" s="278"/>
      <c r="F24" s="265"/>
      <c r="G24" s="264"/>
    </row>
    <row r="25" spans="1:7" ht="15.75">
      <c r="A25" s="208">
        <v>6051</v>
      </c>
      <c r="B25" s="202" t="s">
        <v>469</v>
      </c>
      <c r="C25" s="203">
        <v>1595533</v>
      </c>
      <c r="D25" s="203"/>
      <c r="E25" s="265">
        <v>3530942</v>
      </c>
      <c r="F25" s="265"/>
      <c r="G25" s="264"/>
    </row>
    <row r="26" spans="1:7" ht="15.75">
      <c r="A26" s="208" t="s">
        <v>397</v>
      </c>
      <c r="B26" s="202" t="s">
        <v>398</v>
      </c>
      <c r="C26" s="203">
        <v>2609523</v>
      </c>
      <c r="D26" s="203"/>
      <c r="E26" s="265">
        <v>3707156</v>
      </c>
      <c r="F26" s="265"/>
      <c r="G26" s="264"/>
    </row>
    <row r="27" spans="1:7" ht="15.75">
      <c r="A27" s="208" t="s">
        <v>399</v>
      </c>
      <c r="B27" s="202" t="s">
        <v>400</v>
      </c>
      <c r="C27" s="203">
        <v>19411144</v>
      </c>
      <c r="D27" s="203"/>
      <c r="E27" s="265">
        <v>20691727</v>
      </c>
      <c r="F27" s="265"/>
      <c r="G27" s="264"/>
    </row>
    <row r="28" spans="1:7" ht="15.75">
      <c r="A28" s="208"/>
      <c r="B28" s="200" t="s">
        <v>365</v>
      </c>
      <c r="C28" s="204">
        <f>SUM(C21:C27)</f>
        <v>351072295</v>
      </c>
      <c r="D28" s="286">
        <f>C28/D18</f>
        <v>0.5922791835907857</v>
      </c>
      <c r="E28" s="267">
        <f>SUM(E21:E27)</f>
        <v>583003130</v>
      </c>
      <c r="F28" s="265"/>
      <c r="G28" s="277">
        <f>E28/F18</f>
        <v>0.6685520390412938</v>
      </c>
    </row>
    <row r="29" spans="1:7" ht="15.75">
      <c r="A29" s="208" t="s">
        <v>401</v>
      </c>
      <c r="B29" s="202" t="s">
        <v>402</v>
      </c>
      <c r="C29" s="203"/>
      <c r="D29" s="203"/>
      <c r="E29" s="265"/>
      <c r="F29" s="265"/>
      <c r="G29" s="264"/>
    </row>
    <row r="30" spans="1:7" ht="15.75">
      <c r="A30" s="208" t="s">
        <v>403</v>
      </c>
      <c r="B30" s="202" t="s">
        <v>404</v>
      </c>
      <c r="C30" s="203">
        <v>10790553</v>
      </c>
      <c r="D30" s="203"/>
      <c r="E30" s="265">
        <v>12282462</v>
      </c>
      <c r="F30" s="265"/>
      <c r="G30" s="264"/>
    </row>
    <row r="31" spans="1:7" ht="15.75">
      <c r="A31" s="208" t="s">
        <v>405</v>
      </c>
      <c r="B31" s="202" t="s">
        <v>406</v>
      </c>
      <c r="C31" s="203">
        <v>7146593</v>
      </c>
      <c r="D31" s="203"/>
      <c r="E31" s="265">
        <v>8303982</v>
      </c>
      <c r="F31" s="265"/>
      <c r="G31" s="264"/>
    </row>
    <row r="32" spans="1:7" ht="15.75">
      <c r="A32" s="208">
        <v>608</v>
      </c>
      <c r="B32" s="202" t="s">
        <v>471</v>
      </c>
      <c r="C32" s="203">
        <v>5078</v>
      </c>
      <c r="D32" s="203"/>
      <c r="E32" s="265"/>
      <c r="F32" s="265"/>
      <c r="G32" s="264"/>
    </row>
    <row r="33" spans="1:7" ht="15.75">
      <c r="A33" s="208">
        <v>611</v>
      </c>
      <c r="B33" s="202"/>
      <c r="C33" s="203"/>
      <c r="D33" s="203"/>
      <c r="E33" s="265">
        <v>161474</v>
      </c>
      <c r="F33" s="265"/>
      <c r="G33" s="264"/>
    </row>
    <row r="34" spans="1:7" ht="15.75">
      <c r="A34" s="208" t="s">
        <v>407</v>
      </c>
      <c r="B34" s="202" t="s">
        <v>408</v>
      </c>
      <c r="C34" s="203">
        <v>67116927</v>
      </c>
      <c r="D34" s="286">
        <f>C34/D18</f>
        <v>0.11323012181488819</v>
      </c>
      <c r="E34" s="265">
        <v>77226027</v>
      </c>
      <c r="F34" s="265"/>
      <c r="G34" s="277">
        <f>E34/F18</f>
        <v>0.08855804567963127</v>
      </c>
    </row>
    <row r="35" spans="1:7" ht="15.75">
      <c r="A35" s="208" t="s">
        <v>409</v>
      </c>
      <c r="B35" s="202" t="s">
        <v>470</v>
      </c>
      <c r="C35" s="203">
        <v>27127802</v>
      </c>
      <c r="D35" s="203"/>
      <c r="E35" s="265">
        <v>34207360</v>
      </c>
      <c r="F35" s="265"/>
      <c r="G35" s="264"/>
    </row>
    <row r="36" spans="1:7" ht="15.75">
      <c r="A36" s="208" t="s">
        <v>410</v>
      </c>
      <c r="B36" s="202" t="s">
        <v>411</v>
      </c>
      <c r="C36" s="203">
        <v>173494</v>
      </c>
      <c r="D36" s="203"/>
      <c r="E36" s="265">
        <v>935740</v>
      </c>
      <c r="F36" s="265"/>
      <c r="G36" s="264"/>
    </row>
    <row r="37" spans="1:7" ht="15.75">
      <c r="A37" s="208" t="s">
        <v>412</v>
      </c>
      <c r="B37" s="202" t="s">
        <v>364</v>
      </c>
      <c r="C37" s="203">
        <v>1729299</v>
      </c>
      <c r="D37" s="203"/>
      <c r="E37" s="265">
        <v>4124275</v>
      </c>
      <c r="F37" s="265"/>
      <c r="G37" s="264"/>
    </row>
    <row r="38" spans="1:7" ht="15.75">
      <c r="A38" s="208" t="s">
        <v>413</v>
      </c>
      <c r="B38" s="202" t="s">
        <v>414</v>
      </c>
      <c r="C38" s="203">
        <v>236567</v>
      </c>
      <c r="D38" s="203"/>
      <c r="E38" s="265">
        <v>226367</v>
      </c>
      <c r="F38" s="265"/>
      <c r="G38" s="264"/>
    </row>
    <row r="39" spans="1:7" ht="15.75">
      <c r="A39" s="208">
        <v>622</v>
      </c>
      <c r="B39" s="202" t="s">
        <v>476</v>
      </c>
      <c r="C39" s="203">
        <v>5728</v>
      </c>
      <c r="D39" s="203"/>
      <c r="E39" s="265"/>
      <c r="F39" s="265"/>
      <c r="G39" s="264"/>
    </row>
    <row r="40" spans="1:7" ht="15.75">
      <c r="A40" s="208" t="s">
        <v>415</v>
      </c>
      <c r="B40" s="202" t="s">
        <v>416</v>
      </c>
      <c r="C40" s="203">
        <v>21629455</v>
      </c>
      <c r="D40" s="203"/>
      <c r="E40" s="265">
        <v>17381125</v>
      </c>
      <c r="F40" s="265"/>
      <c r="G40" s="264"/>
    </row>
    <row r="41" spans="1:7" ht="15.75">
      <c r="A41" s="208">
        <v>625</v>
      </c>
      <c r="B41" s="202" t="s">
        <v>417</v>
      </c>
      <c r="C41" s="234">
        <v>14600100</v>
      </c>
      <c r="D41" s="203"/>
      <c r="E41" s="281">
        <v>8128660</v>
      </c>
      <c r="F41" s="281">
        <v>8000000</v>
      </c>
      <c r="G41" s="264"/>
    </row>
    <row r="42" spans="1:7" ht="15.75">
      <c r="A42" s="208">
        <v>626</v>
      </c>
      <c r="B42" s="202" t="s">
        <v>477</v>
      </c>
      <c r="C42" s="224">
        <v>128684</v>
      </c>
      <c r="D42" s="203"/>
      <c r="E42" s="265">
        <v>875601</v>
      </c>
      <c r="F42" s="265"/>
      <c r="G42" s="264"/>
    </row>
    <row r="43" spans="1:7" ht="15.75">
      <c r="A43" s="208" t="s">
        <v>418</v>
      </c>
      <c r="B43" s="202" t="s">
        <v>419</v>
      </c>
      <c r="C43" s="203">
        <v>378740</v>
      </c>
      <c r="D43" s="203"/>
      <c r="E43" s="265"/>
      <c r="F43" s="265"/>
      <c r="G43" s="264"/>
    </row>
    <row r="44" spans="1:7" ht="15.75">
      <c r="A44" s="208" t="s">
        <v>420</v>
      </c>
      <c r="B44" s="202" t="s">
        <v>421</v>
      </c>
      <c r="C44" s="203">
        <v>1922713</v>
      </c>
      <c r="D44" s="203"/>
      <c r="E44" s="265">
        <v>2571633</v>
      </c>
      <c r="F44" s="265"/>
      <c r="G44" s="264"/>
    </row>
    <row r="45" spans="1:7" ht="15.75">
      <c r="A45" s="208">
        <v>634</v>
      </c>
      <c r="B45" s="202"/>
      <c r="C45" s="203"/>
      <c r="D45" s="203"/>
      <c r="E45" s="265">
        <v>1400</v>
      </c>
      <c r="F45" s="265"/>
      <c r="G45" s="264"/>
    </row>
    <row r="46" spans="1:7" ht="15.75">
      <c r="A46" s="208" t="s">
        <v>422</v>
      </c>
      <c r="B46" s="202" t="s">
        <v>423</v>
      </c>
      <c r="C46" s="203">
        <v>156740</v>
      </c>
      <c r="D46" s="203"/>
      <c r="E46" s="265">
        <v>172460</v>
      </c>
      <c r="F46" s="265"/>
      <c r="G46" s="264"/>
    </row>
    <row r="47" spans="1:7" ht="15.75">
      <c r="A47" s="208">
        <v>654</v>
      </c>
      <c r="B47" s="202"/>
      <c r="C47" s="203"/>
      <c r="D47" s="203"/>
      <c r="E47" s="265">
        <v>2957</v>
      </c>
      <c r="F47" s="265"/>
      <c r="G47" s="264"/>
    </row>
    <row r="48" spans="1:7" ht="15.75">
      <c r="A48" s="208" t="s">
        <v>424</v>
      </c>
      <c r="B48" s="202" t="s">
        <v>425</v>
      </c>
      <c r="C48" s="203">
        <v>2919424</v>
      </c>
      <c r="D48" s="203"/>
      <c r="E48" s="265">
        <v>384135</v>
      </c>
      <c r="F48" s="265"/>
      <c r="G48" s="264"/>
    </row>
    <row r="49" spans="1:7" ht="15.75">
      <c r="A49" s="208">
        <v>659</v>
      </c>
      <c r="B49" s="202" t="s">
        <v>472</v>
      </c>
      <c r="C49" s="203">
        <v>154000</v>
      </c>
      <c r="D49" s="203"/>
      <c r="E49" s="265">
        <v>200000</v>
      </c>
      <c r="F49" s="265"/>
      <c r="G49" s="264"/>
    </row>
    <row r="50" spans="1:7" ht="15.75">
      <c r="A50" s="208">
        <v>666</v>
      </c>
      <c r="B50" s="202" t="s">
        <v>536</v>
      </c>
      <c r="C50" s="203"/>
      <c r="D50" s="203"/>
      <c r="E50" s="265">
        <v>1831666</v>
      </c>
      <c r="F50" s="265"/>
      <c r="G50" s="264"/>
    </row>
    <row r="51" spans="1:7" ht="15.75">
      <c r="A51" s="208">
        <v>669</v>
      </c>
      <c r="B51" s="202" t="s">
        <v>537</v>
      </c>
      <c r="C51" s="203"/>
      <c r="D51" s="203"/>
      <c r="E51" s="265">
        <v>1566586</v>
      </c>
      <c r="F51" s="265"/>
      <c r="G51" s="264"/>
    </row>
    <row r="52" spans="1:7" ht="15.75">
      <c r="A52" s="208"/>
      <c r="B52" s="200" t="s">
        <v>365</v>
      </c>
      <c r="C52" s="204">
        <f>SUM(C29:C49)</f>
        <v>156221897</v>
      </c>
      <c r="D52" s="203"/>
      <c r="E52" s="267">
        <f>SUM(E30:E51)</f>
        <v>170583910</v>
      </c>
      <c r="F52" s="265"/>
      <c r="G52" s="264"/>
    </row>
    <row r="53" spans="1:7" ht="15.75">
      <c r="A53" s="208" t="s">
        <v>426</v>
      </c>
      <c r="B53" s="202" t="s">
        <v>427</v>
      </c>
      <c r="C53" s="203">
        <v>24826480</v>
      </c>
      <c r="D53" s="203"/>
      <c r="E53" s="265">
        <v>34196583</v>
      </c>
      <c r="F53" s="265"/>
      <c r="G53" s="264"/>
    </row>
    <row r="54" spans="1:7" ht="15.75">
      <c r="A54" s="208" t="s">
        <v>428</v>
      </c>
      <c r="B54" s="202" t="s">
        <v>429</v>
      </c>
      <c r="C54" s="203">
        <v>3966257</v>
      </c>
      <c r="D54" s="203"/>
      <c r="E54" s="265">
        <v>5571077</v>
      </c>
      <c r="F54" s="265"/>
      <c r="G54" s="264"/>
    </row>
    <row r="55" spans="1:7" ht="15.75">
      <c r="A55" s="208"/>
      <c r="B55" s="200" t="s">
        <v>365</v>
      </c>
      <c r="C55" s="204">
        <f>SUM(C53:C54)</f>
        <v>28792737</v>
      </c>
      <c r="D55" s="203"/>
      <c r="E55" s="267">
        <f>SUM(E53:E54)</f>
        <v>39767660</v>
      </c>
      <c r="F55" s="265"/>
      <c r="G55" s="264"/>
    </row>
    <row r="56" spans="1:7" ht="15.75">
      <c r="A56" s="208">
        <v>681</v>
      </c>
      <c r="B56" s="202" t="s">
        <v>431</v>
      </c>
      <c r="C56" s="224">
        <v>19250000</v>
      </c>
      <c r="D56" s="224"/>
      <c r="E56" s="265">
        <v>22523048</v>
      </c>
      <c r="F56" s="265"/>
      <c r="G56" s="264"/>
    </row>
    <row r="57" spans="1:7" ht="15.75">
      <c r="A57" s="208">
        <v>682</v>
      </c>
      <c r="B57" s="202" t="s">
        <v>473</v>
      </c>
      <c r="C57" s="224">
        <v>4980000</v>
      </c>
      <c r="D57" s="224"/>
      <c r="E57" s="265">
        <v>2210923</v>
      </c>
      <c r="F57" s="265"/>
      <c r="G57" s="264"/>
    </row>
    <row r="58" spans="1:7" ht="15.75">
      <c r="A58" s="208">
        <v>6812</v>
      </c>
      <c r="B58" s="202" t="s">
        <v>538</v>
      </c>
      <c r="C58" s="224"/>
      <c r="D58" s="224"/>
      <c r="E58" s="265">
        <v>1585777</v>
      </c>
      <c r="F58" s="265"/>
      <c r="G58" s="264"/>
    </row>
    <row r="59" spans="1:7" ht="15.75">
      <c r="A59" s="208"/>
      <c r="B59" s="200" t="s">
        <v>365</v>
      </c>
      <c r="C59" s="204">
        <f>SUM(C56:C57)</f>
        <v>24230000</v>
      </c>
      <c r="D59" s="203"/>
      <c r="E59" s="267">
        <f>SUM(E56:E58)</f>
        <v>26319748</v>
      </c>
      <c r="F59" s="265"/>
      <c r="G59" s="264"/>
    </row>
    <row r="60" spans="1:7" ht="15.75">
      <c r="A60" s="208">
        <v>667</v>
      </c>
      <c r="B60" s="200" t="s">
        <v>474</v>
      </c>
      <c r="C60" s="204">
        <v>13601194</v>
      </c>
      <c r="D60" s="203"/>
      <c r="E60" s="267">
        <v>12172129</v>
      </c>
      <c r="F60" s="265"/>
      <c r="G60" s="264"/>
    </row>
    <row r="61" spans="1:7" ht="15.75">
      <c r="A61" s="208"/>
      <c r="B61" s="200" t="s">
        <v>475</v>
      </c>
      <c r="C61" s="204">
        <f>C28+C52+C55+C59+C60</f>
        <v>573918123</v>
      </c>
      <c r="D61" s="203"/>
      <c r="E61" s="267">
        <f>E28+E52+E55+E59+E60</f>
        <v>831846577</v>
      </c>
      <c r="F61" s="265"/>
      <c r="G61" s="267"/>
    </row>
    <row r="62" spans="1:9" ht="15.75">
      <c r="A62" s="207" t="s">
        <v>430</v>
      </c>
      <c r="B62" s="202"/>
      <c r="C62" s="203"/>
      <c r="D62" s="204">
        <f>D18-C61</f>
        <v>18829866</v>
      </c>
      <c r="E62" s="265"/>
      <c r="F62" s="267">
        <f>F18-E61</f>
        <v>40191942</v>
      </c>
      <c r="G62" s="269">
        <f>F62/F18</f>
        <v>0.046089640680195686</v>
      </c>
      <c r="I62" s="285"/>
    </row>
    <row r="63" spans="1:7" ht="15.75">
      <c r="A63" s="200"/>
      <c r="B63" s="200" t="s">
        <v>539</v>
      </c>
      <c r="C63" s="270">
        <v>0.1</v>
      </c>
      <c r="D63" s="204">
        <f>D62*C63</f>
        <v>1882986.6</v>
      </c>
      <c r="E63" s="267"/>
      <c r="F63" s="267">
        <f>F62*C63</f>
        <v>4019194.2</v>
      </c>
      <c r="G63" s="267"/>
    </row>
    <row r="64" spans="1:7" ht="15.75">
      <c r="A64" s="206"/>
      <c r="B64" s="206"/>
      <c r="C64" s="198"/>
      <c r="D64" s="284"/>
      <c r="E64" s="262"/>
      <c r="F64" s="283"/>
      <c r="G64" s="282"/>
    </row>
    <row r="65" spans="1:8" ht="15.75">
      <c r="A65" s="262"/>
      <c r="B65" s="288" t="s">
        <v>564</v>
      </c>
      <c r="C65" s="271"/>
      <c r="D65" s="272"/>
      <c r="E65" s="271"/>
      <c r="F65" s="283">
        <f>F62*0.1</f>
        <v>4019194.2</v>
      </c>
      <c r="G65" s="282">
        <v>0.1</v>
      </c>
      <c r="H65" s="205" t="s">
        <v>551</v>
      </c>
    </row>
    <row r="66" spans="1:7" ht="15">
      <c r="A66" s="273"/>
      <c r="B66" s="273" t="s">
        <v>540</v>
      </c>
      <c r="C66" s="274">
        <v>125399928</v>
      </c>
      <c r="D66" s="209"/>
      <c r="E66" s="209"/>
      <c r="F66" s="287">
        <v>2444676</v>
      </c>
      <c r="G66" s="261" t="s">
        <v>550</v>
      </c>
    </row>
    <row r="67" spans="1:7" ht="15">
      <c r="A67" s="273"/>
      <c r="B67" s="273" t="s">
        <v>541</v>
      </c>
      <c r="C67" s="274">
        <v>33698120</v>
      </c>
      <c r="D67" s="209"/>
      <c r="E67" s="241"/>
      <c r="F67" s="222">
        <f>F65-F66</f>
        <v>1574518.2000000002</v>
      </c>
      <c r="G67" s="99" t="s">
        <v>485</v>
      </c>
    </row>
    <row r="68" spans="1:7" ht="15">
      <c r="A68" s="273"/>
      <c r="B68" s="273" t="s">
        <v>547</v>
      </c>
      <c r="C68" s="274">
        <f>SUM(C66:C67)</f>
        <v>159098048</v>
      </c>
      <c r="D68" s="241"/>
      <c r="E68" s="241"/>
      <c r="F68"/>
      <c r="G68"/>
    </row>
    <row r="69" spans="1:7" ht="12.75">
      <c r="A69"/>
      <c r="B69"/>
      <c r="C69" s="209"/>
      <c r="D69" s="209"/>
      <c r="E69" s="209"/>
      <c r="F69"/>
      <c r="G69"/>
    </row>
    <row r="70" spans="2:3" ht="15.75">
      <c r="B70" s="288" t="s">
        <v>565</v>
      </c>
      <c r="C70" s="271"/>
    </row>
    <row r="71" spans="2:4" ht="15">
      <c r="B71" s="273" t="s">
        <v>540</v>
      </c>
      <c r="C71" s="274">
        <v>125399928</v>
      </c>
      <c r="D71" s="307"/>
    </row>
    <row r="72" spans="2:4" ht="15">
      <c r="B72" s="273" t="s">
        <v>541</v>
      </c>
      <c r="C72" s="274">
        <v>55740662</v>
      </c>
      <c r="D72" s="311"/>
    </row>
    <row r="73" spans="2:5" ht="15">
      <c r="B73" s="273" t="s">
        <v>562</v>
      </c>
      <c r="C73" s="274">
        <f>SUM(C71:C72)</f>
        <v>181140590</v>
      </c>
      <c r="D73" s="295">
        <f>C68-C73</f>
        <v>-22042542</v>
      </c>
      <c r="E73" s="312" t="s">
        <v>485</v>
      </c>
    </row>
  </sheetData>
  <sheetProtection/>
  <printOptions/>
  <pageMargins left="0.33" right="0.75" top="0.5" bottom="0.28" header="0.5" footer="0.5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60" zoomScalePageLayoutView="0" workbookViewId="0" topLeftCell="A16">
      <selection activeCell="H35" sqref="H35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7.140625" style="0" customWidth="1"/>
    <col min="5" max="5" width="16.57421875" style="0" customWidth="1"/>
  </cols>
  <sheetData>
    <row r="1" spans="1:5" ht="18.75">
      <c r="A1" s="32"/>
      <c r="B1" s="33" t="s">
        <v>343</v>
      </c>
      <c r="C1" s="34"/>
      <c r="D1" s="34"/>
      <c r="E1" s="35"/>
    </row>
    <row r="2" spans="1:5" ht="16.5">
      <c r="A2" s="32"/>
      <c r="B2" s="32"/>
      <c r="C2" s="34"/>
      <c r="D2" s="34"/>
      <c r="E2" s="35"/>
    </row>
    <row r="3" spans="1:5" ht="17.25" thickBot="1">
      <c r="A3" s="366" t="s">
        <v>528</v>
      </c>
      <c r="B3" s="366"/>
      <c r="C3" s="366"/>
      <c r="D3" s="366"/>
      <c r="E3" s="35" t="s">
        <v>91</v>
      </c>
    </row>
    <row r="4" spans="1:5" ht="16.5">
      <c r="A4" s="36" t="s">
        <v>92</v>
      </c>
      <c r="B4" s="37" t="s">
        <v>93</v>
      </c>
      <c r="C4" s="367" t="s">
        <v>1</v>
      </c>
      <c r="D4" s="363" t="s">
        <v>2</v>
      </c>
      <c r="E4" s="363" t="s">
        <v>94</v>
      </c>
    </row>
    <row r="5" spans="1:5" ht="17.25" thickBot="1">
      <c r="A5" s="38"/>
      <c r="B5" s="35"/>
      <c r="C5" s="368"/>
      <c r="D5" s="364"/>
      <c r="E5" s="364"/>
    </row>
    <row r="6" spans="1:5" ht="17.25" thickBot="1">
      <c r="A6" s="40">
        <v>1</v>
      </c>
      <c r="B6" s="41" t="s">
        <v>95</v>
      </c>
      <c r="C6" s="42">
        <v>3</v>
      </c>
      <c r="D6" s="43">
        <v>869422034</v>
      </c>
      <c r="E6" s="43">
        <v>590968796</v>
      </c>
    </row>
    <row r="7" spans="1:5" ht="33" thickBot="1">
      <c r="A7" s="44">
        <v>2</v>
      </c>
      <c r="B7" s="45" t="s">
        <v>96</v>
      </c>
      <c r="C7" s="39">
        <v>3</v>
      </c>
      <c r="D7" s="49">
        <v>2615057</v>
      </c>
      <c r="E7" s="49">
        <v>1778163</v>
      </c>
    </row>
    <row r="8" spans="1:5" ht="33" thickBot="1">
      <c r="A8" s="44">
        <v>3</v>
      </c>
      <c r="B8" s="45" t="s">
        <v>97</v>
      </c>
      <c r="C8" s="47"/>
      <c r="D8" s="49"/>
      <c r="E8" s="49"/>
    </row>
    <row r="9" spans="1:5" ht="48.75" thickBot="1">
      <c r="A9" s="44">
        <v>4</v>
      </c>
      <c r="B9" s="45" t="s">
        <v>98</v>
      </c>
      <c r="C9" s="47"/>
      <c r="D9" s="48"/>
      <c r="E9" s="48"/>
    </row>
    <row r="10" spans="1:5" ht="17.25" thickBot="1">
      <c r="A10" s="44">
        <v>5</v>
      </c>
      <c r="B10" s="45" t="s">
        <v>99</v>
      </c>
      <c r="C10" s="47"/>
      <c r="D10" s="46">
        <v>-583003130</v>
      </c>
      <c r="E10" s="46">
        <v>-351072295</v>
      </c>
    </row>
    <row r="11" spans="1:5" ht="33" thickBot="1">
      <c r="A11" s="44">
        <v>6</v>
      </c>
      <c r="B11" s="45" t="s">
        <v>100</v>
      </c>
      <c r="C11" s="47"/>
      <c r="D11" s="46">
        <v>-170583910</v>
      </c>
      <c r="E11" s="46">
        <v>-156221897</v>
      </c>
    </row>
    <row r="12" spans="1:5" ht="17.25" thickBot="1">
      <c r="A12" s="44">
        <v>7</v>
      </c>
      <c r="B12" s="45" t="s">
        <v>101</v>
      </c>
      <c r="C12" s="47"/>
      <c r="D12" s="49">
        <f>D13+D14</f>
        <v>-39767660</v>
      </c>
      <c r="E12" s="49">
        <v>-28792737</v>
      </c>
    </row>
    <row r="13" spans="1:5" ht="16.5" thickBot="1">
      <c r="A13" s="50" t="s">
        <v>10</v>
      </c>
      <c r="B13" s="51" t="s">
        <v>102</v>
      </c>
      <c r="C13" s="47"/>
      <c r="D13" s="46">
        <v>-34196583</v>
      </c>
      <c r="E13" s="46">
        <v>-24826480</v>
      </c>
    </row>
    <row r="14" spans="1:5" ht="16.5" thickBot="1">
      <c r="A14" s="50" t="s">
        <v>12</v>
      </c>
      <c r="B14" s="51" t="s">
        <v>103</v>
      </c>
      <c r="C14" s="47"/>
      <c r="D14" s="46">
        <v>-5571077</v>
      </c>
      <c r="E14" s="46">
        <v>-3966257</v>
      </c>
    </row>
    <row r="15" spans="1:5" ht="16.5" thickBot="1">
      <c r="A15" s="50" t="s">
        <v>18</v>
      </c>
      <c r="B15" s="51" t="s">
        <v>104</v>
      </c>
      <c r="C15" s="47"/>
      <c r="D15" s="48"/>
      <c r="E15" s="48"/>
    </row>
    <row r="16" spans="1:5" ht="33" thickBot="1">
      <c r="A16" s="44">
        <v>8</v>
      </c>
      <c r="B16" s="45" t="s">
        <v>105</v>
      </c>
      <c r="C16" s="47"/>
      <c r="D16" s="225">
        <v>-26319748</v>
      </c>
      <c r="E16" s="225">
        <v>-24230000</v>
      </c>
    </row>
    <row r="17" spans="1:5" ht="33.75" thickBot="1">
      <c r="A17" s="52"/>
      <c r="B17" s="53" t="s">
        <v>106</v>
      </c>
      <c r="C17" s="54"/>
      <c r="D17" s="55">
        <f>D6+D7+D10+D11+D12+D16</f>
        <v>52362643</v>
      </c>
      <c r="E17" s="55">
        <f>E6+E7+E10+E11+E12+E16</f>
        <v>32430030</v>
      </c>
    </row>
    <row r="18" spans="1:5" ht="16.5" thickBot="1">
      <c r="A18" s="50"/>
      <c r="B18" s="45"/>
      <c r="C18" s="47"/>
      <c r="D18" s="48"/>
      <c r="E18" s="48"/>
    </row>
    <row r="19" spans="1:5" ht="33" thickBot="1">
      <c r="A19" s="44">
        <v>1</v>
      </c>
      <c r="B19" s="45" t="s">
        <v>107</v>
      </c>
      <c r="C19" s="47"/>
      <c r="D19" s="48"/>
      <c r="E19" s="48"/>
    </row>
    <row r="20" spans="1:5" ht="33" thickBot="1">
      <c r="A20" s="44">
        <v>2</v>
      </c>
      <c r="B20" s="45" t="s">
        <v>108</v>
      </c>
      <c r="C20" s="47"/>
      <c r="D20" s="48"/>
      <c r="E20" s="48"/>
    </row>
    <row r="21" spans="1:5" ht="17.25" thickBot="1">
      <c r="A21" s="44">
        <v>3</v>
      </c>
      <c r="B21" s="45" t="s">
        <v>109</v>
      </c>
      <c r="C21" s="47"/>
      <c r="D21" s="49">
        <f>D23+D24+D25</f>
        <v>-12170701</v>
      </c>
      <c r="E21" s="49">
        <f>E22+E23</f>
        <v>-13600164</v>
      </c>
    </row>
    <row r="22" spans="1:5" ht="32.25" thickBot="1">
      <c r="A22" s="50" t="s">
        <v>110</v>
      </c>
      <c r="B22" s="51" t="s">
        <v>111</v>
      </c>
      <c r="C22" s="47"/>
      <c r="D22" s="48"/>
      <c r="E22" s="48"/>
    </row>
    <row r="23" spans="1:5" ht="16.5" thickBot="1">
      <c r="A23" s="50" t="s">
        <v>112</v>
      </c>
      <c r="B23" s="51" t="s">
        <v>113</v>
      </c>
      <c r="C23" s="47"/>
      <c r="D23" s="46">
        <v>-12172129</v>
      </c>
      <c r="E23" s="46">
        <v>-13600164</v>
      </c>
    </row>
    <row r="24" spans="1:5" ht="16.5" thickBot="1">
      <c r="A24" s="50" t="s">
        <v>114</v>
      </c>
      <c r="B24" s="51" t="s">
        <v>115</v>
      </c>
      <c r="C24" s="47"/>
      <c r="D24" s="56"/>
      <c r="E24" s="56"/>
    </row>
    <row r="25" spans="1:5" ht="16.5" thickBot="1">
      <c r="A25" s="50" t="s">
        <v>116</v>
      </c>
      <c r="B25" s="51" t="s">
        <v>117</v>
      </c>
      <c r="C25" s="47"/>
      <c r="D25" s="46">
        <v>1428</v>
      </c>
      <c r="E25" s="46"/>
    </row>
    <row r="26" spans="1:5" ht="33" thickBot="1">
      <c r="A26" s="44"/>
      <c r="B26" s="45" t="s">
        <v>118</v>
      </c>
      <c r="C26" s="47"/>
      <c r="D26" s="49"/>
      <c r="E26" s="49"/>
    </row>
    <row r="27" spans="1:5" ht="16.5" thickBot="1">
      <c r="A27" s="50"/>
      <c r="B27" s="45"/>
      <c r="C27" s="47"/>
      <c r="D27" s="48"/>
      <c r="E27" s="48"/>
    </row>
    <row r="28" spans="1:5" ht="17.25" thickBot="1">
      <c r="A28" s="52"/>
      <c r="B28" s="53" t="s">
        <v>119</v>
      </c>
      <c r="C28" s="54"/>
      <c r="D28" s="55">
        <f>D17+D21</f>
        <v>40191942</v>
      </c>
      <c r="E28" s="55">
        <f>E17+E21</f>
        <v>18829866</v>
      </c>
    </row>
    <row r="29" spans="1:5" ht="16.5" thickBot="1">
      <c r="A29" s="50"/>
      <c r="B29" s="45"/>
      <c r="C29" s="47"/>
      <c r="D29" s="48"/>
      <c r="E29" s="48"/>
    </row>
    <row r="30" spans="1:5" ht="16.5" thickBot="1">
      <c r="A30" s="50"/>
      <c r="B30" s="45" t="s">
        <v>120</v>
      </c>
      <c r="C30" s="47"/>
      <c r="D30" s="46">
        <f>D28*0.1</f>
        <v>4019194.2</v>
      </c>
      <c r="E30" s="46">
        <f>E28*10%</f>
        <v>1882986.6</v>
      </c>
    </row>
    <row r="31" spans="1:5" ht="16.5" thickBot="1">
      <c r="A31" s="50"/>
      <c r="B31" s="45"/>
      <c r="C31" s="47"/>
      <c r="D31" s="48"/>
      <c r="E31" s="48"/>
    </row>
    <row r="32" spans="1:5" ht="17.25" thickBot="1">
      <c r="A32" s="52"/>
      <c r="B32" s="53" t="s">
        <v>121</v>
      </c>
      <c r="C32" s="54"/>
      <c r="D32" s="55">
        <f>D28-D30</f>
        <v>36172747.8</v>
      </c>
      <c r="E32" s="55">
        <f>E28-E30</f>
        <v>16946879.4</v>
      </c>
    </row>
    <row r="33" spans="1:5" ht="16.5" thickBot="1">
      <c r="A33" s="50"/>
      <c r="B33" s="45"/>
      <c r="C33" s="47"/>
      <c r="D33" s="48"/>
      <c r="E33" s="48"/>
    </row>
    <row r="34" spans="1:5" ht="32.25" thickBot="1">
      <c r="A34" s="50"/>
      <c r="B34" s="45" t="s">
        <v>122</v>
      </c>
      <c r="C34" s="47"/>
      <c r="D34" s="48"/>
      <c r="E34" s="48"/>
    </row>
    <row r="35" spans="1:5" ht="32.25" thickBot="1">
      <c r="A35" s="50"/>
      <c r="B35" s="45" t="s">
        <v>123</v>
      </c>
      <c r="C35" s="47"/>
      <c r="D35" s="48"/>
      <c r="E35" s="48"/>
    </row>
    <row r="36" spans="1:5" ht="16.5" thickBot="1">
      <c r="A36" s="50"/>
      <c r="B36" s="45"/>
      <c r="C36" s="47"/>
      <c r="D36" s="48"/>
      <c r="E36" s="48"/>
    </row>
    <row r="37" spans="1:5" ht="15.75">
      <c r="A37" s="32"/>
      <c r="B37" s="365" t="s">
        <v>124</v>
      </c>
      <c r="C37" s="365"/>
      <c r="D37" s="365"/>
      <c r="E37" s="32"/>
    </row>
    <row r="45" ht="12.75">
      <c r="F45" s="75"/>
    </row>
  </sheetData>
  <sheetProtection/>
  <mergeCells count="5">
    <mergeCell ref="E4:E5"/>
    <mergeCell ref="B37:D37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B13">
      <selection activeCell="F36" sqref="F36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7.57421875" style="0" customWidth="1"/>
    <col min="7" max="7" width="16.140625" style="0" customWidth="1"/>
    <col min="8" max="8" width="17.421875" style="0" customWidth="1"/>
    <col min="9" max="9" width="9.7109375" style="0" bestFit="1" customWidth="1"/>
  </cols>
  <sheetData>
    <row r="2" spans="1:4" ht="18.75">
      <c r="A2" s="33" t="s">
        <v>343</v>
      </c>
      <c r="B2" s="61"/>
      <c r="C2" s="61"/>
      <c r="D2" s="61"/>
    </row>
    <row r="3" spans="1:7" ht="16.5">
      <c r="A3" s="369" t="s">
        <v>552</v>
      </c>
      <c r="B3" s="369"/>
      <c r="C3" s="369"/>
      <c r="D3" s="369"/>
      <c r="E3" s="369"/>
      <c r="F3" s="369"/>
      <c r="G3" s="62"/>
    </row>
    <row r="4" spans="1:7" ht="15.75">
      <c r="A4" s="370" t="s">
        <v>151</v>
      </c>
      <c r="B4" s="370"/>
      <c r="C4" s="62"/>
      <c r="D4" s="62"/>
      <c r="E4" s="62"/>
      <c r="F4" s="62"/>
      <c r="G4" s="62"/>
    </row>
    <row r="5" spans="1:7" ht="15.75">
      <c r="A5" s="371" t="s">
        <v>553</v>
      </c>
      <c r="B5" s="371"/>
      <c r="C5" s="371"/>
      <c r="D5" s="371"/>
      <c r="E5" s="371"/>
      <c r="F5" s="63"/>
      <c r="G5" s="62"/>
    </row>
    <row r="6" spans="1:7" ht="16.5">
      <c r="A6" s="62"/>
      <c r="B6" s="62"/>
      <c r="C6" s="62"/>
      <c r="D6" s="62"/>
      <c r="E6" s="62"/>
      <c r="F6" s="61" t="s">
        <v>152</v>
      </c>
      <c r="G6" s="61"/>
    </row>
    <row r="7" spans="1:7" ht="15.75" thickBot="1">
      <c r="A7" s="72"/>
      <c r="B7" s="72"/>
      <c r="C7" s="72"/>
      <c r="D7" s="72"/>
      <c r="E7" s="72"/>
      <c r="F7" s="72"/>
      <c r="G7" s="72"/>
    </row>
    <row r="8" spans="1:7" ht="64.5" thickBot="1">
      <c r="A8" s="317"/>
      <c r="B8" s="318" t="s">
        <v>153</v>
      </c>
      <c r="C8" s="319" t="s">
        <v>154</v>
      </c>
      <c r="D8" s="318" t="s">
        <v>155</v>
      </c>
      <c r="E8" s="69" t="s">
        <v>156</v>
      </c>
      <c r="F8" s="70" t="s">
        <v>157</v>
      </c>
      <c r="G8" s="320" t="s">
        <v>158</v>
      </c>
    </row>
    <row r="9" spans="1:7" ht="17.25" thickBot="1">
      <c r="A9" s="321" t="s">
        <v>554</v>
      </c>
      <c r="B9" s="322">
        <v>100</v>
      </c>
      <c r="C9" s="323"/>
      <c r="D9" s="324"/>
      <c r="E9" s="323">
        <v>1334341</v>
      </c>
      <c r="F9" s="325"/>
      <c r="G9" s="323">
        <f>SUM(B9:F9)</f>
        <v>1334441</v>
      </c>
    </row>
    <row r="10" spans="1:7" ht="17.25" thickBot="1">
      <c r="A10" s="326" t="s">
        <v>159</v>
      </c>
      <c r="B10" s="327"/>
      <c r="C10" s="328"/>
      <c r="D10" s="329"/>
      <c r="E10" s="328"/>
      <c r="F10" s="330"/>
      <c r="G10" s="331">
        <f aca="true" t="shared" si="0" ref="G10:G21">SUM(B10:F10)</f>
        <v>0</v>
      </c>
    </row>
    <row r="11" spans="1:7" ht="17.25" thickBot="1">
      <c r="A11" s="321" t="s">
        <v>160</v>
      </c>
      <c r="B11" s="322">
        <f>B9+B10</f>
        <v>100</v>
      </c>
      <c r="C11" s="323">
        <f>C9+C10</f>
        <v>0</v>
      </c>
      <c r="D11" s="324">
        <f>D9+D10</f>
        <v>0</v>
      </c>
      <c r="E11" s="332">
        <f>E9+E10</f>
        <v>1334341</v>
      </c>
      <c r="F11" s="333">
        <f>F9+F10</f>
        <v>0</v>
      </c>
      <c r="G11" s="323">
        <f t="shared" si="0"/>
        <v>1334441</v>
      </c>
    </row>
    <row r="12" spans="1:7" ht="17.25" thickBot="1">
      <c r="A12" s="326" t="s">
        <v>161</v>
      </c>
      <c r="B12" s="334"/>
      <c r="C12" s="335"/>
      <c r="D12" s="336"/>
      <c r="E12" s="335"/>
      <c r="F12" s="336">
        <v>16946879</v>
      </c>
      <c r="G12" s="337">
        <f t="shared" si="0"/>
        <v>16946879</v>
      </c>
    </row>
    <row r="13" spans="1:7" ht="17.25" thickBot="1">
      <c r="A13" s="326" t="s">
        <v>162</v>
      </c>
      <c r="B13" s="338"/>
      <c r="C13" s="339"/>
      <c r="D13" s="340"/>
      <c r="E13" s="339"/>
      <c r="F13" s="341"/>
      <c r="G13" s="342">
        <f t="shared" si="0"/>
        <v>0</v>
      </c>
    </row>
    <row r="14" spans="1:7" ht="17.25" thickBot="1">
      <c r="A14" s="45" t="s">
        <v>163</v>
      </c>
      <c r="B14" s="338"/>
      <c r="C14" s="339"/>
      <c r="D14" s="340"/>
      <c r="E14" s="339"/>
      <c r="F14" s="340"/>
      <c r="G14" s="342">
        <f t="shared" si="0"/>
        <v>0</v>
      </c>
    </row>
    <row r="15" spans="1:7" ht="17.25" thickBot="1">
      <c r="A15" s="343" t="s">
        <v>164</v>
      </c>
      <c r="B15" s="344"/>
      <c r="C15" s="345"/>
      <c r="D15" s="346"/>
      <c r="E15" s="345"/>
      <c r="F15" s="346"/>
      <c r="G15" s="347">
        <f t="shared" si="0"/>
        <v>0</v>
      </c>
    </row>
    <row r="16" spans="1:7" ht="17.25" thickBot="1">
      <c r="A16" s="348" t="s">
        <v>436</v>
      </c>
      <c r="B16" s="322">
        <v>100</v>
      </c>
      <c r="C16" s="323"/>
      <c r="D16" s="324"/>
      <c r="E16" s="323">
        <f>SUM(E11:E15)</f>
        <v>1334341</v>
      </c>
      <c r="F16" s="325">
        <f>SUM(F12:F15)</f>
        <v>16946879</v>
      </c>
      <c r="G16" s="323">
        <f t="shared" si="0"/>
        <v>18281320</v>
      </c>
    </row>
    <row r="17" spans="1:7" ht="33" thickBot="1">
      <c r="A17" s="45" t="s">
        <v>165</v>
      </c>
      <c r="B17" s="334"/>
      <c r="C17" s="335"/>
      <c r="D17" s="336"/>
      <c r="E17" s="335"/>
      <c r="F17" s="349">
        <v>36172748</v>
      </c>
      <c r="G17" s="337">
        <f t="shared" si="0"/>
        <v>36172748</v>
      </c>
    </row>
    <row r="18" spans="1:7" ht="17.25" thickBot="1">
      <c r="A18" s="45" t="s">
        <v>166</v>
      </c>
      <c r="B18" s="338"/>
      <c r="C18" s="339"/>
      <c r="D18" s="340"/>
      <c r="E18" s="339">
        <v>-1334341</v>
      </c>
      <c r="F18" s="341">
        <v>-16946879</v>
      </c>
      <c r="G18" s="342">
        <f t="shared" si="0"/>
        <v>-18281220</v>
      </c>
    </row>
    <row r="19" spans="1:7" ht="17.25" thickBot="1">
      <c r="A19" s="45" t="s">
        <v>163</v>
      </c>
      <c r="B19" s="338"/>
      <c r="C19" s="339"/>
      <c r="D19" s="340"/>
      <c r="E19" s="339"/>
      <c r="F19" s="340"/>
      <c r="G19" s="342">
        <f t="shared" si="0"/>
        <v>0</v>
      </c>
    </row>
    <row r="20" spans="1:7" ht="17.25" thickBot="1">
      <c r="A20" s="343" t="s">
        <v>167</v>
      </c>
      <c r="B20" s="344"/>
      <c r="C20" s="345"/>
      <c r="D20" s="346"/>
      <c r="E20" s="347"/>
      <c r="F20" s="350"/>
      <c r="G20" s="347">
        <f t="shared" si="0"/>
        <v>0</v>
      </c>
    </row>
    <row r="21" spans="1:7" ht="17.25" thickBot="1">
      <c r="A21" s="348" t="s">
        <v>555</v>
      </c>
      <c r="B21" s="322">
        <v>100</v>
      </c>
      <c r="C21" s="323"/>
      <c r="D21" s="324"/>
      <c r="E21" s="323">
        <f>SUM(E16:E20)</f>
        <v>0</v>
      </c>
      <c r="F21" s="324">
        <f>SUM(F16:F20)</f>
        <v>36172748</v>
      </c>
      <c r="G21" s="323">
        <f t="shared" si="0"/>
        <v>36172848</v>
      </c>
    </row>
    <row r="22" spans="1:7" ht="17.25" thickBot="1">
      <c r="A22" s="351"/>
      <c r="B22" s="352"/>
      <c r="C22" s="353"/>
      <c r="D22" s="354"/>
      <c r="E22" s="353"/>
      <c r="F22" s="354"/>
      <c r="G22" s="355"/>
    </row>
  </sheetData>
  <sheetProtection/>
  <mergeCells count="3">
    <mergeCell ref="A3:F3"/>
    <mergeCell ref="A4:B4"/>
    <mergeCell ref="A5:E5"/>
  </mergeCells>
  <printOptions/>
  <pageMargins left="0.75" right="0.75" top="1" bottom="1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B1">
      <selection activeCell="F54" sqref="F54"/>
    </sheetView>
  </sheetViews>
  <sheetFormatPr defaultColWidth="9.140625" defaultRowHeight="12.75"/>
  <cols>
    <col min="2" max="2" width="7.421875" style="0" customWidth="1"/>
    <col min="3" max="3" width="63.8515625" style="0" customWidth="1"/>
    <col min="5" max="5" width="18.421875" style="0" customWidth="1"/>
    <col min="6" max="6" width="19.28125" style="0" customWidth="1"/>
  </cols>
  <sheetData>
    <row r="2" ht="18.75">
      <c r="C2" s="33" t="s">
        <v>343</v>
      </c>
    </row>
    <row r="3" ht="33">
      <c r="C3" s="57" t="s">
        <v>561</v>
      </c>
    </row>
    <row r="5" spans="2:6" ht="16.5">
      <c r="B5" s="58"/>
      <c r="C5" s="59" t="s">
        <v>125</v>
      </c>
      <c r="D5" s="58"/>
      <c r="E5" s="60" t="s">
        <v>433</v>
      </c>
      <c r="F5" s="60" t="s">
        <v>434</v>
      </c>
    </row>
    <row r="6" spans="2:6" ht="12.75" customHeight="1">
      <c r="B6" s="373"/>
      <c r="C6" s="373"/>
      <c r="D6" s="374" t="s">
        <v>126</v>
      </c>
      <c r="E6" s="372">
        <v>2013</v>
      </c>
      <c r="F6" s="372">
        <v>2012</v>
      </c>
    </row>
    <row r="7" spans="2:6" ht="22.5" customHeight="1">
      <c r="B7" s="373"/>
      <c r="C7" s="373"/>
      <c r="D7" s="374"/>
      <c r="E7" s="372"/>
      <c r="F7" s="372"/>
    </row>
    <row r="8" spans="2:6" ht="16.5">
      <c r="B8" s="64"/>
      <c r="C8" s="65"/>
      <c r="D8" s="66"/>
      <c r="E8" s="66"/>
      <c r="F8" s="66"/>
    </row>
    <row r="9" spans="2:6" ht="33">
      <c r="B9" s="64" t="s">
        <v>4</v>
      </c>
      <c r="C9" s="65" t="s">
        <v>127</v>
      </c>
      <c r="D9" s="66"/>
      <c r="E9" s="66"/>
      <c r="F9" s="66"/>
    </row>
    <row r="10" spans="2:6" ht="16.5">
      <c r="B10" s="64"/>
      <c r="C10" s="65"/>
      <c r="D10" s="66"/>
      <c r="E10" s="66"/>
      <c r="F10" s="66"/>
    </row>
    <row r="11" spans="2:6" ht="16.5">
      <c r="B11" s="64">
        <v>1</v>
      </c>
      <c r="C11" s="65" t="s">
        <v>128</v>
      </c>
      <c r="D11" s="66"/>
      <c r="E11" s="313">
        <v>869243000</v>
      </c>
      <c r="F11" s="313">
        <v>707651000</v>
      </c>
    </row>
    <row r="12" spans="2:6" ht="16.5">
      <c r="B12" s="64">
        <v>2</v>
      </c>
      <c r="C12" s="65" t="s">
        <v>129</v>
      </c>
      <c r="D12" s="64"/>
      <c r="E12" s="314">
        <v>-824969125</v>
      </c>
      <c r="F12" s="315">
        <f>-696797000-393-0.48</f>
        <v>-696797393.48</v>
      </c>
    </row>
    <row r="13" spans="2:6" ht="16.5">
      <c r="B13" s="64">
        <v>3</v>
      </c>
      <c r="C13" s="65" t="s">
        <v>130</v>
      </c>
      <c r="D13" s="64"/>
      <c r="E13" s="315"/>
      <c r="F13" s="315"/>
    </row>
    <row r="14" spans="2:6" ht="16.5">
      <c r="B14" s="64">
        <v>4</v>
      </c>
      <c r="C14" s="65" t="s">
        <v>131</v>
      </c>
      <c r="D14" s="64"/>
      <c r="E14" s="315">
        <v>-12172000</v>
      </c>
      <c r="F14" s="315">
        <v>-12761000</v>
      </c>
    </row>
    <row r="15" spans="2:6" ht="16.5">
      <c r="B15" s="64">
        <v>5</v>
      </c>
      <c r="C15" s="65" t="s">
        <v>132</v>
      </c>
      <c r="D15" s="64"/>
      <c r="E15" s="315">
        <v>-2824000</v>
      </c>
      <c r="F15" s="315">
        <v>1652000</v>
      </c>
    </row>
    <row r="16" spans="2:6" ht="16.5">
      <c r="B16" s="64"/>
      <c r="C16" s="65"/>
      <c r="D16" s="64"/>
      <c r="E16" s="315"/>
      <c r="F16" s="315"/>
    </row>
    <row r="17" spans="2:6" ht="33">
      <c r="B17" s="64"/>
      <c r="C17" s="65" t="s">
        <v>133</v>
      </c>
      <c r="D17" s="64"/>
      <c r="E17" s="315">
        <f>SUM(E11:E16)</f>
        <v>29277875</v>
      </c>
      <c r="F17" s="315">
        <f>SUM(F11:F16)</f>
        <v>-255393.48000001907</v>
      </c>
    </row>
    <row r="18" spans="2:6" ht="16.5">
      <c r="B18" s="64"/>
      <c r="C18" s="65"/>
      <c r="D18" s="64"/>
      <c r="E18" s="315"/>
      <c r="F18" s="315"/>
    </row>
    <row r="19" spans="2:6" ht="33">
      <c r="B19" s="64" t="s">
        <v>52</v>
      </c>
      <c r="C19" s="65" t="s">
        <v>134</v>
      </c>
      <c r="D19" s="64"/>
      <c r="E19" s="315"/>
      <c r="F19" s="315"/>
    </row>
    <row r="20" spans="2:6" ht="16.5">
      <c r="B20" s="64"/>
      <c r="C20" s="65"/>
      <c r="D20" s="64"/>
      <c r="E20" s="315"/>
      <c r="F20" s="315">
        <v>0</v>
      </c>
    </row>
    <row r="21" spans="2:6" ht="33">
      <c r="B21" s="64">
        <v>1</v>
      </c>
      <c r="C21" s="65" t="s">
        <v>135</v>
      </c>
      <c r="D21" s="64"/>
      <c r="E21" s="315"/>
      <c r="F21" s="315">
        <v>0</v>
      </c>
    </row>
    <row r="22" spans="2:6" ht="33">
      <c r="B22" s="64">
        <v>2</v>
      </c>
      <c r="C22" s="65" t="s">
        <v>136</v>
      </c>
      <c r="D22" s="64"/>
      <c r="E22" s="315"/>
      <c r="F22" s="315">
        <v>0</v>
      </c>
    </row>
    <row r="23" spans="2:6" ht="33">
      <c r="B23" s="64">
        <v>3</v>
      </c>
      <c r="C23" s="65" t="s">
        <v>137</v>
      </c>
      <c r="D23" s="64"/>
      <c r="E23" s="315"/>
      <c r="F23" s="315">
        <v>0</v>
      </c>
    </row>
    <row r="24" spans="2:6" ht="16.5">
      <c r="B24" s="64">
        <v>4</v>
      </c>
      <c r="C24" s="65" t="s">
        <v>138</v>
      </c>
      <c r="D24" s="64"/>
      <c r="E24" s="315"/>
      <c r="F24" s="315">
        <v>0</v>
      </c>
    </row>
    <row r="25" spans="2:6" ht="16.5">
      <c r="B25" s="64">
        <v>5</v>
      </c>
      <c r="C25" s="65" t="s">
        <v>139</v>
      </c>
      <c r="D25" s="64"/>
      <c r="E25" s="315"/>
      <c r="F25" s="315">
        <v>0</v>
      </c>
    </row>
    <row r="26" spans="2:6" ht="16.5">
      <c r="B26" s="64"/>
      <c r="C26" s="67"/>
      <c r="D26" s="64"/>
      <c r="E26" s="315"/>
      <c r="F26" s="315">
        <f>SUM(F20:F25)</f>
        <v>0</v>
      </c>
    </row>
    <row r="27" spans="2:6" ht="33">
      <c r="B27" s="64"/>
      <c r="C27" s="65" t="s">
        <v>140</v>
      </c>
      <c r="D27" s="64"/>
      <c r="E27" s="315"/>
      <c r="F27" s="315"/>
    </row>
    <row r="28" spans="2:6" ht="16.5">
      <c r="B28" s="64"/>
      <c r="C28" s="67"/>
      <c r="D28" s="64"/>
      <c r="E28" s="315"/>
      <c r="F28" s="315"/>
    </row>
    <row r="29" spans="2:6" ht="33">
      <c r="B29" s="64" t="s">
        <v>141</v>
      </c>
      <c r="C29" s="65" t="s">
        <v>142</v>
      </c>
      <c r="D29" s="64"/>
      <c r="E29" s="315"/>
      <c r="F29" s="315"/>
    </row>
    <row r="30" spans="2:6" ht="16.5">
      <c r="B30" s="64"/>
      <c r="C30" s="65"/>
      <c r="D30" s="64"/>
      <c r="E30" s="315"/>
      <c r="F30" s="315"/>
    </row>
    <row r="31" spans="2:6" ht="33">
      <c r="B31" s="64">
        <v>1</v>
      </c>
      <c r="C31" s="65" t="s">
        <v>143</v>
      </c>
      <c r="D31" s="64"/>
      <c r="E31" s="315"/>
      <c r="F31" s="315"/>
    </row>
    <row r="32" spans="2:6" ht="33">
      <c r="B32" s="64">
        <v>2</v>
      </c>
      <c r="C32" s="65" t="s">
        <v>144</v>
      </c>
      <c r="D32" s="64"/>
      <c r="E32" s="315"/>
      <c r="F32" s="315">
        <v>17543000</v>
      </c>
    </row>
    <row r="33" spans="2:6" ht="16.5">
      <c r="B33" s="64">
        <v>3</v>
      </c>
      <c r="C33" s="65" t="s">
        <v>145</v>
      </c>
      <c r="D33" s="64"/>
      <c r="E33" s="315">
        <v>-20336000</v>
      </c>
      <c r="F33" s="315"/>
    </row>
    <row r="34" spans="2:6" ht="16.5">
      <c r="B34" s="64">
        <v>4</v>
      </c>
      <c r="C34" s="65" t="s">
        <v>146</v>
      </c>
      <c r="D34" s="64"/>
      <c r="E34" s="315"/>
      <c r="F34" s="315"/>
    </row>
    <row r="35" spans="2:6" ht="16.5">
      <c r="B35" s="64"/>
      <c r="C35" s="65"/>
      <c r="D35" s="64"/>
      <c r="E35" s="315"/>
      <c r="F35" s="315"/>
    </row>
    <row r="36" spans="2:6" ht="33">
      <c r="B36" s="64"/>
      <c r="C36" s="65" t="s">
        <v>147</v>
      </c>
      <c r="D36" s="64"/>
      <c r="E36" s="315">
        <f>SUM(E32:E35)</f>
        <v>-20336000</v>
      </c>
      <c r="F36" s="315">
        <f>SUM(F32:F35)</f>
        <v>17543000</v>
      </c>
    </row>
    <row r="37" spans="2:6" ht="16.5">
      <c r="B37" s="64"/>
      <c r="C37" s="65"/>
      <c r="D37" s="64"/>
      <c r="E37" s="315"/>
      <c r="F37" s="315"/>
    </row>
    <row r="38" spans="2:6" ht="33">
      <c r="B38" s="64"/>
      <c r="C38" s="65" t="s">
        <v>148</v>
      </c>
      <c r="D38" s="64"/>
      <c r="E38" s="315">
        <f>E17+E36</f>
        <v>8941875</v>
      </c>
      <c r="F38" s="315">
        <f>F36+F17</f>
        <v>17287606.51999998</v>
      </c>
    </row>
    <row r="39" spans="2:6" ht="33">
      <c r="B39" s="64"/>
      <c r="C39" s="65" t="s">
        <v>149</v>
      </c>
      <c r="D39" s="64"/>
      <c r="E39" s="315">
        <f>F40</f>
        <v>31492606.51999998</v>
      </c>
      <c r="F39" s="315">
        <v>14205000</v>
      </c>
    </row>
    <row r="40" spans="2:6" ht="33">
      <c r="B40" s="64"/>
      <c r="C40" s="65" t="s">
        <v>150</v>
      </c>
      <c r="D40" s="64"/>
      <c r="E40" s="315">
        <f>SUM(E38:E39)</f>
        <v>40434481.51999998</v>
      </c>
      <c r="F40" s="315">
        <f>SUM(F38:F39)</f>
        <v>31492606.51999998</v>
      </c>
    </row>
    <row r="41" spans="2:6" ht="16.5">
      <c r="B41" s="64"/>
      <c r="C41" s="68"/>
      <c r="D41" s="68"/>
      <c r="E41" s="316"/>
      <c r="F41" s="316"/>
    </row>
    <row r="42" spans="2:6" ht="16.5">
      <c r="B42" s="64"/>
      <c r="C42" s="68"/>
      <c r="D42" s="68"/>
      <c r="E42" s="316"/>
      <c r="F42" s="316"/>
    </row>
    <row r="43" ht="12.75">
      <c r="E43" s="209"/>
    </row>
    <row r="44" ht="12.75">
      <c r="E44" s="209"/>
    </row>
    <row r="45" ht="12.75">
      <c r="E45" s="209"/>
    </row>
    <row r="46" ht="12.75">
      <c r="E46" s="209"/>
    </row>
    <row r="47" ht="12.75">
      <c r="E47" s="209"/>
    </row>
  </sheetData>
  <sheetProtection/>
  <mergeCells count="5">
    <mergeCell ref="F6:F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60" zoomScalePageLayoutView="0" workbookViewId="0" topLeftCell="A13">
      <selection activeCell="K40" sqref="K4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76" t="s">
        <v>345</v>
      </c>
    </row>
    <row r="2" ht="12.75">
      <c r="B2" s="77" t="s">
        <v>344</v>
      </c>
    </row>
    <row r="3" ht="12.75">
      <c r="B3" s="77"/>
    </row>
    <row r="4" spans="2:7" ht="15.75">
      <c r="B4" s="375" t="s">
        <v>556</v>
      </c>
      <c r="C4" s="375"/>
      <c r="D4" s="375"/>
      <c r="E4" s="375"/>
      <c r="F4" s="375"/>
      <c r="G4" s="375"/>
    </row>
    <row r="6" spans="1:7" ht="12.75">
      <c r="A6" s="376" t="s">
        <v>168</v>
      </c>
      <c r="B6" s="378" t="s">
        <v>169</v>
      </c>
      <c r="C6" s="376" t="s">
        <v>170</v>
      </c>
      <c r="D6" s="79" t="s">
        <v>171</v>
      </c>
      <c r="E6" s="376" t="s">
        <v>172</v>
      </c>
      <c r="F6" s="376" t="s">
        <v>173</v>
      </c>
      <c r="G6" s="79" t="s">
        <v>171</v>
      </c>
    </row>
    <row r="7" spans="1:7" ht="12.75">
      <c r="A7" s="377"/>
      <c r="B7" s="379"/>
      <c r="C7" s="377"/>
      <c r="D7" s="80">
        <v>41275</v>
      </c>
      <c r="E7" s="377"/>
      <c r="F7" s="377"/>
      <c r="G7" s="80">
        <v>41639</v>
      </c>
    </row>
    <row r="8" spans="1:7" ht="12.75">
      <c r="A8" s="81">
        <v>1</v>
      </c>
      <c r="B8" s="82" t="s">
        <v>39</v>
      </c>
      <c r="C8" s="81"/>
      <c r="D8" s="83"/>
      <c r="E8" s="83"/>
      <c r="F8" s="83"/>
      <c r="G8" s="83">
        <f aca="true" t="shared" si="0" ref="G8:G16">D8+E8-F8</f>
        <v>0</v>
      </c>
    </row>
    <row r="9" spans="1:7" ht="12.75">
      <c r="A9" s="81">
        <v>2</v>
      </c>
      <c r="B9" s="84" t="s">
        <v>174</v>
      </c>
      <c r="C9" s="236"/>
      <c r="D9" s="83"/>
      <c r="E9" s="83"/>
      <c r="F9" s="83"/>
      <c r="G9" s="83">
        <f t="shared" si="0"/>
        <v>0</v>
      </c>
    </row>
    <row r="10" spans="1:7" ht="12.75">
      <c r="A10" s="81">
        <v>3</v>
      </c>
      <c r="B10" s="237" t="s">
        <v>175</v>
      </c>
      <c r="C10" s="81"/>
      <c r="D10" s="83">
        <v>115816719</v>
      </c>
      <c r="E10" s="83">
        <v>6186002</v>
      </c>
      <c r="F10" s="83">
        <v>20099147</v>
      </c>
      <c r="G10" s="83">
        <f t="shared" si="0"/>
        <v>101903574</v>
      </c>
    </row>
    <row r="11" spans="1:7" ht="12.75">
      <c r="A11" s="81">
        <v>4</v>
      </c>
      <c r="B11" s="84" t="s">
        <v>176</v>
      </c>
      <c r="C11" s="81"/>
      <c r="D11" s="83"/>
      <c r="E11" s="83"/>
      <c r="F11" s="83"/>
      <c r="G11" s="83">
        <f t="shared" si="0"/>
        <v>0</v>
      </c>
    </row>
    <row r="12" spans="1:7" ht="12.75">
      <c r="A12" s="81">
        <v>5</v>
      </c>
      <c r="B12" s="84" t="s">
        <v>177</v>
      </c>
      <c r="C12" s="81"/>
      <c r="D12" s="83">
        <v>6259303</v>
      </c>
      <c r="E12" s="85">
        <v>117037</v>
      </c>
      <c r="F12" s="83"/>
      <c r="G12" s="83">
        <f t="shared" si="0"/>
        <v>6376340</v>
      </c>
    </row>
    <row r="13" spans="1:7" ht="12.75">
      <c r="A13" s="81">
        <v>6</v>
      </c>
      <c r="B13" s="84" t="s">
        <v>178</v>
      </c>
      <c r="C13" s="81"/>
      <c r="D13" s="83">
        <v>2651599</v>
      </c>
      <c r="E13" s="83">
        <v>54158</v>
      </c>
      <c r="F13" s="83"/>
      <c r="G13" s="83">
        <f t="shared" si="0"/>
        <v>2705757</v>
      </c>
    </row>
    <row r="14" spans="1:7" ht="12.75">
      <c r="A14" s="81"/>
      <c r="B14" s="86"/>
      <c r="C14" s="81"/>
      <c r="D14" s="83"/>
      <c r="E14" s="83"/>
      <c r="F14" s="83"/>
      <c r="G14" s="83">
        <f t="shared" si="0"/>
        <v>0</v>
      </c>
    </row>
    <row r="15" spans="1:7" ht="12.75">
      <c r="A15" s="81"/>
      <c r="B15" s="86"/>
      <c r="C15" s="81"/>
      <c r="D15" s="83"/>
      <c r="E15" s="83"/>
      <c r="F15" s="83"/>
      <c r="G15" s="83">
        <f t="shared" si="0"/>
        <v>0</v>
      </c>
    </row>
    <row r="16" spans="1:7" ht="13.5" thickBot="1">
      <c r="A16" s="87"/>
      <c r="B16" s="88"/>
      <c r="C16" s="87"/>
      <c r="D16" s="89"/>
      <c r="E16" s="89"/>
      <c r="F16" s="89"/>
      <c r="G16" s="89">
        <f t="shared" si="0"/>
        <v>0</v>
      </c>
    </row>
    <row r="17" spans="1:7" ht="13.5" thickBot="1">
      <c r="A17" s="90"/>
      <c r="B17" s="91" t="s">
        <v>179</v>
      </c>
      <c r="C17" s="92"/>
      <c r="D17" s="93">
        <f>SUM(D8:D16)</f>
        <v>124727621</v>
      </c>
      <c r="E17" s="93">
        <f>SUM(E8:E16)</f>
        <v>6357197</v>
      </c>
      <c r="F17" s="93">
        <f>SUM(F8:F16)</f>
        <v>20099147</v>
      </c>
      <c r="G17" s="94">
        <f>SUM(G8:G16)</f>
        <v>110985671</v>
      </c>
    </row>
    <row r="20" spans="2:7" ht="15.75">
      <c r="B20" s="375" t="s">
        <v>557</v>
      </c>
      <c r="C20" s="375"/>
      <c r="D20" s="375"/>
      <c r="E20" s="375"/>
      <c r="F20" s="375"/>
      <c r="G20" s="375"/>
    </row>
    <row r="22" spans="1:7" ht="12.75">
      <c r="A22" s="376" t="s">
        <v>168</v>
      </c>
      <c r="B22" s="378" t="s">
        <v>169</v>
      </c>
      <c r="C22" s="376" t="s">
        <v>170</v>
      </c>
      <c r="D22" s="79" t="s">
        <v>171</v>
      </c>
      <c r="E22" s="376" t="s">
        <v>172</v>
      </c>
      <c r="F22" s="376" t="s">
        <v>173</v>
      </c>
      <c r="G22" s="79" t="s">
        <v>171</v>
      </c>
    </row>
    <row r="23" spans="1:7" ht="12.75">
      <c r="A23" s="377"/>
      <c r="B23" s="379"/>
      <c r="C23" s="377"/>
      <c r="D23" s="80">
        <v>41275</v>
      </c>
      <c r="E23" s="377"/>
      <c r="F23" s="377"/>
      <c r="G23" s="80">
        <v>41639</v>
      </c>
    </row>
    <row r="24" spans="1:7" ht="12.75">
      <c r="A24" s="81">
        <v>1</v>
      </c>
      <c r="B24" s="82" t="s">
        <v>39</v>
      </c>
      <c r="C24" s="81"/>
      <c r="D24" s="83">
        <v>0</v>
      </c>
      <c r="E24" s="289">
        <v>0</v>
      </c>
      <c r="F24" s="289"/>
      <c r="G24" s="83">
        <f aca="true" t="shared" si="1" ref="G24:G29">D24+E24</f>
        <v>0</v>
      </c>
    </row>
    <row r="25" spans="1:7" ht="12.75">
      <c r="A25" s="81">
        <v>2</v>
      </c>
      <c r="B25" s="84" t="s">
        <v>174</v>
      </c>
      <c r="C25" s="81"/>
      <c r="D25" s="83"/>
      <c r="E25" s="289"/>
      <c r="F25" s="289"/>
      <c r="G25" s="83">
        <f t="shared" si="1"/>
        <v>0</v>
      </c>
    </row>
    <row r="26" spans="1:7" ht="12.75">
      <c r="A26" s="81">
        <v>3</v>
      </c>
      <c r="B26" s="237" t="s">
        <v>175</v>
      </c>
      <c r="C26" s="81"/>
      <c r="D26" s="83">
        <v>16855803</v>
      </c>
      <c r="E26" s="188">
        <v>20410782</v>
      </c>
      <c r="F26" s="289">
        <v>20099147</v>
      </c>
      <c r="G26" s="83">
        <f>D26+E26-F26</f>
        <v>17167438</v>
      </c>
    </row>
    <row r="27" spans="1:7" ht="12.75">
      <c r="A27" s="81">
        <v>4</v>
      </c>
      <c r="B27" s="84" t="s">
        <v>176</v>
      </c>
      <c r="C27" s="81"/>
      <c r="D27" s="83"/>
      <c r="E27" s="289"/>
      <c r="F27" s="289"/>
      <c r="G27" s="83">
        <f t="shared" si="1"/>
        <v>0</v>
      </c>
    </row>
    <row r="28" spans="1:7" ht="12.75">
      <c r="A28" s="81">
        <v>5</v>
      </c>
      <c r="B28" s="84" t="s">
        <v>177</v>
      </c>
      <c r="C28" s="81"/>
      <c r="D28" s="83"/>
      <c r="E28" s="188">
        <v>1576530</v>
      </c>
      <c r="F28" s="289"/>
      <c r="G28" s="83">
        <f t="shared" si="1"/>
        <v>1576530</v>
      </c>
    </row>
    <row r="29" spans="1:7" ht="12.75">
      <c r="A29" s="81">
        <v>6</v>
      </c>
      <c r="B29" s="84" t="s">
        <v>178</v>
      </c>
      <c r="C29" s="81"/>
      <c r="D29" s="83"/>
      <c r="E29" s="289">
        <v>535736</v>
      </c>
      <c r="F29" s="289"/>
      <c r="G29" s="83">
        <f t="shared" si="1"/>
        <v>535736</v>
      </c>
    </row>
    <row r="30" spans="1:7" ht="12.75">
      <c r="A30" s="81"/>
      <c r="B30" s="86"/>
      <c r="C30" s="81"/>
      <c r="D30" s="83"/>
      <c r="E30" s="289"/>
      <c r="F30" s="289"/>
      <c r="G30" s="83">
        <f>D30+E30-F30</f>
        <v>0</v>
      </c>
    </row>
    <row r="31" spans="1:7" ht="12.75">
      <c r="A31" s="81"/>
      <c r="B31" s="86"/>
      <c r="C31" s="81"/>
      <c r="D31" s="83"/>
      <c r="E31" s="289"/>
      <c r="F31" s="289"/>
      <c r="G31" s="83">
        <f>D31+E31-F31</f>
        <v>0</v>
      </c>
    </row>
    <row r="32" spans="1:7" ht="13.5" thickBot="1">
      <c r="A32" s="87"/>
      <c r="B32" s="88"/>
      <c r="C32" s="87"/>
      <c r="D32" s="89"/>
      <c r="E32" s="290"/>
      <c r="F32" s="290"/>
      <c r="G32" s="89">
        <f>D32+E32-F32</f>
        <v>0</v>
      </c>
    </row>
    <row r="33" spans="1:7" ht="13.5" thickBot="1">
      <c r="A33" s="90"/>
      <c r="B33" s="91" t="s">
        <v>179</v>
      </c>
      <c r="C33" s="92"/>
      <c r="D33" s="93">
        <f>SUM(D24:D32)</f>
        <v>16855803</v>
      </c>
      <c r="E33" s="93">
        <f>SUM(E24:E32)</f>
        <v>22523048</v>
      </c>
      <c r="F33" s="93">
        <f>SUM(F24:F32)</f>
        <v>20099147</v>
      </c>
      <c r="G33" s="94">
        <f>SUM(G24:G32)</f>
        <v>19279704</v>
      </c>
    </row>
    <row r="34" ht="12.75">
      <c r="G34" s="95"/>
    </row>
    <row r="36" spans="2:7" ht="15.75">
      <c r="B36" s="375" t="s">
        <v>558</v>
      </c>
      <c r="C36" s="375"/>
      <c r="D36" s="375"/>
      <c r="E36" s="375"/>
      <c r="F36" s="375"/>
      <c r="G36" s="375"/>
    </row>
    <row r="38" spans="1:7" ht="12.75">
      <c r="A38" s="376" t="s">
        <v>168</v>
      </c>
      <c r="B38" s="378" t="s">
        <v>169</v>
      </c>
      <c r="C38" s="376" t="s">
        <v>170</v>
      </c>
      <c r="D38" s="79" t="s">
        <v>171</v>
      </c>
      <c r="E38" s="376" t="s">
        <v>172</v>
      </c>
      <c r="F38" s="376" t="s">
        <v>173</v>
      </c>
      <c r="G38" s="79" t="s">
        <v>171</v>
      </c>
    </row>
    <row r="39" spans="1:7" ht="12.75">
      <c r="A39" s="377"/>
      <c r="B39" s="379"/>
      <c r="C39" s="377"/>
      <c r="D39" s="80">
        <v>41275</v>
      </c>
      <c r="E39" s="377"/>
      <c r="F39" s="377"/>
      <c r="G39" s="80">
        <v>41639</v>
      </c>
    </row>
    <row r="40" spans="1:7" ht="12.75">
      <c r="A40" s="81">
        <v>1</v>
      </c>
      <c r="B40" s="82" t="s">
        <v>39</v>
      </c>
      <c r="C40" s="81"/>
      <c r="D40" s="83">
        <v>0</v>
      </c>
      <c r="E40" s="83"/>
      <c r="F40" s="83">
        <v>0</v>
      </c>
      <c r="G40" s="83">
        <f aca="true" t="shared" si="2" ref="G40:G48">D40+E40-F40</f>
        <v>0</v>
      </c>
    </row>
    <row r="41" spans="1:7" ht="12.75">
      <c r="A41" s="81">
        <v>2</v>
      </c>
      <c r="B41" s="84" t="s">
        <v>174</v>
      </c>
      <c r="C41" s="81"/>
      <c r="D41" s="83"/>
      <c r="E41" s="83"/>
      <c r="F41" s="83"/>
      <c r="G41" s="83">
        <f t="shared" si="2"/>
        <v>0</v>
      </c>
    </row>
    <row r="42" spans="1:7" ht="12.75">
      <c r="A42" s="81">
        <v>3</v>
      </c>
      <c r="B42" s="84" t="s">
        <v>180</v>
      </c>
      <c r="C42" s="81"/>
      <c r="D42" s="83">
        <v>98960916</v>
      </c>
      <c r="E42" s="83">
        <v>6186002</v>
      </c>
      <c r="F42" s="188">
        <v>20410782</v>
      </c>
      <c r="G42" s="83">
        <f t="shared" si="2"/>
        <v>84736136</v>
      </c>
    </row>
    <row r="43" spans="1:7" ht="12.75">
      <c r="A43" s="81">
        <v>4</v>
      </c>
      <c r="B43" s="84" t="s">
        <v>176</v>
      </c>
      <c r="C43" s="81"/>
      <c r="D43" s="83"/>
      <c r="E43" s="83"/>
      <c r="F43" s="289"/>
      <c r="G43" s="83">
        <f t="shared" si="2"/>
        <v>0</v>
      </c>
    </row>
    <row r="44" spans="1:7" ht="12.75">
      <c r="A44" s="81">
        <v>5</v>
      </c>
      <c r="B44" s="84" t="s">
        <v>177</v>
      </c>
      <c r="C44" s="81"/>
      <c r="D44" s="83">
        <v>6259303</v>
      </c>
      <c r="E44" s="85">
        <v>117037</v>
      </c>
      <c r="F44" s="188">
        <v>1576530</v>
      </c>
      <c r="G44" s="83">
        <f t="shared" si="2"/>
        <v>4799810</v>
      </c>
    </row>
    <row r="45" spans="1:7" ht="12.75">
      <c r="A45" s="81">
        <v>6</v>
      </c>
      <c r="B45" s="84" t="s">
        <v>178</v>
      </c>
      <c r="C45" s="81"/>
      <c r="D45" s="83">
        <v>2651599</v>
      </c>
      <c r="E45" s="83">
        <v>54158</v>
      </c>
      <c r="F45" s="289">
        <v>535736</v>
      </c>
      <c r="G45" s="83">
        <f t="shared" si="2"/>
        <v>2170021</v>
      </c>
    </row>
    <row r="46" spans="1:7" ht="12.75">
      <c r="A46" s="81"/>
      <c r="B46" s="84"/>
      <c r="C46" s="81"/>
      <c r="D46" s="83"/>
      <c r="E46" s="83"/>
      <c r="F46" s="83"/>
      <c r="G46" s="83">
        <f t="shared" si="2"/>
        <v>0</v>
      </c>
    </row>
    <row r="47" spans="1:7" ht="12.75">
      <c r="A47" s="81"/>
      <c r="B47" s="86"/>
      <c r="C47" s="81"/>
      <c r="D47" s="83"/>
      <c r="E47" s="83"/>
      <c r="F47" s="83"/>
      <c r="G47" s="83">
        <f t="shared" si="2"/>
        <v>0</v>
      </c>
    </row>
    <row r="48" spans="1:7" ht="13.5" thickBot="1">
      <c r="A48" s="87"/>
      <c r="B48" s="88"/>
      <c r="C48" s="87"/>
      <c r="D48" s="89"/>
      <c r="E48" s="89"/>
      <c r="F48" s="89"/>
      <c r="G48" s="89">
        <f t="shared" si="2"/>
        <v>0</v>
      </c>
    </row>
    <row r="49" spans="1:7" ht="13.5" thickBot="1">
      <c r="A49" s="90"/>
      <c r="B49" s="91" t="s">
        <v>179</v>
      </c>
      <c r="C49" s="92"/>
      <c r="D49" s="93">
        <f>SUM(D40:D48)</f>
        <v>107871818</v>
      </c>
      <c r="E49" s="93">
        <f>SUM(E40:E48)</f>
        <v>6357197</v>
      </c>
      <c r="F49" s="93">
        <f>SUM(F40:F48)</f>
        <v>22523048</v>
      </c>
      <c r="G49" s="94">
        <f>SUM(G40:G48)</f>
        <v>91705967</v>
      </c>
    </row>
    <row r="50" spans="1:7" ht="12.75">
      <c r="A50" s="96"/>
      <c r="B50" s="96"/>
      <c r="C50" s="96"/>
      <c r="D50" s="96"/>
      <c r="E50" s="96"/>
      <c r="F50" s="97"/>
      <c r="G50" s="98"/>
    </row>
    <row r="51" spans="4:7" ht="12.75">
      <c r="D51" s="75"/>
      <c r="G51" s="75"/>
    </row>
    <row r="52" spans="4:7" ht="12.75">
      <c r="D52" s="75"/>
      <c r="G52" s="75"/>
    </row>
    <row r="53" spans="5:7" ht="15.75">
      <c r="E53" s="380" t="s">
        <v>181</v>
      </c>
      <c r="F53" s="380"/>
      <c r="G53" s="380"/>
    </row>
    <row r="54" spans="5:7" ht="12.75">
      <c r="E54" s="381"/>
      <c r="F54" s="381"/>
      <c r="G54" s="381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="60" zoomScaleNormal="110" zoomScalePageLayoutView="0" workbookViewId="0" topLeftCell="A37">
      <selection activeCell="N61" sqref="N61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186" customWidth="1"/>
    <col min="10" max="10" width="14.57421875" style="0" customWidth="1"/>
    <col min="11" max="11" width="4.8515625" style="0" customWidth="1"/>
  </cols>
  <sheetData>
    <row r="1" spans="1:10" ht="15">
      <c r="A1" s="99"/>
      <c r="B1" s="76" t="s">
        <v>345</v>
      </c>
      <c r="F1" s="99"/>
      <c r="G1" s="99"/>
      <c r="H1" s="99"/>
      <c r="I1" s="181"/>
      <c r="J1" s="99"/>
    </row>
    <row r="2" spans="1:10" ht="12.75">
      <c r="A2" s="99"/>
      <c r="B2" s="77" t="s">
        <v>344</v>
      </c>
      <c r="F2" s="99"/>
      <c r="G2" s="99"/>
      <c r="H2" s="99"/>
      <c r="I2" s="181"/>
      <c r="J2" s="99"/>
    </row>
    <row r="3" spans="1:10" ht="12.75">
      <c r="A3" s="99"/>
      <c r="B3" s="100"/>
      <c r="C3" s="99"/>
      <c r="D3" s="99"/>
      <c r="E3" s="99"/>
      <c r="F3" s="99"/>
      <c r="G3" s="99"/>
      <c r="H3" s="99"/>
      <c r="I3" s="182" t="s">
        <v>182</v>
      </c>
      <c r="J3" s="99"/>
    </row>
    <row r="4" spans="1:10" ht="12.75">
      <c r="A4" s="99"/>
      <c r="B4" s="100"/>
      <c r="C4" s="99"/>
      <c r="D4" s="99"/>
      <c r="E4" s="99"/>
      <c r="F4" s="99"/>
      <c r="G4" s="99"/>
      <c r="H4" s="99"/>
      <c r="I4" s="181"/>
      <c r="J4" s="99"/>
    </row>
    <row r="5" spans="1:10" ht="12.75">
      <c r="A5" s="101"/>
      <c r="B5" s="101"/>
      <c r="C5" s="101"/>
      <c r="D5" s="101"/>
      <c r="E5" s="101"/>
      <c r="F5" s="101"/>
      <c r="G5" s="101"/>
      <c r="H5" s="101"/>
      <c r="I5" s="102"/>
      <c r="J5" s="102" t="s">
        <v>183</v>
      </c>
    </row>
    <row r="6" spans="1:10" ht="12.75">
      <c r="A6" s="383" t="s">
        <v>184</v>
      </c>
      <c r="B6" s="384"/>
      <c r="C6" s="384"/>
      <c r="D6" s="384"/>
      <c r="E6" s="384"/>
      <c r="F6" s="384"/>
      <c r="G6" s="384"/>
      <c r="H6" s="384"/>
      <c r="I6" s="384"/>
      <c r="J6" s="385"/>
    </row>
    <row r="7" spans="1:10" ht="22.5" thickBot="1">
      <c r="A7" s="103"/>
      <c r="B7" s="390" t="s">
        <v>185</v>
      </c>
      <c r="C7" s="390"/>
      <c r="D7" s="390"/>
      <c r="E7" s="390"/>
      <c r="F7" s="391"/>
      <c r="G7" s="104" t="s">
        <v>186</v>
      </c>
      <c r="H7" s="104" t="s">
        <v>187</v>
      </c>
      <c r="I7" s="183" t="s">
        <v>559</v>
      </c>
      <c r="J7" s="105" t="s">
        <v>437</v>
      </c>
    </row>
    <row r="8" spans="1:10" ht="12.75">
      <c r="A8" s="106">
        <v>1</v>
      </c>
      <c r="B8" s="392" t="s">
        <v>188</v>
      </c>
      <c r="C8" s="393"/>
      <c r="D8" s="393"/>
      <c r="E8" s="393"/>
      <c r="F8" s="393"/>
      <c r="G8" s="107">
        <v>70</v>
      </c>
      <c r="H8" s="107">
        <v>11100</v>
      </c>
      <c r="I8" s="174"/>
      <c r="J8" s="174"/>
    </row>
    <row r="9" spans="1:10" ht="25.5">
      <c r="A9" s="108" t="s">
        <v>10</v>
      </c>
      <c r="B9" s="388" t="s">
        <v>189</v>
      </c>
      <c r="C9" s="388"/>
      <c r="D9" s="388"/>
      <c r="E9" s="388"/>
      <c r="F9" s="389"/>
      <c r="G9" s="109" t="s">
        <v>190</v>
      </c>
      <c r="H9" s="109">
        <v>11101</v>
      </c>
      <c r="I9" s="175"/>
      <c r="J9" s="175"/>
    </row>
    <row r="10" spans="1:10" ht="12.75">
      <c r="A10" s="110" t="s">
        <v>191</v>
      </c>
      <c r="B10" s="388" t="s">
        <v>192</v>
      </c>
      <c r="C10" s="388"/>
      <c r="D10" s="388"/>
      <c r="E10" s="388"/>
      <c r="F10" s="389"/>
      <c r="G10" s="109">
        <v>704</v>
      </c>
      <c r="H10" s="109">
        <v>11102</v>
      </c>
      <c r="I10" s="175"/>
      <c r="J10" s="175"/>
    </row>
    <row r="11" spans="1:10" ht="12.75">
      <c r="A11" s="110" t="s">
        <v>193</v>
      </c>
      <c r="B11" s="388" t="s">
        <v>194</v>
      </c>
      <c r="C11" s="388"/>
      <c r="D11" s="388"/>
      <c r="E11" s="388"/>
      <c r="F11" s="389"/>
      <c r="G11" s="111">
        <v>705</v>
      </c>
      <c r="H11" s="109">
        <v>11103</v>
      </c>
      <c r="I11" s="175">
        <v>872037</v>
      </c>
      <c r="J11" s="175">
        <v>592747</v>
      </c>
    </row>
    <row r="12" spans="1:10" ht="12.75">
      <c r="A12" s="112">
        <v>2</v>
      </c>
      <c r="B12" s="386" t="s">
        <v>195</v>
      </c>
      <c r="C12" s="386"/>
      <c r="D12" s="386"/>
      <c r="E12" s="386"/>
      <c r="F12" s="387"/>
      <c r="G12" s="113">
        <v>708</v>
      </c>
      <c r="H12" s="114">
        <v>11104</v>
      </c>
      <c r="I12" s="175"/>
      <c r="J12" s="175"/>
    </row>
    <row r="13" spans="1:10" ht="12.75">
      <c r="A13" s="115" t="s">
        <v>10</v>
      </c>
      <c r="B13" s="388" t="s">
        <v>196</v>
      </c>
      <c r="C13" s="388"/>
      <c r="D13" s="388"/>
      <c r="E13" s="388"/>
      <c r="F13" s="389"/>
      <c r="G13" s="109">
        <v>7081</v>
      </c>
      <c r="H13" s="116">
        <v>111041</v>
      </c>
      <c r="I13" s="175"/>
      <c r="J13" s="175"/>
    </row>
    <row r="14" spans="1:10" ht="12.75">
      <c r="A14" s="115" t="s">
        <v>12</v>
      </c>
      <c r="B14" s="388" t="s">
        <v>197</v>
      </c>
      <c r="C14" s="388"/>
      <c r="D14" s="388"/>
      <c r="E14" s="388"/>
      <c r="F14" s="389"/>
      <c r="G14" s="109">
        <v>7082</v>
      </c>
      <c r="H14" s="116">
        <v>111042</v>
      </c>
      <c r="I14" s="175"/>
      <c r="J14" s="175"/>
    </row>
    <row r="15" spans="1:10" ht="12.75">
      <c r="A15" s="115" t="s">
        <v>18</v>
      </c>
      <c r="B15" s="388" t="s">
        <v>198</v>
      </c>
      <c r="C15" s="388"/>
      <c r="D15" s="388"/>
      <c r="E15" s="388"/>
      <c r="F15" s="389"/>
      <c r="G15" s="109">
        <v>7083</v>
      </c>
      <c r="H15" s="116">
        <v>111043</v>
      </c>
      <c r="I15" s="175"/>
      <c r="J15" s="175"/>
    </row>
    <row r="16" spans="1:10" ht="24.75" customHeight="1">
      <c r="A16" s="117">
        <v>3</v>
      </c>
      <c r="B16" s="386" t="s">
        <v>199</v>
      </c>
      <c r="C16" s="386"/>
      <c r="D16" s="386"/>
      <c r="E16" s="386"/>
      <c r="F16" s="387"/>
      <c r="G16" s="113">
        <v>71</v>
      </c>
      <c r="H16" s="114">
        <v>11201</v>
      </c>
      <c r="I16" s="175"/>
      <c r="J16" s="175"/>
    </row>
    <row r="17" spans="1:10" ht="12.75">
      <c r="A17" s="118"/>
      <c r="B17" s="394" t="s">
        <v>200</v>
      </c>
      <c r="C17" s="394"/>
      <c r="D17" s="394"/>
      <c r="E17" s="394"/>
      <c r="F17" s="395"/>
      <c r="G17" s="119"/>
      <c r="H17" s="109">
        <v>112011</v>
      </c>
      <c r="I17" s="175"/>
      <c r="J17" s="175"/>
    </row>
    <row r="18" spans="1:10" ht="12.75">
      <c r="A18" s="118"/>
      <c r="B18" s="394" t="s">
        <v>201</v>
      </c>
      <c r="C18" s="394"/>
      <c r="D18" s="394"/>
      <c r="E18" s="394"/>
      <c r="F18" s="395"/>
      <c r="G18" s="119"/>
      <c r="H18" s="109">
        <v>112012</v>
      </c>
      <c r="I18" s="175"/>
      <c r="J18" s="175"/>
    </row>
    <row r="19" spans="1:10" ht="12.75">
      <c r="A19" s="120">
        <v>4</v>
      </c>
      <c r="B19" s="386" t="s">
        <v>202</v>
      </c>
      <c r="C19" s="386"/>
      <c r="D19" s="386"/>
      <c r="E19" s="386"/>
      <c r="F19" s="387"/>
      <c r="G19" s="121">
        <v>72</v>
      </c>
      <c r="H19" s="122">
        <v>11300</v>
      </c>
      <c r="I19" s="175"/>
      <c r="J19" s="175"/>
    </row>
    <row r="20" spans="1:10" ht="12.75">
      <c r="A20" s="110"/>
      <c r="B20" s="396" t="s">
        <v>203</v>
      </c>
      <c r="C20" s="397"/>
      <c r="D20" s="397"/>
      <c r="E20" s="397"/>
      <c r="F20" s="397"/>
      <c r="G20" s="85"/>
      <c r="H20" s="123">
        <v>11301</v>
      </c>
      <c r="I20" s="175"/>
      <c r="J20" s="175"/>
    </row>
    <row r="21" spans="1:10" ht="12.75">
      <c r="A21" s="124">
        <v>5</v>
      </c>
      <c r="B21" s="387" t="s">
        <v>204</v>
      </c>
      <c r="C21" s="398"/>
      <c r="D21" s="398"/>
      <c r="E21" s="398"/>
      <c r="F21" s="398"/>
      <c r="G21" s="125">
        <v>73</v>
      </c>
      <c r="H21" s="125">
        <v>11400</v>
      </c>
      <c r="I21" s="175"/>
      <c r="J21" s="175"/>
    </row>
    <row r="22" spans="1:10" ht="12.75">
      <c r="A22" s="126">
        <v>6</v>
      </c>
      <c r="B22" s="387" t="s">
        <v>205</v>
      </c>
      <c r="C22" s="398"/>
      <c r="D22" s="398"/>
      <c r="E22" s="398"/>
      <c r="F22" s="398"/>
      <c r="G22" s="125">
        <v>75</v>
      </c>
      <c r="H22" s="127">
        <v>11500</v>
      </c>
      <c r="I22" s="175"/>
      <c r="J22" s="175"/>
    </row>
    <row r="23" spans="1:10" ht="12.75">
      <c r="A23" s="124">
        <v>7</v>
      </c>
      <c r="B23" s="386" t="s">
        <v>206</v>
      </c>
      <c r="C23" s="386"/>
      <c r="D23" s="386"/>
      <c r="E23" s="386"/>
      <c r="F23" s="387"/>
      <c r="G23" s="113">
        <v>77</v>
      </c>
      <c r="H23" s="113">
        <v>11600</v>
      </c>
      <c r="I23" s="175"/>
      <c r="J23" s="175"/>
    </row>
    <row r="24" spans="1:10" ht="13.5" thickBot="1">
      <c r="A24" s="128" t="s">
        <v>207</v>
      </c>
      <c r="B24" s="382" t="s">
        <v>208</v>
      </c>
      <c r="C24" s="382"/>
      <c r="D24" s="382"/>
      <c r="E24" s="382"/>
      <c r="F24" s="382"/>
      <c r="G24" s="129"/>
      <c r="H24" s="129">
        <v>11800</v>
      </c>
      <c r="I24" s="176">
        <f>SUM(I11:I23)</f>
        <v>872037</v>
      </c>
      <c r="J24" s="176">
        <f>SUM(J11:J23)</f>
        <v>592747</v>
      </c>
    </row>
    <row r="25" spans="1:10" ht="12.75">
      <c r="A25" s="130"/>
      <c r="B25" s="131"/>
      <c r="C25" s="131"/>
      <c r="D25" s="131"/>
      <c r="E25" s="131"/>
      <c r="F25" s="131"/>
      <c r="G25" s="131"/>
      <c r="H25" s="131"/>
      <c r="I25" s="184"/>
      <c r="J25" s="132"/>
    </row>
    <row r="26" spans="1:10" ht="12.75">
      <c r="A26" s="130"/>
      <c r="B26" s="131"/>
      <c r="C26" s="131"/>
      <c r="D26" s="131"/>
      <c r="E26" s="131"/>
      <c r="F26" s="131"/>
      <c r="G26" s="131"/>
      <c r="H26" s="131"/>
      <c r="I26" s="184" t="s">
        <v>181</v>
      </c>
      <c r="J26" s="132"/>
    </row>
    <row r="27" spans="1:10" ht="12.75">
      <c r="A27" s="130"/>
      <c r="B27" s="131"/>
      <c r="C27" s="131"/>
      <c r="D27" s="131"/>
      <c r="E27" s="131"/>
      <c r="F27" s="131"/>
      <c r="G27" s="131"/>
      <c r="H27" s="131"/>
      <c r="I27" s="184"/>
      <c r="J27" s="132"/>
    </row>
    <row r="28" spans="1:10" ht="15">
      <c r="A28" s="99"/>
      <c r="B28" s="76" t="s">
        <v>345</v>
      </c>
      <c r="F28" s="99"/>
      <c r="G28" s="99"/>
      <c r="H28" s="99"/>
      <c r="I28" s="181"/>
      <c r="J28" s="99"/>
    </row>
    <row r="29" spans="1:10" ht="12.75">
      <c r="A29" s="99"/>
      <c r="B29" s="77" t="s">
        <v>344</v>
      </c>
      <c r="F29" s="99"/>
      <c r="G29" s="99"/>
      <c r="H29" s="99"/>
      <c r="I29" s="181"/>
      <c r="J29" s="99"/>
    </row>
    <row r="30" spans="1:10" ht="12.75">
      <c r="A30" s="99"/>
      <c r="B30" s="100"/>
      <c r="C30" s="99"/>
      <c r="D30" s="99"/>
      <c r="E30" s="99"/>
      <c r="F30" s="99"/>
      <c r="G30" s="99"/>
      <c r="H30" s="99"/>
      <c r="I30" s="182" t="s">
        <v>209</v>
      </c>
      <c r="J30" s="99"/>
    </row>
    <row r="31" spans="1:10" ht="12.75">
      <c r="A31" s="101"/>
      <c r="B31" s="101"/>
      <c r="C31" s="101"/>
      <c r="D31" s="101"/>
      <c r="E31" s="101"/>
      <c r="F31" s="101"/>
      <c r="G31" s="101"/>
      <c r="H31" s="101"/>
      <c r="I31" s="102"/>
      <c r="J31" s="102" t="s">
        <v>183</v>
      </c>
    </row>
    <row r="32" spans="1:10" ht="12.75">
      <c r="A32" s="383" t="s">
        <v>184</v>
      </c>
      <c r="B32" s="384"/>
      <c r="C32" s="384"/>
      <c r="D32" s="384"/>
      <c r="E32" s="384"/>
      <c r="F32" s="384"/>
      <c r="G32" s="384"/>
      <c r="H32" s="384"/>
      <c r="I32" s="384"/>
      <c r="J32" s="385"/>
    </row>
    <row r="33" spans="1:10" ht="22.5" thickBot="1">
      <c r="A33" s="133"/>
      <c r="B33" s="400" t="s">
        <v>210</v>
      </c>
      <c r="C33" s="401"/>
      <c r="D33" s="401"/>
      <c r="E33" s="401"/>
      <c r="F33" s="402"/>
      <c r="G33" s="134" t="s">
        <v>186</v>
      </c>
      <c r="H33" s="134" t="s">
        <v>187</v>
      </c>
      <c r="I33" s="105" t="s">
        <v>559</v>
      </c>
      <c r="J33" s="105" t="s">
        <v>437</v>
      </c>
    </row>
    <row r="34" spans="1:10" ht="12.75">
      <c r="A34" s="135">
        <v>1</v>
      </c>
      <c r="B34" s="403" t="s">
        <v>211</v>
      </c>
      <c r="C34" s="404"/>
      <c r="D34" s="404"/>
      <c r="E34" s="404"/>
      <c r="F34" s="404"/>
      <c r="G34" s="136">
        <v>60</v>
      </c>
      <c r="H34" s="136">
        <v>12100</v>
      </c>
      <c r="I34" s="178">
        <f>I36+I37</f>
        <v>599492</v>
      </c>
      <c r="J34" s="178">
        <f>J36+J37</f>
        <v>309789</v>
      </c>
    </row>
    <row r="35" spans="1:10" ht="12.75">
      <c r="A35" s="137" t="s">
        <v>212</v>
      </c>
      <c r="B35" s="405" t="s">
        <v>213</v>
      </c>
      <c r="C35" s="405" t="s">
        <v>214</v>
      </c>
      <c r="D35" s="405"/>
      <c r="E35" s="405"/>
      <c r="F35" s="405"/>
      <c r="G35" s="138" t="s">
        <v>215</v>
      </c>
      <c r="H35" s="138">
        <v>12101</v>
      </c>
      <c r="I35" s="179"/>
      <c r="J35" s="179"/>
    </row>
    <row r="36" spans="1:10" ht="12.75">
      <c r="A36" s="137" t="s">
        <v>191</v>
      </c>
      <c r="B36" s="405" t="s">
        <v>216</v>
      </c>
      <c r="C36" s="405" t="s">
        <v>214</v>
      </c>
      <c r="D36" s="405"/>
      <c r="E36" s="405"/>
      <c r="F36" s="405"/>
      <c r="G36" s="138"/>
      <c r="H36" s="140">
        <v>12102</v>
      </c>
      <c r="I36" s="293">
        <v>-17209</v>
      </c>
      <c r="J36" s="179">
        <v>-76556</v>
      </c>
    </row>
    <row r="37" spans="1:10" ht="12.75">
      <c r="A37" s="137" t="s">
        <v>193</v>
      </c>
      <c r="B37" s="405" t="s">
        <v>217</v>
      </c>
      <c r="C37" s="405" t="s">
        <v>214</v>
      </c>
      <c r="D37" s="405"/>
      <c r="E37" s="405"/>
      <c r="F37" s="405"/>
      <c r="G37" s="138" t="s">
        <v>218</v>
      </c>
      <c r="H37" s="138">
        <v>12103</v>
      </c>
      <c r="I37" s="293">
        <v>616701</v>
      </c>
      <c r="J37" s="179">
        <v>386345</v>
      </c>
    </row>
    <row r="38" spans="1:10" ht="12.75">
      <c r="A38" s="137" t="s">
        <v>219</v>
      </c>
      <c r="B38" s="407" t="s">
        <v>323</v>
      </c>
      <c r="C38" s="405" t="s">
        <v>214</v>
      </c>
      <c r="D38" s="405"/>
      <c r="E38" s="405"/>
      <c r="F38" s="405"/>
      <c r="G38" s="138"/>
      <c r="H38" s="140">
        <v>12104</v>
      </c>
      <c r="I38" s="179"/>
      <c r="J38" s="179"/>
    </row>
    <row r="39" spans="1:10" ht="12.75">
      <c r="A39" s="137" t="s">
        <v>220</v>
      </c>
      <c r="B39" s="405" t="s">
        <v>221</v>
      </c>
      <c r="C39" s="405" t="s">
        <v>214</v>
      </c>
      <c r="D39" s="405"/>
      <c r="E39" s="405"/>
      <c r="F39" s="405"/>
      <c r="G39" s="138" t="s">
        <v>222</v>
      </c>
      <c r="H39" s="140">
        <v>12105</v>
      </c>
      <c r="I39" s="179"/>
      <c r="J39" s="179"/>
    </row>
    <row r="40" spans="1:10" ht="12.75">
      <c r="A40" s="141">
        <v>2</v>
      </c>
      <c r="B40" s="399" t="s">
        <v>223</v>
      </c>
      <c r="C40" s="399"/>
      <c r="D40" s="399"/>
      <c r="E40" s="399"/>
      <c r="F40" s="399"/>
      <c r="G40" s="71">
        <v>64</v>
      </c>
      <c r="H40" s="71">
        <v>12200</v>
      </c>
      <c r="I40" s="179">
        <f>I41+I42</f>
        <v>39768</v>
      </c>
      <c r="J40" s="179">
        <f>J41+J42</f>
        <v>28792</v>
      </c>
    </row>
    <row r="41" spans="1:10" ht="12.75">
      <c r="A41" s="142" t="s">
        <v>224</v>
      </c>
      <c r="B41" s="399" t="s">
        <v>324</v>
      </c>
      <c r="C41" s="408"/>
      <c r="D41" s="408"/>
      <c r="E41" s="408"/>
      <c r="F41" s="408"/>
      <c r="G41" s="140">
        <v>641</v>
      </c>
      <c r="H41" s="140">
        <v>12201</v>
      </c>
      <c r="I41" s="293">
        <v>34197</v>
      </c>
      <c r="J41" s="179">
        <v>24826</v>
      </c>
    </row>
    <row r="42" spans="1:10" ht="12.75">
      <c r="A42" s="142" t="s">
        <v>225</v>
      </c>
      <c r="B42" s="408" t="s">
        <v>226</v>
      </c>
      <c r="C42" s="408"/>
      <c r="D42" s="408"/>
      <c r="E42" s="408"/>
      <c r="F42" s="408"/>
      <c r="G42" s="140">
        <v>644</v>
      </c>
      <c r="H42" s="140">
        <v>12202</v>
      </c>
      <c r="I42" s="293">
        <v>5571</v>
      </c>
      <c r="J42" s="179">
        <v>3966</v>
      </c>
    </row>
    <row r="43" spans="1:10" ht="12.75">
      <c r="A43" s="141">
        <v>3</v>
      </c>
      <c r="B43" s="399" t="s">
        <v>227</v>
      </c>
      <c r="C43" s="399"/>
      <c r="D43" s="399"/>
      <c r="E43" s="399"/>
      <c r="F43" s="399"/>
      <c r="G43" s="71">
        <v>68</v>
      </c>
      <c r="H43" s="71">
        <v>12300</v>
      </c>
      <c r="I43" s="179">
        <v>26320</v>
      </c>
      <c r="J43" s="179">
        <v>24230</v>
      </c>
    </row>
    <row r="44" spans="1:10" ht="12.75">
      <c r="A44" s="141">
        <v>4</v>
      </c>
      <c r="B44" s="399" t="s">
        <v>228</v>
      </c>
      <c r="C44" s="399"/>
      <c r="D44" s="399"/>
      <c r="E44" s="399"/>
      <c r="F44" s="399"/>
      <c r="G44" s="71">
        <v>61</v>
      </c>
      <c r="H44" s="71">
        <v>12400</v>
      </c>
      <c r="I44" s="179">
        <f>I46+I47+I48+I51+I53+I54+I55+I56+I59</f>
        <v>166267</v>
      </c>
      <c r="J44" s="179">
        <f>SUM(J46:J59)</f>
        <v>189076</v>
      </c>
    </row>
    <row r="45" spans="1:10" ht="12.75">
      <c r="A45" s="142" t="s">
        <v>10</v>
      </c>
      <c r="B45" s="406" t="s">
        <v>229</v>
      </c>
      <c r="C45" s="406"/>
      <c r="D45" s="406"/>
      <c r="E45" s="406"/>
      <c r="F45" s="406"/>
      <c r="G45" s="138"/>
      <c r="H45" s="138">
        <v>12401</v>
      </c>
      <c r="I45" s="179"/>
      <c r="J45" s="179"/>
    </row>
    <row r="46" spans="1:10" ht="12.75">
      <c r="A46" s="142" t="s">
        <v>12</v>
      </c>
      <c r="B46" s="406" t="s">
        <v>230</v>
      </c>
      <c r="C46" s="406"/>
      <c r="D46" s="406"/>
      <c r="E46" s="406"/>
      <c r="F46" s="406"/>
      <c r="G46" s="78">
        <v>611</v>
      </c>
      <c r="H46" s="138">
        <v>12402</v>
      </c>
      <c r="I46" s="293">
        <v>12282</v>
      </c>
      <c r="J46" s="179">
        <v>10791</v>
      </c>
    </row>
    <row r="47" spans="1:10" ht="12.75">
      <c r="A47" s="142" t="s">
        <v>18</v>
      </c>
      <c r="B47" s="406" t="s">
        <v>231</v>
      </c>
      <c r="C47" s="406"/>
      <c r="D47" s="406"/>
      <c r="E47" s="406"/>
      <c r="F47" s="406"/>
      <c r="G47" s="138">
        <v>613</v>
      </c>
      <c r="H47" s="138">
        <v>12403</v>
      </c>
      <c r="I47" s="293">
        <v>77226</v>
      </c>
      <c r="J47" s="179">
        <v>67117</v>
      </c>
    </row>
    <row r="48" spans="1:10" ht="12.75">
      <c r="A48" s="142" t="s">
        <v>20</v>
      </c>
      <c r="B48" s="406" t="s">
        <v>232</v>
      </c>
      <c r="C48" s="406"/>
      <c r="D48" s="406"/>
      <c r="E48" s="406"/>
      <c r="F48" s="406"/>
      <c r="G48" s="78">
        <v>615</v>
      </c>
      <c r="H48" s="138">
        <v>12404</v>
      </c>
      <c r="I48" s="294">
        <v>33717</v>
      </c>
      <c r="J48" s="180">
        <v>27128</v>
      </c>
    </row>
    <row r="49" spans="1:10" ht="12.75">
      <c r="A49" s="142" t="s">
        <v>25</v>
      </c>
      <c r="B49" s="406" t="s">
        <v>233</v>
      </c>
      <c r="C49" s="406"/>
      <c r="D49" s="406"/>
      <c r="E49" s="406"/>
      <c r="F49" s="406"/>
      <c r="G49" s="78">
        <v>616</v>
      </c>
      <c r="H49" s="138">
        <v>12405</v>
      </c>
      <c r="I49" s="293"/>
      <c r="J49" s="179">
        <v>173</v>
      </c>
    </row>
    <row r="50" spans="1:10" ht="12.75">
      <c r="A50" s="142" t="s">
        <v>234</v>
      </c>
      <c r="B50" s="406" t="s">
        <v>235</v>
      </c>
      <c r="C50" s="406"/>
      <c r="D50" s="406"/>
      <c r="E50" s="406"/>
      <c r="F50" s="406"/>
      <c r="G50" s="78">
        <v>617</v>
      </c>
      <c r="H50" s="138">
        <v>12406</v>
      </c>
      <c r="I50" s="293"/>
      <c r="J50" s="179"/>
    </row>
    <row r="51" spans="1:10" ht="12.75">
      <c r="A51" s="142" t="s">
        <v>236</v>
      </c>
      <c r="B51" s="405" t="s">
        <v>237</v>
      </c>
      <c r="C51" s="405" t="s">
        <v>214</v>
      </c>
      <c r="D51" s="405"/>
      <c r="E51" s="405"/>
      <c r="F51" s="405"/>
      <c r="G51" s="78">
        <v>618</v>
      </c>
      <c r="H51" s="138">
        <v>12407</v>
      </c>
      <c r="I51" s="357">
        <v>1938</v>
      </c>
      <c r="J51" s="179">
        <f>7147+5+1729+237+6+2919+154</f>
        <v>12197</v>
      </c>
    </row>
    <row r="52" spans="1:10" ht="12.75">
      <c r="A52" s="142" t="s">
        <v>238</v>
      </c>
      <c r="B52" s="405" t="s">
        <v>239</v>
      </c>
      <c r="C52" s="405"/>
      <c r="D52" s="405"/>
      <c r="E52" s="405"/>
      <c r="F52" s="405"/>
      <c r="G52" s="78">
        <v>623</v>
      </c>
      <c r="H52" s="138">
        <v>12408</v>
      </c>
      <c r="I52" s="293"/>
      <c r="J52" s="179"/>
    </row>
    <row r="53" spans="1:10" ht="12.75">
      <c r="A53" s="142" t="s">
        <v>240</v>
      </c>
      <c r="B53" s="405" t="s">
        <v>241</v>
      </c>
      <c r="C53" s="405"/>
      <c r="D53" s="405"/>
      <c r="E53" s="405"/>
      <c r="F53" s="405"/>
      <c r="G53" s="78">
        <v>624</v>
      </c>
      <c r="H53" s="138">
        <v>12409</v>
      </c>
      <c r="I53" s="293">
        <v>17381</v>
      </c>
      <c r="J53" s="179">
        <v>21629</v>
      </c>
    </row>
    <row r="54" spans="1:10" ht="12.75">
      <c r="A54" s="142" t="s">
        <v>242</v>
      </c>
      <c r="B54" s="405" t="s">
        <v>243</v>
      </c>
      <c r="C54" s="405"/>
      <c r="D54" s="405"/>
      <c r="E54" s="405"/>
      <c r="F54" s="405"/>
      <c r="G54" s="78">
        <v>625</v>
      </c>
      <c r="H54" s="138">
        <v>12410</v>
      </c>
      <c r="I54" s="293">
        <v>8129</v>
      </c>
      <c r="J54" s="179">
        <v>14600</v>
      </c>
    </row>
    <row r="55" spans="1:10" ht="12.75">
      <c r="A55" s="142" t="s">
        <v>244</v>
      </c>
      <c r="B55" s="405" t="s">
        <v>245</v>
      </c>
      <c r="C55" s="405"/>
      <c r="D55" s="405"/>
      <c r="E55" s="405"/>
      <c r="F55" s="405"/>
      <c r="G55" s="78">
        <v>626</v>
      </c>
      <c r="H55" s="138">
        <v>12411</v>
      </c>
      <c r="I55" s="293">
        <v>876</v>
      </c>
      <c r="J55" s="179">
        <v>127</v>
      </c>
    </row>
    <row r="56" spans="1:10" ht="12.75">
      <c r="A56" s="143" t="s">
        <v>246</v>
      </c>
      <c r="B56" s="405" t="s">
        <v>247</v>
      </c>
      <c r="C56" s="405"/>
      <c r="D56" s="405"/>
      <c r="E56" s="405"/>
      <c r="F56" s="405"/>
      <c r="G56" s="78">
        <v>627</v>
      </c>
      <c r="H56" s="138">
        <v>12412</v>
      </c>
      <c r="I56" s="293">
        <v>1943</v>
      </c>
      <c r="J56" s="179">
        <f>19411+379</f>
        <v>19790</v>
      </c>
    </row>
    <row r="57" spans="1:10" ht="12.75">
      <c r="A57" s="142"/>
      <c r="B57" s="409" t="s">
        <v>248</v>
      </c>
      <c r="C57" s="409"/>
      <c r="D57" s="409"/>
      <c r="E57" s="409"/>
      <c r="F57" s="409"/>
      <c r="G57" s="78">
        <v>6271</v>
      </c>
      <c r="H57" s="78">
        <v>124121</v>
      </c>
      <c r="I57" s="293"/>
      <c r="J57" s="179"/>
    </row>
    <row r="58" spans="1:10" ht="12.75">
      <c r="A58" s="142"/>
      <c r="B58" s="409" t="s">
        <v>249</v>
      </c>
      <c r="C58" s="409"/>
      <c r="D58" s="409"/>
      <c r="E58" s="409"/>
      <c r="F58" s="409"/>
      <c r="G58" s="78">
        <v>6272</v>
      </c>
      <c r="H58" s="78">
        <v>124122</v>
      </c>
      <c r="I58" s="293"/>
      <c r="J58" s="179"/>
    </row>
    <row r="59" spans="1:10" ht="12.75">
      <c r="A59" s="142" t="s">
        <v>250</v>
      </c>
      <c r="B59" s="405" t="s">
        <v>251</v>
      </c>
      <c r="C59" s="405"/>
      <c r="D59" s="405"/>
      <c r="E59" s="405"/>
      <c r="F59" s="405"/>
      <c r="G59" s="78">
        <v>628</v>
      </c>
      <c r="H59" s="78">
        <v>12413</v>
      </c>
      <c r="I59" s="293">
        <v>12775</v>
      </c>
      <c r="J59" s="179">
        <f>1923+13601</f>
        <v>15524</v>
      </c>
    </row>
    <row r="60" spans="1:10" ht="12.75">
      <c r="A60" s="141">
        <v>5</v>
      </c>
      <c r="B60" s="407" t="s">
        <v>252</v>
      </c>
      <c r="C60" s="405"/>
      <c r="D60" s="405"/>
      <c r="E60" s="405"/>
      <c r="F60" s="405"/>
      <c r="G60" s="139">
        <v>63</v>
      </c>
      <c r="H60" s="139">
        <v>12500</v>
      </c>
      <c r="I60" s="179"/>
      <c r="J60" s="179">
        <f>SUM(J61:J64)</f>
        <v>22031</v>
      </c>
    </row>
    <row r="61" spans="1:10" ht="12.75">
      <c r="A61" s="142" t="s">
        <v>10</v>
      </c>
      <c r="B61" s="405" t="s">
        <v>253</v>
      </c>
      <c r="C61" s="405"/>
      <c r="D61" s="405"/>
      <c r="E61" s="405"/>
      <c r="F61" s="405"/>
      <c r="G61" s="78">
        <v>632</v>
      </c>
      <c r="H61" s="78">
        <v>12501</v>
      </c>
      <c r="I61" s="179"/>
      <c r="J61" s="179">
        <v>19264</v>
      </c>
    </row>
    <row r="62" spans="1:10" ht="12.75">
      <c r="A62" s="142" t="s">
        <v>12</v>
      </c>
      <c r="B62" s="405" t="s">
        <v>254</v>
      </c>
      <c r="C62" s="405"/>
      <c r="D62" s="405"/>
      <c r="E62" s="405"/>
      <c r="F62" s="405"/>
      <c r="G62" s="78">
        <v>633</v>
      </c>
      <c r="H62" s="78">
        <v>12502</v>
      </c>
      <c r="I62" s="179"/>
      <c r="J62" s="179">
        <v>2610</v>
      </c>
    </row>
    <row r="63" spans="1:10" ht="12.75">
      <c r="A63" s="142" t="s">
        <v>18</v>
      </c>
      <c r="B63" s="405" t="s">
        <v>255</v>
      </c>
      <c r="C63" s="405"/>
      <c r="D63" s="405"/>
      <c r="E63" s="405"/>
      <c r="F63" s="405"/>
      <c r="G63" s="78">
        <v>634</v>
      </c>
      <c r="H63" s="78">
        <v>12503</v>
      </c>
      <c r="I63" s="179"/>
      <c r="J63" s="179"/>
    </row>
    <row r="64" spans="1:10" ht="12.75">
      <c r="A64" s="142" t="s">
        <v>20</v>
      </c>
      <c r="B64" s="405" t="s">
        <v>256</v>
      </c>
      <c r="C64" s="405"/>
      <c r="D64" s="405"/>
      <c r="E64" s="405"/>
      <c r="F64" s="405"/>
      <c r="G64" s="78" t="s">
        <v>257</v>
      </c>
      <c r="H64" s="78">
        <v>12504</v>
      </c>
      <c r="I64" s="179"/>
      <c r="J64" s="179">
        <v>157</v>
      </c>
    </row>
    <row r="65" spans="1:13" ht="12.75">
      <c r="A65" s="141" t="s">
        <v>258</v>
      </c>
      <c r="B65" s="399" t="s">
        <v>259</v>
      </c>
      <c r="C65" s="399"/>
      <c r="D65" s="399"/>
      <c r="E65" s="399"/>
      <c r="F65" s="399"/>
      <c r="G65" s="78"/>
      <c r="H65" s="78">
        <v>12600</v>
      </c>
      <c r="I65" s="187">
        <f>I34+I40+I43+I44</f>
        <v>831847</v>
      </c>
      <c r="J65" s="187">
        <f>J40+J43+J34+J44+J60</f>
        <v>573918</v>
      </c>
      <c r="L65" s="75"/>
      <c r="M65" s="75"/>
    </row>
    <row r="66" spans="1:10" ht="12.75">
      <c r="A66" s="144"/>
      <c r="B66" s="145" t="s">
        <v>260</v>
      </c>
      <c r="C66" s="146"/>
      <c r="D66" s="146"/>
      <c r="E66" s="146"/>
      <c r="F66" s="146"/>
      <c r="G66" s="146"/>
      <c r="H66" s="146"/>
      <c r="I66" s="147" t="s">
        <v>559</v>
      </c>
      <c r="J66" s="147" t="s">
        <v>437</v>
      </c>
    </row>
    <row r="67" spans="1:10" ht="12.75">
      <c r="A67" s="148">
        <v>1</v>
      </c>
      <c r="B67" s="411" t="s">
        <v>261</v>
      </c>
      <c r="C67" s="411"/>
      <c r="D67" s="411"/>
      <c r="E67" s="411"/>
      <c r="F67" s="411"/>
      <c r="G67" s="139"/>
      <c r="H67" s="139">
        <v>14000</v>
      </c>
      <c r="I67" s="177">
        <v>91</v>
      </c>
      <c r="J67" s="177">
        <v>83</v>
      </c>
    </row>
    <row r="68" spans="1:10" ht="12.75">
      <c r="A68" s="148">
        <v>2</v>
      </c>
      <c r="B68" s="411" t="s">
        <v>262</v>
      </c>
      <c r="C68" s="411"/>
      <c r="D68" s="411"/>
      <c r="E68" s="411"/>
      <c r="F68" s="411"/>
      <c r="G68" s="139"/>
      <c r="H68" s="139">
        <v>15000</v>
      </c>
      <c r="I68" s="179">
        <v>6357</v>
      </c>
      <c r="J68" s="179">
        <v>100219</v>
      </c>
    </row>
    <row r="69" spans="1:10" ht="12.75">
      <c r="A69" s="149" t="s">
        <v>10</v>
      </c>
      <c r="B69" s="406" t="s">
        <v>263</v>
      </c>
      <c r="C69" s="406"/>
      <c r="D69" s="406"/>
      <c r="E69" s="406"/>
      <c r="F69" s="406"/>
      <c r="G69" s="139"/>
      <c r="H69" s="78">
        <v>15001</v>
      </c>
      <c r="I69" s="179">
        <v>6357</v>
      </c>
      <c r="J69" s="179">
        <v>80379</v>
      </c>
    </row>
    <row r="70" spans="1:10" ht="12.75">
      <c r="A70" s="149"/>
      <c r="B70" s="412" t="s">
        <v>264</v>
      </c>
      <c r="C70" s="412"/>
      <c r="D70" s="412"/>
      <c r="E70" s="412"/>
      <c r="F70" s="412"/>
      <c r="G70" s="139"/>
      <c r="H70" s="78">
        <v>150011</v>
      </c>
      <c r="I70" s="179">
        <v>6357</v>
      </c>
      <c r="J70" s="179">
        <v>80379</v>
      </c>
    </row>
    <row r="71" spans="1:10" ht="12.75">
      <c r="A71" s="150" t="s">
        <v>12</v>
      </c>
      <c r="B71" s="406" t="s">
        <v>265</v>
      </c>
      <c r="C71" s="406"/>
      <c r="D71" s="406"/>
      <c r="E71" s="406"/>
      <c r="F71" s="406"/>
      <c r="G71" s="139"/>
      <c r="H71" s="78">
        <v>15002</v>
      </c>
      <c r="I71" s="179">
        <v>20099</v>
      </c>
      <c r="J71" s="177">
        <v>0</v>
      </c>
    </row>
    <row r="72" spans="1:10" ht="13.5" thickBot="1">
      <c r="A72" s="151"/>
      <c r="B72" s="410" t="s">
        <v>266</v>
      </c>
      <c r="C72" s="410"/>
      <c r="D72" s="410"/>
      <c r="E72" s="410"/>
      <c r="F72" s="410"/>
      <c r="G72" s="152"/>
      <c r="H72" s="153">
        <v>150021</v>
      </c>
      <c r="I72" s="356"/>
      <c r="J72" s="185">
        <v>0</v>
      </c>
    </row>
  </sheetData>
  <sheetProtection/>
  <mergeCells count="59">
    <mergeCell ref="B72:F72"/>
    <mergeCell ref="B65:F65"/>
    <mergeCell ref="B67:F67"/>
    <mergeCell ref="B68:F68"/>
    <mergeCell ref="B69:F69"/>
    <mergeCell ref="B70:F70"/>
    <mergeCell ref="B71:F71"/>
    <mergeCell ref="B55:F55"/>
    <mergeCell ref="B56:F56"/>
    <mergeCell ref="B57:F57"/>
    <mergeCell ref="B58:F58"/>
    <mergeCell ref="B61:F61"/>
    <mergeCell ref="B62:F62"/>
    <mergeCell ref="B63:F63"/>
    <mergeCell ref="B64:F64"/>
    <mergeCell ref="B45:F45"/>
    <mergeCell ref="B46:F46"/>
    <mergeCell ref="B59:F59"/>
    <mergeCell ref="B60:F60"/>
    <mergeCell ref="B49:F49"/>
    <mergeCell ref="B50:F50"/>
    <mergeCell ref="B51:F51"/>
    <mergeCell ref="B52:F52"/>
    <mergeCell ref="B53:F53"/>
    <mergeCell ref="B54:F54"/>
    <mergeCell ref="B47:F47"/>
    <mergeCell ref="B48:F48"/>
    <mergeCell ref="B37:F37"/>
    <mergeCell ref="B38:F38"/>
    <mergeCell ref="B39:F39"/>
    <mergeCell ref="B40:F40"/>
    <mergeCell ref="B41:F41"/>
    <mergeCell ref="B42:F42"/>
    <mergeCell ref="B43:F43"/>
    <mergeCell ref="B44:F44"/>
    <mergeCell ref="B33:F33"/>
    <mergeCell ref="B34:F34"/>
    <mergeCell ref="B14:F14"/>
    <mergeCell ref="B15:F15"/>
    <mergeCell ref="B16:F16"/>
    <mergeCell ref="B17:F17"/>
    <mergeCell ref="B35:F35"/>
    <mergeCell ref="B36:F36"/>
    <mergeCell ref="B18:F18"/>
    <mergeCell ref="B19:F19"/>
    <mergeCell ref="B20:F20"/>
    <mergeCell ref="B21:F21"/>
    <mergeCell ref="B22:F22"/>
    <mergeCell ref="B23:F23"/>
    <mergeCell ref="B24:F24"/>
    <mergeCell ref="A32:J32"/>
    <mergeCell ref="B12:F12"/>
    <mergeCell ref="B13:F13"/>
    <mergeCell ref="A6:J6"/>
    <mergeCell ref="B7:F7"/>
    <mergeCell ref="B8:F8"/>
    <mergeCell ref="B9:F9"/>
    <mergeCell ref="B10:F10"/>
    <mergeCell ref="B11:F11"/>
  </mergeCells>
  <printOptions/>
  <pageMargins left="0.75" right="0.75" top="1" bottom="1" header="0.5" footer="0.5"/>
  <pageSetup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60" zoomScalePageLayoutView="0" workbookViewId="0" topLeftCell="A34">
      <selection activeCell="D61" sqref="D61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76" t="s">
        <v>345</v>
      </c>
    </row>
    <row r="2" ht="12.75">
      <c r="B2" s="77" t="s">
        <v>344</v>
      </c>
    </row>
    <row r="3" spans="2:4" ht="12.75">
      <c r="B3" s="77"/>
      <c r="D3" s="100" t="s">
        <v>267</v>
      </c>
    </row>
    <row r="4" ht="12.75">
      <c r="D4" s="182" t="s">
        <v>328</v>
      </c>
    </row>
    <row r="5" spans="1:4" ht="12.75">
      <c r="A5" s="86"/>
      <c r="B5" s="86"/>
      <c r="C5" s="85" t="s">
        <v>268</v>
      </c>
      <c r="D5" s="85" t="s">
        <v>269</v>
      </c>
    </row>
    <row r="6" spans="1:4" ht="12.75">
      <c r="A6" s="86">
        <v>1</v>
      </c>
      <c r="B6" s="85" t="s">
        <v>270</v>
      </c>
      <c r="C6" s="154" t="s">
        <v>271</v>
      </c>
      <c r="D6" s="154"/>
    </row>
    <row r="7" spans="1:4" ht="12.75">
      <c r="A7" s="86">
        <v>2</v>
      </c>
      <c r="B7" s="85" t="s">
        <v>270</v>
      </c>
      <c r="C7" s="154" t="s">
        <v>272</v>
      </c>
      <c r="D7" s="86"/>
    </row>
    <row r="8" spans="1:4" ht="12.75">
      <c r="A8" s="86">
        <v>3</v>
      </c>
      <c r="B8" s="85" t="s">
        <v>270</v>
      </c>
      <c r="C8" s="154" t="s">
        <v>273</v>
      </c>
      <c r="D8" s="86"/>
    </row>
    <row r="9" spans="1:4" ht="12.75">
      <c r="A9" s="86">
        <v>4</v>
      </c>
      <c r="B9" s="85" t="s">
        <v>270</v>
      </c>
      <c r="C9" s="154" t="s">
        <v>274</v>
      </c>
      <c r="D9" s="188"/>
    </row>
    <row r="10" spans="1:4" ht="12.75">
      <c r="A10" s="86">
        <v>5</v>
      </c>
      <c r="B10" s="85" t="s">
        <v>270</v>
      </c>
      <c r="C10" s="154" t="s">
        <v>275</v>
      </c>
      <c r="D10" s="188">
        <v>872037</v>
      </c>
    </row>
    <row r="11" spans="1:4" ht="12.75">
      <c r="A11" s="86">
        <v>6</v>
      </c>
      <c r="B11" s="85" t="s">
        <v>270</v>
      </c>
      <c r="C11" s="154" t="s">
        <v>276</v>
      </c>
      <c r="D11" s="188"/>
    </row>
    <row r="12" spans="1:4" ht="12.75">
      <c r="A12" s="86">
        <v>7</v>
      </c>
      <c r="B12" s="85" t="s">
        <v>270</v>
      </c>
      <c r="C12" s="154" t="s">
        <v>277</v>
      </c>
      <c r="D12" s="188"/>
    </row>
    <row r="13" spans="1:4" ht="12.75">
      <c r="A13" s="86">
        <v>8</v>
      </c>
      <c r="B13" s="85" t="s">
        <v>270</v>
      </c>
      <c r="C13" s="154" t="s">
        <v>278</v>
      </c>
      <c r="D13" s="188"/>
    </row>
    <row r="14" spans="1:4" ht="12.75">
      <c r="A14" s="85" t="s">
        <v>6</v>
      </c>
      <c r="B14" s="85"/>
      <c r="C14" s="85" t="s">
        <v>279</v>
      </c>
      <c r="D14" s="195">
        <f>SUM(D10:D13)</f>
        <v>872037</v>
      </c>
    </row>
    <row r="15" spans="1:4" ht="12.75">
      <c r="A15" s="86">
        <v>9</v>
      </c>
      <c r="B15" s="85" t="s">
        <v>280</v>
      </c>
      <c r="C15" s="154" t="s">
        <v>281</v>
      </c>
      <c r="D15" s="188"/>
    </row>
    <row r="16" spans="1:4" ht="12.75">
      <c r="A16" s="86">
        <v>10</v>
      </c>
      <c r="B16" s="85" t="s">
        <v>280</v>
      </c>
      <c r="C16" s="154" t="s">
        <v>282</v>
      </c>
      <c r="D16" s="154"/>
    </row>
    <row r="17" spans="1:4" ht="12.75">
      <c r="A17" s="86">
        <v>11</v>
      </c>
      <c r="B17" s="85" t="s">
        <v>280</v>
      </c>
      <c r="C17" s="154" t="s">
        <v>283</v>
      </c>
      <c r="D17" s="86"/>
    </row>
    <row r="18" spans="1:4" ht="12.75">
      <c r="A18" s="85" t="s">
        <v>31</v>
      </c>
      <c r="B18" s="85"/>
      <c r="C18" s="85" t="s">
        <v>284</v>
      </c>
      <c r="D18" s="85"/>
    </row>
    <row r="19" spans="1:4" ht="12.75">
      <c r="A19" s="86">
        <v>12</v>
      </c>
      <c r="B19" s="85" t="s">
        <v>285</v>
      </c>
      <c r="C19" s="154" t="s">
        <v>286</v>
      </c>
      <c r="D19" s="86"/>
    </row>
    <row r="20" spans="1:4" ht="12.75">
      <c r="A20" s="86">
        <v>13</v>
      </c>
      <c r="B20" s="85" t="s">
        <v>285</v>
      </c>
      <c r="C20" s="85" t="s">
        <v>287</v>
      </c>
      <c r="D20" s="86"/>
    </row>
    <row r="21" spans="1:4" ht="12.75">
      <c r="A21" s="86">
        <v>14</v>
      </c>
      <c r="B21" s="85" t="s">
        <v>285</v>
      </c>
      <c r="C21" s="154" t="s">
        <v>288</v>
      </c>
      <c r="D21" s="86"/>
    </row>
    <row r="22" spans="1:4" ht="12.75">
      <c r="A22" s="86">
        <v>15</v>
      </c>
      <c r="B22" s="85" t="s">
        <v>285</v>
      </c>
      <c r="C22" s="154" t="s">
        <v>289</v>
      </c>
      <c r="D22" s="86"/>
    </row>
    <row r="23" spans="1:4" ht="12.75">
      <c r="A23" s="86">
        <v>16</v>
      </c>
      <c r="B23" s="85" t="s">
        <v>285</v>
      </c>
      <c r="C23" s="154" t="s">
        <v>290</v>
      </c>
      <c r="D23" s="86"/>
    </row>
    <row r="24" spans="1:4" ht="12.75">
      <c r="A24" s="86">
        <v>17</v>
      </c>
      <c r="B24" s="85" t="s">
        <v>285</v>
      </c>
      <c r="C24" s="154" t="s">
        <v>291</v>
      </c>
      <c r="D24" s="86"/>
    </row>
    <row r="25" spans="1:4" ht="12.75">
      <c r="A25" s="86">
        <v>18</v>
      </c>
      <c r="B25" s="85" t="s">
        <v>285</v>
      </c>
      <c r="C25" s="154" t="s">
        <v>292</v>
      </c>
      <c r="D25" s="86"/>
    </row>
    <row r="26" spans="1:4" ht="12.75">
      <c r="A26" s="86">
        <v>19</v>
      </c>
      <c r="B26" s="85" t="s">
        <v>285</v>
      </c>
      <c r="C26" s="154" t="s">
        <v>293</v>
      </c>
      <c r="D26" s="86"/>
    </row>
    <row r="27" spans="1:4" ht="12.75">
      <c r="A27" s="85" t="s">
        <v>76</v>
      </c>
      <c r="B27" s="85"/>
      <c r="C27" s="85" t="s">
        <v>294</v>
      </c>
      <c r="D27" s="86"/>
    </row>
    <row r="28" spans="1:4" ht="12.75">
      <c r="A28" s="86">
        <v>20</v>
      </c>
      <c r="B28" s="85" t="s">
        <v>295</v>
      </c>
      <c r="C28" s="154" t="s">
        <v>296</v>
      </c>
      <c r="D28" s="86"/>
    </row>
    <row r="29" spans="1:4" ht="12.75">
      <c r="A29" s="86">
        <v>21</v>
      </c>
      <c r="B29" s="85" t="s">
        <v>295</v>
      </c>
      <c r="C29" s="154" t="s">
        <v>297</v>
      </c>
      <c r="D29" s="154"/>
    </row>
    <row r="30" spans="1:4" ht="12.75">
      <c r="A30" s="86">
        <v>22</v>
      </c>
      <c r="B30" s="85" t="s">
        <v>295</v>
      </c>
      <c r="C30" s="154" t="s">
        <v>298</v>
      </c>
      <c r="D30" s="154"/>
    </row>
    <row r="31" spans="1:4" ht="12.75">
      <c r="A31" s="86">
        <v>23</v>
      </c>
      <c r="B31" s="85" t="s">
        <v>295</v>
      </c>
      <c r="C31" s="154" t="s">
        <v>299</v>
      </c>
      <c r="D31" s="86"/>
    </row>
    <row r="32" spans="1:4" ht="12.75">
      <c r="A32" s="85" t="s">
        <v>300</v>
      </c>
      <c r="B32" s="85"/>
      <c r="C32" s="85" t="s">
        <v>301</v>
      </c>
      <c r="D32" s="86"/>
    </row>
    <row r="33" spans="1:4" ht="12.75">
      <c r="A33" s="86">
        <v>24</v>
      </c>
      <c r="B33" s="85" t="s">
        <v>302</v>
      </c>
      <c r="C33" s="154" t="s">
        <v>303</v>
      </c>
      <c r="D33" s="86"/>
    </row>
    <row r="34" spans="1:4" ht="12.75">
      <c r="A34" s="86">
        <v>25</v>
      </c>
      <c r="B34" s="85" t="s">
        <v>302</v>
      </c>
      <c r="C34" s="154" t="s">
        <v>304</v>
      </c>
      <c r="D34" s="86"/>
    </row>
    <row r="35" spans="1:4" ht="12.75">
      <c r="A35" s="86">
        <v>26</v>
      </c>
      <c r="B35" s="85" t="s">
        <v>302</v>
      </c>
      <c r="C35" s="154" t="s">
        <v>305</v>
      </c>
      <c r="D35" s="86"/>
    </row>
    <row r="36" spans="1:4" ht="12.75">
      <c r="A36" s="86">
        <v>27</v>
      </c>
      <c r="B36" s="85" t="s">
        <v>302</v>
      </c>
      <c r="C36" s="154" t="s">
        <v>306</v>
      </c>
      <c r="D36" s="86"/>
    </row>
    <row r="37" spans="1:4" ht="12.75">
      <c r="A37" s="86">
        <v>28</v>
      </c>
      <c r="B37" s="85" t="s">
        <v>302</v>
      </c>
      <c r="C37" s="154" t="s">
        <v>307</v>
      </c>
      <c r="D37" s="154"/>
    </row>
    <row r="38" spans="1:4" ht="12.75">
      <c r="A38" s="86">
        <v>29</v>
      </c>
      <c r="B38" s="85" t="s">
        <v>302</v>
      </c>
      <c r="C38" s="155" t="s">
        <v>308</v>
      </c>
      <c r="D38" s="86"/>
    </row>
    <row r="39" spans="1:4" ht="12.75">
      <c r="A39" s="86">
        <v>30</v>
      </c>
      <c r="B39" s="85" t="s">
        <v>302</v>
      </c>
      <c r="C39" s="154" t="s">
        <v>309</v>
      </c>
      <c r="D39" s="86"/>
    </row>
    <row r="40" spans="1:4" ht="12.75">
      <c r="A40" s="86">
        <v>31</v>
      </c>
      <c r="B40" s="85" t="s">
        <v>302</v>
      </c>
      <c r="C40" s="154" t="s">
        <v>310</v>
      </c>
      <c r="D40" s="86"/>
    </row>
    <row r="41" spans="1:4" ht="12.75">
      <c r="A41" s="86">
        <v>32</v>
      </c>
      <c r="B41" s="85" t="s">
        <v>302</v>
      </c>
      <c r="C41" s="154" t="s">
        <v>311</v>
      </c>
      <c r="D41" s="86"/>
    </row>
    <row r="42" spans="1:4" ht="12.75">
      <c r="A42" s="86">
        <v>33</v>
      </c>
      <c r="B42" s="85" t="s">
        <v>302</v>
      </c>
      <c r="C42" s="154" t="s">
        <v>312</v>
      </c>
      <c r="D42" s="86"/>
    </row>
    <row r="43" spans="1:4" ht="12.75">
      <c r="A43" s="156">
        <v>34</v>
      </c>
      <c r="B43" s="85" t="s">
        <v>302</v>
      </c>
      <c r="C43" s="154" t="s">
        <v>313</v>
      </c>
      <c r="D43" s="188"/>
    </row>
    <row r="44" spans="1:4" ht="12.75">
      <c r="A44" s="85" t="s">
        <v>314</v>
      </c>
      <c r="B44" s="86"/>
      <c r="C44" s="85" t="s">
        <v>315</v>
      </c>
      <c r="D44" s="196">
        <f>SUM(D43)</f>
        <v>0</v>
      </c>
    </row>
    <row r="45" spans="1:4" ht="12.75">
      <c r="A45" s="86"/>
      <c r="B45" s="86"/>
      <c r="C45" s="85" t="s">
        <v>316</v>
      </c>
      <c r="D45" s="157">
        <f>D14+D44</f>
        <v>872037</v>
      </c>
    </row>
    <row r="48" spans="2:4" ht="12.75">
      <c r="B48" s="158" t="s">
        <v>560</v>
      </c>
      <c r="C48" s="88"/>
      <c r="D48" s="85" t="s">
        <v>317</v>
      </c>
    </row>
    <row r="49" spans="2:4" ht="12.75">
      <c r="B49" s="159"/>
      <c r="C49" s="160"/>
      <c r="D49" s="160"/>
    </row>
    <row r="50" spans="2:4" ht="12.75">
      <c r="B50" s="161" t="s">
        <v>318</v>
      </c>
      <c r="C50" s="161"/>
      <c r="D50" s="86">
        <v>0</v>
      </c>
    </row>
    <row r="51" spans="2:4" ht="12.75">
      <c r="B51" s="86" t="s">
        <v>319</v>
      </c>
      <c r="C51" s="86"/>
      <c r="D51" s="156">
        <v>31</v>
      </c>
    </row>
    <row r="52" spans="2:4" ht="12.75">
      <c r="B52" s="86" t="s">
        <v>320</v>
      </c>
      <c r="C52" s="86"/>
      <c r="D52" s="156">
        <v>55</v>
      </c>
    </row>
    <row r="53" spans="2:4" ht="12.75">
      <c r="B53" s="86" t="s">
        <v>321</v>
      </c>
      <c r="C53" s="86"/>
      <c r="D53" s="156">
        <v>3</v>
      </c>
    </row>
    <row r="54" spans="2:4" ht="12.75">
      <c r="B54" s="162" t="s">
        <v>322</v>
      </c>
      <c r="C54" s="88"/>
      <c r="D54" s="156">
        <v>2</v>
      </c>
    </row>
    <row r="55" spans="2:4" ht="12.75">
      <c r="B55" s="163"/>
      <c r="C55" s="164" t="s">
        <v>14</v>
      </c>
      <c r="D55" s="309">
        <f>SUM(D51:D54)</f>
        <v>91</v>
      </c>
    </row>
    <row r="57" ht="12.75">
      <c r="D57" s="100" t="s">
        <v>181</v>
      </c>
    </row>
    <row r="59" ht="12.75">
      <c r="B59" s="100" t="s">
        <v>325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47"/>
  <sheetViews>
    <sheetView view="pageBreakPreview" zoomScale="60" zoomScalePageLayoutView="0" workbookViewId="0" topLeftCell="A4">
      <selection activeCell="F40" sqref="F40"/>
    </sheetView>
  </sheetViews>
  <sheetFormatPr defaultColWidth="9.140625" defaultRowHeight="12.75"/>
  <cols>
    <col min="1" max="1" width="5.140625" style="0" customWidth="1"/>
    <col min="2" max="2" width="34.7109375" style="0" customWidth="1"/>
    <col min="3" max="3" width="21.28125" style="0" bestFit="1" customWidth="1"/>
    <col min="4" max="4" width="20.8515625" style="0" bestFit="1" customWidth="1"/>
    <col min="5" max="5" width="17.7109375" style="0" bestFit="1" customWidth="1"/>
    <col min="6" max="6" width="17.140625" style="0" bestFit="1" customWidth="1"/>
    <col min="7" max="7" width="14.28125" style="0" customWidth="1"/>
    <col min="8" max="8" width="14.421875" style="0" bestFit="1" customWidth="1"/>
    <col min="9" max="9" width="14.140625" style="0" customWidth="1"/>
  </cols>
  <sheetData>
    <row r="8" spans="2:4" ht="16.5">
      <c r="B8" s="413" t="s">
        <v>343</v>
      </c>
      <c r="C8" s="413"/>
      <c r="D8" s="413"/>
    </row>
    <row r="10" spans="2:7" ht="15.75">
      <c r="B10" s="189" t="s">
        <v>510</v>
      </c>
      <c r="C10" s="189"/>
      <c r="D10" s="189"/>
      <c r="E10" s="189"/>
      <c r="F10" s="189"/>
      <c r="G10" s="189"/>
    </row>
    <row r="11" spans="1:9" ht="12.7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30" customHeight="1">
      <c r="A12" s="211" t="s">
        <v>329</v>
      </c>
      <c r="B12" s="211" t="s">
        <v>330</v>
      </c>
      <c r="C12" s="211" t="s">
        <v>520</v>
      </c>
      <c r="D12" s="211" t="s">
        <v>331</v>
      </c>
      <c r="E12" s="211" t="s">
        <v>332</v>
      </c>
      <c r="F12" s="211" t="s">
        <v>333</v>
      </c>
      <c r="G12" s="211" t="s">
        <v>334</v>
      </c>
      <c r="H12" s="85" t="s">
        <v>335</v>
      </c>
      <c r="I12" s="85" t="s">
        <v>336</v>
      </c>
    </row>
    <row r="13" spans="1:9" ht="15">
      <c r="A13" s="172">
        <v>1</v>
      </c>
      <c r="B13" s="172" t="s">
        <v>174</v>
      </c>
      <c r="C13" s="171"/>
      <c r="D13" s="172"/>
      <c r="E13" s="171">
        <f aca="true" t="shared" si="0" ref="E13:E20">C13-D13</f>
        <v>0</v>
      </c>
      <c r="F13" s="172"/>
      <c r="G13" s="172"/>
      <c r="H13" s="86"/>
      <c r="I13" s="86"/>
    </row>
    <row r="14" spans="1:9" ht="15">
      <c r="A14" s="172">
        <v>2</v>
      </c>
      <c r="B14" s="172" t="s">
        <v>337</v>
      </c>
      <c r="C14" s="171">
        <v>12250166</v>
      </c>
      <c r="D14" s="171"/>
      <c r="E14" s="171">
        <f t="shared" si="0"/>
        <v>12250166</v>
      </c>
      <c r="F14" s="190">
        <v>0.2</v>
      </c>
      <c r="G14" s="173">
        <f aca="true" t="shared" si="1" ref="G14:G19">E14*F14</f>
        <v>2450033.2</v>
      </c>
      <c r="H14" s="188"/>
      <c r="I14" s="191"/>
    </row>
    <row r="15" spans="1:9" ht="15">
      <c r="A15" s="172">
        <v>3</v>
      </c>
      <c r="B15" s="172" t="s">
        <v>521</v>
      </c>
      <c r="C15" s="171">
        <v>99958739</v>
      </c>
      <c r="D15" s="171">
        <v>16855803</v>
      </c>
      <c r="E15" s="171">
        <f t="shared" si="0"/>
        <v>83102936</v>
      </c>
      <c r="F15" s="190">
        <v>0.2</v>
      </c>
      <c r="G15" s="173">
        <f t="shared" si="1"/>
        <v>16620587.200000001</v>
      </c>
      <c r="H15" s="192"/>
      <c r="I15" s="191"/>
    </row>
    <row r="16" spans="1:9" ht="15">
      <c r="A16" s="172"/>
      <c r="B16" s="172" t="s">
        <v>522</v>
      </c>
      <c r="C16" s="171">
        <v>3130429</v>
      </c>
      <c r="D16" s="171"/>
      <c r="E16" s="171">
        <f t="shared" si="0"/>
        <v>3130429</v>
      </c>
      <c r="F16" s="190">
        <v>0.2</v>
      </c>
      <c r="G16" s="173">
        <f t="shared" si="1"/>
        <v>626085.8</v>
      </c>
      <c r="H16" s="192"/>
      <c r="I16" s="191"/>
    </row>
    <row r="17" spans="1:9" ht="15">
      <c r="A17" s="172">
        <v>4</v>
      </c>
      <c r="B17" s="172" t="s">
        <v>339</v>
      </c>
      <c r="C17" s="171">
        <v>2651599</v>
      </c>
      <c r="D17" s="172"/>
      <c r="E17" s="171">
        <f t="shared" si="0"/>
        <v>2651599</v>
      </c>
      <c r="F17" s="190">
        <v>0.2</v>
      </c>
      <c r="G17" s="173">
        <f t="shared" si="1"/>
        <v>530319.8</v>
      </c>
      <c r="H17" s="188"/>
      <c r="I17" s="191"/>
    </row>
    <row r="18" spans="1:9" ht="15">
      <c r="A18" s="172">
        <v>5</v>
      </c>
      <c r="B18" s="172" t="s">
        <v>338</v>
      </c>
      <c r="C18" s="171">
        <v>6259303</v>
      </c>
      <c r="D18" s="172"/>
      <c r="E18" s="171">
        <f t="shared" si="0"/>
        <v>6259303</v>
      </c>
      <c r="F18" s="190">
        <v>0.25</v>
      </c>
      <c r="G18" s="173">
        <f t="shared" si="1"/>
        <v>1564825.75</v>
      </c>
      <c r="H18" s="188"/>
      <c r="I18" s="191"/>
    </row>
    <row r="19" spans="1:9" ht="15">
      <c r="A19" s="172">
        <v>6</v>
      </c>
      <c r="B19" s="172" t="s">
        <v>364</v>
      </c>
      <c r="C19" s="171">
        <v>477385</v>
      </c>
      <c r="D19" s="172"/>
      <c r="E19" s="171">
        <f t="shared" si="0"/>
        <v>477385</v>
      </c>
      <c r="F19" s="190">
        <v>0.2</v>
      </c>
      <c r="G19" s="173">
        <f t="shared" si="1"/>
        <v>95477</v>
      </c>
      <c r="H19" s="188"/>
      <c r="I19" s="191"/>
    </row>
    <row r="20" spans="1:9" ht="15.75">
      <c r="A20" s="193"/>
      <c r="B20" s="193" t="s">
        <v>340</v>
      </c>
      <c r="C20" s="194">
        <f>SUM(C13:C19)</f>
        <v>124727621</v>
      </c>
      <c r="D20" s="242">
        <f>SUM(D14:D19)</f>
        <v>16855803</v>
      </c>
      <c r="E20" s="242">
        <f t="shared" si="0"/>
        <v>107871818</v>
      </c>
      <c r="F20" s="211"/>
      <c r="G20" s="243">
        <f>SUM(G14:G19)</f>
        <v>21887328.750000004</v>
      </c>
      <c r="H20" s="195"/>
      <c r="I20" s="196"/>
    </row>
    <row r="21" spans="1:9" ht="15.75">
      <c r="A21" s="211"/>
      <c r="B21" s="211" t="s">
        <v>523</v>
      </c>
      <c r="C21" s="172"/>
      <c r="D21" s="172"/>
      <c r="E21" s="172"/>
      <c r="F21" s="172"/>
      <c r="G21" s="173"/>
      <c r="H21" s="195"/>
      <c r="I21" s="196"/>
    </row>
    <row r="22" spans="1:9" ht="15">
      <c r="A22" s="172">
        <v>1</v>
      </c>
      <c r="B22" s="172" t="s">
        <v>337</v>
      </c>
      <c r="C22" s="188">
        <v>3754917</v>
      </c>
      <c r="D22" s="172"/>
      <c r="E22" s="245">
        <f aca="true" t="shared" si="2" ref="E22:E29">SUM(C22:D22)</f>
        <v>3754917</v>
      </c>
      <c r="F22" s="244">
        <v>0.1</v>
      </c>
      <c r="G22" s="173">
        <f aca="true" t="shared" si="3" ref="G22:G27">E22*F22</f>
        <v>375491.7</v>
      </c>
      <c r="H22" s="195"/>
      <c r="I22" s="196"/>
    </row>
    <row r="23" spans="1:9" ht="15">
      <c r="A23" s="172">
        <v>2</v>
      </c>
      <c r="B23" s="172" t="s">
        <v>514</v>
      </c>
      <c r="C23" s="188">
        <v>206807</v>
      </c>
      <c r="D23" s="172"/>
      <c r="E23" s="245">
        <f t="shared" si="2"/>
        <v>206807</v>
      </c>
      <c r="F23" s="244">
        <v>0.1</v>
      </c>
      <c r="G23" s="173">
        <f t="shared" si="3"/>
        <v>20680.7</v>
      </c>
      <c r="H23" s="195"/>
      <c r="I23" s="196"/>
    </row>
    <row r="24" spans="1:9" ht="15">
      <c r="A24" s="172">
        <v>3</v>
      </c>
      <c r="B24" s="99" t="s">
        <v>516</v>
      </c>
      <c r="C24" s="209">
        <v>583333</v>
      </c>
      <c r="D24" s="172"/>
      <c r="E24" s="245">
        <f t="shared" si="2"/>
        <v>583333</v>
      </c>
      <c r="F24" s="244">
        <v>0.1</v>
      </c>
      <c r="G24" s="173">
        <f t="shared" si="3"/>
        <v>58333.3</v>
      </c>
      <c r="H24" s="195"/>
      <c r="I24" s="196"/>
    </row>
    <row r="25" spans="1:9" ht="15">
      <c r="A25" s="172">
        <v>4</v>
      </c>
      <c r="B25" s="172" t="s">
        <v>339</v>
      </c>
      <c r="C25" s="209">
        <v>54158</v>
      </c>
      <c r="D25" s="172"/>
      <c r="E25" s="245">
        <f t="shared" si="2"/>
        <v>54158</v>
      </c>
      <c r="F25" s="244">
        <v>0.1</v>
      </c>
      <c r="G25" s="173">
        <f t="shared" si="3"/>
        <v>5415.8</v>
      </c>
      <c r="H25" s="195"/>
      <c r="I25" s="196"/>
    </row>
    <row r="26" spans="1:9" ht="15">
      <c r="A26" s="172">
        <v>5</v>
      </c>
      <c r="B26" s="99" t="s">
        <v>519</v>
      </c>
      <c r="C26" s="188">
        <v>117037</v>
      </c>
      <c r="D26" s="172"/>
      <c r="E26" s="245">
        <f t="shared" si="2"/>
        <v>117037</v>
      </c>
      <c r="F26" s="244">
        <v>0.1</v>
      </c>
      <c r="G26" s="173">
        <f t="shared" si="3"/>
        <v>11703.7</v>
      </c>
      <c r="H26" s="195"/>
      <c r="I26" s="196"/>
    </row>
    <row r="27" spans="1:9" ht="15">
      <c r="A27" s="172">
        <v>6</v>
      </c>
      <c r="B27" s="99" t="s">
        <v>364</v>
      </c>
      <c r="C27" s="171">
        <v>1640942</v>
      </c>
      <c r="D27" s="172"/>
      <c r="E27" s="171">
        <f t="shared" si="2"/>
        <v>1640942</v>
      </c>
      <c r="F27" s="244">
        <v>0.1</v>
      </c>
      <c r="G27" s="173">
        <f t="shared" si="3"/>
        <v>164094.2</v>
      </c>
      <c r="H27" s="195"/>
      <c r="I27" s="196"/>
    </row>
    <row r="28" spans="1:9" ht="15.75">
      <c r="A28" s="193"/>
      <c r="B28" s="211" t="s">
        <v>365</v>
      </c>
      <c r="C28" s="194">
        <f>SUM(C22:C27)</f>
        <v>6357194</v>
      </c>
      <c r="D28" s="194"/>
      <c r="E28" s="194">
        <f t="shared" si="2"/>
        <v>6357194</v>
      </c>
      <c r="F28" s="193"/>
      <c r="G28" s="210">
        <f>SUM(G22:G27)</f>
        <v>635719.4</v>
      </c>
      <c r="H28" s="195"/>
      <c r="I28" s="196"/>
    </row>
    <row r="29" spans="1:9" ht="15.75">
      <c r="A29" s="193"/>
      <c r="B29" s="211" t="s">
        <v>527</v>
      </c>
      <c r="C29" s="194">
        <f>C20+C28</f>
        <v>131084815</v>
      </c>
      <c r="D29" s="242">
        <f>SUM(D20:D28)</f>
        <v>16855803</v>
      </c>
      <c r="E29" s="242">
        <f t="shared" si="2"/>
        <v>147940618</v>
      </c>
      <c r="F29" s="211"/>
      <c r="G29" s="243">
        <f>G20+G28</f>
        <v>22523048.150000002</v>
      </c>
      <c r="H29" s="195"/>
      <c r="I29" s="196"/>
    </row>
    <row r="30" spans="1:9" ht="15.75">
      <c r="A30" s="193"/>
      <c r="B30" s="193"/>
      <c r="C30" s="194"/>
      <c r="D30" s="242"/>
      <c r="E30" s="242"/>
      <c r="F30" s="211"/>
      <c r="G30" s="243"/>
      <c r="H30" s="195"/>
      <c r="I30" s="196"/>
    </row>
    <row r="31" spans="1:9" ht="15">
      <c r="A31" s="172"/>
      <c r="B31" s="172" t="s">
        <v>525</v>
      </c>
      <c r="C31" s="171">
        <v>19841965</v>
      </c>
      <c r="D31" s="171">
        <v>3984197</v>
      </c>
      <c r="E31" s="171">
        <f>C31-D31</f>
        <v>15857768</v>
      </c>
      <c r="F31" s="244">
        <v>0.1</v>
      </c>
      <c r="G31" s="173">
        <f>E31*F31</f>
        <v>1585776.8</v>
      </c>
      <c r="H31" s="188"/>
      <c r="I31" s="191"/>
    </row>
    <row r="32" spans="1:9" ht="15.75">
      <c r="A32" s="193"/>
      <c r="B32" s="172" t="s">
        <v>524</v>
      </c>
      <c r="C32" s="171">
        <v>22109229</v>
      </c>
      <c r="D32" s="194"/>
      <c r="E32" s="171">
        <f>C32-D32</f>
        <v>22109229</v>
      </c>
      <c r="F32" s="244">
        <v>0.1</v>
      </c>
      <c r="G32" s="173">
        <f>E32*F32</f>
        <v>2210922.9</v>
      </c>
      <c r="H32" s="188"/>
      <c r="I32" s="191"/>
    </row>
    <row r="33" spans="1:9" ht="15.75">
      <c r="A33" s="193"/>
      <c r="B33" s="211" t="s">
        <v>526</v>
      </c>
      <c r="C33" s="194"/>
      <c r="D33" s="194"/>
      <c r="E33" s="171"/>
      <c r="F33" s="172"/>
      <c r="G33" s="210">
        <f>SUM(G29:G32)</f>
        <v>26319747.85</v>
      </c>
      <c r="H33" s="188"/>
      <c r="I33" s="191"/>
    </row>
    <row r="34" spans="1:9" ht="15.75">
      <c r="A34" s="193"/>
      <c r="B34" s="193"/>
      <c r="C34" s="194"/>
      <c r="D34" s="194"/>
      <c r="E34" s="194"/>
      <c r="F34" s="193"/>
      <c r="G34" s="210"/>
      <c r="H34" s="188"/>
      <c r="I34" s="191"/>
    </row>
    <row r="36" spans="3:9" ht="12.75">
      <c r="C36" s="241" t="s">
        <v>513</v>
      </c>
      <c r="D36" s="241" t="s">
        <v>512</v>
      </c>
      <c r="E36" s="241" t="s">
        <v>511</v>
      </c>
      <c r="I36" s="74"/>
    </row>
    <row r="37" spans="1:5" ht="12.75">
      <c r="A37">
        <v>2131</v>
      </c>
      <c r="B37" s="99" t="s">
        <v>514</v>
      </c>
      <c r="C37" s="209">
        <v>30677160</v>
      </c>
      <c r="D37" s="209">
        <v>37378</v>
      </c>
      <c r="E37" s="209">
        <f>C37-D37</f>
        <v>30639782</v>
      </c>
    </row>
    <row r="38" spans="1:5" ht="12.75">
      <c r="A38">
        <v>2132</v>
      </c>
      <c r="B38" s="99" t="s">
        <v>514</v>
      </c>
      <c r="C38" s="209">
        <v>69318957</v>
      </c>
      <c r="D38" s="209"/>
      <c r="E38" s="209">
        <f aca="true" t="shared" si="4" ref="E38:E46">C38-D38</f>
        <v>69318957</v>
      </c>
    </row>
    <row r="39" spans="1:5" ht="12.75">
      <c r="A39">
        <v>2134</v>
      </c>
      <c r="B39" s="99" t="s">
        <v>517</v>
      </c>
      <c r="C39" s="209">
        <v>16005083</v>
      </c>
      <c r="D39" s="209">
        <v>3754917</v>
      </c>
      <c r="E39" s="209">
        <f t="shared" si="4"/>
        <v>12250166</v>
      </c>
    </row>
    <row r="40" spans="1:5" ht="12.75">
      <c r="A40">
        <v>2135</v>
      </c>
      <c r="B40" s="99" t="s">
        <v>515</v>
      </c>
      <c r="C40" s="209">
        <v>3299858</v>
      </c>
      <c r="D40" s="209">
        <v>169429</v>
      </c>
      <c r="E40" s="209">
        <f t="shared" si="4"/>
        <v>3130429</v>
      </c>
    </row>
    <row r="41" spans="1:5" ht="12.75">
      <c r="A41">
        <v>2136</v>
      </c>
      <c r="B41" s="99" t="s">
        <v>516</v>
      </c>
      <c r="C41" s="209">
        <v>583333</v>
      </c>
      <c r="D41" s="209">
        <v>583333</v>
      </c>
      <c r="E41" s="209"/>
    </row>
    <row r="42" spans="1:5" ht="12.75">
      <c r="A42">
        <v>2181</v>
      </c>
      <c r="B42" s="99" t="s">
        <v>518</v>
      </c>
      <c r="C42" s="209">
        <v>2705757</v>
      </c>
      <c r="D42" s="209">
        <v>54158</v>
      </c>
      <c r="E42" s="209">
        <f t="shared" si="4"/>
        <v>2651599</v>
      </c>
    </row>
    <row r="43" spans="1:5" ht="12.75">
      <c r="A43">
        <v>2182</v>
      </c>
      <c r="B43" s="99" t="s">
        <v>519</v>
      </c>
      <c r="C43" s="209">
        <v>6376340</v>
      </c>
      <c r="D43" s="209">
        <v>117037</v>
      </c>
      <c r="E43" s="209">
        <f t="shared" si="4"/>
        <v>6259303</v>
      </c>
    </row>
    <row r="44" spans="1:5" ht="12.75">
      <c r="A44">
        <v>2116</v>
      </c>
      <c r="B44" s="99" t="s">
        <v>364</v>
      </c>
      <c r="C44" s="209">
        <v>1640942</v>
      </c>
      <c r="D44" s="209">
        <v>1640942</v>
      </c>
      <c r="E44" s="209"/>
    </row>
    <row r="45" spans="1:5" ht="12.75">
      <c r="A45" s="100"/>
      <c r="B45" s="100" t="s">
        <v>365</v>
      </c>
      <c r="C45" s="241">
        <f>SUM(C37:C44)</f>
        <v>130607430</v>
      </c>
      <c r="D45" s="241">
        <f>SUM(D37:D44)</f>
        <v>6357194</v>
      </c>
      <c r="E45" s="241">
        <f>SUM(E37:E44)</f>
        <v>124250236</v>
      </c>
    </row>
    <row r="46" spans="3:5" ht="12.75">
      <c r="C46" s="209"/>
      <c r="D46" s="209"/>
      <c r="E46" s="209">
        <f t="shared" si="4"/>
        <v>0</v>
      </c>
    </row>
    <row r="47" spans="3:5" ht="12.75">
      <c r="C47" s="209"/>
      <c r="D47" s="209"/>
      <c r="E47" s="209"/>
    </row>
  </sheetData>
  <sheetProtection/>
  <mergeCells count="1">
    <mergeCell ref="B8:D8"/>
  </mergeCells>
  <printOptions/>
  <pageMargins left="0.75" right="0.75" top="1" bottom="1" header="0.5" footer="0.5"/>
  <pageSetup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60" zoomScalePageLayoutView="0" workbookViewId="0" topLeftCell="C4">
      <selection activeCell="K36" sqref="K36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1.421875" style="0" customWidth="1"/>
    <col min="4" max="4" width="7.28125" style="0" customWidth="1"/>
    <col min="5" max="5" width="12.00390625" style="0" customWidth="1"/>
    <col min="6" max="6" width="15.851562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28125" style="0" customWidth="1"/>
    <col min="11" max="11" width="13.7109375" style="0" customWidth="1"/>
    <col min="12" max="12" width="12.7109375" style="0" customWidth="1"/>
    <col min="13" max="13" width="13.00390625" style="0" customWidth="1"/>
    <col min="14" max="14" width="11.7109375" style="0" customWidth="1"/>
  </cols>
  <sheetData>
    <row r="1" spans="1:5" ht="12.75">
      <c r="A1" s="100" t="s">
        <v>438</v>
      </c>
      <c r="D1" s="212"/>
      <c r="E1" s="212"/>
    </row>
    <row r="2" spans="1:5" ht="12.75">
      <c r="A2" s="100" t="s">
        <v>439</v>
      </c>
      <c r="D2" s="212"/>
      <c r="E2" s="212"/>
    </row>
    <row r="3" spans="1:9" ht="20.25">
      <c r="A3" s="100" t="s">
        <v>440</v>
      </c>
      <c r="D3" s="212"/>
      <c r="E3" s="212"/>
      <c r="I3" s="213"/>
    </row>
    <row r="4" spans="4:5" ht="12.75">
      <c r="D4" s="212"/>
      <c r="E4" s="212"/>
    </row>
    <row r="5" spans="1:14" ht="18">
      <c r="A5" s="414" t="s">
        <v>530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</row>
    <row r="6" spans="1:14" ht="12.75">
      <c r="A6" s="415" t="s">
        <v>441</v>
      </c>
      <c r="B6" s="415" t="s">
        <v>442</v>
      </c>
      <c r="C6" s="246"/>
      <c r="D6" s="247" t="s">
        <v>443</v>
      </c>
      <c r="E6" s="247"/>
      <c r="F6" s="416"/>
      <c r="G6" s="416"/>
      <c r="H6" s="248"/>
      <c r="I6" s="416" t="s">
        <v>444</v>
      </c>
      <c r="J6" s="416"/>
      <c r="K6" s="416" t="s">
        <v>445</v>
      </c>
      <c r="L6" s="416"/>
      <c r="M6" s="415" t="s">
        <v>446</v>
      </c>
      <c r="N6" s="415" t="s">
        <v>447</v>
      </c>
    </row>
    <row r="7" spans="1:14" ht="12.75">
      <c r="A7" s="415"/>
      <c r="B7" s="415"/>
      <c r="C7" s="248" t="s">
        <v>448</v>
      </c>
      <c r="D7" s="247"/>
      <c r="E7" s="279" t="s">
        <v>435</v>
      </c>
      <c r="F7" s="248" t="s">
        <v>449</v>
      </c>
      <c r="G7" s="248" t="s">
        <v>450</v>
      </c>
      <c r="H7" s="248" t="s">
        <v>451</v>
      </c>
      <c r="I7" s="85" t="s">
        <v>449</v>
      </c>
      <c r="J7" s="248" t="s">
        <v>450</v>
      </c>
      <c r="K7" s="85" t="s">
        <v>449</v>
      </c>
      <c r="L7" s="248" t="s">
        <v>450</v>
      </c>
      <c r="M7" s="415"/>
      <c r="N7" s="415"/>
    </row>
    <row r="8" spans="1:14" ht="12.75">
      <c r="A8" s="215"/>
      <c r="B8" s="249"/>
      <c r="C8" s="249"/>
      <c r="D8" s="250"/>
      <c r="E8" s="280"/>
      <c r="F8" s="215"/>
      <c r="G8" s="215"/>
      <c r="H8" s="215"/>
      <c r="I8" s="214"/>
      <c r="J8" s="214"/>
      <c r="K8" s="86"/>
      <c r="L8" s="214">
        <f>0.2*K8</f>
        <v>0</v>
      </c>
      <c r="M8" s="251">
        <v>38310275</v>
      </c>
      <c r="N8" s="254"/>
    </row>
    <row r="9" spans="1:14" ht="12.75">
      <c r="A9" s="215">
        <v>1</v>
      </c>
      <c r="B9" s="215" t="s">
        <v>452</v>
      </c>
      <c r="C9" s="254">
        <v>174965</v>
      </c>
      <c r="D9" s="254">
        <v>0</v>
      </c>
      <c r="E9" s="255"/>
      <c r="F9" s="254">
        <v>24731923</v>
      </c>
      <c r="G9" s="254">
        <f>F9*0.2</f>
        <v>4946384.600000001</v>
      </c>
      <c r="H9" s="254">
        <v>4066210</v>
      </c>
      <c r="I9" s="254">
        <v>51693645</v>
      </c>
      <c r="J9" s="254">
        <f>I9*0.2</f>
        <v>10338729</v>
      </c>
      <c r="K9" s="254">
        <v>11364631</v>
      </c>
      <c r="L9" s="254">
        <f>K9*0.2</f>
        <v>2272926.2</v>
      </c>
      <c r="M9" s="254">
        <f>M8+L9+J9-G9</f>
        <v>45975545.6</v>
      </c>
      <c r="N9" s="254">
        <v>18533</v>
      </c>
    </row>
    <row r="10" spans="1:14" ht="12.75">
      <c r="A10" s="215">
        <v>2</v>
      </c>
      <c r="B10" s="215" t="s">
        <v>453</v>
      </c>
      <c r="C10" s="254">
        <v>175521</v>
      </c>
      <c r="D10" s="254">
        <v>0</v>
      </c>
      <c r="E10" s="255"/>
      <c r="F10" s="254">
        <v>41670761.54</v>
      </c>
      <c r="G10" s="254">
        <f aca="true" t="shared" si="0" ref="G10:G18">F10*0.2</f>
        <v>8334152.308</v>
      </c>
      <c r="H10" s="254">
        <v>3173551.5</v>
      </c>
      <c r="I10" s="254">
        <v>25376450</v>
      </c>
      <c r="J10" s="254">
        <f aca="true" t="shared" si="1" ref="J10:J20">I10*0.2</f>
        <v>5075290</v>
      </c>
      <c r="K10" s="254">
        <v>10422781.4</v>
      </c>
      <c r="L10" s="254">
        <f aca="true" t="shared" si="2" ref="L10:L20">K10*0.2</f>
        <v>2084556.2800000003</v>
      </c>
      <c r="M10" s="254">
        <f aca="true" t="shared" si="3" ref="M10:M20">M9+L10+J10-G10</f>
        <v>44801239.572000004</v>
      </c>
      <c r="N10" s="254">
        <v>18533</v>
      </c>
    </row>
    <row r="11" spans="1:14" ht="12.75">
      <c r="A11" s="215">
        <v>3</v>
      </c>
      <c r="B11" s="215" t="s">
        <v>454</v>
      </c>
      <c r="C11" s="254">
        <v>174906</v>
      </c>
      <c r="D11" s="254">
        <v>0</v>
      </c>
      <c r="E11" s="255"/>
      <c r="F11" s="254">
        <v>43736165</v>
      </c>
      <c r="G11" s="254">
        <f t="shared" si="0"/>
        <v>8747233</v>
      </c>
      <c r="H11" s="254">
        <v>3050187</v>
      </c>
      <c r="I11" s="254">
        <v>28696000</v>
      </c>
      <c r="J11" s="254">
        <f t="shared" si="1"/>
        <v>5739200</v>
      </c>
      <c r="K11" s="254">
        <v>13403278</v>
      </c>
      <c r="L11" s="254">
        <f t="shared" si="2"/>
        <v>2680655.6</v>
      </c>
      <c r="M11" s="254">
        <f t="shared" si="3"/>
        <v>44473862.172000006</v>
      </c>
      <c r="N11" s="254">
        <v>18533</v>
      </c>
    </row>
    <row r="12" spans="1:14" ht="12.75">
      <c r="A12" s="215">
        <v>4</v>
      </c>
      <c r="B12" s="215" t="s">
        <v>455</v>
      </c>
      <c r="C12" s="254">
        <v>99949</v>
      </c>
      <c r="D12" s="254">
        <v>0</v>
      </c>
      <c r="E12" s="255"/>
      <c r="F12" s="254">
        <v>33444403</v>
      </c>
      <c r="G12" s="254">
        <f t="shared" si="0"/>
        <v>6688880.600000001</v>
      </c>
      <c r="H12" s="254">
        <v>4073184</v>
      </c>
      <c r="I12" s="254">
        <v>46575710</v>
      </c>
      <c r="J12" s="254">
        <f t="shared" si="1"/>
        <v>9315142</v>
      </c>
      <c r="K12" s="254">
        <v>10151092</v>
      </c>
      <c r="L12" s="254">
        <f t="shared" si="2"/>
        <v>2030218.4000000001</v>
      </c>
      <c r="M12" s="254">
        <f t="shared" si="3"/>
        <v>49130341.972</v>
      </c>
      <c r="N12" s="254">
        <v>18533</v>
      </c>
    </row>
    <row r="13" spans="1:14" ht="12.75">
      <c r="A13" s="215">
        <v>5</v>
      </c>
      <c r="B13" s="215" t="s">
        <v>456</v>
      </c>
      <c r="C13" s="254">
        <v>63212</v>
      </c>
      <c r="D13" s="254">
        <v>0</v>
      </c>
      <c r="E13" s="255"/>
      <c r="F13" s="254">
        <v>21274893</v>
      </c>
      <c r="G13" s="254">
        <f t="shared" si="0"/>
        <v>4254978.600000001</v>
      </c>
      <c r="H13" s="254">
        <v>4873209</v>
      </c>
      <c r="I13" s="254">
        <v>46977790</v>
      </c>
      <c r="J13" s="254">
        <f t="shared" si="1"/>
        <v>9395558</v>
      </c>
      <c r="K13" s="254">
        <v>13594188</v>
      </c>
      <c r="L13" s="254">
        <f t="shared" si="2"/>
        <v>2718837.6</v>
      </c>
      <c r="M13" s="254">
        <f t="shared" si="3"/>
        <v>56989758.972</v>
      </c>
      <c r="N13" s="254">
        <v>228424</v>
      </c>
    </row>
    <row r="14" spans="1:14" ht="12.75">
      <c r="A14" s="215">
        <v>6</v>
      </c>
      <c r="B14" s="215" t="s">
        <v>457</v>
      </c>
      <c r="C14" s="254">
        <v>107885</v>
      </c>
      <c r="D14" s="254">
        <v>0</v>
      </c>
      <c r="E14" s="254"/>
      <c r="F14" s="254">
        <v>40845339</v>
      </c>
      <c r="G14" s="254">
        <f t="shared" si="0"/>
        <v>8169067.800000001</v>
      </c>
      <c r="H14" s="254">
        <v>5545246</v>
      </c>
      <c r="I14" s="254">
        <v>46873655</v>
      </c>
      <c r="J14" s="254">
        <f t="shared" si="1"/>
        <v>9374731</v>
      </c>
      <c r="K14" s="254">
        <v>13135152</v>
      </c>
      <c r="L14" s="254">
        <f t="shared" si="2"/>
        <v>2627030.4000000004</v>
      </c>
      <c r="M14" s="254">
        <f t="shared" si="3"/>
        <v>60822452.57200001</v>
      </c>
      <c r="N14" s="254">
        <v>228424</v>
      </c>
    </row>
    <row r="15" spans="1:15" ht="12.75">
      <c r="A15" s="215">
        <v>7</v>
      </c>
      <c r="B15" s="215" t="s">
        <v>458</v>
      </c>
      <c r="C15" s="254">
        <v>124162</v>
      </c>
      <c r="D15" s="254">
        <v>0</v>
      </c>
      <c r="E15" s="254"/>
      <c r="F15" s="254">
        <v>81196137</v>
      </c>
      <c r="G15" s="254">
        <f t="shared" si="0"/>
        <v>16239227.4</v>
      </c>
      <c r="H15" s="254">
        <v>10029042</v>
      </c>
      <c r="I15" s="254">
        <v>36142690</v>
      </c>
      <c r="J15" s="254">
        <f t="shared" si="1"/>
        <v>7228538</v>
      </c>
      <c r="K15" s="254">
        <v>11506841</v>
      </c>
      <c r="L15" s="254">
        <f t="shared" si="2"/>
        <v>2301368.2</v>
      </c>
      <c r="M15" s="254">
        <f t="shared" si="3"/>
        <v>54113131.372000016</v>
      </c>
      <c r="N15" s="254">
        <v>228424</v>
      </c>
      <c r="O15" s="74"/>
    </row>
    <row r="16" spans="1:15" ht="12.75">
      <c r="A16" s="215">
        <v>8</v>
      </c>
      <c r="B16" s="215" t="s">
        <v>459</v>
      </c>
      <c r="C16" s="254">
        <v>192302</v>
      </c>
      <c r="D16" s="254">
        <v>0</v>
      </c>
      <c r="E16" s="254"/>
      <c r="F16" s="254">
        <v>81660782</v>
      </c>
      <c r="G16" s="254">
        <f t="shared" si="0"/>
        <v>16332156.4</v>
      </c>
      <c r="H16" s="254">
        <v>4875036</v>
      </c>
      <c r="I16" s="254">
        <v>52142875</v>
      </c>
      <c r="J16" s="254">
        <f t="shared" si="1"/>
        <v>10428575</v>
      </c>
      <c r="K16" s="254">
        <v>9854318</v>
      </c>
      <c r="L16" s="254">
        <f t="shared" si="2"/>
        <v>1970863.6</v>
      </c>
      <c r="M16" s="254">
        <f t="shared" si="3"/>
        <v>50180413.57200002</v>
      </c>
      <c r="N16" s="254">
        <v>228424</v>
      </c>
      <c r="O16" s="74"/>
    </row>
    <row r="17" spans="1:14" ht="12.75">
      <c r="A17" s="215">
        <v>9</v>
      </c>
      <c r="B17" s="215" t="s">
        <v>460</v>
      </c>
      <c r="C17" s="254">
        <v>360426</v>
      </c>
      <c r="D17" s="254">
        <v>0</v>
      </c>
      <c r="E17" s="254"/>
      <c r="F17" s="254">
        <v>111300895</v>
      </c>
      <c r="G17" s="254">
        <f t="shared" si="0"/>
        <v>22260179</v>
      </c>
      <c r="H17" s="254">
        <v>5717325</v>
      </c>
      <c r="I17" s="254">
        <v>61029065</v>
      </c>
      <c r="J17" s="254">
        <f t="shared" si="1"/>
        <v>12205813</v>
      </c>
      <c r="K17" s="254">
        <v>9868447</v>
      </c>
      <c r="L17" s="254">
        <f t="shared" si="2"/>
        <v>1973689.4000000001</v>
      </c>
      <c r="M17" s="254">
        <f t="shared" si="3"/>
        <v>42099736.97200002</v>
      </c>
      <c r="N17" s="254">
        <v>228424</v>
      </c>
    </row>
    <row r="18" spans="1:14" ht="12.75">
      <c r="A18" s="215">
        <v>10</v>
      </c>
      <c r="B18" s="215" t="s">
        <v>461</v>
      </c>
      <c r="C18" s="254">
        <v>276522</v>
      </c>
      <c r="D18" s="254">
        <f>SUM(D9:D17)</f>
        <v>0</v>
      </c>
      <c r="E18" s="254"/>
      <c r="F18" s="254">
        <v>81387340</v>
      </c>
      <c r="G18" s="254">
        <f t="shared" si="0"/>
        <v>16277468</v>
      </c>
      <c r="H18" s="254">
        <v>4936812</v>
      </c>
      <c r="I18" s="254">
        <v>45135187</v>
      </c>
      <c r="J18" s="254">
        <f t="shared" si="1"/>
        <v>9027037.4</v>
      </c>
      <c r="K18" s="254">
        <v>8907369</v>
      </c>
      <c r="L18" s="254">
        <f t="shared" si="2"/>
        <v>1781473.8</v>
      </c>
      <c r="M18" s="254">
        <f t="shared" si="3"/>
        <v>36630780.17200001</v>
      </c>
      <c r="N18" s="254">
        <v>228424</v>
      </c>
    </row>
    <row r="19" spans="1:14" s="217" customFormat="1" ht="12.75">
      <c r="A19" s="216">
        <v>11</v>
      </c>
      <c r="B19" s="216" t="s">
        <v>462</v>
      </c>
      <c r="C19" s="255">
        <v>275009</v>
      </c>
      <c r="D19" s="255"/>
      <c r="E19" s="255"/>
      <c r="F19" s="255">
        <v>85508612</v>
      </c>
      <c r="G19" s="255">
        <f>F19*0.2</f>
        <v>17101722.400000002</v>
      </c>
      <c r="H19" s="255">
        <v>13280710</v>
      </c>
      <c r="I19" s="255">
        <v>71361945</v>
      </c>
      <c r="J19" s="255">
        <f t="shared" si="1"/>
        <v>14272389</v>
      </c>
      <c r="K19" s="255">
        <v>1521630</v>
      </c>
      <c r="L19" s="255">
        <f t="shared" si="2"/>
        <v>304326</v>
      </c>
      <c r="M19" s="254">
        <f t="shared" si="3"/>
        <v>34105772.772000015</v>
      </c>
      <c r="N19" s="255">
        <v>1000000</v>
      </c>
    </row>
    <row r="20" spans="1:15" ht="12.75">
      <c r="A20" s="252">
        <v>12</v>
      </c>
      <c r="B20" s="253" t="s">
        <v>531</v>
      </c>
      <c r="C20" s="255">
        <v>590198</v>
      </c>
      <c r="D20" s="255"/>
      <c r="E20" s="255"/>
      <c r="F20" s="255">
        <v>222664783</v>
      </c>
      <c r="G20" s="255">
        <f>F20*0.2</f>
        <v>44532956.6</v>
      </c>
      <c r="H20" s="255">
        <v>8301667</v>
      </c>
      <c r="I20" s="255">
        <v>79240080</v>
      </c>
      <c r="J20" s="255">
        <f t="shared" si="1"/>
        <v>15848016</v>
      </c>
      <c r="K20" s="255">
        <v>2974085</v>
      </c>
      <c r="L20" s="255">
        <f t="shared" si="2"/>
        <v>594817</v>
      </c>
      <c r="M20" s="254">
        <f t="shared" si="3"/>
        <v>6015649.172000013</v>
      </c>
      <c r="N20" s="255"/>
      <c r="O20" s="217" t="s">
        <v>463</v>
      </c>
    </row>
    <row r="21" spans="1:15" ht="12.75">
      <c r="A21" s="85"/>
      <c r="B21" s="85" t="s">
        <v>14</v>
      </c>
      <c r="C21" s="258">
        <f>SUM(C9:C20)</f>
        <v>2615057</v>
      </c>
      <c r="D21" s="258">
        <f aca="true" t="shared" si="4" ref="D21:L21">SUM(D9:D20)</f>
        <v>0</v>
      </c>
      <c r="E21" s="258"/>
      <c r="F21" s="258">
        <f t="shared" si="4"/>
        <v>869422033.54</v>
      </c>
      <c r="G21" s="258">
        <f t="shared" si="4"/>
        <v>173884406.708</v>
      </c>
      <c r="H21" s="258">
        <f t="shared" si="4"/>
        <v>71922179.5</v>
      </c>
      <c r="I21" s="258">
        <f t="shared" si="4"/>
        <v>591245092</v>
      </c>
      <c r="J21" s="258">
        <f t="shared" si="4"/>
        <v>118249018.4</v>
      </c>
      <c r="K21" s="258">
        <f t="shared" si="4"/>
        <v>116703812.4</v>
      </c>
      <c r="L21" s="258">
        <f t="shared" si="4"/>
        <v>23340762.48</v>
      </c>
      <c r="M21" s="255"/>
      <c r="N21" s="256">
        <f>SUM(N8:N20)</f>
        <v>2444676</v>
      </c>
      <c r="O21" s="218" t="s">
        <v>463</v>
      </c>
    </row>
    <row r="22" spans="1:14" ht="12.75">
      <c r="A22" s="219"/>
      <c r="B22" s="220" t="s">
        <v>548</v>
      </c>
      <c r="C22" s="188">
        <v>2615057</v>
      </c>
      <c r="D22" s="188">
        <f>SUM(D18:D21)</f>
        <v>0</v>
      </c>
      <c r="E22" s="188"/>
      <c r="F22" s="195">
        <v>869422034</v>
      </c>
      <c r="G22" s="195">
        <f>SUM(C22:F22)</f>
        <v>872037091</v>
      </c>
      <c r="H22" s="188"/>
      <c r="I22" s="188"/>
      <c r="J22" s="188"/>
      <c r="K22" s="188"/>
      <c r="L22" s="188"/>
      <c r="M22" s="188"/>
      <c r="N22" s="257"/>
    </row>
    <row r="23" spans="1:14" ht="12.75">
      <c r="A23" s="219"/>
      <c r="B23" s="220" t="s">
        <v>549</v>
      </c>
      <c r="C23" s="258">
        <f>C21-C22</f>
        <v>0</v>
      </c>
      <c r="D23" s="258"/>
      <c r="E23" s="258"/>
      <c r="F23" s="258">
        <f>F21-F22</f>
        <v>-0.46000003814697266</v>
      </c>
      <c r="G23" s="258"/>
      <c r="H23" s="258"/>
      <c r="I23" s="258"/>
      <c r="J23" s="258"/>
      <c r="K23" s="258"/>
      <c r="L23" s="258"/>
      <c r="M23" s="257"/>
      <c r="N23" s="257"/>
    </row>
    <row r="24" spans="1:14" s="221" customFormat="1" ht="15.75">
      <c r="A24" s="230"/>
      <c r="B24" s="231" t="s">
        <v>468</v>
      </c>
      <c r="C24" s="259"/>
      <c r="D24" s="259"/>
      <c r="E24" s="259"/>
      <c r="F24" s="260"/>
      <c r="G24" s="259"/>
      <c r="H24" s="259"/>
      <c r="I24" s="259"/>
      <c r="J24" s="259"/>
      <c r="K24" s="259"/>
      <c r="L24" s="259"/>
      <c r="M24" s="259"/>
      <c r="N24" s="259"/>
    </row>
  </sheetData>
  <sheetProtection/>
  <mergeCells count="8">
    <mergeCell ref="A5:N5"/>
    <mergeCell ref="A6:A7"/>
    <mergeCell ref="B6:B7"/>
    <mergeCell ref="F6:G6"/>
    <mergeCell ref="I6:J6"/>
    <mergeCell ref="K6:L6"/>
    <mergeCell ref="M6:M7"/>
    <mergeCell ref="N6:N7"/>
  </mergeCells>
  <printOptions/>
  <pageMargins left="0.75" right="0.75" top="1" bottom="1" header="0.5" footer="0.5"/>
  <pageSetup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Blerina DAKA</cp:lastModifiedBy>
  <cp:lastPrinted>2014-04-08T15:36:10Z</cp:lastPrinted>
  <dcterms:created xsi:type="dcterms:W3CDTF">2010-03-29T22:43:46Z</dcterms:created>
  <dcterms:modified xsi:type="dcterms:W3CDTF">2014-04-15T08:13:15Z</dcterms:modified>
  <cp:category/>
  <cp:version/>
  <cp:contentType/>
  <cp:contentStatus/>
</cp:coreProperties>
</file>