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00" windowHeight="6195" tabRatio="609" activeTab="0"/>
  </bookViews>
  <sheets>
    <sheet name="Kopertina" sheetId="1" r:id="rId1"/>
    <sheet name="Bilanci 2013" sheetId="2" r:id="rId2"/>
    <sheet name="Ardh &amp; Shp." sheetId="3" r:id="rId3"/>
    <sheet name="Pasq.e Fluksit Parave" sheetId="4" r:id="rId4"/>
    <sheet name="Kapitali &amp; Ndryshimet" sheetId="5" r:id="rId5"/>
    <sheet name="Sheet1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<sst xmlns="http://schemas.openxmlformats.org/spreadsheetml/2006/main" count="261" uniqueCount="200">
  <si>
    <t>AKTIVET</t>
  </si>
  <si>
    <t>Kodi</t>
  </si>
  <si>
    <t>I</t>
  </si>
  <si>
    <t>AKTIVET AFATSHKURTERA</t>
  </si>
  <si>
    <t>Aktive monetare</t>
  </si>
  <si>
    <t>Derivate dhe aktive te mbajtura per tregtim</t>
  </si>
  <si>
    <t>Aktive te tjera financiare afatshkurter</t>
  </si>
  <si>
    <t>i</t>
  </si>
  <si>
    <t>Llogari/ Kerkesa te arketueshme</t>
  </si>
  <si>
    <t>ii</t>
  </si>
  <si>
    <t>iii</t>
  </si>
  <si>
    <t>Investime te tjera financiare</t>
  </si>
  <si>
    <t>Totali 3</t>
  </si>
  <si>
    <t>Inventari</t>
  </si>
  <si>
    <t>Prodhime ne proces</t>
  </si>
  <si>
    <t>Produkte te gateshme</t>
  </si>
  <si>
    <t>iv</t>
  </si>
  <si>
    <t>Mallra per rishitje</t>
  </si>
  <si>
    <t>v</t>
  </si>
  <si>
    <t>Totali 4</t>
  </si>
  <si>
    <t>Aktivet biologjike afatshkurtera</t>
  </si>
  <si>
    <t>Aktive afatshkurtera te mbajtura per shitje</t>
  </si>
  <si>
    <t>Parapagimet dhe shpenzimet e shtyra</t>
  </si>
  <si>
    <t>TOTALI AKTIVEVE AFATSHKURTERA</t>
  </si>
  <si>
    <t>II</t>
  </si>
  <si>
    <t>AKTIVET AFATGJATA</t>
  </si>
  <si>
    <t>Investimet financiare afatgjata</t>
  </si>
  <si>
    <t>Pjesmarrje ne njesi te kontrolluara</t>
  </si>
  <si>
    <t>Aksione dhe investime te tjera pjesmarrje</t>
  </si>
  <si>
    <t>Aksione dhe letra te tjera me vlere</t>
  </si>
  <si>
    <t>Llogari/Kerkesa te arketueshme afatgjata</t>
  </si>
  <si>
    <t>Totali 1</t>
  </si>
  <si>
    <t xml:space="preserve">Aktive afatgjata materiale </t>
  </si>
  <si>
    <t>Toka</t>
  </si>
  <si>
    <t>Ndertesa</t>
  </si>
  <si>
    <t>Makineri dhe paisje</t>
  </si>
  <si>
    <t>Aktive te tjera afatgjata materiale</t>
  </si>
  <si>
    <t>Totali 2</t>
  </si>
  <si>
    <t>Aktive biologjike afatgjata</t>
  </si>
  <si>
    <t>Aktive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</si>
  <si>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</si>
  <si>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</si>
  <si>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</si>
  <si>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</si>
  <si>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ne proces</t>
  </si>
  <si>
    <t>TOTALI I AKTIVEVE AFATGJATA</t>
  </si>
  <si>
    <t>TOTALI AKTIVEVE (I+II)</t>
  </si>
  <si>
    <t>DETYRIMET DHE KAPITALI</t>
  </si>
  <si>
    <t>DETYRIMET AFATSHKURTERA</t>
  </si>
  <si>
    <t>Derivatet</t>
  </si>
  <si>
    <t>Huamarrjet</t>
  </si>
  <si>
    <t>Hua dhe obligacione afatshkurtera</t>
  </si>
  <si>
    <t>Kthimet/Pagesat e huave afatgjata</t>
  </si>
  <si>
    <t>Bono te konvertueshme</t>
  </si>
  <si>
    <t>Huat dhe parapagimet</t>
  </si>
  <si>
    <t>Te pagueshme ndaj furnitoreve</t>
  </si>
  <si>
    <t>Te pagueshme ndaj punonjesve</t>
  </si>
  <si>
    <t>Hua te tjera</t>
  </si>
  <si>
    <t>Parapagimet e arketuara</t>
  </si>
  <si>
    <t>Grantet dhe te ardhurat e shtyra</t>
  </si>
  <si>
    <t>Provizionet afatshkurtera</t>
  </si>
  <si>
    <t>TOTALI I DETYRIMEVE AFATSHKURTERA</t>
  </si>
  <si>
    <t>DETYRIMET AFATGJATA</t>
  </si>
  <si>
    <t>Huat afatgjata</t>
  </si>
  <si>
    <t xml:space="preserve">Hua, bono dhe detyrime nga qiraja financiare </t>
  </si>
  <si>
    <t xml:space="preserve">Bonot e konvertueshme </t>
  </si>
  <si>
    <t>Hua te tjera afatgjata</t>
  </si>
  <si>
    <t>Provizione afatgjata</t>
  </si>
  <si>
    <t>TOTALI I DETYRIMEVE AFTAGJATA</t>
  </si>
  <si>
    <t>TOTALI I DETYRIMEVE  (I+II)</t>
  </si>
  <si>
    <t>III</t>
  </si>
  <si>
    <t>KAPITALI</t>
  </si>
  <si>
    <t>Aksionet e pakices ( Pasqyrat financ. te konsoliduara)</t>
  </si>
  <si>
    <t>Kapitali i aksionerve te shoqerise meme (         "           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</si>
  <si>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</si>
  <si>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</si>
  <si>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</si>
  <si>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</si>
  <si>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</si>
  <si>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</si>
  <si>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</si>
  <si>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 ) e vitit financiar</t>
  </si>
  <si>
    <t>TOTALI I KAPITALIT</t>
  </si>
  <si>
    <t>TOTALI I DETYRIMEVE DHE KAPITALIT</t>
  </si>
  <si>
    <t>Nr.</t>
  </si>
  <si>
    <t>Te ardhura nga  shitjet neto</t>
  </si>
  <si>
    <t xml:space="preserve">Kosto e punes </t>
  </si>
  <si>
    <t>Pagat e personelit</t>
  </si>
  <si>
    <t>Sigurime shoqerore e shendetsore</t>
  </si>
  <si>
    <t>Amortizimi dhe zhvleresimet</t>
  </si>
  <si>
    <t>TOTALI I SHPENZIMEVE  (4-7)</t>
  </si>
  <si>
    <t>Te ardhurat apo shpenzimet financiare nga njesite e kontrolluara</t>
  </si>
  <si>
    <t>Te ardhurat apo shpenzimet Financiare nga pjesmarrjet</t>
  </si>
  <si>
    <t>Te ardhurat dhe shpenzimet financiare :</t>
  </si>
  <si>
    <t>Fitimi (Humbja) para tatimit (9+/-13)</t>
  </si>
  <si>
    <t xml:space="preserve">Shpenzimet e tatimit mbi fitimin </t>
  </si>
  <si>
    <t>Fitimi (Humbja) neto e vitit financiar (14-15)</t>
  </si>
  <si>
    <t xml:space="preserve">PASQYRA E NDRYSHIMEVE NE KAPITAL </t>
  </si>
  <si>
    <t>Pershkrimi</t>
  </si>
  <si>
    <t>Aksione te thesarit</t>
  </si>
  <si>
    <t>Rezerva ligjore e statusore</t>
  </si>
  <si>
    <t>TOTALI</t>
  </si>
  <si>
    <t>Fitimi neto per periudhen kontabel</t>
  </si>
  <si>
    <t>Dividente te paguar</t>
  </si>
  <si>
    <t>Rritja e rezervave</t>
  </si>
  <si>
    <t xml:space="preserve">Emetim i aksioneve </t>
  </si>
  <si>
    <t xml:space="preserve">Parate e ardhura nga veprimtarite </t>
  </si>
  <si>
    <t>Paraja neto nga veprimtarite e shfrytezimit</t>
  </si>
  <si>
    <t>Pershkrimi i elemeteve</t>
  </si>
  <si>
    <t>1</t>
  </si>
  <si>
    <t>2</t>
  </si>
  <si>
    <t>3</t>
  </si>
  <si>
    <t>4</t>
  </si>
  <si>
    <t xml:space="preserve">Interesi i paguar </t>
  </si>
  <si>
    <t xml:space="preserve">Fluksi i parave nga veprimtarite investuese </t>
  </si>
  <si>
    <t xml:space="preserve">Blerjet e kompanise se kontrolluar minus parate e arketuara </t>
  </si>
  <si>
    <t xml:space="preserve">Te ardhurat nga shitja e pajisjeve </t>
  </si>
  <si>
    <t xml:space="preserve">Interesi i arketuar </t>
  </si>
  <si>
    <t>Paraja neto e perdorur per veprimtarite investuese</t>
  </si>
  <si>
    <t xml:space="preserve">Fluksi i parave nga aktivitetet financiare </t>
  </si>
  <si>
    <t xml:space="preserve">Te ardhura nga emetimi i kapitalit aksionar </t>
  </si>
  <si>
    <t xml:space="preserve">Te ardhura nga huamarrje afatgjata </t>
  </si>
  <si>
    <t xml:space="preserve">Dividente te paguar </t>
  </si>
  <si>
    <t xml:space="preserve">Paraja neto e perdorur ne veprimtarite financiare </t>
  </si>
  <si>
    <t>Rritja/(renia) neto e mjeteve monetare</t>
  </si>
  <si>
    <t>V</t>
  </si>
  <si>
    <t xml:space="preserve">Mjete monetare ne fund te periudhes kontabel </t>
  </si>
  <si>
    <t>Nga investime te tjera financiare afatgjata</t>
  </si>
  <si>
    <t xml:space="preserve">Nga interesat </t>
  </si>
  <si>
    <t>Pozicioni me 31.12.2010</t>
  </si>
  <si>
    <t>Pagesat e detyrimeve te qerase financiare</t>
  </si>
  <si>
    <t>IV</t>
  </si>
  <si>
    <t>Llogari/Kerkesa te tjera te arketueshme</t>
  </si>
  <si>
    <t xml:space="preserve"> Ne mije leke</t>
  </si>
  <si>
    <t>Mjete monetare ne fillim te periudhes kontabel (klasa 5)</t>
  </si>
  <si>
    <t>Ref.nr.llog.</t>
  </si>
  <si>
    <t>Ndryshimet ne inventarin e  produkteve te  gatshem dhe prodhimit ne proces</t>
  </si>
  <si>
    <t>601,…608</t>
  </si>
  <si>
    <t xml:space="preserve">Materialet e konsumuara </t>
  </si>
  <si>
    <t>641,648</t>
  </si>
  <si>
    <t>644,645</t>
  </si>
  <si>
    <t>61-63,..65</t>
  </si>
  <si>
    <t xml:space="preserve">Shpenzime te tjera </t>
  </si>
  <si>
    <t xml:space="preserve">Te tjera financiare </t>
  </si>
  <si>
    <r>
      <t>Te ardhura te tjera nga veprimtarite e shfrytezimit</t>
    </r>
    <r>
      <rPr>
        <sz val="9"/>
        <rFont val="Calibri"/>
        <family val="2"/>
      </rPr>
      <t xml:space="preserve">  </t>
    </r>
  </si>
  <si>
    <r>
      <t xml:space="preserve">Nga kursi i kembimit </t>
    </r>
    <r>
      <rPr>
        <sz val="9"/>
        <rFont val="Calibri"/>
        <family val="2"/>
      </rPr>
      <t xml:space="preserve">  </t>
    </r>
  </si>
  <si>
    <r>
      <t xml:space="preserve">Tatim fitimi i paguar </t>
    </r>
    <r>
      <rPr>
        <sz val="8"/>
        <rFont val="Calibri"/>
        <family val="2"/>
      </rPr>
      <t>(444)</t>
    </r>
  </si>
  <si>
    <t>Pagesat e detyrimeve ndaj pagave te punes</t>
  </si>
  <si>
    <t xml:space="preserve">Parate e paguara ndaj furnitoreve </t>
  </si>
  <si>
    <t>Fitim neto pa shperndare</t>
  </si>
  <si>
    <t>Fluksi monetar nga veprimtarite e shfrytezimit</t>
  </si>
  <si>
    <t>Fitim apo humbje nga veprimtaria kryesore   ( 1+2+/-3-8)</t>
  </si>
  <si>
    <r>
      <t xml:space="preserve">Totali i te ardhurave dhe shpenzimeve financiare </t>
    </r>
    <r>
      <rPr>
        <b/>
        <sz val="9"/>
        <rFont val="Calibri"/>
        <family val="2"/>
      </rPr>
      <t>(12.1+12.2+12.3+12.4)</t>
    </r>
  </si>
  <si>
    <t xml:space="preserve">PASQYRA E TE ARDHURAVE DHE SHPENZIMEVE   </t>
  </si>
  <si>
    <t>(Bazuar ne klasifikimin e Shpenzimeve sipas Natyres)</t>
  </si>
  <si>
    <t>Pershkrimi i elementeve</t>
  </si>
  <si>
    <t>PASQYRA FLUKSIT MONETAR - Metoda Direkte</t>
  </si>
  <si>
    <r>
      <t xml:space="preserve">Parate e arketuara nga klientet </t>
    </r>
    <r>
      <rPr>
        <sz val="8"/>
        <rFont val="Calibri"/>
        <family val="2"/>
      </rPr>
      <t xml:space="preserve">  </t>
    </r>
  </si>
  <si>
    <t>PASQYRAT  FINANCIARE</t>
  </si>
  <si>
    <t>(Mbeshtetur ne Ligjin nr.9228, date 29.04.2004 "Per Kontabilitetin dhe Pasqyrat</t>
  </si>
  <si>
    <t>Financiare, te ndryshuar, dhe ne Standartet Kombetare te Kontabilitetit - SKK 2)</t>
  </si>
  <si>
    <t>Te dhena identifikuese</t>
  </si>
  <si>
    <t>Te dhena te tjera</t>
  </si>
  <si>
    <t>Emri</t>
  </si>
  <si>
    <t>NIPT</t>
  </si>
  <si>
    <t>Adresa</t>
  </si>
  <si>
    <t>Data e krijimit</t>
  </si>
  <si>
    <t>Nr. Regj. Tregtar</t>
  </si>
  <si>
    <t>Fusha e veprimtarise</t>
  </si>
  <si>
    <t>Pasqyrat financiare</t>
  </si>
  <si>
    <t>Monedha</t>
  </si>
  <si>
    <t>Rrumbullakimi</t>
  </si>
  <si>
    <t>Periudha kontabel</t>
  </si>
  <si>
    <t>J61827126O</t>
  </si>
  <si>
    <t>Rr.Myslym Keta (ish Antibiotiku), Tirane</t>
  </si>
  <si>
    <t>18.12.1995</t>
  </si>
  <si>
    <t>13267/14</t>
  </si>
  <si>
    <t xml:space="preserve">Prodhime farmaceutike   </t>
  </si>
  <si>
    <t>INDIVIDUALE</t>
  </si>
  <si>
    <t>Leke</t>
  </si>
  <si>
    <t>-</t>
  </si>
  <si>
    <r>
      <t>Data e plotesimit te PF :</t>
    </r>
    <r>
      <rPr>
        <b/>
        <sz val="10"/>
        <rFont val="Arial"/>
        <family val="2"/>
      </rPr>
      <t xml:space="preserve">  </t>
    </r>
  </si>
  <si>
    <t xml:space="preserve">Profarma Sh.a. </t>
  </si>
  <si>
    <t>Pozicioni me 31.12.2011</t>
  </si>
  <si>
    <t>Te tjera personeli - Shperblime</t>
  </si>
  <si>
    <t>Lendet e para</t>
  </si>
  <si>
    <t>PROFARMA sha</t>
  </si>
  <si>
    <t>Viti 2012</t>
  </si>
  <si>
    <t>Pozicioni me 31.12.2012</t>
  </si>
  <si>
    <t>Parapagesat per furnizime</t>
  </si>
  <si>
    <t>Blerjet  e Aktiveve afatgjata materiale</t>
  </si>
  <si>
    <t>nga 01.01.2013 deri me 31.12.2013</t>
  </si>
  <si>
    <t>Viti 2013</t>
  </si>
  <si>
    <t xml:space="preserve">                        B I L A N C I          01.01.2013 - 31.12.2013</t>
  </si>
  <si>
    <t>Viti Paraardhes 2012</t>
  </si>
  <si>
    <t xml:space="preserve"> Viti  2013</t>
  </si>
  <si>
    <t>Viti ushtrimor 2013</t>
  </si>
  <si>
    <t>Viti Ushtrimor 2013</t>
  </si>
  <si>
    <t>Pozicioni me 31.12.2013</t>
  </si>
  <si>
    <t>Detyrime tatimore dhe sig.shoq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</si>
</sst>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00000"/>
    <numFmt numFmtId="181" formatCode="0.0%"/>
    <numFmt numFmtId="182" formatCode="#,##0.0000000000"/>
    <numFmt numFmtId="183" formatCode="#,##0.0"/>
    <numFmt numFmtId="184" formatCode="#,##0.00000"/>
    <numFmt numFmtId="185" formatCode="#,##0.00000000"/>
    <numFmt numFmtId="186" formatCode="0.000000%"/>
    <numFmt numFmtId="187" formatCode="_(* #,##0_);_(* \(#,##0\);_(* &quot;-&quot;??_);_(@_)"/>
    <numFmt numFmtId="188" formatCode="_(* #,##0.0_);_(* \(#,##0.0\);_(* &quot;-&quot;??_);_(@_)"/>
    <numFmt numFmtId="189" formatCode="0.0"/>
    <numFmt numFmtId="190" formatCode="0.00000"/>
    <numFmt numFmtId="191" formatCode="0.0000"/>
    <numFmt numFmtId="192" formatCode="0.000"/>
    <numFmt numFmtId="193" formatCode="_(* #,##0.0_);_(* \(#,##0.0\);_(* &quot;-&quot;?_);_(@_)"/>
    <numFmt numFmtId="194" formatCode="#,##0.0000000000000"/>
    <numFmt numFmtId="195" formatCode="d/m/yyyy"/>
    <numFmt numFmtId="196" formatCode="#,##0;\-#,##0;#"/>
    <numFmt numFmtId="197" formatCode="_-* #,##0\ _€_-;\-* #,##0\ _€_-;_-* \-??\ _€_-;_-@_-"/>
    <numFmt numFmtId="198" formatCode="_(* #,##0.000_);_(* \(#,##0.000\);_(* &quot;-&quot;??_);_(@_)"/>
    <numFmt numFmtId="199" formatCode="#,##0.000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name val="Arial"/>
      <family val="2"/>
    </font>
    <font>
      <sz val="36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i/>
      <u val="single"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8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12" xfId="0" applyFont="1" applyBorder="1" applyAlignment="1">
      <alignment/>
    </xf>
    <xf numFmtId="0" fontId="35" fillId="0" borderId="12" xfId="0" applyFont="1" applyBorder="1" applyAlignment="1">
      <alignment/>
    </xf>
    <xf numFmtId="0" fontId="33" fillId="0" borderId="10" xfId="0" applyFont="1" applyBorder="1" applyAlignment="1">
      <alignment/>
    </xf>
    <xf numFmtId="0" fontId="32" fillId="0" borderId="10" xfId="0" applyFont="1" applyBorder="1" applyAlignment="1">
      <alignment/>
    </xf>
    <xf numFmtId="4" fontId="32" fillId="0" borderId="10" xfId="0" applyNumberFormat="1" applyFont="1" applyBorder="1" applyAlignment="1">
      <alignment/>
    </xf>
    <xf numFmtId="4" fontId="33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" fontId="38" fillId="33" borderId="10" xfId="0" applyNumberFormat="1" applyFont="1" applyFill="1" applyBorder="1" applyAlignment="1">
      <alignment horizontal="left"/>
    </xf>
    <xf numFmtId="1" fontId="38" fillId="33" borderId="14" xfId="0" applyNumberFormat="1" applyFont="1" applyFill="1" applyBorder="1" applyAlignment="1">
      <alignment horizontal="left"/>
    </xf>
    <xf numFmtId="4" fontId="32" fillId="33" borderId="10" xfId="0" applyNumberFormat="1" applyFont="1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left" vertical="center" wrapText="1"/>
    </xf>
    <xf numFmtId="1" fontId="38" fillId="33" borderId="10" xfId="0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1" fontId="7" fillId="33" borderId="14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left"/>
    </xf>
    <xf numFmtId="1" fontId="39" fillId="33" borderId="10" xfId="0" applyNumberFormat="1" applyFont="1" applyFill="1" applyBorder="1" applyAlignment="1">
      <alignment horizontal="left"/>
    </xf>
    <xf numFmtId="4" fontId="32" fillId="33" borderId="10" xfId="0" applyNumberFormat="1" applyFont="1" applyFill="1" applyBorder="1" applyAlignment="1">
      <alignment vertical="center" wrapText="1"/>
    </xf>
    <xf numFmtId="0" fontId="32" fillId="0" borderId="11" xfId="0" applyFont="1" applyBorder="1" applyAlignment="1">
      <alignment horizontal="center" vertical="top" wrapText="1"/>
    </xf>
    <xf numFmtId="1" fontId="42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2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14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171" fontId="33" fillId="0" borderId="10" xfId="42" applyFont="1" applyBorder="1" applyAlignment="1">
      <alignment/>
    </xf>
    <xf numFmtId="3" fontId="33" fillId="0" borderId="10" xfId="42" applyNumberFormat="1" applyFont="1" applyBorder="1" applyAlignment="1">
      <alignment/>
    </xf>
    <xf numFmtId="4" fontId="33" fillId="0" borderId="10" xfId="42" applyNumberFormat="1" applyFont="1" applyBorder="1" applyAlignment="1">
      <alignment/>
    </xf>
    <xf numFmtId="2" fontId="33" fillId="0" borderId="10" xfId="0" applyNumberFormat="1" applyFont="1" applyBorder="1" applyAlignment="1">
      <alignment/>
    </xf>
    <xf numFmtId="189" fontId="38" fillId="0" borderId="10" xfId="0" applyNumberFormat="1" applyFont="1" applyBorder="1" applyAlignment="1">
      <alignment/>
    </xf>
    <xf numFmtId="2" fontId="38" fillId="0" borderId="10" xfId="0" applyNumberFormat="1" applyFont="1" applyBorder="1" applyAlignment="1">
      <alignment/>
    </xf>
    <xf numFmtId="2" fontId="38" fillId="0" borderId="13" xfId="0" applyNumberFormat="1" applyFont="1" applyBorder="1" applyAlignment="1">
      <alignment/>
    </xf>
    <xf numFmtId="191" fontId="38" fillId="0" borderId="10" xfId="0" applyNumberFormat="1" applyFont="1" applyBorder="1" applyAlignment="1">
      <alignment/>
    </xf>
    <xf numFmtId="171" fontId="32" fillId="0" borderId="10" xfId="42" applyFont="1" applyBorder="1" applyAlignment="1">
      <alignment/>
    </xf>
    <xf numFmtId="171" fontId="0" fillId="0" borderId="0" xfId="42" applyFont="1" applyAlignment="1">
      <alignment/>
    </xf>
    <xf numFmtId="43" fontId="0" fillId="0" borderId="0" xfId="0" applyNumberFormat="1" applyAlignment="1">
      <alignment/>
    </xf>
    <xf numFmtId="188" fontId="38" fillId="33" borderId="10" xfId="42" applyNumberFormat="1" applyFont="1" applyFill="1" applyBorder="1" applyAlignment="1">
      <alignment horizontal="center"/>
    </xf>
    <xf numFmtId="187" fontId="38" fillId="33" borderId="10" xfId="42" applyNumberFormat="1" applyFont="1" applyFill="1" applyBorder="1" applyAlignment="1">
      <alignment horizontal="center"/>
    </xf>
    <xf numFmtId="1" fontId="33" fillId="33" borderId="10" xfId="0" applyNumberFormat="1" applyFont="1" applyFill="1" applyBorder="1" applyAlignment="1">
      <alignment horizontal="center" vertical="center" wrapText="1"/>
    </xf>
    <xf numFmtId="1" fontId="33" fillId="33" borderId="10" xfId="0" applyNumberFormat="1" applyFont="1" applyFill="1" applyBorder="1" applyAlignment="1">
      <alignment horizontal="center"/>
    </xf>
    <xf numFmtId="3" fontId="33" fillId="0" borderId="10" xfId="0" applyNumberFormat="1" applyFont="1" applyBorder="1" applyAlignment="1">
      <alignment horizontal="center"/>
    </xf>
    <xf numFmtId="171" fontId="38" fillId="33" borderId="10" xfId="42" applyFont="1" applyFill="1" applyBorder="1" applyAlignment="1">
      <alignment horizontal="center"/>
    </xf>
    <xf numFmtId="171" fontId="38" fillId="33" borderId="14" xfId="42" applyNumberFormat="1" applyFont="1" applyFill="1" applyBorder="1" applyAlignment="1">
      <alignment horizontal="center"/>
    </xf>
    <xf numFmtId="171" fontId="38" fillId="33" borderId="10" xfId="42" applyNumberFormat="1" applyFont="1" applyFill="1" applyBorder="1" applyAlignment="1">
      <alignment horizontal="center"/>
    </xf>
    <xf numFmtId="4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99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38" fillId="0" borderId="10" xfId="0" applyNumberFormat="1" applyFont="1" applyBorder="1" applyAlignment="1">
      <alignment horizontal="center"/>
    </xf>
    <xf numFmtId="3" fontId="38" fillId="0" borderId="10" xfId="0" applyNumberFormat="1" applyFont="1" applyBorder="1" applyAlignment="1">
      <alignment horizontal="center" vertical="center" wrapText="1"/>
    </xf>
    <xf numFmtId="1" fontId="38" fillId="33" borderId="10" xfId="0" applyNumberFormat="1" applyFont="1" applyFill="1" applyBorder="1" applyAlignment="1">
      <alignment horizontal="center"/>
    </xf>
    <xf numFmtId="4" fontId="39" fillId="33" borderId="10" xfId="0" applyNumberFormat="1" applyFont="1" applyFill="1" applyBorder="1" applyAlignment="1">
      <alignment/>
    </xf>
    <xf numFmtId="4" fontId="39" fillId="33" borderId="10" xfId="0" applyNumberFormat="1" applyFont="1" applyFill="1" applyBorder="1" applyAlignment="1">
      <alignment vertical="center" wrapText="1"/>
    </xf>
    <xf numFmtId="1" fontId="38" fillId="33" borderId="10" xfId="0" applyNumberFormat="1" applyFont="1" applyFill="1" applyBorder="1" applyAlignment="1">
      <alignment horizontal="center" vertical="center" wrapText="1"/>
    </xf>
    <xf numFmtId="171" fontId="38" fillId="0" borderId="10" xfId="42" applyFont="1" applyBorder="1" applyAlignment="1">
      <alignment horizontal="center"/>
    </xf>
    <xf numFmtId="171" fontId="38" fillId="33" borderId="14" xfId="42" applyFont="1" applyFill="1" applyBorder="1" applyAlignment="1">
      <alignment horizontal="center"/>
    </xf>
    <xf numFmtId="0" fontId="36" fillId="0" borderId="12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_Budget_2007ff_an_Bank_16_10_2006 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9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1.57421875" style="0" customWidth="1"/>
    <col min="2" max="2" width="16.28125" style="0" customWidth="1"/>
    <col min="6" max="6" width="11.28125" style="0" customWidth="1"/>
    <col min="7" max="7" width="4.8515625" style="0" customWidth="1"/>
    <col min="8" max="8" width="12.28125" style="0" customWidth="1"/>
    <col min="9" max="9" width="11.00390625" style="0" customWidth="1"/>
    <col min="10" max="10" width="6.00390625" style="0" customWidth="1"/>
    <col min="11" max="11" width="1.57421875" style="0" customWidth="1"/>
  </cols>
  <sheetData>
    <row r="1" ht="24.75" customHeight="1"/>
    <row r="2" ht="24.75" customHeight="1"/>
    <row r="3" ht="24.75" customHeight="1"/>
    <row r="5" spans="2:3" ht="51" customHeight="1">
      <c r="B5" s="77" t="s">
        <v>158</v>
      </c>
      <c r="C5" s="77"/>
    </row>
    <row r="6" ht="24.75" customHeight="1"/>
    <row r="7" ht="24.75" customHeight="1">
      <c r="B7" s="78" t="s">
        <v>159</v>
      </c>
    </row>
    <row r="8" ht="24.75" customHeight="1">
      <c r="B8" s="78" t="s">
        <v>160</v>
      </c>
    </row>
    <row r="9" ht="24.75" customHeight="1">
      <c r="B9" s="78"/>
    </row>
    <row r="10" ht="24.75" customHeight="1">
      <c r="B10" s="78"/>
    </row>
    <row r="11" ht="24.75" customHeight="1">
      <c r="B11" s="78"/>
    </row>
    <row r="12" ht="24.75" customHeight="1">
      <c r="B12" s="78"/>
    </row>
    <row r="13" ht="24.75" customHeight="1">
      <c r="B13" s="78"/>
    </row>
    <row r="14" ht="24.75" customHeight="1">
      <c r="B14" s="78"/>
    </row>
    <row r="15" ht="24.75" customHeight="1"/>
    <row r="16" ht="24.75" customHeight="1"/>
    <row r="17" ht="24.75" customHeight="1"/>
    <row r="18" ht="24.75" customHeight="1"/>
    <row r="19" ht="24.75" customHeight="1"/>
    <row r="20" spans="1:11" ht="9" customHeigh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2"/>
    </row>
    <row r="21" spans="1:11" s="79" customFormat="1" ht="12.75">
      <c r="A21" s="83"/>
      <c r="B21" s="94" t="s">
        <v>161</v>
      </c>
      <c r="C21" s="94"/>
      <c r="D21" s="94"/>
      <c r="E21" s="94"/>
      <c r="F21" s="94"/>
      <c r="G21" s="94"/>
      <c r="H21" s="94" t="s">
        <v>162</v>
      </c>
      <c r="I21" s="84"/>
      <c r="J21" s="85"/>
      <c r="K21" s="86"/>
    </row>
    <row r="22" spans="1:11" ht="24.75" customHeight="1">
      <c r="A22" s="87"/>
      <c r="B22" s="2"/>
      <c r="C22" s="2"/>
      <c r="D22" s="2"/>
      <c r="E22" s="2"/>
      <c r="F22" s="2"/>
      <c r="G22" s="2"/>
      <c r="H22" s="2"/>
      <c r="I22" s="2"/>
      <c r="J22" s="2"/>
      <c r="K22" s="88"/>
    </row>
    <row r="23" spans="1:11" ht="24.75" customHeight="1">
      <c r="A23" s="87"/>
      <c r="B23" s="89" t="s">
        <v>163</v>
      </c>
      <c r="C23" s="90" t="s">
        <v>186</v>
      </c>
      <c r="D23" s="2"/>
      <c r="E23" s="2"/>
      <c r="F23" s="2"/>
      <c r="G23" s="89" t="s">
        <v>169</v>
      </c>
      <c r="H23" s="2"/>
      <c r="I23" s="90" t="s">
        <v>178</v>
      </c>
      <c r="J23" s="2"/>
      <c r="K23" s="88"/>
    </row>
    <row r="24" spans="1:11" ht="24.75" customHeight="1">
      <c r="A24" s="87"/>
      <c r="B24" s="89" t="s">
        <v>164</v>
      </c>
      <c r="C24" s="90" t="s">
        <v>173</v>
      </c>
      <c r="D24" s="2"/>
      <c r="E24" s="2"/>
      <c r="F24" s="2"/>
      <c r="G24" s="89" t="s">
        <v>170</v>
      </c>
      <c r="H24" s="2"/>
      <c r="I24" s="90"/>
      <c r="J24" s="2"/>
      <c r="K24" s="88"/>
    </row>
    <row r="25" spans="1:11" ht="24.75" customHeight="1">
      <c r="A25" s="87"/>
      <c r="B25" s="89" t="s">
        <v>165</v>
      </c>
      <c r="C25" s="90" t="s">
        <v>174</v>
      </c>
      <c r="D25" s="2"/>
      <c r="E25" s="2"/>
      <c r="F25" s="2"/>
      <c r="G25" s="89" t="s">
        <v>171</v>
      </c>
      <c r="H25" s="2"/>
      <c r="I25" s="90" t="s">
        <v>179</v>
      </c>
      <c r="J25" s="2"/>
      <c r="K25" s="88"/>
    </row>
    <row r="26" spans="1:11" ht="24.75" customHeight="1">
      <c r="A26" s="87"/>
      <c r="B26" s="89" t="s">
        <v>166</v>
      </c>
      <c r="C26" s="90" t="s">
        <v>175</v>
      </c>
      <c r="D26" s="2"/>
      <c r="E26" s="2"/>
      <c r="F26" s="2"/>
      <c r="G26" s="89" t="s">
        <v>172</v>
      </c>
      <c r="H26" s="2"/>
      <c r="I26" s="90" t="s">
        <v>180</v>
      </c>
      <c r="J26" s="2"/>
      <c r="K26" s="88"/>
    </row>
    <row r="27" spans="1:11" ht="24.75" customHeight="1">
      <c r="A27" s="87"/>
      <c r="B27" s="89" t="s">
        <v>167</v>
      </c>
      <c r="C27" s="90" t="s">
        <v>176</v>
      </c>
      <c r="D27" s="2"/>
      <c r="E27" s="2"/>
      <c r="F27" s="2"/>
      <c r="G27" s="89"/>
      <c r="H27" s="90" t="s">
        <v>191</v>
      </c>
      <c r="I27" s="2"/>
      <c r="J27" s="2"/>
      <c r="K27" s="88"/>
    </row>
    <row r="28" spans="1:11" ht="24.75" customHeight="1">
      <c r="A28" s="87"/>
      <c r="B28" s="89" t="s">
        <v>168</v>
      </c>
      <c r="C28" s="90" t="s">
        <v>177</v>
      </c>
      <c r="D28" s="2"/>
      <c r="E28" s="2"/>
      <c r="F28" s="2"/>
      <c r="G28" s="89" t="s">
        <v>181</v>
      </c>
      <c r="H28" s="2"/>
      <c r="I28" s="95">
        <v>41686</v>
      </c>
      <c r="J28" s="2"/>
      <c r="K28" s="88"/>
    </row>
    <row r="29" spans="1:11" ht="8.25" customHeight="1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3"/>
    </row>
    <row r="30" ht="18" customHeight="1"/>
    <row r="31" ht="18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4.00390625" style="13" customWidth="1"/>
    <col min="2" max="2" width="40.7109375" style="13" customWidth="1"/>
    <col min="3" max="3" width="6.00390625" style="13" customWidth="1"/>
    <col min="4" max="4" width="17.28125" style="13" customWidth="1"/>
    <col min="5" max="5" width="17.00390625" style="13" customWidth="1"/>
    <col min="7" max="7" width="17.28125" style="0" bestFit="1" customWidth="1"/>
    <col min="9" max="9" width="15.140625" style="0" bestFit="1" customWidth="1"/>
  </cols>
  <sheetData>
    <row r="1" spans="1:5" ht="17.25" customHeight="1">
      <c r="A1" s="12" t="s">
        <v>182</v>
      </c>
      <c r="C1" s="21"/>
      <c r="D1" s="21"/>
      <c r="E1" s="21"/>
    </row>
    <row r="2" spans="1:5" ht="17.25" customHeight="1">
      <c r="A2" s="21"/>
      <c r="C2" s="21"/>
      <c r="D2" s="21"/>
      <c r="E2" s="21"/>
    </row>
    <row r="3" spans="1:5" ht="15.75">
      <c r="A3" s="22"/>
      <c r="B3" s="130" t="s">
        <v>193</v>
      </c>
      <c r="C3" s="130"/>
      <c r="D3" s="130"/>
      <c r="E3" s="130"/>
    </row>
    <row r="4" spans="1:5" ht="26.25" customHeight="1">
      <c r="A4" s="61"/>
      <c r="B4" s="62" t="s">
        <v>0</v>
      </c>
      <c r="C4" s="63" t="s">
        <v>1</v>
      </c>
      <c r="D4" s="63" t="s">
        <v>192</v>
      </c>
      <c r="E4" s="63" t="s">
        <v>187</v>
      </c>
    </row>
    <row r="5" spans="1:5" ht="15.75" customHeight="1">
      <c r="A5" s="30" t="s">
        <v>2</v>
      </c>
      <c r="B5" s="59" t="s">
        <v>3</v>
      </c>
      <c r="C5" s="60"/>
      <c r="D5" s="60"/>
      <c r="E5" s="60"/>
    </row>
    <row r="6" spans="1:7" ht="15.75" customHeight="1">
      <c r="A6" s="23">
        <v>1</v>
      </c>
      <c r="B6" s="55" t="s">
        <v>4</v>
      </c>
      <c r="C6" s="17"/>
      <c r="D6" s="98">
        <v>5132157.32</v>
      </c>
      <c r="E6" s="98">
        <f>1986.6+4675055.98+129121.33+155864.05+11172.96-2264.06</f>
        <v>4970936.86</v>
      </c>
      <c r="G6" s="5"/>
    </row>
    <row r="7" spans="1:5" ht="15.75" customHeight="1">
      <c r="A7" s="23">
        <v>2</v>
      </c>
      <c r="B7" s="55" t="s">
        <v>5</v>
      </c>
      <c r="C7" s="17"/>
      <c r="D7" s="17"/>
      <c r="E7" s="100">
        <v>0</v>
      </c>
    </row>
    <row r="8" spans="1:7" ht="15.75" customHeight="1">
      <c r="A8" s="23">
        <v>3</v>
      </c>
      <c r="B8" s="55" t="s">
        <v>6</v>
      </c>
      <c r="C8" s="17"/>
      <c r="D8" s="17"/>
      <c r="E8" s="100">
        <v>0</v>
      </c>
      <c r="G8" s="119"/>
    </row>
    <row r="9" spans="1:5" ht="15.75" customHeight="1">
      <c r="A9" s="27" t="s">
        <v>7</v>
      </c>
      <c r="B9" s="17" t="s">
        <v>8</v>
      </c>
      <c r="C9" s="17"/>
      <c r="D9" s="98">
        <v>117843122.1</v>
      </c>
      <c r="E9" s="99">
        <v>208108657</v>
      </c>
    </row>
    <row r="10" spans="1:5" ht="15.75" customHeight="1">
      <c r="A10" s="27" t="s">
        <v>9</v>
      </c>
      <c r="B10" s="17" t="s">
        <v>132</v>
      </c>
      <c r="C10" s="17"/>
      <c r="D10" s="98">
        <v>428954965.85</v>
      </c>
      <c r="E10" s="99">
        <f>2108800+2986450</f>
        <v>5095250</v>
      </c>
    </row>
    <row r="11" spans="1:5" ht="15.75" customHeight="1">
      <c r="A11" s="27" t="s">
        <v>10</v>
      </c>
      <c r="B11" s="17" t="s">
        <v>11</v>
      </c>
      <c r="C11" s="17"/>
      <c r="D11" s="98"/>
      <c r="E11" s="100">
        <v>0</v>
      </c>
    </row>
    <row r="12" spans="1:5" ht="15.75" customHeight="1">
      <c r="A12" s="23"/>
      <c r="B12" s="25" t="s">
        <v>12</v>
      </c>
      <c r="C12" s="25"/>
      <c r="D12" s="19">
        <f>D9+D10+D11</f>
        <v>546798087.95</v>
      </c>
      <c r="E12" s="19">
        <f>E9+E10+E11</f>
        <v>213203907</v>
      </c>
    </row>
    <row r="13" spans="1:5" ht="15.75" customHeight="1">
      <c r="A13" s="23">
        <v>4</v>
      </c>
      <c r="B13" s="55" t="s">
        <v>13</v>
      </c>
      <c r="C13" s="17"/>
      <c r="D13" s="17"/>
      <c r="E13" s="17"/>
    </row>
    <row r="14" spans="1:5" ht="15.75" customHeight="1">
      <c r="A14" s="27" t="s">
        <v>7</v>
      </c>
      <c r="B14" s="17" t="s">
        <v>185</v>
      </c>
      <c r="C14" s="17"/>
      <c r="D14" s="98">
        <f>98373145.1+116261599.8+19846455.41</f>
        <v>234481200.30999997</v>
      </c>
      <c r="E14" s="98">
        <f>112343372.4+130888725.65+3532584.67+19130193.65</f>
        <v>265894876.37</v>
      </c>
    </row>
    <row r="15" spans="1:5" ht="15.75" customHeight="1">
      <c r="A15" s="27" t="s">
        <v>9</v>
      </c>
      <c r="B15" s="17" t="s">
        <v>14</v>
      </c>
      <c r="C15" s="17"/>
      <c r="D15" s="98">
        <f>22264777.37+927744.82</f>
        <v>23192522.19</v>
      </c>
      <c r="E15" s="98">
        <v>20251526.24</v>
      </c>
    </row>
    <row r="16" spans="1:5" ht="15.75" customHeight="1">
      <c r="A16" s="27" t="s">
        <v>10</v>
      </c>
      <c r="B16" s="17" t="s">
        <v>15</v>
      </c>
      <c r="C16" s="17"/>
      <c r="D16" s="98">
        <v>4734637.35</v>
      </c>
      <c r="E16" s="98">
        <f>927744.82+109662624.76</f>
        <v>110590369.58</v>
      </c>
    </row>
    <row r="17" spans="1:5" ht="15.75" customHeight="1">
      <c r="A17" s="27" t="s">
        <v>16</v>
      </c>
      <c r="B17" s="17" t="s">
        <v>17</v>
      </c>
      <c r="C17" s="17"/>
      <c r="D17" s="17"/>
      <c r="E17" s="17"/>
    </row>
    <row r="18" spans="1:5" ht="15.75" customHeight="1">
      <c r="A18" s="27" t="s">
        <v>18</v>
      </c>
      <c r="B18" s="17" t="s">
        <v>189</v>
      </c>
      <c r="C18" s="17"/>
      <c r="D18" s="17"/>
      <c r="E18" s="98">
        <f>37907293.82+381423.01+36878.84</f>
        <v>38325595.67</v>
      </c>
    </row>
    <row r="19" spans="1:5" ht="15.75" customHeight="1">
      <c r="A19" s="23"/>
      <c r="B19" s="25" t="s">
        <v>19</v>
      </c>
      <c r="C19" s="25"/>
      <c r="D19" s="19">
        <f>SUM(D14:D18)</f>
        <v>262408359.84999996</v>
      </c>
      <c r="E19" s="19">
        <f>SUM(E14:E18)</f>
        <v>435062367.86</v>
      </c>
    </row>
    <row r="20" spans="1:5" ht="15.75" customHeight="1">
      <c r="A20" s="23">
        <v>5</v>
      </c>
      <c r="B20" s="55" t="s">
        <v>20</v>
      </c>
      <c r="C20" s="17"/>
      <c r="D20" s="17"/>
      <c r="E20" s="101">
        <v>0</v>
      </c>
    </row>
    <row r="21" spans="1:5" ht="15.75" customHeight="1">
      <c r="A21" s="23">
        <v>6</v>
      </c>
      <c r="B21" s="55" t="s">
        <v>21</v>
      </c>
      <c r="C21" s="17"/>
      <c r="D21" s="17"/>
      <c r="E21" s="101">
        <v>0</v>
      </c>
    </row>
    <row r="22" spans="1:5" ht="15.75" customHeight="1">
      <c r="A22" s="23">
        <v>7</v>
      </c>
      <c r="B22" s="55" t="s">
        <v>22</v>
      </c>
      <c r="C22" s="17"/>
      <c r="D22" s="17"/>
      <c r="E22" s="101">
        <v>0</v>
      </c>
    </row>
    <row r="23" spans="1:5" ht="15.75" customHeight="1">
      <c r="A23" s="27"/>
      <c r="B23" s="57" t="s">
        <v>23</v>
      </c>
      <c r="C23" s="17"/>
      <c r="D23" s="19">
        <f>D6+D12+D19</f>
        <v>814338605.1200001</v>
      </c>
      <c r="E23" s="19">
        <f>E6+E12+E19</f>
        <v>653237211.72</v>
      </c>
    </row>
    <row r="24" spans="1:5" ht="15.75" customHeight="1">
      <c r="A24" s="27"/>
      <c r="B24" s="17"/>
      <c r="C24" s="17"/>
      <c r="D24" s="17"/>
      <c r="E24" s="17"/>
    </row>
    <row r="25" spans="1:5" ht="15.75" customHeight="1">
      <c r="A25" s="27" t="s">
        <v>24</v>
      </c>
      <c r="B25" s="56" t="s">
        <v>25</v>
      </c>
      <c r="C25" s="17"/>
      <c r="D25" s="17"/>
      <c r="E25" s="17"/>
    </row>
    <row r="26" spans="1:5" ht="15.75" customHeight="1">
      <c r="A26" s="23">
        <v>1</v>
      </c>
      <c r="B26" s="55" t="s">
        <v>26</v>
      </c>
      <c r="C26" s="25"/>
      <c r="D26" s="25"/>
      <c r="E26" s="25"/>
    </row>
    <row r="27" spans="1:5" ht="15.75" customHeight="1">
      <c r="A27" s="27" t="s">
        <v>7</v>
      </c>
      <c r="B27" s="17" t="s">
        <v>27</v>
      </c>
      <c r="C27" s="17"/>
      <c r="D27" s="17"/>
      <c r="E27" s="101">
        <v>0</v>
      </c>
    </row>
    <row r="28" spans="1:5" ht="15.75" customHeight="1">
      <c r="A28" s="27" t="s">
        <v>9</v>
      </c>
      <c r="B28" s="17" t="s">
        <v>28</v>
      </c>
      <c r="C28" s="17"/>
      <c r="D28" s="17"/>
      <c r="E28" s="101">
        <v>0</v>
      </c>
    </row>
    <row r="29" spans="1:5" ht="15.75" customHeight="1">
      <c r="A29" s="27" t="s">
        <v>10</v>
      </c>
      <c r="B29" s="17" t="s">
        <v>29</v>
      </c>
      <c r="C29" s="17"/>
      <c r="D29" s="17"/>
      <c r="E29" s="101">
        <v>0</v>
      </c>
    </row>
    <row r="30" spans="1:5" ht="15.75" customHeight="1">
      <c r="A30" s="27" t="s">
        <v>16</v>
      </c>
      <c r="B30" s="17" t="s">
        <v>30</v>
      </c>
      <c r="C30" s="17"/>
      <c r="D30" s="17"/>
      <c r="E30" s="101">
        <v>0</v>
      </c>
    </row>
    <row r="31" spans="1:5" ht="15.75" customHeight="1">
      <c r="A31" s="23"/>
      <c r="B31" s="25" t="s">
        <v>31</v>
      </c>
      <c r="C31" s="25"/>
      <c r="D31" s="19">
        <f>SUM(D27:D30)</f>
        <v>0</v>
      </c>
      <c r="E31" s="19">
        <f>SUM(E27:E30)</f>
        <v>0</v>
      </c>
    </row>
    <row r="32" spans="1:5" ht="15.75" customHeight="1">
      <c r="A32" s="23">
        <v>2</v>
      </c>
      <c r="B32" s="55" t="s">
        <v>32</v>
      </c>
      <c r="C32" s="25"/>
      <c r="D32" s="25"/>
      <c r="E32" s="25"/>
    </row>
    <row r="33" spans="1:5" ht="15.75" customHeight="1">
      <c r="A33" s="27" t="s">
        <v>7</v>
      </c>
      <c r="B33" s="17" t="s">
        <v>33</v>
      </c>
      <c r="C33" s="17"/>
      <c r="D33" s="98">
        <v>88277450.2</v>
      </c>
      <c r="E33" s="98">
        <v>88277450.2</v>
      </c>
    </row>
    <row r="34" spans="1:5" ht="15.75" customHeight="1">
      <c r="A34" s="27" t="s">
        <v>9</v>
      </c>
      <c r="B34" s="17" t="s">
        <v>34</v>
      </c>
      <c r="C34" s="17"/>
      <c r="D34" s="98">
        <f>238441084+334523618</f>
        <v>572964702</v>
      </c>
      <c r="E34" s="98">
        <v>168022518</v>
      </c>
    </row>
    <row r="35" spans="1:5" ht="15.75" customHeight="1">
      <c r="A35" s="27" t="s">
        <v>10</v>
      </c>
      <c r="B35" s="17" t="s">
        <v>35</v>
      </c>
      <c r="C35" s="17"/>
      <c r="D35" s="98">
        <v>187461694</v>
      </c>
      <c r="E35" s="98">
        <f>351736964+220573753+7745836</f>
        <v>580056553</v>
      </c>
    </row>
    <row r="36" spans="1:5" ht="15.75" customHeight="1">
      <c r="A36" s="27" t="s">
        <v>16</v>
      </c>
      <c r="B36" s="17" t="s">
        <v>36</v>
      </c>
      <c r="C36" s="17"/>
      <c r="D36" s="98">
        <f>6196669+8644441+6800669+1920479+8325042</f>
        <v>31887300</v>
      </c>
      <c r="E36" s="98">
        <f>10656128+6706255+2183343</f>
        <v>19545726</v>
      </c>
    </row>
    <row r="37" spans="1:5" ht="15.75" customHeight="1">
      <c r="A37" s="23"/>
      <c r="B37" s="25" t="s">
        <v>37</v>
      </c>
      <c r="C37" s="25"/>
      <c r="D37" s="19">
        <f>SUM(D33:D36)</f>
        <v>880591146.2</v>
      </c>
      <c r="E37" s="19">
        <f>SUM(E33:E36)</f>
        <v>855902247.2</v>
      </c>
    </row>
    <row r="38" spans="1:5" ht="15.75" customHeight="1">
      <c r="A38" s="23">
        <v>3</v>
      </c>
      <c r="B38" s="55" t="s">
        <v>38</v>
      </c>
      <c r="C38" s="25"/>
      <c r="D38" s="25"/>
      <c r="E38" s="103">
        <v>0</v>
      </c>
    </row>
    <row r="39" spans="1:5" ht="15.75" customHeight="1">
      <c r="A39" s="23">
        <v>4</v>
      </c>
      <c r="B39" s="55" t="s">
        <v>39</v>
      </c>
      <c r="C39" s="25"/>
      <c r="D39" s="25"/>
      <c r="E39" s="103">
        <v>0</v>
      </c>
    </row>
    <row r="40" spans="1:5" ht="15.75" customHeight="1">
      <c r="A40" s="27" t="s">
        <v>7</v>
      </c>
      <c r="B40" s="17" t="s">
        <v>40</v>
      </c>
      <c r="C40" s="24"/>
      <c r="D40" s="24"/>
      <c r="E40" s="101">
        <v>0</v>
      </c>
    </row>
    <row r="41" spans="1:5" ht="15.75" customHeight="1">
      <c r="A41" s="27" t="s">
        <v>9</v>
      </c>
      <c r="B41" s="17" t="s">
        <v>41</v>
      </c>
      <c r="C41" s="17"/>
      <c r="D41" s="17"/>
      <c r="E41" s="101">
        <v>0</v>
      </c>
    </row>
    <row r="42" spans="1:5" ht="15.75" customHeight="1">
      <c r="A42" s="27" t="s">
        <v>10</v>
      </c>
      <c r="B42" s="17" t="s">
        <v>42</v>
      </c>
      <c r="C42" s="17"/>
      <c r="D42" s="17"/>
      <c r="E42" s="101">
        <v>0</v>
      </c>
    </row>
    <row r="43" spans="1:5" ht="15.75" customHeight="1">
      <c r="A43" s="23"/>
      <c r="B43" s="25" t="s">
        <v>19</v>
      </c>
      <c r="C43" s="25"/>
      <c r="D43" s="19">
        <f>D40+D41+D42</f>
        <v>0</v>
      </c>
      <c r="E43" s="19">
        <f>E40+E41+E42</f>
        <v>0</v>
      </c>
    </row>
    <row r="44" spans="1:5" ht="15.75" customHeight="1">
      <c r="A44" s="23">
        <v>5</v>
      </c>
      <c r="B44" s="55" t="s">
        <v>43</v>
      </c>
      <c r="C44" s="25"/>
      <c r="D44" s="25"/>
      <c r="E44" s="25"/>
    </row>
    <row r="45" spans="1:5" ht="15.75" customHeight="1">
      <c r="A45" s="23">
        <v>6</v>
      </c>
      <c r="B45" s="55" t="s">
        <v>44</v>
      </c>
      <c r="C45" s="25"/>
      <c r="D45" s="25"/>
      <c r="E45" s="102">
        <v>0</v>
      </c>
    </row>
    <row r="46" spans="1:5" ht="15.75" customHeight="1">
      <c r="A46" s="27"/>
      <c r="B46" s="57" t="s">
        <v>45</v>
      </c>
      <c r="C46" s="17"/>
      <c r="D46" s="19">
        <f>D33+D34+D35+D36+D45</f>
        <v>880591146.2</v>
      </c>
      <c r="E46" s="19">
        <f>E33+E34+E35+E36+E45</f>
        <v>855902247.2</v>
      </c>
    </row>
    <row r="47" spans="1:5" ht="15.75" customHeight="1">
      <c r="A47" s="27"/>
      <c r="B47" s="17"/>
      <c r="C47" s="17"/>
      <c r="D47" s="17"/>
      <c r="E47" s="17"/>
    </row>
    <row r="48" spans="1:5" ht="15.75" customHeight="1">
      <c r="A48" s="29"/>
      <c r="B48" s="55" t="s">
        <v>46</v>
      </c>
      <c r="C48" s="17"/>
      <c r="D48" s="19">
        <f>D46+D23</f>
        <v>1694929751.3200002</v>
      </c>
      <c r="E48" s="19">
        <f>E46+E23</f>
        <v>1509139458.92</v>
      </c>
    </row>
    <row r="49" spans="1:5" ht="15.75" customHeight="1">
      <c r="A49" s="36"/>
      <c r="B49" s="96"/>
      <c r="C49" s="48"/>
      <c r="D49" s="48"/>
      <c r="E49" s="48"/>
    </row>
    <row r="50" spans="1:5" s="7" customFormat="1" ht="12.75">
      <c r="A50" s="12" t="s">
        <v>182</v>
      </c>
      <c r="B50" s="13"/>
      <c r="C50" s="12"/>
      <c r="D50" s="12"/>
      <c r="E50" s="12"/>
    </row>
    <row r="51" spans="1:5" ht="15.75">
      <c r="A51" s="21"/>
      <c r="C51" s="21"/>
      <c r="D51" s="21"/>
      <c r="E51" s="21"/>
    </row>
    <row r="52" spans="1:5" ht="15.75">
      <c r="A52" s="22"/>
      <c r="B52" s="130" t="s">
        <v>193</v>
      </c>
      <c r="C52" s="130"/>
      <c r="D52" s="130"/>
      <c r="E52" s="130"/>
    </row>
    <row r="53" spans="1:5" ht="29.25" customHeight="1">
      <c r="A53" s="51"/>
      <c r="B53" s="52" t="s">
        <v>47</v>
      </c>
      <c r="C53" s="53" t="s">
        <v>1</v>
      </c>
      <c r="D53" s="63" t="s">
        <v>192</v>
      </c>
      <c r="E53" s="53" t="s">
        <v>187</v>
      </c>
    </row>
    <row r="54" spans="1:5" ht="15.75" customHeight="1">
      <c r="A54" s="27" t="s">
        <v>2</v>
      </c>
      <c r="B54" s="56" t="s">
        <v>48</v>
      </c>
      <c r="C54" s="17"/>
      <c r="D54" s="17"/>
      <c r="E54" s="17"/>
    </row>
    <row r="55" spans="1:5" ht="15.75" customHeight="1">
      <c r="A55" s="30">
        <v>1</v>
      </c>
      <c r="B55" s="58" t="s">
        <v>49</v>
      </c>
      <c r="C55" s="31"/>
      <c r="D55" s="31"/>
      <c r="E55" s="104">
        <v>0</v>
      </c>
    </row>
    <row r="56" spans="1:5" ht="15.75" customHeight="1">
      <c r="A56" s="23">
        <v>2</v>
      </c>
      <c r="B56" s="55" t="s">
        <v>50</v>
      </c>
      <c r="C56" s="25"/>
      <c r="D56" s="25"/>
      <c r="E56" s="103">
        <v>0</v>
      </c>
    </row>
    <row r="57" spans="1:5" ht="15.75" customHeight="1">
      <c r="A57" s="27" t="s">
        <v>7</v>
      </c>
      <c r="B57" s="17" t="s">
        <v>51</v>
      </c>
      <c r="C57" s="17"/>
      <c r="D57" s="17"/>
      <c r="E57" s="101">
        <v>0</v>
      </c>
    </row>
    <row r="58" spans="1:5" ht="15.75" customHeight="1">
      <c r="A58" s="27" t="s">
        <v>9</v>
      </c>
      <c r="B58" s="17" t="s">
        <v>52</v>
      </c>
      <c r="C58" s="17"/>
      <c r="D58" s="17"/>
      <c r="E58" s="101">
        <v>0</v>
      </c>
    </row>
    <row r="59" spans="1:5" ht="15.75" customHeight="1">
      <c r="A59" s="27" t="s">
        <v>10</v>
      </c>
      <c r="B59" s="17" t="s">
        <v>53</v>
      </c>
      <c r="C59" s="17"/>
      <c r="D59" s="17"/>
      <c r="E59" s="101">
        <v>0</v>
      </c>
    </row>
    <row r="60" spans="1:5" ht="15.75" customHeight="1">
      <c r="A60" s="23"/>
      <c r="B60" s="25" t="s">
        <v>37</v>
      </c>
      <c r="C60" s="25"/>
      <c r="D60" s="19">
        <f>SUM(D55:D59)</f>
        <v>0</v>
      </c>
      <c r="E60" s="19">
        <f>SUM(E55:E59)</f>
        <v>0</v>
      </c>
    </row>
    <row r="61" spans="1:5" ht="15.75" customHeight="1">
      <c r="A61" s="23">
        <v>3</v>
      </c>
      <c r="B61" s="55" t="s">
        <v>54</v>
      </c>
      <c r="C61" s="25"/>
      <c r="D61" s="25"/>
      <c r="E61" s="25"/>
    </row>
    <row r="62" spans="1:5" ht="15.75" customHeight="1">
      <c r="A62" s="27" t="s">
        <v>7</v>
      </c>
      <c r="B62" s="17" t="s">
        <v>55</v>
      </c>
      <c r="C62" s="17"/>
      <c r="D62" s="98">
        <f>94732179.72+18420473.6</f>
        <v>113152653.32</v>
      </c>
      <c r="E62" s="98">
        <f>69792429.8+22066519.06</f>
        <v>91858948.86</v>
      </c>
    </row>
    <row r="63" spans="1:5" ht="15.75" customHeight="1">
      <c r="A63" s="27" t="s">
        <v>9</v>
      </c>
      <c r="B63" s="17" t="s">
        <v>56</v>
      </c>
      <c r="C63" s="17"/>
      <c r="D63" s="98">
        <v>5014559</v>
      </c>
      <c r="E63" s="98">
        <f>27990+1941558+297310+1453441+0.32</f>
        <v>3720299.32</v>
      </c>
    </row>
    <row r="64" spans="1:5" ht="15.75" customHeight="1">
      <c r="A64" s="27" t="s">
        <v>10</v>
      </c>
      <c r="B64" s="17" t="s">
        <v>199</v>
      </c>
      <c r="C64" s="17"/>
      <c r="D64" s="98">
        <f>2185237+312909+1052691+19152899.69</f>
        <v>22703736.69</v>
      </c>
      <c r="E64" s="98">
        <v>3599258.65</v>
      </c>
    </row>
    <row r="65" spans="1:5" ht="15.75" customHeight="1">
      <c r="A65" s="27" t="s">
        <v>16</v>
      </c>
      <c r="B65" s="17" t="s">
        <v>57</v>
      </c>
      <c r="C65" s="17"/>
      <c r="D65" s="17"/>
      <c r="E65" s="98">
        <v>5398891.58</v>
      </c>
    </row>
    <row r="66" spans="1:5" ht="15.75" customHeight="1">
      <c r="A66" s="27" t="s">
        <v>18</v>
      </c>
      <c r="B66" s="17" t="s">
        <v>58</v>
      </c>
      <c r="C66" s="25"/>
      <c r="D66" s="25"/>
      <c r="E66" s="105"/>
    </row>
    <row r="67" spans="1:5" ht="15.75" customHeight="1">
      <c r="A67" s="23"/>
      <c r="B67" s="25" t="s">
        <v>12</v>
      </c>
      <c r="C67" s="25"/>
      <c r="D67" s="19">
        <f>SUM(D62:D66)</f>
        <v>140870949.01</v>
      </c>
      <c r="E67" s="19">
        <f>SUM(E62:E66)</f>
        <v>104577398.41</v>
      </c>
    </row>
    <row r="68" spans="1:5" ht="15.75" customHeight="1">
      <c r="A68" s="23">
        <v>4</v>
      </c>
      <c r="B68" s="55" t="s">
        <v>59</v>
      </c>
      <c r="C68" s="25"/>
      <c r="D68" s="25"/>
      <c r="E68" s="25"/>
    </row>
    <row r="69" spans="1:5" ht="15.75" customHeight="1">
      <c r="A69" s="23">
        <v>5</v>
      </c>
      <c r="B69" s="55" t="s">
        <v>60</v>
      </c>
      <c r="C69" s="25"/>
      <c r="D69" s="25"/>
      <c r="E69" s="25"/>
    </row>
    <row r="70" spans="1:5" ht="15.75" customHeight="1">
      <c r="A70" s="27"/>
      <c r="B70" s="57" t="s">
        <v>61</v>
      </c>
      <c r="C70" s="17"/>
      <c r="D70" s="19">
        <f>D67+D68+D69</f>
        <v>140870949.01</v>
      </c>
      <c r="E70" s="19">
        <f>E67+E68+E69</f>
        <v>104577398.41</v>
      </c>
    </row>
    <row r="71" spans="1:5" ht="15.75" customHeight="1">
      <c r="A71" s="27"/>
      <c r="B71" s="17"/>
      <c r="C71" s="17"/>
      <c r="D71" s="17"/>
      <c r="E71" s="17"/>
    </row>
    <row r="72" spans="1:5" ht="15.75" customHeight="1">
      <c r="A72" s="32" t="s">
        <v>24</v>
      </c>
      <c r="B72" s="56" t="s">
        <v>62</v>
      </c>
      <c r="C72" s="17"/>
      <c r="D72" s="17"/>
      <c r="E72" s="17"/>
    </row>
    <row r="73" spans="1:5" ht="15.75" customHeight="1">
      <c r="A73" s="23">
        <v>1</v>
      </c>
      <c r="B73" s="25" t="s">
        <v>63</v>
      </c>
      <c r="C73" s="25"/>
      <c r="D73" s="25"/>
      <c r="E73" s="25"/>
    </row>
    <row r="74" spans="1:5" ht="15.75" customHeight="1">
      <c r="A74" s="27" t="s">
        <v>7</v>
      </c>
      <c r="B74" s="17" t="s">
        <v>64</v>
      </c>
      <c r="C74" s="17"/>
      <c r="D74" s="17"/>
      <c r="E74" s="17"/>
    </row>
    <row r="75" spans="1:5" ht="15.75" customHeight="1">
      <c r="A75" s="27" t="s">
        <v>9</v>
      </c>
      <c r="B75" s="17" t="s">
        <v>65</v>
      </c>
      <c r="C75" s="17"/>
      <c r="D75" s="17"/>
      <c r="E75" s="17"/>
    </row>
    <row r="76" spans="1:5" ht="15.75" customHeight="1">
      <c r="A76" s="27"/>
      <c r="B76" s="25" t="s">
        <v>31</v>
      </c>
      <c r="C76" s="25"/>
      <c r="D76" s="19">
        <f>SUM(D73:D75)</f>
        <v>0</v>
      </c>
      <c r="E76" s="19">
        <f>SUM(E73:E75)</f>
        <v>0</v>
      </c>
    </row>
    <row r="77" spans="1:5" ht="15.75" customHeight="1">
      <c r="A77" s="23">
        <v>2</v>
      </c>
      <c r="B77" s="25" t="s">
        <v>66</v>
      </c>
      <c r="C77" s="25"/>
      <c r="D77" s="25"/>
      <c r="E77" s="25"/>
    </row>
    <row r="78" spans="1:5" ht="15.75" customHeight="1">
      <c r="A78" s="23">
        <v>3</v>
      </c>
      <c r="B78" s="25" t="s">
        <v>67</v>
      </c>
      <c r="C78" s="25"/>
      <c r="D78" s="25"/>
      <c r="E78" s="25"/>
    </row>
    <row r="79" spans="1:5" ht="15.75" customHeight="1">
      <c r="A79" s="23">
        <v>4</v>
      </c>
      <c r="B79" s="25" t="s">
        <v>59</v>
      </c>
      <c r="C79" s="25"/>
      <c r="D79" s="25"/>
      <c r="E79" s="25"/>
    </row>
    <row r="80" spans="1:5" ht="15.75" customHeight="1">
      <c r="A80" s="27"/>
      <c r="B80" s="57" t="s">
        <v>68</v>
      </c>
      <c r="C80" s="17"/>
      <c r="D80" s="19">
        <f>SUM(D77:D79)</f>
        <v>0</v>
      </c>
      <c r="E80" s="19">
        <f>SUM(E77:E79)</f>
        <v>0</v>
      </c>
    </row>
    <row r="81" spans="1:5" ht="15.75" customHeight="1">
      <c r="A81" s="27"/>
      <c r="B81" s="18" t="s">
        <v>69</v>
      </c>
      <c r="C81" s="17"/>
      <c r="D81" s="19">
        <f>D60+D70</f>
        <v>140870949.01</v>
      </c>
      <c r="E81" s="19">
        <f>E60+E70</f>
        <v>104577398.41</v>
      </c>
    </row>
    <row r="82" spans="1:5" ht="15.75" customHeight="1">
      <c r="A82" s="27"/>
      <c r="B82" s="17"/>
      <c r="C82" s="17"/>
      <c r="D82" s="17"/>
      <c r="E82" s="17"/>
    </row>
    <row r="83" spans="1:5" ht="15.75" customHeight="1">
      <c r="A83" s="27" t="s">
        <v>70</v>
      </c>
      <c r="B83" s="56" t="s">
        <v>71</v>
      </c>
      <c r="C83" s="17"/>
      <c r="D83" s="17"/>
      <c r="E83" s="17"/>
    </row>
    <row r="84" spans="1:5" ht="15.75" customHeight="1">
      <c r="A84" s="23">
        <v>1</v>
      </c>
      <c r="B84" s="25" t="s">
        <v>72</v>
      </c>
      <c r="C84" s="25"/>
      <c r="D84" s="25"/>
      <c r="E84" s="25"/>
    </row>
    <row r="85" spans="1:5" ht="15.75" customHeight="1">
      <c r="A85" s="23">
        <v>2</v>
      </c>
      <c r="B85" s="25" t="s">
        <v>73</v>
      </c>
      <c r="C85" s="25"/>
      <c r="D85" s="25"/>
      <c r="E85" s="25"/>
    </row>
    <row r="86" spans="1:5" ht="15.75" customHeight="1">
      <c r="A86" s="27">
        <v>3</v>
      </c>
      <c r="B86" s="17" t="s">
        <v>74</v>
      </c>
      <c r="C86" s="17"/>
      <c r="D86" s="98">
        <v>1011473650</v>
      </c>
      <c r="E86" s="98">
        <v>1011473650</v>
      </c>
    </row>
    <row r="87" spans="1:5" ht="15.75" customHeight="1">
      <c r="A87" s="27">
        <v>4</v>
      </c>
      <c r="B87" s="17" t="s">
        <v>75</v>
      </c>
      <c r="C87" s="17"/>
      <c r="D87" s="98"/>
      <c r="E87" s="101">
        <v>0</v>
      </c>
    </row>
    <row r="88" spans="1:9" ht="15.75" customHeight="1">
      <c r="A88" s="27">
        <v>5</v>
      </c>
      <c r="B88" s="17" t="s">
        <v>76</v>
      </c>
      <c r="C88" s="17"/>
      <c r="D88" s="98"/>
      <c r="E88" s="101">
        <v>0</v>
      </c>
      <c r="I88" s="121"/>
    </row>
    <row r="89" spans="1:5" ht="15.75" customHeight="1">
      <c r="A89" s="27">
        <v>6</v>
      </c>
      <c r="B89" s="17" t="s">
        <v>77</v>
      </c>
      <c r="C89" s="17"/>
      <c r="D89" s="98"/>
      <c r="E89" s="101">
        <v>0</v>
      </c>
    </row>
    <row r="90" spans="1:7" ht="15.75" customHeight="1">
      <c r="A90" s="27">
        <v>7</v>
      </c>
      <c r="B90" s="17" t="s">
        <v>78</v>
      </c>
      <c r="C90" s="17"/>
      <c r="D90" s="98">
        <v>39840961.93</v>
      </c>
      <c r="E90" s="98">
        <v>31373643.93</v>
      </c>
      <c r="G90" s="5"/>
    </row>
    <row r="91" spans="1:5" ht="15.75" customHeight="1">
      <c r="A91" s="27">
        <v>8</v>
      </c>
      <c r="B91" s="17" t="s">
        <v>79</v>
      </c>
      <c r="C91" s="17"/>
      <c r="D91" s="98"/>
      <c r="E91" s="101">
        <v>0</v>
      </c>
    </row>
    <row r="92" spans="1:5" ht="15.75" customHeight="1">
      <c r="A92" s="27">
        <v>9</v>
      </c>
      <c r="B92" s="17" t="s">
        <v>80</v>
      </c>
      <c r="C92" s="17"/>
      <c r="D92" s="98">
        <v>353247448.58</v>
      </c>
      <c r="E92" s="98">
        <v>192368400</v>
      </c>
    </row>
    <row r="93" spans="1:5" ht="15.75" customHeight="1">
      <c r="A93" s="27">
        <v>10</v>
      </c>
      <c r="B93" s="17" t="s">
        <v>81</v>
      </c>
      <c r="C93" s="17"/>
      <c r="D93" s="98">
        <v>149496741.8</v>
      </c>
      <c r="E93" s="98">
        <v>169346366.58</v>
      </c>
    </row>
    <row r="94" spans="1:7" ht="15.75" customHeight="1">
      <c r="A94" s="27"/>
      <c r="B94" s="57" t="s">
        <v>82</v>
      </c>
      <c r="C94" s="28"/>
      <c r="D94" s="19">
        <f>SUM(D84:D93)</f>
        <v>1554058802.31</v>
      </c>
      <c r="E94" s="19">
        <f>SUM(E84:E93)</f>
        <v>1404562060.5099998</v>
      </c>
      <c r="G94" s="5"/>
    </row>
    <row r="95" spans="1:8" ht="15.75" customHeight="1">
      <c r="A95" s="23"/>
      <c r="B95" s="17"/>
      <c r="C95" s="17"/>
      <c r="D95" s="17"/>
      <c r="E95" s="17"/>
      <c r="H95" s="5"/>
    </row>
    <row r="96" spans="1:9" ht="15.75" customHeight="1">
      <c r="A96" s="17"/>
      <c r="B96" s="55" t="s">
        <v>83</v>
      </c>
      <c r="C96" s="17"/>
      <c r="D96" s="19">
        <f>D81+D94</f>
        <v>1694929751.32</v>
      </c>
      <c r="E96" s="19">
        <f>E81+E94</f>
        <v>1509139458.9199998</v>
      </c>
      <c r="I96" s="120"/>
    </row>
    <row r="97" spans="1:5" ht="15.75">
      <c r="A97" s="33"/>
      <c r="B97" s="33"/>
      <c r="C97" s="33"/>
      <c r="D97" s="33"/>
      <c r="E97" s="33"/>
    </row>
    <row r="98" ht="12.75">
      <c r="A98" s="34"/>
    </row>
    <row r="99" ht="12.75">
      <c r="A99" s="34"/>
    </row>
    <row r="100" ht="12.75">
      <c r="D100" s="20"/>
    </row>
    <row r="103" ht="12.75" customHeight="1"/>
    <row r="104" ht="12.75" customHeight="1"/>
    <row r="153" ht="12.75" customHeight="1"/>
    <row r="154" ht="12.75" customHeight="1"/>
  </sheetData>
  <sheetProtection/>
  <mergeCells count="2">
    <mergeCell ref="B3:E3"/>
    <mergeCell ref="B52:E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9">
      <selection activeCell="H25" sqref="H25"/>
    </sheetView>
  </sheetViews>
  <sheetFormatPr defaultColWidth="9.140625" defaultRowHeight="12.75"/>
  <cols>
    <col min="1" max="1" width="4.140625" style="13" customWidth="1"/>
    <col min="2" max="2" width="51.7109375" style="13" customWidth="1"/>
    <col min="3" max="3" width="9.8515625" style="34" hidden="1" customWidth="1"/>
    <col min="4" max="4" width="15.7109375" style="34" customWidth="1"/>
    <col min="5" max="5" width="15.00390625" style="34" customWidth="1"/>
    <col min="6" max="6" width="8.7109375" style="0" customWidth="1"/>
    <col min="7" max="7" width="7.8515625" style="0" customWidth="1"/>
    <col min="8" max="9" width="14.7109375" style="20" customWidth="1"/>
  </cols>
  <sheetData>
    <row r="1" spans="1:5" ht="15.75">
      <c r="A1" s="12" t="s">
        <v>182</v>
      </c>
      <c r="B1" s="21"/>
      <c r="C1" s="35"/>
      <c r="D1" s="35"/>
      <c r="E1" s="14" t="s">
        <v>195</v>
      </c>
    </row>
    <row r="2" spans="1:5" ht="15.75">
      <c r="A2" s="12"/>
      <c r="B2" s="21"/>
      <c r="C2" s="35"/>
      <c r="D2" s="35"/>
      <c r="E2" s="35"/>
    </row>
    <row r="3" spans="1:5" ht="15.75">
      <c r="A3" s="36"/>
      <c r="B3" s="131" t="s">
        <v>153</v>
      </c>
      <c r="C3" s="131"/>
      <c r="D3" s="131"/>
      <c r="E3" s="131"/>
    </row>
    <row r="4" spans="1:5" ht="15.75">
      <c r="A4" s="36"/>
      <c r="B4" s="132" t="s">
        <v>154</v>
      </c>
      <c r="C4" s="132"/>
      <c r="D4" s="132"/>
      <c r="E4" s="132"/>
    </row>
    <row r="5" spans="1:5" s="75" customFormat="1" ht="32.25" customHeight="1">
      <c r="A5" s="74" t="s">
        <v>84</v>
      </c>
      <c r="B5" s="74" t="s">
        <v>155</v>
      </c>
      <c r="C5" s="74" t="s">
        <v>135</v>
      </c>
      <c r="D5" s="97" t="s">
        <v>196</v>
      </c>
      <c r="E5" s="97" t="s">
        <v>194</v>
      </c>
    </row>
    <row r="6" spans="1:5" ht="24.75" customHeight="1">
      <c r="A6" s="23">
        <v>1</v>
      </c>
      <c r="B6" s="25" t="s">
        <v>85</v>
      </c>
      <c r="C6" s="8">
        <v>701702</v>
      </c>
      <c r="D6" s="122">
        <f>1085069041.22+7000-142211.65</f>
        <v>1084933829.57</v>
      </c>
      <c r="E6" s="118">
        <v>950298304</v>
      </c>
    </row>
    <row r="7" spans="1:5" ht="24.75" customHeight="1">
      <c r="A7" s="23">
        <v>2</v>
      </c>
      <c r="B7" s="25" t="s">
        <v>144</v>
      </c>
      <c r="C7" s="8">
        <v>752758</v>
      </c>
      <c r="D7" s="122">
        <f>4200000+132610.5</f>
        <v>4332610.5</v>
      </c>
      <c r="E7" s="118">
        <v>5508321</v>
      </c>
    </row>
    <row r="8" spans="1:5" ht="27.75" customHeight="1">
      <c r="A8" s="37">
        <v>3</v>
      </c>
      <c r="B8" s="38" t="s">
        <v>136</v>
      </c>
      <c r="C8" s="64">
        <v>713714</v>
      </c>
      <c r="D8" s="123">
        <f>-104927987.41+2013251.13</f>
        <v>-102914736.28</v>
      </c>
      <c r="E8" s="117">
        <v>7695937</v>
      </c>
    </row>
    <row r="9" spans="1:5" ht="24.75" customHeight="1">
      <c r="A9" s="23">
        <v>4</v>
      </c>
      <c r="B9" s="39" t="s">
        <v>138</v>
      </c>
      <c r="C9" s="65" t="s">
        <v>137</v>
      </c>
      <c r="D9" s="114">
        <f>172908818.13+205683904.47+23167887.4+5281170.06+35500146.16+1945091.02+13552.61</f>
        <v>444500569.85</v>
      </c>
      <c r="E9" s="109">
        <v>393000509.28</v>
      </c>
    </row>
    <row r="10" spans="1:5" ht="24.75" customHeight="1">
      <c r="A10" s="23">
        <v>5</v>
      </c>
      <c r="B10" s="39" t="s">
        <v>86</v>
      </c>
      <c r="C10" s="66" t="s">
        <v>139</v>
      </c>
      <c r="D10" s="125">
        <f>D11+D12+D13</f>
        <v>162986292</v>
      </c>
      <c r="E10" s="41">
        <f>E11+E12+E13</f>
        <v>154429298</v>
      </c>
    </row>
    <row r="11" spans="1:5" ht="24.75" customHeight="1">
      <c r="A11" s="23"/>
      <c r="B11" s="39" t="s">
        <v>87</v>
      </c>
      <c r="C11" s="66">
        <v>641</v>
      </c>
      <c r="D11" s="114">
        <f>132827867</f>
        <v>132827867</v>
      </c>
      <c r="E11" s="114">
        <v>122596693</v>
      </c>
    </row>
    <row r="12" spans="1:5" ht="24.75" customHeight="1">
      <c r="A12" s="23"/>
      <c r="B12" s="39" t="s">
        <v>88</v>
      </c>
      <c r="C12" s="66" t="s">
        <v>140</v>
      </c>
      <c r="D12" s="114">
        <v>20098061</v>
      </c>
      <c r="E12" s="116">
        <v>19141723</v>
      </c>
    </row>
    <row r="13" spans="1:5" ht="24.75" customHeight="1">
      <c r="A13" s="23"/>
      <c r="B13" s="40" t="s">
        <v>184</v>
      </c>
      <c r="C13" s="67">
        <v>648</v>
      </c>
      <c r="D13" s="129">
        <v>10060364</v>
      </c>
      <c r="E13" s="115">
        <v>12690882</v>
      </c>
    </row>
    <row r="14" spans="1:5" ht="24.75" customHeight="1">
      <c r="A14" s="23">
        <v>6</v>
      </c>
      <c r="B14" s="39" t="s">
        <v>89</v>
      </c>
      <c r="C14" s="65">
        <v>68</v>
      </c>
      <c r="D14" s="114">
        <v>77308088</v>
      </c>
      <c r="E14" s="116">
        <v>81226438</v>
      </c>
    </row>
    <row r="15" spans="1:5" ht="24.75" customHeight="1">
      <c r="A15" s="23">
        <v>7</v>
      </c>
      <c r="B15" s="39" t="s">
        <v>142</v>
      </c>
      <c r="C15" s="65" t="s">
        <v>141</v>
      </c>
      <c r="D15" s="114">
        <f>49731056.68+777564.84+649554+9327877.07+8467748.97+2879112.28+1505505.05+2119455.37+7653460.41+4801519.51+34500+755698.08+542100+1089959.74+2314424.5+375000+2046389.5+2182443+1441998.9+1750+1777936.62+469142.57+792020.79+28163.6+5625651.03+474000+1010187.99+7742002.5+6582984+2519894.52+908530+1483876.4+132610.05+300000+769805.34+12522+244316.67+15405.96+3491688.42+709300+7000</f>
        <v>133794156.36</v>
      </c>
      <c r="E15" s="110">
        <f>49996200+990781.89+808104+14790094.44+2530800+1445911.74+2116152+18672416.04+720000+375000+10659301.5+1493575.75+3058211.28+1863042+537259+541976.03+184020.31+4410446.98+1439649.09+14829968+200+34857+1380067+1107812.72+2415000+791546+6808244.65+1536000</f>
        <v>145536637.42</v>
      </c>
    </row>
    <row r="16" spans="1:5" s="4" customFormat="1" ht="24.75" customHeight="1">
      <c r="A16" s="23">
        <v>8</v>
      </c>
      <c r="B16" s="68" t="s">
        <v>90</v>
      </c>
      <c r="C16" s="65"/>
      <c r="D16" s="125">
        <f>D9+D10+D14+D15</f>
        <v>818589106.21</v>
      </c>
      <c r="E16" s="41">
        <f>E9+E10+E14+E15</f>
        <v>774192882.6999999</v>
      </c>
    </row>
    <row r="17" spans="1:5" ht="24.75" customHeight="1">
      <c r="A17" s="42">
        <f>A16+1</f>
        <v>9</v>
      </c>
      <c r="B17" s="43" t="s">
        <v>151</v>
      </c>
      <c r="C17" s="72"/>
      <c r="D17" s="126">
        <f>D6+D7+D8-D16</f>
        <v>167762597.57999992</v>
      </c>
      <c r="E17" s="70">
        <f>E6+E7+E8-E16</f>
        <v>189309679.30000007</v>
      </c>
    </row>
    <row r="18" spans="1:5" ht="28.5" customHeight="1">
      <c r="A18" s="37">
        <f>A17+1</f>
        <v>10</v>
      </c>
      <c r="B18" s="44" t="s">
        <v>91</v>
      </c>
      <c r="C18" s="73"/>
      <c r="D18" s="127"/>
      <c r="E18" s="111"/>
    </row>
    <row r="19" spans="1:5" ht="24.75" customHeight="1">
      <c r="A19" s="45">
        <f>A18+1</f>
        <v>11</v>
      </c>
      <c r="B19" s="44" t="s">
        <v>92</v>
      </c>
      <c r="C19" s="73"/>
      <c r="D19" s="127"/>
      <c r="E19" s="111"/>
    </row>
    <row r="20" spans="1:5" ht="24.75" customHeight="1">
      <c r="A20" s="23">
        <f>A19+1</f>
        <v>12</v>
      </c>
      <c r="B20" s="39" t="s">
        <v>93</v>
      </c>
      <c r="C20" s="65"/>
      <c r="D20" s="114">
        <f>D21+D22+D23+D24</f>
        <v>-1236891.85</v>
      </c>
      <c r="E20" s="112"/>
    </row>
    <row r="21" spans="1:5" ht="24.75" customHeight="1">
      <c r="A21" s="46">
        <v>12.1</v>
      </c>
      <c r="B21" s="25" t="s">
        <v>127</v>
      </c>
      <c r="C21" s="46"/>
      <c r="D21" s="128">
        <f>77420252-77640252</f>
        <v>-220000</v>
      </c>
      <c r="E21" s="27"/>
    </row>
    <row r="22" spans="1:5" ht="24.75" customHeight="1">
      <c r="A22" s="46">
        <v>12.1</v>
      </c>
      <c r="B22" s="39" t="s">
        <v>128</v>
      </c>
      <c r="C22" s="65"/>
      <c r="D22" s="124"/>
      <c r="E22" s="112"/>
    </row>
    <row r="23" spans="1:5" ht="24.75" customHeight="1">
      <c r="A23" s="46">
        <v>12.1</v>
      </c>
      <c r="B23" s="39" t="s">
        <v>145</v>
      </c>
      <c r="C23" s="8">
        <v>769669</v>
      </c>
      <c r="D23" s="122">
        <f>7596.82+712356.64-1736845.31</f>
        <v>-1016891.8500000001</v>
      </c>
      <c r="E23" s="113">
        <v>-447275.09</v>
      </c>
    </row>
    <row r="24" spans="1:5" ht="24.75" customHeight="1">
      <c r="A24" s="46">
        <v>12.1</v>
      </c>
      <c r="B24" s="39" t="s">
        <v>143</v>
      </c>
      <c r="C24" s="8">
        <v>768668</v>
      </c>
      <c r="D24" s="122"/>
      <c r="E24" s="113">
        <v>56696</v>
      </c>
    </row>
    <row r="25" spans="1:5" ht="29.25" customHeight="1">
      <c r="A25" s="45">
        <v>13</v>
      </c>
      <c r="B25" s="43" t="s">
        <v>152</v>
      </c>
      <c r="C25" s="8"/>
      <c r="D25" s="126">
        <f>D21+D22+D23+D24</f>
        <v>-1236891.85</v>
      </c>
      <c r="E25" s="70">
        <f>E21+E22+E23+E24</f>
        <v>-390579.09</v>
      </c>
    </row>
    <row r="26" spans="1:5" ht="24.75" customHeight="1">
      <c r="A26" s="23">
        <v>14</v>
      </c>
      <c r="B26" s="69" t="s">
        <v>94</v>
      </c>
      <c r="C26" s="8"/>
      <c r="D26" s="125">
        <f>D17+D25</f>
        <v>166525705.72999993</v>
      </c>
      <c r="E26" s="41">
        <f>E17+E25</f>
        <v>188919100.21000007</v>
      </c>
    </row>
    <row r="27" spans="1:5" ht="24.75" customHeight="1">
      <c r="A27" s="23">
        <f>A26+1</f>
        <v>15</v>
      </c>
      <c r="B27" s="39" t="s">
        <v>95</v>
      </c>
      <c r="C27" s="8">
        <v>694</v>
      </c>
      <c r="D27" s="122">
        <v>17028963.87</v>
      </c>
      <c r="E27" s="118">
        <v>19572734.4</v>
      </c>
    </row>
    <row r="28" spans="1:5" ht="24.75" customHeight="1">
      <c r="A28" s="23">
        <f>A27+1</f>
        <v>16</v>
      </c>
      <c r="B28" s="69" t="s">
        <v>96</v>
      </c>
      <c r="C28" s="65"/>
      <c r="D28" s="125">
        <f>D26-D27</f>
        <v>149496741.85999992</v>
      </c>
      <c r="E28" s="41">
        <f>E26-E27</f>
        <v>169346365.81000006</v>
      </c>
    </row>
    <row r="29" ht="19.5" customHeight="1"/>
    <row r="30" ht="19.5" customHeight="1"/>
    <row r="31" ht="19.5" customHeight="1"/>
  </sheetData>
  <sheetProtection/>
  <mergeCells count="2"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9">
      <selection activeCell="D30" sqref="D30"/>
    </sheetView>
  </sheetViews>
  <sheetFormatPr defaultColWidth="9.140625" defaultRowHeight="12.75"/>
  <cols>
    <col min="1" max="1" width="4.140625" style="34" customWidth="1"/>
    <col min="2" max="2" width="48.8515625" style="13" customWidth="1"/>
    <col min="3" max="3" width="16.00390625" style="13" customWidth="1"/>
    <col min="4" max="4" width="15.57421875" style="13" customWidth="1"/>
    <col min="5" max="5" width="13.7109375" style="0" customWidth="1"/>
    <col min="6" max="6" width="10.57421875" style="0" customWidth="1"/>
    <col min="7" max="7" width="16.00390625" style="0" bestFit="1" customWidth="1"/>
  </cols>
  <sheetData>
    <row r="1" ht="21.75" customHeight="1">
      <c r="A1" s="12" t="s">
        <v>182</v>
      </c>
    </row>
    <row r="2" ht="21.75" customHeight="1"/>
    <row r="3" spans="2:4" ht="21.75" customHeight="1">
      <c r="B3" s="54" t="s">
        <v>156</v>
      </c>
      <c r="C3" s="54"/>
      <c r="D3" s="54"/>
    </row>
    <row r="4" spans="1:4" s="2" customFormat="1" ht="21.75" customHeight="1">
      <c r="A4" s="47"/>
      <c r="B4" s="48"/>
      <c r="C4" s="48"/>
      <c r="D4" s="48"/>
    </row>
    <row r="5" spans="1:4" s="1" customFormat="1" ht="30" customHeight="1">
      <c r="A5" s="49" t="s">
        <v>84</v>
      </c>
      <c r="B5" s="18" t="s">
        <v>108</v>
      </c>
      <c r="C5" s="76" t="s">
        <v>197</v>
      </c>
      <c r="D5" s="76" t="s">
        <v>194</v>
      </c>
    </row>
    <row r="6" spans="1:4" ht="24.75" customHeight="1">
      <c r="A6" s="49" t="s">
        <v>2</v>
      </c>
      <c r="B6" s="18" t="s">
        <v>150</v>
      </c>
      <c r="C6" s="19">
        <f>C13</f>
        <v>161220.9700000286</v>
      </c>
      <c r="D6" s="19">
        <f>D13</f>
        <v>65003678.400000006</v>
      </c>
    </row>
    <row r="7" spans="1:4" ht="24.75" customHeight="1">
      <c r="A7" s="27" t="s">
        <v>109</v>
      </c>
      <c r="B7" s="17" t="s">
        <v>157</v>
      </c>
      <c r="C7" s="98">
        <v>1408403792</v>
      </c>
      <c r="D7" s="98">
        <v>971004030</v>
      </c>
    </row>
    <row r="8" spans="1:4" ht="24.75" customHeight="1">
      <c r="A8" s="27" t="s">
        <v>110</v>
      </c>
      <c r="B8" s="17" t="s">
        <v>148</v>
      </c>
      <c r="C8" s="98">
        <f>583366883+4957094-504759.97</f>
        <v>587819217.03</v>
      </c>
      <c r="D8" s="98">
        <f>646917677</f>
        <v>646917677</v>
      </c>
    </row>
    <row r="9" spans="1:4" ht="24.75" customHeight="1">
      <c r="A9" s="27">
        <v>3</v>
      </c>
      <c r="B9" s="17" t="s">
        <v>147</v>
      </c>
      <c r="C9" s="98">
        <f>114437449+76996+25558561+3849155+14058387</f>
        <v>157980548</v>
      </c>
      <c r="D9" s="98">
        <f>112999481-487345+25360256+3627301</f>
        <v>141499693</v>
      </c>
    </row>
    <row r="10" spans="1:7" ht="24.75" customHeight="1">
      <c r="A10" s="27">
        <v>4</v>
      </c>
      <c r="B10" s="17" t="s">
        <v>106</v>
      </c>
      <c r="C10" s="98">
        <f>7620000+553528812</f>
        <v>561148812</v>
      </c>
      <c r="D10" s="98">
        <f>11526077-192076+9.6-1807</f>
        <v>11332203.6</v>
      </c>
      <c r="G10" s="5"/>
    </row>
    <row r="11" spans="1:4" ht="24.75" customHeight="1">
      <c r="A11" s="27">
        <v>5</v>
      </c>
      <c r="B11" s="17" t="s">
        <v>113</v>
      </c>
      <c r="C11" s="17"/>
      <c r="D11" s="17"/>
    </row>
    <row r="12" spans="1:4" s="6" customFormat="1" ht="24.75" customHeight="1">
      <c r="A12" s="27">
        <v>6</v>
      </c>
      <c r="B12" s="17" t="s">
        <v>146</v>
      </c>
      <c r="C12" s="98">
        <f>19572736+50346277+23632956+7742025</f>
        <v>101293994</v>
      </c>
      <c r="D12" s="98">
        <f>12501340+25240316+28244310+38156012+2108800</f>
        <v>106250778</v>
      </c>
    </row>
    <row r="13" spans="1:4" s="6" customFormat="1" ht="24.75" customHeight="1">
      <c r="A13" s="49"/>
      <c r="B13" s="50" t="s">
        <v>107</v>
      </c>
      <c r="C13" s="19">
        <f>C7-C8-C9-C10-C12</f>
        <v>161220.9700000286</v>
      </c>
      <c r="D13" s="19">
        <f>D7-D8-D9-D10-D12</f>
        <v>65003678.400000006</v>
      </c>
    </row>
    <row r="14" spans="1:7" ht="24.75" customHeight="1">
      <c r="A14" s="49" t="s">
        <v>24</v>
      </c>
      <c r="B14" s="18" t="s">
        <v>114</v>
      </c>
      <c r="C14" s="19">
        <f>C19</f>
        <v>0</v>
      </c>
      <c r="D14" s="19">
        <f>D19</f>
        <v>-61918249</v>
      </c>
      <c r="G14" s="107"/>
    </row>
    <row r="15" spans="1:4" ht="24.75" customHeight="1">
      <c r="A15" s="27" t="s">
        <v>109</v>
      </c>
      <c r="B15" s="17" t="s">
        <v>115</v>
      </c>
      <c r="C15" s="17"/>
      <c r="D15" s="98">
        <v>41630000</v>
      </c>
    </row>
    <row r="16" spans="1:4" ht="24.75" customHeight="1">
      <c r="A16" s="27" t="s">
        <v>110</v>
      </c>
      <c r="B16" s="17" t="s">
        <v>190</v>
      </c>
      <c r="C16" s="17"/>
      <c r="D16" s="98">
        <v>21870496</v>
      </c>
    </row>
    <row r="17" spans="1:4" ht="24.75" customHeight="1">
      <c r="A17" s="27" t="s">
        <v>111</v>
      </c>
      <c r="B17" s="17" t="s">
        <v>116</v>
      </c>
      <c r="C17" s="17"/>
      <c r="D17" s="17"/>
    </row>
    <row r="18" spans="1:4" ht="24.75" customHeight="1">
      <c r="A18" s="27" t="s">
        <v>112</v>
      </c>
      <c r="B18" s="17" t="s">
        <v>117</v>
      </c>
      <c r="C18" s="17"/>
      <c r="D18" s="98">
        <f>1580102+2145</f>
        <v>1582247</v>
      </c>
    </row>
    <row r="19" spans="1:4" s="6" customFormat="1" ht="24.75" customHeight="1">
      <c r="A19" s="27"/>
      <c r="B19" s="50" t="s">
        <v>118</v>
      </c>
      <c r="C19" s="19">
        <f>-C16-C15+C18</f>
        <v>0</v>
      </c>
      <c r="D19" s="19">
        <f>-D16-D15+D18</f>
        <v>-61918249</v>
      </c>
    </row>
    <row r="20" spans="1:4" ht="24.75" customHeight="1">
      <c r="A20" s="49" t="s">
        <v>70</v>
      </c>
      <c r="B20" s="18" t="s">
        <v>119</v>
      </c>
      <c r="C20" s="18"/>
      <c r="D20" s="18"/>
    </row>
    <row r="21" spans="1:4" ht="24.75" customHeight="1">
      <c r="A21" s="27" t="s">
        <v>109</v>
      </c>
      <c r="B21" s="17" t="s">
        <v>120</v>
      </c>
      <c r="C21" s="17"/>
      <c r="D21" s="17"/>
    </row>
    <row r="22" spans="1:4" ht="24.75" customHeight="1">
      <c r="A22" s="27" t="s">
        <v>110</v>
      </c>
      <c r="B22" s="17" t="s">
        <v>121</v>
      </c>
      <c r="C22" s="17"/>
      <c r="D22" s="17"/>
    </row>
    <row r="23" spans="1:4" ht="24.75" customHeight="1">
      <c r="A23" s="27">
        <v>3</v>
      </c>
      <c r="B23" s="17" t="s">
        <v>130</v>
      </c>
      <c r="C23" s="17"/>
      <c r="D23" s="17"/>
    </row>
    <row r="24" spans="1:4" ht="24.75" customHeight="1">
      <c r="A24" s="27" t="s">
        <v>112</v>
      </c>
      <c r="B24" s="17" t="s">
        <v>122</v>
      </c>
      <c r="C24" s="17"/>
      <c r="D24" s="17"/>
    </row>
    <row r="25" spans="1:4" ht="24.75" customHeight="1">
      <c r="A25" s="27"/>
      <c r="B25" s="50" t="s">
        <v>123</v>
      </c>
      <c r="C25" s="19">
        <f>C21+C22+C23+C24</f>
        <v>0</v>
      </c>
      <c r="D25" s="19">
        <f>D21+D22+D23+D24</f>
        <v>0</v>
      </c>
    </row>
    <row r="26" spans="1:4" ht="24.75" customHeight="1">
      <c r="A26" s="27" t="s">
        <v>131</v>
      </c>
      <c r="B26" s="18" t="s">
        <v>124</v>
      </c>
      <c r="C26" s="19">
        <f>C13+C19+C25</f>
        <v>161220.9700000286</v>
      </c>
      <c r="D26" s="19">
        <f>D13+D19+D25</f>
        <v>3085429.400000006</v>
      </c>
    </row>
    <row r="27" spans="1:4" s="6" customFormat="1" ht="24.75" customHeight="1">
      <c r="A27" s="27" t="s">
        <v>125</v>
      </c>
      <c r="B27" s="18" t="s">
        <v>134</v>
      </c>
      <c r="C27" s="106">
        <f>D28</f>
        <v>4970936.030000006</v>
      </c>
      <c r="D27" s="106">
        <v>1885506.63</v>
      </c>
    </row>
    <row r="28" spans="1:4" ht="24.75" customHeight="1">
      <c r="A28" s="49"/>
      <c r="B28" s="18" t="s">
        <v>126</v>
      </c>
      <c r="C28" s="19">
        <f>C26+C27</f>
        <v>5132157.000000034</v>
      </c>
      <c r="D28" s="19">
        <f>D26+D27</f>
        <v>4970936.030000006</v>
      </c>
    </row>
    <row r="29" ht="21.75" customHeight="1"/>
    <row r="30" spans="4:5" ht="21.75" customHeight="1">
      <c r="D30" s="20"/>
      <c r="E30" s="108"/>
    </row>
    <row r="31" spans="3:5" ht="21.75" customHeight="1">
      <c r="C31" s="20"/>
      <c r="E31" s="5"/>
    </row>
    <row r="32" ht="21.75" customHeight="1"/>
  </sheetData>
  <sheetProtection/>
  <printOptions/>
  <pageMargins left="0.24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K5" sqref="K5:M9"/>
    </sheetView>
  </sheetViews>
  <sheetFormatPr defaultColWidth="9.140625" defaultRowHeight="12.75"/>
  <cols>
    <col min="1" max="1" width="2.7109375" style="13" customWidth="1"/>
    <col min="2" max="2" width="31.7109375" style="13" customWidth="1"/>
    <col min="3" max="3" width="11.57421875" style="13" customWidth="1"/>
    <col min="4" max="4" width="6.28125" style="13" customWidth="1"/>
    <col min="5" max="5" width="8.140625" style="13" customWidth="1"/>
    <col min="6" max="6" width="8.8515625" style="13" customWidth="1"/>
    <col min="7" max="7" width="11.28125" style="13" customWidth="1"/>
    <col min="8" max="8" width="11.57421875" style="13" customWidth="1"/>
    <col min="9" max="9" width="4.28125" style="0" customWidth="1"/>
  </cols>
  <sheetData>
    <row r="1" spans="1:8" ht="21.75" customHeight="1">
      <c r="A1" s="12" t="s">
        <v>182</v>
      </c>
      <c r="H1" s="14" t="s">
        <v>195</v>
      </c>
    </row>
    <row r="2" ht="21.75" customHeight="1"/>
    <row r="3" spans="2:8" ht="21.75" customHeight="1">
      <c r="B3" s="133" t="s">
        <v>97</v>
      </c>
      <c r="C3" s="133"/>
      <c r="D3" s="133"/>
      <c r="E3" s="133"/>
      <c r="F3" s="133"/>
      <c r="G3" s="133"/>
      <c r="H3" s="133"/>
    </row>
    <row r="4" spans="3:8" ht="21.75" customHeight="1">
      <c r="C4" s="15"/>
      <c r="D4" s="15"/>
      <c r="F4" s="15"/>
      <c r="G4" s="15"/>
      <c r="H4" s="16" t="s">
        <v>133</v>
      </c>
    </row>
    <row r="5" spans="1:8" s="10" customFormat="1" ht="45.75" customHeight="1">
      <c r="A5" s="9" t="s">
        <v>84</v>
      </c>
      <c r="B5" s="9" t="s">
        <v>98</v>
      </c>
      <c r="C5" s="9" t="s">
        <v>74</v>
      </c>
      <c r="D5" s="9" t="s">
        <v>75</v>
      </c>
      <c r="E5" s="9" t="s">
        <v>99</v>
      </c>
      <c r="F5" s="9" t="s">
        <v>100</v>
      </c>
      <c r="G5" s="9" t="s">
        <v>149</v>
      </c>
      <c r="H5" s="71" t="s">
        <v>101</v>
      </c>
    </row>
    <row r="6" spans="1:9" ht="24.75" customHeight="1">
      <c r="A6" s="17"/>
      <c r="B6" s="18" t="s">
        <v>129</v>
      </c>
      <c r="C6" s="19">
        <v>607296</v>
      </c>
      <c r="D6" s="19">
        <v>0</v>
      </c>
      <c r="E6" s="19">
        <v>0</v>
      </c>
      <c r="F6" s="19">
        <v>14637.72</v>
      </c>
      <c r="G6" s="19">
        <v>410788.93</v>
      </c>
      <c r="H6" s="19">
        <f>SUM(C6:G6)</f>
        <v>1032722.6499999999</v>
      </c>
      <c r="I6" s="3"/>
    </row>
    <row r="7" spans="1:9" ht="24.75" customHeight="1">
      <c r="A7" s="17"/>
      <c r="B7" s="18"/>
      <c r="C7" s="19"/>
      <c r="D7" s="19"/>
      <c r="E7" s="19"/>
      <c r="F7" s="19"/>
      <c r="G7" s="19"/>
      <c r="H7" s="19"/>
      <c r="I7" s="3"/>
    </row>
    <row r="8" spans="1:9" ht="24.75" customHeight="1">
      <c r="A8" s="17"/>
      <c r="B8" s="17" t="s">
        <v>102</v>
      </c>
      <c r="C8" s="11">
        <v>0</v>
      </c>
      <c r="D8" s="11">
        <v>0</v>
      </c>
      <c r="E8" s="11">
        <v>0</v>
      </c>
      <c r="F8" s="11">
        <v>0</v>
      </c>
      <c r="G8" s="11">
        <v>202493.043</v>
      </c>
      <c r="H8" s="26">
        <f>SUM(C8:G8)</f>
        <v>202493.043</v>
      </c>
      <c r="I8" s="3"/>
    </row>
    <row r="9" spans="1:9" ht="24.75" customHeight="1">
      <c r="A9" s="17"/>
      <c r="B9" s="17" t="s">
        <v>103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26">
        <f>SUM(C9:G9)</f>
        <v>0</v>
      </c>
      <c r="I9" s="3"/>
    </row>
    <row r="10" spans="1:9" ht="24.75" customHeight="1">
      <c r="A10" s="17"/>
      <c r="B10" s="17" t="s">
        <v>104</v>
      </c>
      <c r="C10" s="11">
        <v>0</v>
      </c>
      <c r="D10" s="11">
        <v>0</v>
      </c>
      <c r="E10" s="11">
        <v>0</v>
      </c>
      <c r="F10" s="11">
        <v>6611.29</v>
      </c>
      <c r="G10" s="11">
        <v>-6611.291</v>
      </c>
      <c r="H10" s="26">
        <f>SUM(C10:G10)</f>
        <v>-0.0010000000002037268</v>
      </c>
      <c r="I10" s="3"/>
    </row>
    <row r="11" spans="1:9" ht="24.75" customHeight="1">
      <c r="A11" s="17"/>
      <c r="B11" s="17" t="s">
        <v>105</v>
      </c>
      <c r="C11" s="11">
        <v>404177.649</v>
      </c>
      <c r="D11" s="11">
        <v>0</v>
      </c>
      <c r="E11" s="11">
        <v>0</v>
      </c>
      <c r="F11" s="11">
        <v>0</v>
      </c>
      <c r="G11" s="11">
        <v>-404177.649</v>
      </c>
      <c r="H11" s="26">
        <f>SUM(C11:G11)</f>
        <v>0</v>
      </c>
      <c r="I11" s="3"/>
    </row>
    <row r="12" spans="1:9" ht="24.75" customHeight="1">
      <c r="A12" s="17"/>
      <c r="B12" s="18" t="s">
        <v>183</v>
      </c>
      <c r="C12" s="19">
        <f>SUM(C6:C11)</f>
        <v>1011473.649</v>
      </c>
      <c r="D12" s="19"/>
      <c r="E12" s="19"/>
      <c r="F12" s="19">
        <f>F6+F10</f>
        <v>21249.01</v>
      </c>
      <c r="G12" s="19">
        <f>SUM(G6:G11)</f>
        <v>202493.03300000005</v>
      </c>
      <c r="H12" s="19">
        <f>SUM(C12:G12)</f>
        <v>1235215.692</v>
      </c>
      <c r="I12" s="3"/>
    </row>
    <row r="14" spans="1:9" ht="24.75" customHeight="1">
      <c r="A14" s="17"/>
      <c r="B14" s="17" t="s">
        <v>102</v>
      </c>
      <c r="C14" s="11">
        <v>0</v>
      </c>
      <c r="D14" s="11">
        <v>0</v>
      </c>
      <c r="E14" s="11">
        <v>0</v>
      </c>
      <c r="F14" s="11">
        <v>0</v>
      </c>
      <c r="G14" s="11">
        <v>169346.367</v>
      </c>
      <c r="H14" s="26">
        <f>SUM(C14:G14)</f>
        <v>169346.367</v>
      </c>
      <c r="I14" s="3"/>
    </row>
    <row r="15" spans="1:9" ht="24.75" customHeight="1">
      <c r="A15" s="17"/>
      <c r="B15" s="17" t="s">
        <v>103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26">
        <f>SUM(C15:G15)</f>
        <v>0</v>
      </c>
      <c r="I15" s="3"/>
    </row>
    <row r="16" spans="1:9" ht="24.75" customHeight="1">
      <c r="A16" s="17"/>
      <c r="B16" s="17" t="s">
        <v>104</v>
      </c>
      <c r="C16" s="11">
        <v>0</v>
      </c>
      <c r="D16" s="11">
        <v>0</v>
      </c>
      <c r="E16" s="11">
        <v>0</v>
      </c>
      <c r="F16" s="11">
        <v>10124.652</v>
      </c>
      <c r="G16" s="11">
        <v>-10124.65</v>
      </c>
      <c r="H16" s="26">
        <f>SUM(C16:G16)</f>
        <v>0.0020000000004074536</v>
      </c>
      <c r="I16" s="3"/>
    </row>
    <row r="17" spans="1:9" ht="24.75" customHeight="1">
      <c r="A17" s="17"/>
      <c r="B17" s="17" t="s">
        <v>105</v>
      </c>
      <c r="C17" s="11"/>
      <c r="D17" s="11">
        <v>0</v>
      </c>
      <c r="E17" s="11">
        <v>0</v>
      </c>
      <c r="F17" s="11">
        <v>0</v>
      </c>
      <c r="G17" s="11">
        <v>0</v>
      </c>
      <c r="H17" s="26">
        <f>SUM(C17:G17)</f>
        <v>0</v>
      </c>
      <c r="I17" s="3"/>
    </row>
    <row r="18" spans="1:9" ht="24.75" customHeight="1">
      <c r="A18" s="17"/>
      <c r="B18" s="18" t="s">
        <v>188</v>
      </c>
      <c r="C18" s="19">
        <f>SUM(C12:C17)</f>
        <v>1011473.649</v>
      </c>
      <c r="D18" s="19"/>
      <c r="E18" s="19"/>
      <c r="F18" s="19">
        <f>F12+F16</f>
        <v>31373.661999999997</v>
      </c>
      <c r="G18" s="19">
        <f>SUM(G12:G17)</f>
        <v>361714.75</v>
      </c>
      <c r="H18" s="19">
        <f>SUM(C18:G18)</f>
        <v>1404562.061</v>
      </c>
      <c r="I18" s="3"/>
    </row>
    <row r="20" spans="1:9" ht="24.75" customHeight="1">
      <c r="A20" s="17"/>
      <c r="B20" s="17" t="s">
        <v>102</v>
      </c>
      <c r="C20" s="11">
        <v>0</v>
      </c>
      <c r="D20" s="11">
        <v>0</v>
      </c>
      <c r="E20" s="11">
        <v>0</v>
      </c>
      <c r="F20" s="11">
        <v>0</v>
      </c>
      <c r="G20" s="11">
        <v>149496.742</v>
      </c>
      <c r="H20" s="26">
        <f>SUM(C20:G20)</f>
        <v>149496.742</v>
      </c>
      <c r="I20" s="3"/>
    </row>
    <row r="21" spans="1:9" ht="24.75" customHeight="1">
      <c r="A21" s="17"/>
      <c r="B21" s="17" t="s">
        <v>103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26">
        <f>SUM(C21:G21)</f>
        <v>0</v>
      </c>
      <c r="I21" s="3"/>
    </row>
    <row r="22" spans="1:9" ht="24.75" customHeight="1">
      <c r="A22" s="17"/>
      <c r="B22" s="17" t="s">
        <v>104</v>
      </c>
      <c r="C22" s="11">
        <v>0</v>
      </c>
      <c r="D22" s="11">
        <v>0</v>
      </c>
      <c r="E22" s="11">
        <v>0</v>
      </c>
      <c r="F22" s="11">
        <v>8467.318</v>
      </c>
      <c r="G22" s="11">
        <v>-8467.318</v>
      </c>
      <c r="H22" s="26">
        <f>SUM(C22:G22)</f>
        <v>0</v>
      </c>
      <c r="I22" s="3"/>
    </row>
    <row r="23" spans="1:9" ht="24.75" customHeight="1">
      <c r="A23" s="17"/>
      <c r="B23" s="17" t="s">
        <v>105</v>
      </c>
      <c r="C23" s="11"/>
      <c r="D23" s="11">
        <v>0</v>
      </c>
      <c r="E23" s="11">
        <v>0</v>
      </c>
      <c r="F23" s="11">
        <v>0</v>
      </c>
      <c r="G23" s="11">
        <v>0</v>
      </c>
      <c r="H23" s="26">
        <f>SUM(C23:G23)</f>
        <v>0</v>
      </c>
      <c r="I23" s="3"/>
    </row>
    <row r="24" spans="1:9" ht="24.75" customHeight="1">
      <c r="A24" s="17"/>
      <c r="B24" s="18" t="s">
        <v>198</v>
      </c>
      <c r="C24" s="19">
        <f>SUM(C18:C23)</f>
        <v>1011473.649</v>
      </c>
      <c r="D24" s="19"/>
      <c r="E24" s="19"/>
      <c r="F24" s="19">
        <f>F18+F22</f>
        <v>39840.979999999996</v>
      </c>
      <c r="G24" s="19">
        <f>SUM(G18:G23)</f>
        <v>502744.174</v>
      </c>
      <c r="H24" s="19">
        <f>SUM(C24:G24)</f>
        <v>1554058.8029999998</v>
      </c>
      <c r="I24" s="3"/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Alfa Supplies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</dc:creator>
  <cp:keywords/>
  <dc:description/>
  <cp:lastModifiedBy>tone.leka</cp:lastModifiedBy>
  <cp:lastPrinted>2014-03-18T13:16:15Z</cp:lastPrinted>
  <dcterms:created xsi:type="dcterms:W3CDTF">2005-04-12T06:44:44Z</dcterms:created>
  <dcterms:modified xsi:type="dcterms:W3CDTF">2014-03-25T11:40:53Z</dcterms:modified>
  <cp:category/>
  <cp:version/>
  <cp:contentType/>
  <cp:contentStatus/>
</cp:coreProperties>
</file>