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3" activeTab="6"/>
  </bookViews>
  <sheets>
    <sheet name="Kop." sheetId="1" r:id="rId1"/>
    <sheet name="Aktivet" sheetId="2" r:id="rId2"/>
    <sheet name="Pasivet" sheetId="3" r:id="rId3"/>
    <sheet name="PASH " sheetId="4" r:id="rId4"/>
    <sheet name="Fluksi " sheetId="5" r:id="rId5"/>
    <sheet name="Kapitali " sheetId="6" r:id="rId6"/>
    <sheet name="Shenime" sheetId="7" r:id="rId7"/>
  </sheets>
  <definedNames>
    <definedName name="_xlnm.Print_Area" localSheetId="1">'Aktivet'!$B$1:$G$62</definedName>
    <definedName name="_xlnm.Print_Area" localSheetId="2">'Pasivet'!$B$1:$G$58</definedName>
    <definedName name="_xlnm.Print_Area" localSheetId="6">'Shenime'!$A$1:$L$196</definedName>
  </definedNames>
  <calcPr fullCalcOnLoad="1"/>
</workbook>
</file>

<file path=xl/sharedStrings.xml><?xml version="1.0" encoding="utf-8"?>
<sst xmlns="http://schemas.openxmlformats.org/spreadsheetml/2006/main" count="488" uniqueCount="358">
  <si>
    <t>Data e krijimit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</si>
  <si>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</si>
  <si>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</si>
  <si>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</si>
  <si>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</si>
  <si>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</si>
  <si>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</si>
  <si>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</si>
  <si>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</si>
  <si>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</si>
  <si>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</si>
  <si>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</si>
  <si>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</si>
  <si>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</si>
  <si>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</si>
  <si>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</si>
  <si>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</si>
  <si>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</si>
  <si>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</si>
  <si>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</si>
  <si>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</si>
  <si>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</si>
  <si>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</si>
  <si>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</si>
  <si>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</si>
  <si>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</si>
  <si>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</si>
  <si>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</si>
  <si>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</si>
  <si>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</si>
  <si>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</si>
  <si>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</si>
  <si>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</si>
  <si>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</si>
  <si>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</si>
  <si>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</si>
  <si>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</si>
  <si>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</si>
  <si>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</si>
  <si>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</si>
  <si>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</si>
  <si>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</si>
  <si>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</si>
  <si>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</si>
  <si>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</si>
  <si>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</si>
  <si>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</si>
  <si>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</si>
  <si>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</si>
  <si>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</si>
  <si>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</si>
  <si>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</si>
  <si>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</si>
  <si>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</si>
  <si>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</si>
  <si>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</si>
  <si>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</si>
  <si>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</si>
  <si>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</si>
  <si>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</si>
  <si>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</si>
  <si>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</si>
  <si>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</si>
  <si>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</si>
  <si>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</si>
  <si>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</si>
  <si>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</si>
  <si>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</si>
  <si>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</si>
  <si>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</si>
  <si>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</si>
  <si>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</si>
  <si>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</si>
  <si>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</si>
  <si>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</si>
  <si>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</si>
  <si>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</si>
  <si>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</si>
  <si>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</si>
  <si>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</si>
  <si>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</si>
  <si>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</si>
  <si>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</si>
  <si>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</si>
  <si>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</si>
  <si>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</si>
  <si>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</si>
  <si>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</si>
  <si>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</si>
  <si>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</si>
  <si>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</si>
  <si>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</si>
  <si>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</si>
  <si>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</si>
  <si>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</si>
  <si>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</si>
  <si>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</si>
  <si>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</si>
  <si>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</si>
  <si>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</si>
  <si>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</si>
  <si>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</si>
  <si>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</si>
  <si>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</si>
  <si>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</si>
  <si>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</si>
  <si>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</si>
  <si>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</si>
  <si>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</si>
  <si>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</si>
  <si>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</si>
  <si>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</si>
  <si>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</si>
  <si>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</si>
  <si>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</si>
  <si>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</si>
  <si>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</si>
  <si>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</si>
  <si>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</si>
  <si>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</si>
  <si>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</si>
  <si>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</si>
  <si>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</si>
  <si>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</si>
  <si>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</si>
  <si>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</si>
  <si>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</si>
  <si>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</si>
  <si>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</si>
  <si>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</si>
  <si>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</si>
  <si>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</si>
  <si>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</si>
  <si>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</si>
  <si>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</si>
  <si>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</si>
  <si>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</si>
  <si>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</si>
  <si>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</si>
  <si>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</si>
  <si>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</si>
  <si>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</si>
  <si>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</si>
  <si>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</si>
  <si>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</si>
  <si>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</si>
  <si>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</si>
  <si>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</si>
  <si>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</si>
  <si>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</si>
  <si>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</si>
  <si>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</si>
  <si>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</si>
  <si>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</si>
  <si>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</si>
  <si>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</si>
  <si>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</si>
  <si>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</si>
  <si>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</si>
  <si>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</si>
  <si>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</si>
  <si>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</si>
  <si>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</si>
  <si>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</si>
  <si>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</si>
  <si>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</si>
  <si>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</si>
  <si>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</si>
  <si>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</si>
  <si>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</si>
  <si>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</si>
  <si>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</si>
  <si>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</si>
  <si>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</si>
  <si>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</si>
  <si>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</si>
  <si>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</si>
  <si>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</si>
  <si>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</si>
  <si>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</si>
  <si>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</si>
  <si>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</si>
  <si>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</si>
  <si>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</si>
  <si>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</si>
  <si>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</si>
  <si>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</si>
  <si>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</si>
  <si>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</si>
  <si>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</si>
  <si>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</si>
  <si>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</si>
  <si>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</si>
  <si>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</si>
  <si>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</si>
  <si>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</si>
  <si>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</si>
  <si>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</si>
  <si>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</si>
  <si>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</si>
  <si>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</si>
  <si>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</si>
  <si>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</si>
  <si>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</si>
  <si>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</si>
  <si>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</si>
  <si>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</si>
  <si>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</si>
  <si>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</si>
  <si>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</si>
  <si>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</si>
  <si>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</si>
  <si>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</si>
  <si>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</si>
  <si>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</si>
  <si>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</si>
  <si>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</si>
  <si>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</si>
  <si>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</si>
  <si>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</si>
  <si>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</si>
  <si>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</si>
  <si>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</si>
  <si>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</si>
  <si>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</si>
  <si>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</si>
  <si>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</si>
  <si>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</si>
  <si>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</si>
  <si>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</si>
  <si>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</si>
  <si>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</si>
  <si>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</si>
  <si>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</si>
  <si>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</si>
  <si>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</si>
  <si>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</si>
  <si>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</si>
  <si>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</si>
  <si>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</si>
  <si>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</si>
  <si>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</si>
  <si>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</si>
  <si>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</si>
  <si>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</si>
  <si>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</si>
  <si>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</si>
  <si>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</si>
  <si>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</si>
  <si>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</si>
  <si>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</si>
  <si>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Kompjutera e sisteme informacioni me 25 % te vleftes se mbetur</t>
  </si>
  <si>
    <t xml:space="preserve">                - Te gjitha AAM te tjera me 20 % te vleftes se mbetur</t>
  </si>
  <si>
    <t>Pasqyra Finanicare jane te konsoliduara</t>
  </si>
  <si>
    <t>leke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</si>
  <si>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</si>
  <si>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</si>
  <si>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</si>
  <si>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</si>
  <si>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</si>
  <si>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</si>
  <si>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</si>
  <si>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</si>
  <si>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</si>
  <si>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</si>
  <si>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</si>
  <si>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</si>
  <si>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</si>
  <si>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</si>
  <si>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</si>
  <si>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</si>
  <si>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</si>
  <si>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</si>
  <si>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</si>
  <si>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</si>
  <si>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</si>
  <si>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</si>
  <si>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</si>
  <si>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</si>
  <si>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</si>
  <si>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</si>
  <si>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</si>
  <si>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</si>
  <si>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</si>
  <si>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</si>
  <si>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</si>
  <si>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</si>
  <si>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</si>
  <si>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</si>
  <si>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>Tatim mbi fitimin (teprica debitore)</t>
  </si>
  <si>
    <t>Shteti- TVSH për tu marrë</t>
  </si>
  <si>
    <t>Të  tjera  tatime për  t’u  paguar  dhe  për  t’u  kthyer</t>
  </si>
  <si>
    <t xml:space="preserve">Inventari mallrave bashkangjitur </t>
  </si>
  <si>
    <t>AKTIVET AFATGJATA</t>
  </si>
  <si>
    <t xml:space="preserve">Aktivet  financiare </t>
  </si>
  <si>
    <t>Aktive  materiale</t>
  </si>
  <si>
    <t>III</t>
  </si>
  <si>
    <t>DETYRIMET    DHE  KAPITALI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</si>
  <si>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</si>
  <si>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</si>
  <si>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</si>
  <si>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</si>
  <si>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</si>
  <si>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</si>
  <si>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</si>
  <si>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</si>
  <si>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</si>
  <si>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Tatim mbi të ardhurat personale</t>
  </si>
  <si>
    <t>13.10</t>
  </si>
  <si>
    <t>Të drejta dhe detyrime ndaj ortakëve dhe pronarëve</t>
  </si>
  <si>
    <t>26.1</t>
  </si>
  <si>
    <t>26.2</t>
  </si>
  <si>
    <t>26.3</t>
  </si>
  <si>
    <t>-</t>
  </si>
  <si>
    <t>Shifra e Kontrollit me Bilancin</t>
  </si>
  <si>
    <t>euro</t>
  </si>
  <si>
    <t>ADMINISTRATOR</t>
  </si>
  <si>
    <t>lekë</t>
  </si>
  <si>
    <t>Tiranë</t>
  </si>
  <si>
    <t>Totali  të Ardhurave</t>
  </si>
  <si>
    <t>Totali  shpenzime të shfrytëzimit</t>
  </si>
  <si>
    <t>Rr. Tish Daija, Kompleksi Haxhiu, ish Serat</t>
  </si>
  <si>
    <t>30.06.2016</t>
  </si>
  <si>
    <t xml:space="preserve">Te Tjere </t>
  </si>
  <si>
    <t>Pasqyra e Performances (PASH) klasifikimi I shpenzimit sipas natyres</t>
  </si>
  <si>
    <t>Te Ardhura nga Shitja</t>
  </si>
  <si>
    <t>Shpenzimet</t>
  </si>
  <si>
    <t>Fitimi/Humbje, nga aktiviteti I shfrytezimit</t>
  </si>
  <si>
    <t>Fitim/Humbje, Financiare</t>
  </si>
  <si>
    <t>Fitimi Para Tatimit</t>
  </si>
  <si>
    <t>Shpenzime te Pazbritshme</t>
  </si>
  <si>
    <t>Baza e tatueshme</t>
  </si>
  <si>
    <t>Tatim Fitimi 15%</t>
  </si>
  <si>
    <t>Shpenzimet e Pergjithshme Analitike</t>
  </si>
  <si>
    <t>Qira</t>
  </si>
  <si>
    <t>Sherbime bankare</t>
  </si>
  <si>
    <t>Taksa dhe tarifa vendore</t>
  </si>
  <si>
    <t>Gjoba dhe demshperblime</t>
  </si>
  <si>
    <t>Kosto e Punes</t>
  </si>
  <si>
    <t>Pagat dhe Shperblimet e personelit</t>
  </si>
  <si>
    <t>Sigurimet Shoqerore e shendetesore</t>
  </si>
  <si>
    <t>Lorina Hoxha</t>
  </si>
  <si>
    <t>LORINA HOXHA</t>
  </si>
  <si>
    <t>L41901018F</t>
  </si>
  <si>
    <t>FARMACI</t>
  </si>
  <si>
    <t>Viti   2016</t>
  </si>
  <si>
    <t>01.01.2016</t>
  </si>
  <si>
    <t>31.12.2016</t>
  </si>
  <si>
    <t>01 KORRIK 2014</t>
  </si>
  <si>
    <t>Pozicioni financiar më 31 dhjetor 2015</t>
  </si>
  <si>
    <t>Pozicioni financiar i rideklaruar më 1 janar 2016</t>
  </si>
  <si>
    <t>Pozicioni financiar i rideklaruar më 31 dhjetor 2016</t>
  </si>
  <si>
    <t>Blerje /shpenzime mallra, sherbimesh</t>
  </si>
  <si>
    <t>Te tjera</t>
  </si>
  <si>
    <t>Tatime te tjera</t>
  </si>
  <si>
    <t>Pagat dhe shperblimet e personelit</t>
  </si>
  <si>
    <t>Sigurimet shoqerore dhe shendetesore</t>
  </si>
  <si>
    <t>Tatime mbi fitimet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</si>
</sst>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.0"/>
    <numFmt numFmtId="195" formatCode="_(* #,##0_);_(* \(#,##0\);_(* &quot;-&quot;??_);_(@_)"/>
    <numFmt numFmtId="196" formatCode="_-* #,##0.0_L_e_k_-;\-* #,##0.0_L_e_k_-;_-* &quot;-&quot;??_L_e_k_-;_-@_-"/>
    <numFmt numFmtId="197" formatCode="_-* #,##0_L_e_k_-;\-* #,##0_L_e_k_-;_-* &quot;-&quot;??_L_e_k_-;_-@_-"/>
    <numFmt numFmtId="198" formatCode="0.0"/>
    <numFmt numFmtId="199" formatCode="[$-409]h:mm:ss\ AM/PM"/>
  </numFmts>
  <fonts count="6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58" applyFont="1">
      <alignment/>
      <protection/>
    </xf>
    <xf numFmtId="0" fontId="48" fillId="0" borderId="0" xfId="58" applyFont="1" applyAlignment="1">
      <alignment vertical="center"/>
      <protection/>
    </xf>
    <xf numFmtId="0" fontId="48" fillId="0" borderId="16" xfId="58" applyFont="1" applyBorder="1">
      <alignment/>
      <protection/>
    </xf>
    <xf numFmtId="0" fontId="16" fillId="0" borderId="16" xfId="58" applyFont="1" applyBorder="1" applyAlignment="1">
      <alignment vertical="center" textRotation="90" wrapText="1"/>
      <protection/>
    </xf>
    <xf numFmtId="0" fontId="17" fillId="0" borderId="16" xfId="58" applyFont="1" applyBorder="1" applyAlignment="1">
      <alignment horizontal="center" vertical="center" textRotation="90"/>
      <protection/>
    </xf>
    <xf numFmtId="0" fontId="17" fillId="0" borderId="16" xfId="58" applyFont="1" applyBorder="1" applyAlignment="1">
      <alignment horizontal="center" vertical="center" textRotation="90" wrapText="1"/>
      <protection/>
    </xf>
    <xf numFmtId="0" fontId="18" fillId="0" borderId="16" xfId="0" applyFont="1" applyBorder="1" applyAlignment="1">
      <alignment horizontal="center" vertical="center"/>
    </xf>
    <xf numFmtId="0" fontId="17" fillId="0" borderId="16" xfId="58" applyFont="1" applyBorder="1" applyAlignment="1">
      <alignment vertical="center" wrapText="1"/>
      <protection/>
    </xf>
    <xf numFmtId="0" fontId="16" fillId="0" borderId="16" xfId="58" applyFont="1" applyBorder="1" applyAlignment="1">
      <alignment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5" xfId="59" applyFont="1" applyFill="1" applyBorder="1">
      <alignment/>
      <protection/>
    </xf>
    <xf numFmtId="0" fontId="0" fillId="0" borderId="22" xfId="59" applyFont="1" applyFill="1" applyBorder="1">
      <alignment/>
      <protection/>
    </xf>
    <xf numFmtId="0" fontId="0" fillId="0" borderId="22" xfId="59" applyFont="1" applyFill="1" applyBorder="1">
      <alignment/>
      <protection/>
    </xf>
    <xf numFmtId="3" fontId="0" fillId="0" borderId="22" xfId="59" applyNumberFormat="1" applyFont="1" applyFill="1" applyBorder="1">
      <alignment/>
      <protection/>
    </xf>
    <xf numFmtId="0" fontId="0" fillId="0" borderId="17" xfId="59" applyFont="1" applyFill="1" applyBorder="1">
      <alignment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horizontal="center" vertical="center"/>
      <protection/>
    </xf>
    <xf numFmtId="0" fontId="12" fillId="0" borderId="10" xfId="59" applyFont="1" applyFill="1" applyBorder="1">
      <alignment/>
      <protection/>
    </xf>
    <xf numFmtId="0" fontId="0" fillId="0" borderId="24" xfId="59" applyFont="1" applyFill="1" applyBorder="1" applyAlignment="1">
      <alignment horizontal="center"/>
      <protection/>
    </xf>
    <xf numFmtId="0" fontId="9" fillId="0" borderId="25" xfId="59" applyFont="1" applyFill="1" applyBorder="1" applyAlignment="1">
      <alignment horizontal="left"/>
      <protection/>
    </xf>
    <xf numFmtId="0" fontId="12" fillId="0" borderId="25" xfId="59" applyFont="1" applyFill="1" applyBorder="1">
      <alignment/>
      <protection/>
    </xf>
    <xf numFmtId="0" fontId="0" fillId="0" borderId="25" xfId="59" applyFont="1" applyFill="1" applyBorder="1">
      <alignment/>
      <protection/>
    </xf>
    <xf numFmtId="3" fontId="0" fillId="0" borderId="26" xfId="59" applyNumberFormat="1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0" fillId="0" borderId="27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left"/>
      <protection/>
    </xf>
    <xf numFmtId="0" fontId="12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28" xfId="59" applyNumberFormat="1" applyFont="1" applyFill="1" applyBorder="1">
      <alignment/>
      <protection/>
    </xf>
    <xf numFmtId="0" fontId="12" fillId="0" borderId="27" xfId="59" applyFont="1" applyFill="1" applyBorder="1">
      <alignment/>
      <protection/>
    </xf>
    <xf numFmtId="0" fontId="12" fillId="0" borderId="29" xfId="59" applyFont="1" applyBorder="1">
      <alignment/>
      <protection/>
    </xf>
    <xf numFmtId="0" fontId="12" fillId="0" borderId="27" xfId="59" applyFont="1" applyBorder="1">
      <alignment/>
      <protection/>
    </xf>
    <xf numFmtId="0" fontId="12" fillId="0" borderId="0" xfId="59" applyFont="1" applyFill="1" applyBorder="1" applyAlignment="1">
      <alignment/>
      <protection/>
    </xf>
    <xf numFmtId="0" fontId="12" fillId="0" borderId="30" xfId="59" applyFont="1" applyFill="1" applyBorder="1">
      <alignment/>
      <protection/>
    </xf>
    <xf numFmtId="0" fontId="12" fillId="0" borderId="31" xfId="59" applyFont="1" applyFill="1" applyBorder="1">
      <alignment/>
      <protection/>
    </xf>
    <xf numFmtId="0" fontId="0" fillId="0" borderId="31" xfId="59" applyFont="1" applyFill="1" applyBorder="1">
      <alignment/>
      <protection/>
    </xf>
    <xf numFmtId="3" fontId="0" fillId="0" borderId="32" xfId="59" applyNumberFormat="1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6" fillId="0" borderId="0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vertical="center"/>
      <protection/>
    </xf>
    <xf numFmtId="0" fontId="12" fillId="0" borderId="0" xfId="59" applyFont="1" applyBorder="1" applyAlignment="1">
      <alignment horizontal="right" vertical="center"/>
      <protection/>
    </xf>
    <xf numFmtId="0" fontId="0" fillId="0" borderId="0" xfId="59" applyFont="1" applyBorder="1" applyAlignment="1">
      <alignment horizontal="right"/>
      <protection/>
    </xf>
    <xf numFmtId="0" fontId="0" fillId="0" borderId="0" xfId="59" applyFont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 vertical="center"/>
      <protection/>
    </xf>
    <xf numFmtId="194" fontId="0" fillId="0" borderId="0" xfId="59" applyNumberFormat="1" applyFont="1" applyBorder="1" applyAlignment="1">
      <alignment horizontal="center"/>
      <protection/>
    </xf>
    <xf numFmtId="0" fontId="5" fillId="0" borderId="0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194" fontId="5" fillId="0" borderId="0" xfId="59" applyNumberFormat="1" applyFont="1" applyBorder="1" applyAlignment="1">
      <alignment horizontal="center" vertical="center"/>
      <protection/>
    </xf>
    <xf numFmtId="0" fontId="0" fillId="0" borderId="10" xfId="59" applyFont="1" applyBorder="1">
      <alignment/>
      <protection/>
    </xf>
    <xf numFmtId="0" fontId="6" fillId="0" borderId="29" xfId="59" applyFont="1" applyBorder="1">
      <alignment/>
      <protection/>
    </xf>
    <xf numFmtId="0" fontId="0" fillId="0" borderId="0" xfId="59" applyFont="1" applyBorder="1" applyAlignment="1">
      <alignment/>
      <protection/>
    </xf>
    <xf numFmtId="0" fontId="0" fillId="0" borderId="11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0" fillId="0" borderId="0" xfId="59" applyFont="1" applyBorder="1" applyAlignment="1">
      <alignment vertical="center"/>
      <protection/>
    </xf>
    <xf numFmtId="0" fontId="10" fillId="0" borderId="0" xfId="59" applyFont="1" applyBorder="1" applyAlignment="1">
      <alignment horizont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/>
      <protection/>
    </xf>
    <xf numFmtId="0" fontId="0" fillId="0" borderId="19" xfId="59" applyFont="1" applyBorder="1" applyAlignment="1">
      <alignment horizontal="center"/>
      <protection/>
    </xf>
    <xf numFmtId="0" fontId="0" fillId="0" borderId="16" xfId="59" applyFont="1" applyFill="1" applyBorder="1" applyAlignment="1">
      <alignment horizontal="center"/>
      <protection/>
    </xf>
    <xf numFmtId="0" fontId="0" fillId="0" borderId="16" xfId="59" applyFont="1" applyBorder="1" applyAlignment="1">
      <alignment/>
      <protection/>
    </xf>
    <xf numFmtId="3" fontId="0" fillId="0" borderId="16" xfId="59" applyNumberFormat="1" applyFont="1" applyBorder="1">
      <alignment/>
      <protection/>
    </xf>
    <xf numFmtId="0" fontId="0" fillId="0" borderId="16" xfId="59" applyFont="1" applyBorder="1" applyAlignment="1">
      <alignment horizontal="center"/>
      <protection/>
    </xf>
    <xf numFmtId="0" fontId="0" fillId="0" borderId="16" xfId="59" applyFont="1" applyBorder="1">
      <alignment/>
      <protection/>
    </xf>
    <xf numFmtId="0" fontId="0" fillId="0" borderId="10" xfId="59" applyFont="1" applyBorder="1" applyAlignment="1">
      <alignment vertical="center"/>
      <protection/>
    </xf>
    <xf numFmtId="194" fontId="0" fillId="0" borderId="0" xfId="59" applyNumberFormat="1" applyFont="1" applyBorder="1" applyAlignment="1">
      <alignment horizontal="center" vertical="center"/>
      <protection/>
    </xf>
    <xf numFmtId="0" fontId="0" fillId="0" borderId="11" xfId="59" applyFont="1" applyBorder="1" applyAlignment="1">
      <alignment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center" vertical="center"/>
      <protection/>
    </xf>
    <xf numFmtId="3" fontId="0" fillId="0" borderId="0" xfId="59" applyNumberFormat="1" applyFont="1" applyBorder="1" applyAlignment="1">
      <alignment vertical="center"/>
      <protection/>
    </xf>
    <xf numFmtId="0" fontId="10" fillId="0" borderId="0" xfId="59" applyFont="1" applyBorder="1" applyAlignment="1">
      <alignment vertical="center"/>
      <protection/>
    </xf>
    <xf numFmtId="0" fontId="0" fillId="0" borderId="0" xfId="59" applyFont="1" applyFill="1" applyBorder="1" applyAlignment="1">
      <alignment horizontal="left" vertical="center"/>
      <protection/>
    </xf>
    <xf numFmtId="0" fontId="10" fillId="0" borderId="0" xfId="59" applyFont="1" applyBorder="1" applyAlignment="1">
      <alignment horizontal="center" vertical="center"/>
      <protection/>
    </xf>
    <xf numFmtId="194" fontId="0" fillId="0" borderId="0" xfId="59" applyNumberFormat="1" applyFont="1" applyFill="1" applyBorder="1" applyAlignment="1">
      <alignment horizontal="center"/>
      <protection/>
    </xf>
    <xf numFmtId="3" fontId="0" fillId="0" borderId="0" xfId="59" applyNumberFormat="1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10" fillId="0" borderId="0" xfId="59" applyFont="1" applyFill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7" fillId="0" borderId="0" xfId="59" applyFont="1" applyFill="1" applyBorder="1" applyAlignment="1">
      <alignment vertical="center"/>
      <protection/>
    </xf>
    <xf numFmtId="0" fontId="0" fillId="0" borderId="0" xfId="59" applyFont="1" applyFill="1" applyBorder="1" applyAlignment="1">
      <alignment vertical="center"/>
      <protection/>
    </xf>
    <xf numFmtId="194" fontId="0" fillId="0" borderId="0" xfId="59" applyNumberFormat="1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0" fontId="0" fillId="0" borderId="0" xfId="59" applyFont="1" applyFill="1" applyBorder="1" applyAlignment="1">
      <alignment/>
      <protection/>
    </xf>
    <xf numFmtId="0" fontId="7" fillId="0" borderId="0" xfId="59" applyFont="1" applyFill="1" applyBorder="1">
      <alignment/>
      <protection/>
    </xf>
    <xf numFmtId="0" fontId="10" fillId="0" borderId="0" xfId="59" applyFont="1" applyBorder="1" applyAlignment="1">
      <alignment vertical="center"/>
      <protection/>
    </xf>
    <xf numFmtId="0" fontId="8" fillId="0" borderId="0" xfId="59" applyFont="1" applyBorder="1" applyAlignment="1">
      <alignment horizontal="center"/>
      <protection/>
    </xf>
    <xf numFmtId="0" fontId="8" fillId="0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7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0" fillId="0" borderId="10" xfId="59" applyFont="1" applyBorder="1">
      <alignment/>
      <protection/>
    </xf>
    <xf numFmtId="0" fontId="0" fillId="0" borderId="11" xfId="59" applyFont="1" applyBorder="1">
      <alignment/>
      <protection/>
    </xf>
    <xf numFmtId="0" fontId="5" fillId="0" borderId="0" xfId="59" applyFont="1" applyBorder="1" applyAlignment="1">
      <alignment vertical="center"/>
      <protection/>
    </xf>
    <xf numFmtId="0" fontId="0" fillId="0" borderId="0" xfId="59" applyFont="1" applyBorder="1" applyAlignment="1">
      <alignment horizontal="left"/>
      <protection/>
    </xf>
    <xf numFmtId="0" fontId="0" fillId="0" borderId="20" xfId="59" applyFont="1" applyBorder="1">
      <alignment/>
      <protection/>
    </xf>
    <xf numFmtId="194" fontId="0" fillId="0" borderId="23" xfId="59" applyNumberFormat="1" applyFont="1" applyBorder="1" applyAlignment="1">
      <alignment horizontal="center"/>
      <protection/>
    </xf>
    <xf numFmtId="0" fontId="0" fillId="0" borderId="23" xfId="59" applyFont="1" applyBorder="1">
      <alignment/>
      <protection/>
    </xf>
    <xf numFmtId="0" fontId="0" fillId="0" borderId="23" xfId="59" applyFont="1" applyBorder="1" applyAlignment="1">
      <alignment horizontal="center"/>
      <protection/>
    </xf>
    <xf numFmtId="0" fontId="0" fillId="0" borderId="21" xfId="59" applyFont="1" applyBorder="1">
      <alignment/>
      <protection/>
    </xf>
    <xf numFmtId="3" fontId="12" fillId="0" borderId="0" xfId="0" applyNumberFormat="1" applyFont="1" applyAlignment="1">
      <alignment horizontal="center" vertical="center"/>
    </xf>
    <xf numFmtId="0" fontId="2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97" fontId="27" fillId="0" borderId="0" xfId="42" applyNumberFormat="1" applyFont="1" applyBorder="1" applyAlignment="1">
      <alignment horizontal="center"/>
    </xf>
    <xf numFmtId="3" fontId="17" fillId="0" borderId="16" xfId="58" applyNumberFormat="1" applyFont="1" applyBorder="1" applyAlignment="1">
      <alignment horizontal="center" vertical="center" wrapText="1"/>
      <protection/>
    </xf>
    <xf numFmtId="3" fontId="16" fillId="0" borderId="16" xfId="58" applyNumberFormat="1" applyFont="1" applyBorder="1" applyAlignment="1">
      <alignment horizontal="center" vertical="center" wrapText="1"/>
      <protection/>
    </xf>
    <xf numFmtId="3" fontId="8" fillId="0" borderId="0" xfId="59" applyNumberFormat="1" applyFont="1" applyBorder="1">
      <alignment/>
      <protection/>
    </xf>
    <xf numFmtId="3" fontId="8" fillId="0" borderId="16" xfId="59" applyNumberFormat="1" applyFont="1" applyBorder="1" applyAlignment="1">
      <alignment vertical="center"/>
      <protection/>
    </xf>
    <xf numFmtId="0" fontId="13" fillId="0" borderId="0" xfId="59" applyFont="1" applyBorder="1" applyAlignment="1">
      <alignment horizontal="center"/>
      <protection/>
    </xf>
    <xf numFmtId="1" fontId="12" fillId="0" borderId="0" xfId="0" applyNumberFormat="1" applyFont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97" fontId="0" fillId="0" borderId="0" xfId="42" applyNumberFormat="1" applyFont="1" applyAlignment="1">
      <alignment vertical="center"/>
    </xf>
    <xf numFmtId="197" fontId="0" fillId="0" borderId="0" xfId="42" applyNumberFormat="1" applyFont="1" applyAlignment="1">
      <alignment/>
    </xf>
    <xf numFmtId="0" fontId="17" fillId="0" borderId="0" xfId="0" applyFont="1" applyBorder="1" applyAlignment="1">
      <alignment/>
    </xf>
    <xf numFmtId="3" fontId="48" fillId="0" borderId="0" xfId="58" applyNumberFormat="1" applyFont="1">
      <alignment/>
      <protection/>
    </xf>
    <xf numFmtId="3" fontId="0" fillId="0" borderId="22" xfId="42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 horizontal="center" vertical="center"/>
    </xf>
    <xf numFmtId="3" fontId="0" fillId="0" borderId="25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31" xfId="42" applyNumberFormat="1" applyFont="1" applyFill="1" applyBorder="1" applyAlignment="1">
      <alignment/>
    </xf>
    <xf numFmtId="3" fontId="5" fillId="0" borderId="0" xfId="42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18" xfId="42" applyNumberFormat="1" applyFont="1" applyBorder="1" applyAlignment="1">
      <alignment horizontal="center"/>
    </xf>
    <xf numFmtId="3" fontId="0" fillId="0" borderId="19" xfId="42" applyNumberFormat="1" applyFont="1" applyBorder="1" applyAlignment="1">
      <alignment horizontal="center"/>
    </xf>
    <xf numFmtId="3" fontId="0" fillId="0" borderId="16" xfId="42" applyNumberFormat="1" applyFont="1" applyBorder="1" applyAlignment="1">
      <alignment/>
    </xf>
    <xf numFmtId="3" fontId="0" fillId="0" borderId="16" xfId="42" applyNumberFormat="1" applyFont="1" applyBorder="1" applyAlignment="1">
      <alignment/>
    </xf>
    <xf numFmtId="3" fontId="0" fillId="0" borderId="0" xfId="42" applyNumberFormat="1" applyFont="1" applyFill="1" applyBorder="1" applyAlignment="1">
      <alignment horizontal="center" vertical="center"/>
    </xf>
    <xf numFmtId="3" fontId="8" fillId="0" borderId="0" xfId="42" applyNumberFormat="1" applyFont="1" applyFill="1" applyBorder="1" applyAlignment="1">
      <alignment horizontal="center" vertical="center"/>
    </xf>
    <xf numFmtId="3" fontId="12" fillId="0" borderId="23" xfId="42" applyNumberFormat="1" applyFont="1" applyBorder="1" applyAlignment="1">
      <alignment/>
    </xf>
    <xf numFmtId="3" fontId="12" fillId="0" borderId="13" xfId="42" applyNumberFormat="1" applyFont="1" applyBorder="1" applyAlignment="1">
      <alignment/>
    </xf>
    <xf numFmtId="3" fontId="0" fillId="0" borderId="23" xfId="42" applyNumberFormat="1" applyFont="1" applyFill="1" applyBorder="1" applyAlignment="1">
      <alignment horizontal="center" vertical="center"/>
    </xf>
    <xf numFmtId="3" fontId="29" fillId="0" borderId="0" xfId="42" applyNumberFormat="1" applyFont="1" applyBorder="1" applyAlignment="1">
      <alignment/>
    </xf>
    <xf numFmtId="3" fontId="12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3" fontId="8" fillId="0" borderId="23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Border="1" applyAlignment="1">
      <alignment horizontal="right"/>
    </xf>
    <xf numFmtId="3" fontId="2" fillId="0" borderId="0" xfId="42" applyNumberFormat="1" applyFont="1" applyBorder="1" applyAlignment="1">
      <alignment horizontal="center"/>
    </xf>
    <xf numFmtId="3" fontId="13" fillId="0" borderId="0" xfId="42" applyNumberFormat="1" applyFont="1" applyBorder="1" applyAlignment="1">
      <alignment horizontal="center"/>
    </xf>
    <xf numFmtId="3" fontId="0" fillId="0" borderId="23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194" fontId="0" fillId="0" borderId="16" xfId="59" applyNumberFormat="1" applyFont="1" applyBorder="1">
      <alignment/>
      <protection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" fontId="8" fillId="0" borderId="17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20" fillId="0" borderId="16" xfId="0" applyNumberFormat="1" applyFont="1" applyBorder="1" applyAlignment="1">
      <alignment vertical="center"/>
    </xf>
    <xf numFmtId="197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0" fontId="50" fillId="0" borderId="0" xfId="58">
      <alignment/>
      <protection/>
    </xf>
    <xf numFmtId="195" fontId="50" fillId="0" borderId="0" xfId="44" applyNumberFormat="1" applyFont="1" applyAlignment="1">
      <alignment/>
    </xf>
    <xf numFmtId="4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197" fontId="27" fillId="0" borderId="0" xfId="42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7" fillId="0" borderId="0" xfId="58" applyFont="1" applyAlignment="1">
      <alignment horizontal="center"/>
      <protection/>
    </xf>
    <xf numFmtId="4" fontId="0" fillId="0" borderId="0" xfId="59" applyNumberFormat="1" applyFont="1" applyBorder="1" applyAlignment="1">
      <alignment horizontal="center"/>
      <protection/>
    </xf>
    <xf numFmtId="194" fontId="0" fillId="0" borderId="0" xfId="59" applyNumberFormat="1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0" fontId="0" fillId="0" borderId="12" xfId="59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left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14" xfId="59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center"/>
      <protection/>
    </xf>
    <xf numFmtId="0" fontId="0" fillId="0" borderId="14" xfId="59" applyFont="1" applyBorder="1" applyAlignment="1">
      <alignment horizontal="center"/>
      <protection/>
    </xf>
    <xf numFmtId="0" fontId="8" fillId="0" borderId="14" xfId="59" applyFont="1" applyFill="1" applyBorder="1" applyAlignment="1">
      <alignment horizontal="center" vertical="center"/>
      <protection/>
    </xf>
    <xf numFmtId="0" fontId="8" fillId="0" borderId="13" xfId="59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0" fontId="2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.7109375" style="6" customWidth="1"/>
    <col min="2" max="2" width="5.00390625" style="6" customWidth="1"/>
    <col min="3" max="3" width="9.140625" style="6" customWidth="1"/>
    <col min="4" max="4" width="11.57421875" style="6" customWidth="1"/>
    <col min="5" max="5" width="11.421875" style="6" customWidth="1"/>
    <col min="6" max="6" width="12.8515625" style="6" customWidth="1"/>
    <col min="7" max="7" width="5.421875" style="6" customWidth="1"/>
    <col min="8" max="9" width="9.140625" style="6" customWidth="1"/>
    <col min="10" max="10" width="3.140625" style="6" customWidth="1"/>
    <col min="11" max="11" width="9.140625" style="6" customWidth="1"/>
    <col min="12" max="12" width="1.8515625" style="6" customWidth="1"/>
    <col min="13" max="16384" width="9.140625" style="6" customWidth="1"/>
  </cols>
  <sheetData>
    <row r="1" ht="6.75" customHeight="1"/>
    <row r="2" spans="2:11" ht="12.75"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2:11" s="85" customFormat="1" ht="18" customHeight="1" thickBot="1">
      <c r="B3" s="208"/>
      <c r="C3" s="214" t="s">
        <v>24</v>
      </c>
      <c r="D3" s="214"/>
      <c r="E3" s="209"/>
      <c r="F3" s="279" t="s">
        <v>342</v>
      </c>
      <c r="G3" s="279"/>
      <c r="H3" s="279"/>
      <c r="I3" s="279"/>
      <c r="J3" s="217"/>
      <c r="K3" s="210"/>
    </row>
    <row r="4" spans="2:11" s="85" customFormat="1" ht="18" customHeight="1">
      <c r="B4" s="208"/>
      <c r="C4" s="214" t="s">
        <v>14</v>
      </c>
      <c r="D4" s="214"/>
      <c r="E4" s="209"/>
      <c r="F4" s="280" t="s">
        <v>343</v>
      </c>
      <c r="G4" s="280"/>
      <c r="H4" s="280"/>
      <c r="I4" s="280"/>
      <c r="J4" s="280"/>
      <c r="K4" s="210"/>
    </row>
    <row r="5" spans="2:11" s="85" customFormat="1" ht="18" customHeight="1">
      <c r="B5" s="208"/>
      <c r="C5" s="214" t="s">
        <v>4</v>
      </c>
      <c r="D5" s="214"/>
      <c r="E5" s="209"/>
      <c r="F5" s="229" t="s">
        <v>321</v>
      </c>
      <c r="G5" s="229"/>
      <c r="H5" s="229"/>
      <c r="I5" s="229"/>
      <c r="J5" s="229"/>
      <c r="K5" s="210"/>
    </row>
    <row r="6" spans="2:11" s="85" customFormat="1" ht="18" customHeight="1" thickBot="1">
      <c r="B6" s="208"/>
      <c r="C6" s="214"/>
      <c r="D6" s="214"/>
      <c r="E6" s="209"/>
      <c r="F6" s="217"/>
      <c r="G6" s="217"/>
      <c r="H6" s="279" t="s">
        <v>318</v>
      </c>
      <c r="I6" s="279"/>
      <c r="J6" s="279"/>
      <c r="K6" s="210"/>
    </row>
    <row r="7" spans="2:11" s="85" customFormat="1" ht="18" customHeight="1">
      <c r="B7" s="208"/>
      <c r="C7" s="214"/>
      <c r="D7" s="214"/>
      <c r="E7" s="209"/>
      <c r="F7" s="217"/>
      <c r="G7" s="217"/>
      <c r="H7" s="216"/>
      <c r="I7" s="216"/>
      <c r="J7" s="216"/>
      <c r="K7" s="210"/>
    </row>
    <row r="8" spans="2:11" s="85" customFormat="1" ht="19.5" customHeight="1">
      <c r="B8" s="208"/>
      <c r="C8" s="214" t="s">
        <v>0</v>
      </c>
      <c r="D8" s="214"/>
      <c r="E8" s="209"/>
      <c r="F8" s="281" t="s">
        <v>348</v>
      </c>
      <c r="G8" s="281"/>
      <c r="H8" s="215"/>
      <c r="I8" s="215"/>
      <c r="J8" s="215"/>
      <c r="K8" s="210"/>
    </row>
    <row r="9" spans="2:11" s="85" customFormat="1" ht="19.5" customHeight="1">
      <c r="B9" s="208"/>
      <c r="C9" s="214"/>
      <c r="D9" s="214"/>
      <c r="E9" s="209"/>
      <c r="F9" s="278"/>
      <c r="G9" s="278"/>
      <c r="H9" s="215"/>
      <c r="I9" s="215"/>
      <c r="J9" s="215"/>
      <c r="K9" s="210"/>
    </row>
    <row r="10" spans="2:11" s="85" customFormat="1" ht="19.5" customHeight="1">
      <c r="B10" s="208"/>
      <c r="C10" s="214"/>
      <c r="D10" s="214"/>
      <c r="E10" s="209"/>
      <c r="F10" s="218"/>
      <c r="G10" s="218"/>
      <c r="H10" s="215"/>
      <c r="I10" s="215"/>
      <c r="J10" s="215"/>
      <c r="K10" s="210"/>
    </row>
    <row r="11" spans="2:11" s="85" customFormat="1" ht="19.5" customHeight="1">
      <c r="B11" s="208"/>
      <c r="C11" s="214"/>
      <c r="D11" s="214"/>
      <c r="E11" s="209"/>
      <c r="F11" s="218"/>
      <c r="G11" s="218"/>
      <c r="H11" s="215"/>
      <c r="I11" s="215"/>
      <c r="J11" s="215"/>
      <c r="K11" s="210"/>
    </row>
    <row r="12" spans="2:11" s="85" customFormat="1" ht="19.5" customHeight="1">
      <c r="B12" s="208"/>
      <c r="C12" s="214"/>
      <c r="D12" s="214"/>
      <c r="E12" s="209"/>
      <c r="F12" s="218"/>
      <c r="G12" s="218"/>
      <c r="H12" s="215"/>
      <c r="I12" s="215"/>
      <c r="J12" s="215"/>
      <c r="K12" s="210"/>
    </row>
    <row r="13" spans="2:11" s="85" customFormat="1" ht="18" customHeight="1">
      <c r="B13" s="208"/>
      <c r="C13" s="214"/>
      <c r="D13" s="214"/>
      <c r="E13" s="209"/>
      <c r="F13" s="215"/>
      <c r="G13" s="215"/>
      <c r="H13" s="215"/>
      <c r="I13" s="215"/>
      <c r="J13" s="215"/>
      <c r="K13" s="210"/>
    </row>
    <row r="14" spans="2:11" s="85" customFormat="1" ht="18" customHeight="1">
      <c r="B14" s="208"/>
      <c r="C14" s="214" t="s">
        <v>10</v>
      </c>
      <c r="D14" s="214"/>
      <c r="E14" s="209"/>
      <c r="F14" s="277" t="s">
        <v>344</v>
      </c>
      <c r="G14" s="277"/>
      <c r="H14" s="277"/>
      <c r="I14" s="229"/>
      <c r="J14" s="229"/>
      <c r="K14" s="210"/>
    </row>
    <row r="15" spans="2:11" s="85" customFormat="1" ht="18" customHeight="1">
      <c r="B15" s="208"/>
      <c r="C15" s="214"/>
      <c r="D15" s="214"/>
      <c r="E15" s="209"/>
      <c r="F15" s="215"/>
      <c r="G15" s="215"/>
      <c r="H15" s="215"/>
      <c r="I15" s="215"/>
      <c r="J15" s="215"/>
      <c r="K15" s="210"/>
    </row>
    <row r="16" spans="2:11" s="85" customFormat="1" ht="13.5" customHeight="1">
      <c r="B16" s="208"/>
      <c r="C16" s="209"/>
      <c r="D16" s="209"/>
      <c r="E16" s="209"/>
      <c r="F16" s="215"/>
      <c r="G16" s="215"/>
      <c r="H16" s="215"/>
      <c r="I16" s="215"/>
      <c r="J16" s="215"/>
      <c r="K16" s="210"/>
    </row>
    <row r="17" spans="2:11" ht="12.75">
      <c r="B17" s="211"/>
      <c r="C17" s="212"/>
      <c r="D17" s="212"/>
      <c r="E17" s="212"/>
      <c r="F17" s="212"/>
      <c r="G17" s="212"/>
      <c r="H17" s="212"/>
      <c r="I17" s="212"/>
      <c r="J17" s="212"/>
      <c r="K17" s="213"/>
    </row>
    <row r="18" spans="2:11" ht="12.75">
      <c r="B18" s="3"/>
      <c r="D18" s="4"/>
      <c r="E18" s="4"/>
      <c r="F18" s="4"/>
      <c r="G18" s="4"/>
      <c r="H18" s="4"/>
      <c r="I18" s="4"/>
      <c r="J18" s="4"/>
      <c r="K18" s="5"/>
    </row>
    <row r="19" spans="2:11" ht="12.75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 ht="12.75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 ht="12.75">
      <c r="B21" s="3"/>
      <c r="C21" s="4"/>
      <c r="D21" s="4"/>
      <c r="E21" s="4"/>
      <c r="F21" s="4"/>
      <c r="G21" s="4"/>
      <c r="H21" s="4"/>
      <c r="I21" s="4"/>
      <c r="J21" s="4"/>
      <c r="K21" s="5"/>
    </row>
    <row r="22" spans="2:11" ht="33.75">
      <c r="B22" s="283" t="s">
        <v>5</v>
      </c>
      <c r="C22" s="284"/>
      <c r="D22" s="284"/>
      <c r="E22" s="284"/>
      <c r="F22" s="284"/>
      <c r="G22" s="284"/>
      <c r="H22" s="284"/>
      <c r="I22" s="284"/>
      <c r="J22" s="284"/>
      <c r="K22" s="285"/>
    </row>
    <row r="23" spans="2:11" ht="12.75">
      <c r="B23" s="3"/>
      <c r="C23" s="274" t="s">
        <v>226</v>
      </c>
      <c r="D23" s="274"/>
      <c r="E23" s="274"/>
      <c r="F23" s="274"/>
      <c r="G23" s="274"/>
      <c r="H23" s="274"/>
      <c r="I23" s="274"/>
      <c r="J23" s="274"/>
      <c r="K23" s="5"/>
    </row>
    <row r="24" spans="2:11" ht="12.75">
      <c r="B24" s="3"/>
      <c r="C24" s="274" t="s">
        <v>13</v>
      </c>
      <c r="D24" s="274"/>
      <c r="E24" s="274"/>
      <c r="F24" s="274"/>
      <c r="G24" s="274"/>
      <c r="H24" s="274"/>
      <c r="I24" s="274"/>
      <c r="J24" s="274"/>
      <c r="K24" s="5"/>
    </row>
    <row r="25" spans="2:11" ht="12.75">
      <c r="B25" s="3"/>
      <c r="C25" s="4"/>
      <c r="D25" s="4"/>
      <c r="E25" s="4"/>
      <c r="F25" s="4"/>
      <c r="G25" s="4"/>
      <c r="H25" s="4"/>
      <c r="I25" s="4"/>
      <c r="J25" s="4"/>
      <c r="K25" s="5"/>
    </row>
    <row r="26" spans="2:11" ht="12.75">
      <c r="B26" s="3"/>
      <c r="C26" s="4"/>
      <c r="D26" s="4"/>
      <c r="E26" s="4"/>
      <c r="F26" s="4"/>
      <c r="G26" s="4"/>
      <c r="H26" s="4"/>
      <c r="I26" s="4"/>
      <c r="J26" s="4"/>
      <c r="K26" s="5"/>
    </row>
    <row r="27" spans="2:11" ht="33.75">
      <c r="B27" s="3"/>
      <c r="C27" s="4"/>
      <c r="D27" s="4"/>
      <c r="E27" s="4"/>
      <c r="F27" s="87" t="s">
        <v>345</v>
      </c>
      <c r="G27" s="4"/>
      <c r="H27" s="4"/>
      <c r="I27" s="4"/>
      <c r="J27" s="4"/>
      <c r="K27" s="5"/>
    </row>
    <row r="28" spans="2:11" ht="12.75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 ht="12.75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12.75">
      <c r="B30" s="3"/>
      <c r="C30" s="4"/>
      <c r="D30" s="4"/>
      <c r="E30" s="4"/>
      <c r="F30" s="4"/>
      <c r="G30" s="4"/>
      <c r="H30" s="4"/>
      <c r="I30" s="4"/>
      <c r="J30" s="4"/>
      <c r="K30" s="5"/>
    </row>
    <row r="31" spans="2:11" ht="12.75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 ht="12.75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 ht="12.75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 ht="9" customHeight="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 ht="12.75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 ht="12.75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 s="85" customFormat="1" ht="12.75" customHeight="1">
      <c r="B37" s="82"/>
      <c r="C37" s="83" t="s">
        <v>20</v>
      </c>
      <c r="D37" s="83"/>
      <c r="E37" s="83"/>
      <c r="F37" s="83"/>
      <c r="G37" s="83"/>
      <c r="H37" s="286"/>
      <c r="I37" s="286"/>
      <c r="J37" s="83"/>
      <c r="K37" s="84"/>
    </row>
    <row r="38" spans="2:11" s="85" customFormat="1" ht="12.75" customHeight="1">
      <c r="B38" s="82"/>
      <c r="C38" s="83" t="s">
        <v>253</v>
      </c>
      <c r="D38" s="83"/>
      <c r="E38" s="83"/>
      <c r="F38" s="83"/>
      <c r="G38" s="83"/>
      <c r="H38" s="275"/>
      <c r="I38" s="275"/>
      <c r="J38" s="83"/>
      <c r="K38" s="84"/>
    </row>
    <row r="39" spans="2:11" s="85" customFormat="1" ht="12.75" customHeight="1">
      <c r="B39" s="82"/>
      <c r="C39" s="83" t="s">
        <v>15</v>
      </c>
      <c r="D39" s="83"/>
      <c r="E39" s="83"/>
      <c r="F39" s="83"/>
      <c r="G39" s="83"/>
      <c r="H39" s="275" t="s">
        <v>254</v>
      </c>
      <c r="I39" s="275"/>
      <c r="J39" s="83"/>
      <c r="K39" s="84"/>
    </row>
    <row r="40" spans="2:11" s="85" customFormat="1" ht="12.75" customHeight="1">
      <c r="B40" s="82"/>
      <c r="C40" s="83" t="s">
        <v>16</v>
      </c>
      <c r="D40" s="83"/>
      <c r="E40" s="83"/>
      <c r="F40" s="83"/>
      <c r="G40" s="83"/>
      <c r="H40" s="275" t="s">
        <v>254</v>
      </c>
      <c r="I40" s="275"/>
      <c r="J40" s="83"/>
      <c r="K40" s="84"/>
    </row>
    <row r="41" spans="2:11" ht="12.75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 s="91" customFormat="1" ht="12.75" customHeight="1">
      <c r="B42" s="88"/>
      <c r="C42" s="83" t="s">
        <v>21</v>
      </c>
      <c r="D42" s="83"/>
      <c r="E42" s="83"/>
      <c r="F42" s="83"/>
      <c r="G42" s="86" t="s">
        <v>17</v>
      </c>
      <c r="H42" s="276" t="s">
        <v>346</v>
      </c>
      <c r="I42" s="274"/>
      <c r="J42" s="89"/>
      <c r="K42" s="90"/>
    </row>
    <row r="43" spans="2:11" s="91" customFormat="1" ht="12.75" customHeight="1">
      <c r="B43" s="88"/>
      <c r="C43" s="83"/>
      <c r="D43" s="83"/>
      <c r="E43" s="83"/>
      <c r="F43" s="83"/>
      <c r="G43" s="86" t="s">
        <v>18</v>
      </c>
      <c r="H43" s="273" t="s">
        <v>347</v>
      </c>
      <c r="I43" s="274"/>
      <c r="J43" s="89"/>
      <c r="K43" s="90"/>
    </row>
    <row r="44" spans="2:11" s="91" customFormat="1" ht="7.5" customHeight="1">
      <c r="B44" s="88"/>
      <c r="C44" s="83"/>
      <c r="D44" s="83"/>
      <c r="E44" s="83"/>
      <c r="F44" s="83"/>
      <c r="G44" s="86"/>
      <c r="H44" s="86"/>
      <c r="I44" s="86"/>
      <c r="J44" s="89"/>
      <c r="K44" s="90"/>
    </row>
    <row r="45" spans="2:11" s="91" customFormat="1" ht="12.75" customHeight="1">
      <c r="B45" s="88"/>
      <c r="C45" s="83" t="s">
        <v>19</v>
      </c>
      <c r="D45" s="83"/>
      <c r="E45" s="83"/>
      <c r="F45" s="86"/>
      <c r="G45" s="83"/>
      <c r="H45" s="282" t="s">
        <v>322</v>
      </c>
      <c r="I45" s="282"/>
      <c r="J45" s="89"/>
      <c r="K45" s="90"/>
    </row>
    <row r="46" spans="2:11" ht="22.5" customHeight="1">
      <c r="B46" s="92"/>
      <c r="C46" s="93"/>
      <c r="D46" s="93"/>
      <c r="E46" s="93"/>
      <c r="F46" s="93"/>
      <c r="G46" s="93"/>
      <c r="H46" s="93"/>
      <c r="I46" s="93"/>
      <c r="J46" s="93"/>
      <c r="K46" s="94"/>
    </row>
    <row r="47" ht="6.75" customHeight="1"/>
  </sheetData>
  <sheetProtection/>
  <mergeCells count="16">
    <mergeCell ref="F9:G9"/>
    <mergeCell ref="F3:I3"/>
    <mergeCell ref="F4:J4"/>
    <mergeCell ref="H6:J6"/>
    <mergeCell ref="F8:G8"/>
    <mergeCell ref="H45:I45"/>
    <mergeCell ref="B22:K22"/>
    <mergeCell ref="C23:J23"/>
    <mergeCell ref="C24:J24"/>
    <mergeCell ref="H37:I37"/>
    <mergeCell ref="H43:I43"/>
    <mergeCell ref="H38:I38"/>
    <mergeCell ref="H39:I39"/>
    <mergeCell ref="H40:I40"/>
    <mergeCell ref="H42:I42"/>
    <mergeCell ref="F14:H14"/>
  </mergeCells>
  <printOptions horizontalCentered="1" verticalCentered="1"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view="pageBreakPreview" zoomScale="60" zoomScalePageLayoutView="0" workbookViewId="0" topLeftCell="A1">
      <selection activeCell="C58" sqref="C58:E58"/>
    </sheetView>
  </sheetViews>
  <sheetFormatPr defaultColWidth="9.140625" defaultRowHeight="12.75"/>
  <cols>
    <col min="1" max="1" width="4.8515625" style="6" customWidth="1"/>
    <col min="2" max="3" width="3.7109375" style="2" customWidth="1"/>
    <col min="4" max="4" width="4.00390625" style="2" customWidth="1"/>
    <col min="5" max="5" width="63.7109375" style="6" customWidth="1"/>
    <col min="6" max="6" width="12.8515625" style="260" customWidth="1"/>
    <col min="7" max="7" width="13.57421875" style="22" customWidth="1"/>
    <col min="8" max="8" width="1.421875" style="6" customWidth="1"/>
    <col min="9" max="9" width="9.140625" style="6" customWidth="1"/>
    <col min="10" max="10" width="14.421875" style="6" bestFit="1" customWidth="1"/>
    <col min="11" max="16384" width="9.140625" style="6" customWidth="1"/>
  </cols>
  <sheetData>
    <row r="1" spans="2:7" s="20" customFormat="1" ht="9" customHeight="1">
      <c r="B1" s="1"/>
      <c r="C1" s="16"/>
      <c r="D1" s="16"/>
      <c r="E1" s="17"/>
      <c r="F1" s="265"/>
      <c r="G1" s="18"/>
    </row>
    <row r="2" spans="2:7" s="20" customFormat="1" ht="18" customHeight="1">
      <c r="B2" s="290" t="s">
        <v>227</v>
      </c>
      <c r="C2" s="290"/>
      <c r="D2" s="290"/>
      <c r="E2" s="290"/>
      <c r="F2" s="290"/>
      <c r="G2" s="290"/>
    </row>
    <row r="3" ht="6.75" customHeight="1"/>
    <row r="4" spans="2:7" s="76" customFormat="1" ht="21" customHeight="1">
      <c r="B4" s="44" t="s">
        <v>1</v>
      </c>
      <c r="C4" s="294" t="s">
        <v>6</v>
      </c>
      <c r="D4" s="295"/>
      <c r="E4" s="296"/>
      <c r="F4" s="261">
        <v>2016</v>
      </c>
      <c r="G4" s="39">
        <v>2015</v>
      </c>
    </row>
    <row r="5" spans="2:7" s="20" customFormat="1" ht="12.75" customHeight="1">
      <c r="B5" s="41"/>
      <c r="C5" s="291" t="s">
        <v>78</v>
      </c>
      <c r="D5" s="292"/>
      <c r="E5" s="293"/>
      <c r="F5" s="225"/>
      <c r="G5" s="40"/>
    </row>
    <row r="6" spans="2:7" s="20" customFormat="1" ht="12.75" customHeight="1">
      <c r="B6" s="41"/>
      <c r="C6" s="65" t="s">
        <v>103</v>
      </c>
      <c r="D6" s="66" t="s">
        <v>7</v>
      </c>
      <c r="E6" s="67"/>
      <c r="F6" s="225">
        <f>SUM(F7:F8)</f>
        <v>1125908</v>
      </c>
      <c r="G6" s="40">
        <f>SUM(G7:G8)</f>
        <v>20321</v>
      </c>
    </row>
    <row r="7" spans="2:7" s="20" customFormat="1" ht="12.75" customHeight="1">
      <c r="B7" s="41"/>
      <c r="C7" s="46"/>
      <c r="D7" s="57">
        <v>1</v>
      </c>
      <c r="E7" s="11" t="s">
        <v>8</v>
      </c>
      <c r="F7" s="225">
        <f>565587+551327</f>
        <v>1116914</v>
      </c>
      <c r="G7" s="40">
        <v>11327</v>
      </c>
    </row>
    <row r="8" spans="2:7" s="20" customFormat="1" ht="12.75" customHeight="1">
      <c r="B8" s="41"/>
      <c r="C8" s="46"/>
      <c r="D8" s="57">
        <v>2</v>
      </c>
      <c r="E8" s="11" t="s">
        <v>9</v>
      </c>
      <c r="F8" s="225">
        <v>8994</v>
      </c>
      <c r="G8" s="40">
        <v>8994</v>
      </c>
    </row>
    <row r="9" spans="2:7" s="20" customFormat="1" ht="12.75" customHeight="1">
      <c r="B9" s="41"/>
      <c r="C9" s="65" t="s">
        <v>103</v>
      </c>
      <c r="D9" s="66" t="s">
        <v>38</v>
      </c>
      <c r="E9" s="11"/>
      <c r="F9" s="225"/>
      <c r="G9" s="40"/>
    </row>
    <row r="10" spans="2:7" s="20" customFormat="1" ht="12.75" customHeight="1">
      <c r="B10" s="41"/>
      <c r="C10" s="46"/>
      <c r="D10" s="57">
        <v>1</v>
      </c>
      <c r="E10" s="11" t="s">
        <v>40</v>
      </c>
      <c r="F10" s="225"/>
      <c r="G10" s="40"/>
    </row>
    <row r="11" spans="2:7" s="20" customFormat="1" ht="12.75" customHeight="1">
      <c r="B11" s="41"/>
      <c r="C11" s="46"/>
      <c r="D11" s="57">
        <v>2</v>
      </c>
      <c r="E11" s="11" t="s">
        <v>41</v>
      </c>
      <c r="F11" s="225"/>
      <c r="G11" s="40"/>
    </row>
    <row r="12" spans="2:7" s="20" customFormat="1" ht="12.75" customHeight="1">
      <c r="B12" s="41"/>
      <c r="C12" s="46"/>
      <c r="D12" s="57">
        <v>3</v>
      </c>
      <c r="E12" s="11" t="s">
        <v>39</v>
      </c>
      <c r="F12" s="225"/>
      <c r="G12" s="40"/>
    </row>
    <row r="13" spans="2:7" s="20" customFormat="1" ht="12.75" customHeight="1">
      <c r="B13" s="41"/>
      <c r="C13" s="46"/>
      <c r="D13" s="57"/>
      <c r="E13" s="11"/>
      <c r="F13" s="225"/>
      <c r="G13" s="40"/>
    </row>
    <row r="14" spans="2:10" s="20" customFormat="1" ht="12.75" customHeight="1">
      <c r="B14" s="41"/>
      <c r="C14" s="65" t="s">
        <v>103</v>
      </c>
      <c r="D14" s="66" t="s">
        <v>42</v>
      </c>
      <c r="E14" s="11"/>
      <c r="F14" s="225">
        <f>SUM(F15:F19)</f>
        <v>1169558</v>
      </c>
      <c r="G14" s="40">
        <f>SUM(G15:G20)</f>
        <v>481126</v>
      </c>
      <c r="J14" s="19"/>
    </row>
    <row r="15" spans="2:7" s="20" customFormat="1" ht="12.75" customHeight="1">
      <c r="B15" s="41"/>
      <c r="C15" s="46"/>
      <c r="D15" s="57">
        <v>1</v>
      </c>
      <c r="E15" s="11" t="s">
        <v>43</v>
      </c>
      <c r="F15" s="225"/>
      <c r="G15" s="40">
        <v>0</v>
      </c>
    </row>
    <row r="16" spans="2:7" s="20" customFormat="1" ht="12.75" customHeight="1">
      <c r="B16" s="41"/>
      <c r="C16" s="46"/>
      <c r="D16" s="57">
        <v>2</v>
      </c>
      <c r="E16" s="11" t="s">
        <v>44</v>
      </c>
      <c r="F16" s="225"/>
      <c r="G16" s="40"/>
    </row>
    <row r="17" spans="2:7" s="20" customFormat="1" ht="12.75" customHeight="1">
      <c r="B17" s="41"/>
      <c r="C17" s="46"/>
      <c r="D17" s="57">
        <v>3</v>
      </c>
      <c r="E17" s="11" t="s">
        <v>45</v>
      </c>
      <c r="F17" s="225"/>
      <c r="G17" s="40"/>
    </row>
    <row r="18" spans="2:9" s="20" customFormat="1" ht="12.75" customHeight="1">
      <c r="B18" s="41"/>
      <c r="C18" s="46"/>
      <c r="D18" s="57">
        <v>4</v>
      </c>
      <c r="E18" s="11" t="s">
        <v>46</v>
      </c>
      <c r="F18" s="225">
        <f>1482+30000+927559+210517</f>
        <v>1169558</v>
      </c>
      <c r="G18" s="40">
        <v>481126</v>
      </c>
      <c r="I18" s="19"/>
    </row>
    <row r="19" spans="2:7" s="20" customFormat="1" ht="12.75" customHeight="1">
      <c r="B19" s="41"/>
      <c r="C19" s="46"/>
      <c r="D19" s="57">
        <v>5</v>
      </c>
      <c r="E19" s="11" t="s">
        <v>47</v>
      </c>
      <c r="F19" s="225"/>
      <c r="G19" s="40"/>
    </row>
    <row r="20" spans="2:7" s="20" customFormat="1" ht="12.75" customHeight="1">
      <c r="B20" s="41"/>
      <c r="C20" s="46"/>
      <c r="D20" s="57"/>
      <c r="E20" s="11"/>
      <c r="F20" s="225"/>
      <c r="G20" s="40"/>
    </row>
    <row r="21" spans="2:10" s="20" customFormat="1" ht="12.75" customHeight="1">
      <c r="B21" s="41"/>
      <c r="C21" s="65" t="s">
        <v>103</v>
      </c>
      <c r="D21" s="66" t="s">
        <v>48</v>
      </c>
      <c r="E21" s="67"/>
      <c r="F21" s="225">
        <f>SUM(F23:F29)</f>
        <v>20870996</v>
      </c>
      <c r="G21" s="40">
        <f>SUM(G23:G29)</f>
        <v>12498105</v>
      </c>
      <c r="J21" s="19"/>
    </row>
    <row r="22" spans="2:11" s="20" customFormat="1" ht="12.75" customHeight="1">
      <c r="B22" s="41"/>
      <c r="C22" s="68"/>
      <c r="D22" s="57">
        <v>1</v>
      </c>
      <c r="E22" s="11" t="s">
        <v>49</v>
      </c>
      <c r="F22" s="225"/>
      <c r="G22" s="40"/>
      <c r="K22" s="19"/>
    </row>
    <row r="23" spans="2:7" s="20" customFormat="1" ht="12.75" customHeight="1">
      <c r="B23" s="41"/>
      <c r="C23" s="68"/>
      <c r="D23" s="57">
        <v>2</v>
      </c>
      <c r="E23" s="11" t="s">
        <v>50</v>
      </c>
      <c r="F23" s="225"/>
      <c r="G23" s="40"/>
    </row>
    <row r="24" spans="2:7" s="20" customFormat="1" ht="12.75" customHeight="1">
      <c r="B24" s="41"/>
      <c r="C24" s="68"/>
      <c r="D24" s="57">
        <v>3</v>
      </c>
      <c r="E24" s="11" t="s">
        <v>51</v>
      </c>
      <c r="F24" s="225"/>
      <c r="G24" s="40"/>
    </row>
    <row r="25" spans="2:7" s="20" customFormat="1" ht="12.75" customHeight="1">
      <c r="B25" s="41"/>
      <c r="C25" s="68"/>
      <c r="D25" s="57">
        <v>4</v>
      </c>
      <c r="E25" s="11" t="s">
        <v>52</v>
      </c>
      <c r="F25" s="225">
        <v>20870996</v>
      </c>
      <c r="G25" s="40">
        <v>12498105</v>
      </c>
    </row>
    <row r="26" spans="2:7" s="20" customFormat="1" ht="12.75" customHeight="1">
      <c r="B26" s="41"/>
      <c r="C26" s="68"/>
      <c r="D26" s="57">
        <v>5</v>
      </c>
      <c r="E26" s="11" t="s">
        <v>53</v>
      </c>
      <c r="F26" s="225"/>
      <c r="G26" s="40"/>
    </row>
    <row r="27" spans="2:7" s="20" customFormat="1" ht="12.75" customHeight="1">
      <c r="B27" s="41"/>
      <c r="C27" s="68"/>
      <c r="D27" s="57">
        <v>6</v>
      </c>
      <c r="E27" s="11" t="s">
        <v>54</v>
      </c>
      <c r="F27" s="225"/>
      <c r="G27" s="40"/>
    </row>
    <row r="28" spans="2:7" s="20" customFormat="1" ht="12.75" customHeight="1">
      <c r="B28" s="41"/>
      <c r="C28" s="68"/>
      <c r="D28" s="57">
        <v>7</v>
      </c>
      <c r="E28" s="11" t="s">
        <v>55</v>
      </c>
      <c r="F28" s="225"/>
      <c r="G28" s="40"/>
    </row>
    <row r="29" spans="2:7" s="20" customFormat="1" ht="12.75" customHeight="1">
      <c r="B29" s="41"/>
      <c r="C29" s="68"/>
      <c r="D29" s="57"/>
      <c r="E29" s="11"/>
      <c r="F29" s="225"/>
      <c r="G29" s="40"/>
    </row>
    <row r="30" spans="2:10" s="20" customFormat="1" ht="12.75" customHeight="1">
      <c r="B30" s="41"/>
      <c r="C30" s="65" t="s">
        <v>103</v>
      </c>
      <c r="D30" s="66" t="s">
        <v>56</v>
      </c>
      <c r="E30" s="67"/>
      <c r="F30" s="225">
        <v>740000</v>
      </c>
      <c r="G30" s="40">
        <v>840000</v>
      </c>
      <c r="J30" s="227"/>
    </row>
    <row r="31" spans="2:7" s="20" customFormat="1" ht="12.75" customHeight="1">
      <c r="B31" s="41"/>
      <c r="C31" s="65" t="s">
        <v>103</v>
      </c>
      <c r="D31" s="66" t="s">
        <v>57</v>
      </c>
      <c r="E31" s="67"/>
      <c r="F31" s="225"/>
      <c r="G31" s="40"/>
    </row>
    <row r="32" spans="2:7" s="20" customFormat="1" ht="12.75" customHeight="1">
      <c r="B32" s="52"/>
      <c r="C32" s="46"/>
      <c r="D32" s="66"/>
      <c r="E32" s="67"/>
      <c r="F32" s="225"/>
      <c r="G32" s="40"/>
    </row>
    <row r="33" spans="2:10" s="20" customFormat="1" ht="12.75" customHeight="1">
      <c r="B33" s="77" t="s">
        <v>2</v>
      </c>
      <c r="C33" s="287" t="s">
        <v>77</v>
      </c>
      <c r="D33" s="288"/>
      <c r="E33" s="289"/>
      <c r="F33" s="225">
        <f>F6+F14+F21+F30+F31</f>
        <v>23906462</v>
      </c>
      <c r="G33" s="40">
        <f>G6+G14+G21+G30+G31</f>
        <v>13839552</v>
      </c>
      <c r="J33" s="19"/>
    </row>
    <row r="34" spans="2:7" s="20" customFormat="1" ht="12.75" customHeight="1">
      <c r="B34" s="41"/>
      <c r="C34" s="291" t="s">
        <v>80</v>
      </c>
      <c r="D34" s="292"/>
      <c r="E34" s="293"/>
      <c r="F34" s="225"/>
      <c r="G34" s="40"/>
    </row>
    <row r="35" spans="2:7" s="20" customFormat="1" ht="12.75" customHeight="1">
      <c r="B35" s="41"/>
      <c r="C35" s="65" t="s">
        <v>103</v>
      </c>
      <c r="D35" s="66" t="s">
        <v>60</v>
      </c>
      <c r="E35" s="67"/>
      <c r="F35" s="225"/>
      <c r="G35" s="40">
        <f>SUM(G36:G41)</f>
        <v>0</v>
      </c>
    </row>
    <row r="36" spans="2:7" s="20" customFormat="1" ht="12.75" customHeight="1">
      <c r="B36" s="41"/>
      <c r="C36" s="68"/>
      <c r="D36" s="57">
        <v>1</v>
      </c>
      <c r="E36" s="11" t="s">
        <v>61</v>
      </c>
      <c r="F36" s="225"/>
      <c r="G36" s="40"/>
    </row>
    <row r="37" spans="2:7" s="20" customFormat="1" ht="12.75" customHeight="1">
      <c r="B37" s="41"/>
      <c r="C37" s="68"/>
      <c r="D37" s="57">
        <v>2</v>
      </c>
      <c r="E37" s="11" t="s">
        <v>62</v>
      </c>
      <c r="F37" s="225"/>
      <c r="G37" s="40"/>
    </row>
    <row r="38" spans="2:7" s="20" customFormat="1" ht="12.75" customHeight="1">
      <c r="B38" s="41"/>
      <c r="C38" s="68"/>
      <c r="D38" s="57">
        <v>3</v>
      </c>
      <c r="E38" s="11" t="s">
        <v>63</v>
      </c>
      <c r="F38" s="225"/>
      <c r="G38" s="40"/>
    </row>
    <row r="39" spans="2:7" s="20" customFormat="1" ht="12.75" customHeight="1">
      <c r="B39" s="41"/>
      <c r="C39" s="68"/>
      <c r="D39" s="57">
        <v>4</v>
      </c>
      <c r="E39" s="11" t="s">
        <v>64</v>
      </c>
      <c r="F39" s="225"/>
      <c r="G39" s="40"/>
    </row>
    <row r="40" spans="2:7" s="20" customFormat="1" ht="12.75" customHeight="1">
      <c r="B40" s="41"/>
      <c r="C40" s="68"/>
      <c r="D40" s="57">
        <v>5</v>
      </c>
      <c r="E40" s="11" t="s">
        <v>65</v>
      </c>
      <c r="F40" s="225"/>
      <c r="G40" s="40"/>
    </row>
    <row r="41" spans="2:7" s="20" customFormat="1" ht="12.75" customHeight="1">
      <c r="B41" s="41"/>
      <c r="C41" s="68"/>
      <c r="D41" s="57">
        <v>6</v>
      </c>
      <c r="E41" s="11" t="s">
        <v>66</v>
      </c>
      <c r="F41" s="225"/>
      <c r="G41" s="40"/>
    </row>
    <row r="42" spans="2:7" s="20" customFormat="1" ht="12.75" customHeight="1">
      <c r="B42" s="41"/>
      <c r="C42" s="68"/>
      <c r="D42" s="57"/>
      <c r="E42" s="67"/>
      <c r="F42" s="225"/>
      <c r="G42" s="40"/>
    </row>
    <row r="43" spans="2:10" s="20" customFormat="1" ht="12.75" customHeight="1">
      <c r="B43" s="41"/>
      <c r="C43" s="65" t="s">
        <v>103</v>
      </c>
      <c r="D43" s="66" t="s">
        <v>67</v>
      </c>
      <c r="E43" s="38"/>
      <c r="F43" s="225">
        <f>SUM(F44:F47)</f>
        <v>216315</v>
      </c>
      <c r="G43" s="40">
        <f>SUM(G44:G47)</f>
        <v>216315</v>
      </c>
      <c r="J43" s="19"/>
    </row>
    <row r="44" spans="2:10" s="20" customFormat="1" ht="12.75" customHeight="1">
      <c r="B44" s="41"/>
      <c r="C44" s="46"/>
      <c r="D44" s="57">
        <v>1</v>
      </c>
      <c r="E44" s="11" t="s">
        <v>68</v>
      </c>
      <c r="F44" s="225"/>
      <c r="G44" s="40"/>
      <c r="J44" s="19"/>
    </row>
    <row r="45" spans="2:10" s="20" customFormat="1" ht="12.75" customHeight="1">
      <c r="B45" s="41"/>
      <c r="C45" s="46"/>
      <c r="D45" s="57">
        <v>2</v>
      </c>
      <c r="E45" s="11" t="s">
        <v>69</v>
      </c>
      <c r="F45" s="225"/>
      <c r="G45" s="40"/>
      <c r="I45" s="19"/>
      <c r="J45" s="19"/>
    </row>
    <row r="46" spans="2:7" s="20" customFormat="1" ht="12.75" customHeight="1">
      <c r="B46" s="41"/>
      <c r="C46" s="46"/>
      <c r="D46" s="57">
        <v>3</v>
      </c>
      <c r="E46" s="11" t="s">
        <v>70</v>
      </c>
      <c r="F46" s="225">
        <v>216315</v>
      </c>
      <c r="G46" s="40">
        <v>216315</v>
      </c>
    </row>
    <row r="47" spans="2:7" s="20" customFormat="1" ht="12.75" customHeight="1">
      <c r="B47" s="41"/>
      <c r="C47" s="46"/>
      <c r="D47" s="57">
        <v>4</v>
      </c>
      <c r="E47" s="11" t="s">
        <v>71</v>
      </c>
      <c r="F47" s="225"/>
      <c r="G47" s="40"/>
    </row>
    <row r="48" spans="2:7" s="20" customFormat="1" ht="12.75" customHeight="1">
      <c r="B48" s="41"/>
      <c r="C48" s="46"/>
      <c r="D48" s="57"/>
      <c r="E48" s="38"/>
      <c r="F48" s="225"/>
      <c r="G48" s="40"/>
    </row>
    <row r="49" spans="2:7" s="20" customFormat="1" ht="12.75" customHeight="1">
      <c r="B49" s="41"/>
      <c r="C49" s="65" t="s">
        <v>103</v>
      </c>
      <c r="D49" s="66" t="s">
        <v>72</v>
      </c>
      <c r="E49" s="67"/>
      <c r="F49" s="225"/>
      <c r="G49" s="40"/>
    </row>
    <row r="50" spans="2:7" s="20" customFormat="1" ht="12.75" customHeight="1">
      <c r="B50" s="41"/>
      <c r="C50" s="46"/>
      <c r="D50" s="66"/>
      <c r="E50" s="67"/>
      <c r="F50" s="225"/>
      <c r="G50" s="40"/>
    </row>
    <row r="51" spans="2:7" s="20" customFormat="1" ht="12.75" customHeight="1">
      <c r="B51" s="41"/>
      <c r="C51" s="65" t="s">
        <v>103</v>
      </c>
      <c r="D51" s="66" t="s">
        <v>73</v>
      </c>
      <c r="E51" s="67"/>
      <c r="F51" s="225"/>
      <c r="G51" s="40"/>
    </row>
    <row r="52" spans="2:7" s="20" customFormat="1" ht="12.75" customHeight="1">
      <c r="B52" s="41"/>
      <c r="C52" s="46"/>
      <c r="D52" s="57">
        <v>1</v>
      </c>
      <c r="E52" s="67" t="s">
        <v>74</v>
      </c>
      <c r="F52" s="225"/>
      <c r="G52" s="40"/>
    </row>
    <row r="53" spans="2:7" s="20" customFormat="1" ht="12.75" customHeight="1">
      <c r="B53" s="41"/>
      <c r="C53" s="46"/>
      <c r="D53" s="57">
        <v>2</v>
      </c>
      <c r="E53" s="11" t="s">
        <v>75</v>
      </c>
      <c r="F53" s="225"/>
      <c r="G53" s="40"/>
    </row>
    <row r="54" spans="2:7" s="20" customFormat="1" ht="12.75" customHeight="1">
      <c r="B54" s="41"/>
      <c r="C54" s="46"/>
      <c r="D54" s="57">
        <v>3</v>
      </c>
      <c r="E54" s="11" t="s">
        <v>76</v>
      </c>
      <c r="F54" s="225"/>
      <c r="G54" s="40"/>
    </row>
    <row r="55" spans="2:7" s="20" customFormat="1" ht="12.75" customHeight="1">
      <c r="B55" s="41"/>
      <c r="C55" s="46"/>
      <c r="D55" s="57"/>
      <c r="E55" s="67"/>
      <c r="F55" s="225"/>
      <c r="G55" s="40"/>
    </row>
    <row r="56" spans="2:7" s="20" customFormat="1" ht="12.75" customHeight="1">
      <c r="B56" s="41"/>
      <c r="C56" s="65" t="s">
        <v>103</v>
      </c>
      <c r="D56" s="66" t="s">
        <v>58</v>
      </c>
      <c r="E56" s="67"/>
      <c r="F56" s="225"/>
      <c r="G56" s="40"/>
    </row>
    <row r="57" spans="2:7" s="20" customFormat="1" ht="12.75" customHeight="1">
      <c r="B57" s="41"/>
      <c r="C57" s="65" t="s">
        <v>103</v>
      </c>
      <c r="D57" s="66" t="s">
        <v>59</v>
      </c>
      <c r="E57" s="67"/>
      <c r="F57" s="225"/>
      <c r="G57" s="40"/>
    </row>
    <row r="58" spans="2:7" s="20" customFormat="1" ht="12.75" customHeight="1">
      <c r="B58" s="41"/>
      <c r="C58" s="287"/>
      <c r="D58" s="288"/>
      <c r="E58" s="289"/>
      <c r="F58" s="225"/>
      <c r="G58" s="40"/>
    </row>
    <row r="59" spans="2:7" s="20" customFormat="1" ht="12.75" customHeight="1">
      <c r="B59" s="58" t="s">
        <v>3</v>
      </c>
      <c r="C59" s="287" t="s">
        <v>79</v>
      </c>
      <c r="D59" s="288"/>
      <c r="E59" s="289"/>
      <c r="F59" s="225">
        <f>F35+F43+F49+F52+F56</f>
        <v>216315</v>
      </c>
      <c r="G59" s="40">
        <f>G35+G43+G49+G52+G56</f>
        <v>216315</v>
      </c>
    </row>
    <row r="60" spans="2:7" s="20" customFormat="1" ht="30" customHeight="1">
      <c r="B60" s="78"/>
      <c r="C60" s="287" t="s">
        <v>95</v>
      </c>
      <c r="D60" s="288"/>
      <c r="E60" s="289"/>
      <c r="F60" s="225">
        <f>F33+F59</f>
        <v>24122777</v>
      </c>
      <c r="G60" s="40">
        <f>G33+G59</f>
        <v>14055867</v>
      </c>
    </row>
    <row r="61" spans="2:7" s="20" customFormat="1" ht="9.75" customHeight="1">
      <c r="B61" s="71"/>
      <c r="C61" s="71"/>
      <c r="D61" s="71"/>
      <c r="E61" s="71"/>
      <c r="F61" s="266"/>
      <c r="G61" s="73"/>
    </row>
    <row r="62" spans="2:7" s="20" customFormat="1" ht="15.75" customHeight="1">
      <c r="B62" s="71"/>
      <c r="C62" s="71"/>
      <c r="D62" s="71"/>
      <c r="E62" s="71"/>
      <c r="F62" s="266">
        <f>F60-Pasivet!F54</f>
        <v>0.3500000014901161</v>
      </c>
      <c r="G62" s="73"/>
    </row>
  </sheetData>
  <sheetProtection/>
  <mergeCells count="8">
    <mergeCell ref="C33:E33"/>
    <mergeCell ref="C58:E58"/>
    <mergeCell ref="B2:G2"/>
    <mergeCell ref="C34:E34"/>
    <mergeCell ref="C60:E60"/>
    <mergeCell ref="C5:E5"/>
    <mergeCell ref="C59:E59"/>
    <mergeCell ref="C4:E4"/>
  </mergeCells>
  <printOptions horizontalCentered="1" verticalCentered="1"/>
  <pageMargins left="0.25" right="0.25" top="0.75" bottom="0.75" header="0.3" footer="0.3"/>
  <pageSetup horizontalDpi="300" verticalDpi="300" orientation="portrait" scale="86" r:id="rId1"/>
  <ignoredErrors>
    <ignoredError sqref="F21:G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J65"/>
  <sheetViews>
    <sheetView view="pageBreakPreview" zoomScale="60" zoomScalePageLayoutView="0" workbookViewId="0" topLeftCell="A22">
      <selection activeCell="N22" sqref="N22"/>
    </sheetView>
  </sheetViews>
  <sheetFormatPr defaultColWidth="9.140625" defaultRowHeight="12.75"/>
  <cols>
    <col min="1" max="1" width="7.57421875" style="6" customWidth="1"/>
    <col min="2" max="2" width="3.7109375" style="2" customWidth="1"/>
    <col min="3" max="3" width="4.00390625" style="2" customWidth="1"/>
    <col min="4" max="4" width="3.421875" style="2" customWidth="1"/>
    <col min="5" max="5" width="61.8515625" style="6" bestFit="1" customWidth="1"/>
    <col min="6" max="6" width="10.7109375" style="260" bestFit="1" customWidth="1"/>
    <col min="7" max="7" width="12.00390625" style="260" bestFit="1" customWidth="1"/>
    <col min="8" max="8" width="1.421875" style="6" customWidth="1"/>
    <col min="9" max="9" width="9.140625" style="6" customWidth="1"/>
    <col min="10" max="10" width="9.7109375" style="6" bestFit="1" customWidth="1"/>
    <col min="11" max="16384" width="9.140625" style="6" customWidth="1"/>
  </cols>
  <sheetData>
    <row r="2" spans="2:7" s="20" customFormat="1" ht="6" customHeight="1">
      <c r="B2" s="1"/>
      <c r="C2" s="16"/>
      <c r="D2" s="16"/>
      <c r="E2" s="17"/>
      <c r="F2" s="265"/>
      <c r="G2" s="265"/>
    </row>
    <row r="3" spans="2:7" s="20" customFormat="1" ht="18" customHeight="1">
      <c r="B3" s="290" t="s">
        <v>227</v>
      </c>
      <c r="C3" s="290"/>
      <c r="D3" s="290"/>
      <c r="E3" s="290"/>
      <c r="F3" s="290"/>
      <c r="G3" s="290"/>
    </row>
    <row r="4" ht="6.75" customHeight="1"/>
    <row r="5" spans="2:7" s="12" customFormat="1" ht="21" customHeight="1">
      <c r="B5" s="44" t="s">
        <v>1</v>
      </c>
      <c r="C5" s="287" t="s">
        <v>81</v>
      </c>
      <c r="D5" s="288"/>
      <c r="E5" s="289"/>
      <c r="F5" s="261">
        <v>2016</v>
      </c>
      <c r="G5" s="39">
        <v>2015</v>
      </c>
    </row>
    <row r="6" spans="2:7" s="20" customFormat="1" ht="12.75" customHeight="1">
      <c r="B6" s="41"/>
      <c r="C6" s="65" t="s">
        <v>103</v>
      </c>
      <c r="D6" s="66" t="s">
        <v>82</v>
      </c>
      <c r="E6" s="67"/>
      <c r="F6" s="225">
        <f>SUM(F7:F16)</f>
        <v>22401374</v>
      </c>
      <c r="G6" s="225">
        <f>SUM(G7:G16)</f>
        <v>13601575</v>
      </c>
    </row>
    <row r="7" spans="2:7" s="20" customFormat="1" ht="12.75" customHeight="1">
      <c r="B7" s="41"/>
      <c r="C7" s="46"/>
      <c r="D7" s="57">
        <v>1</v>
      </c>
      <c r="E7" s="11" t="s">
        <v>83</v>
      </c>
      <c r="F7" s="225"/>
      <c r="G7" s="225">
        <v>0</v>
      </c>
    </row>
    <row r="8" spans="2:7" s="20" customFormat="1" ht="12.75" customHeight="1">
      <c r="B8" s="41"/>
      <c r="C8" s="46"/>
      <c r="D8" s="57">
        <v>2</v>
      </c>
      <c r="E8" s="11" t="s">
        <v>84</v>
      </c>
      <c r="F8" s="225"/>
      <c r="G8" s="225"/>
    </row>
    <row r="9" spans="2:7" s="20" customFormat="1" ht="12.75" customHeight="1">
      <c r="B9" s="41"/>
      <c r="C9" s="46"/>
      <c r="D9" s="57">
        <v>3</v>
      </c>
      <c r="E9" s="11" t="s">
        <v>85</v>
      </c>
      <c r="F9" s="225"/>
      <c r="G9" s="225"/>
    </row>
    <row r="10" spans="2:7" s="20" customFormat="1" ht="12.75" customHeight="1">
      <c r="B10" s="41"/>
      <c r="C10" s="46"/>
      <c r="D10" s="57">
        <v>4</v>
      </c>
      <c r="E10" s="11" t="s">
        <v>86</v>
      </c>
      <c r="F10" s="225">
        <v>22255495</v>
      </c>
      <c r="G10" s="268">
        <v>12663312</v>
      </c>
    </row>
    <row r="11" spans="2:7" s="20" customFormat="1" ht="12.75" customHeight="1">
      <c r="B11" s="41"/>
      <c r="C11" s="46"/>
      <c r="D11" s="57">
        <v>5</v>
      </c>
      <c r="E11" s="11" t="s">
        <v>87</v>
      </c>
      <c r="F11" s="225"/>
      <c r="G11" s="225"/>
    </row>
    <row r="12" spans="2:7" s="20" customFormat="1" ht="12.75" customHeight="1">
      <c r="B12" s="41"/>
      <c r="C12" s="46"/>
      <c r="D12" s="57">
        <v>6</v>
      </c>
      <c r="E12" s="11" t="s">
        <v>88</v>
      </c>
      <c r="F12" s="225"/>
      <c r="G12" s="225"/>
    </row>
    <row r="13" spans="2:7" s="20" customFormat="1" ht="12.75" customHeight="1">
      <c r="B13" s="41"/>
      <c r="C13" s="46"/>
      <c r="D13" s="57">
        <v>7</v>
      </c>
      <c r="E13" s="11" t="s">
        <v>89</v>
      </c>
      <c r="F13" s="225"/>
      <c r="G13" s="225"/>
    </row>
    <row r="14" spans="2:10" s="20" customFormat="1" ht="12.75" customHeight="1">
      <c r="B14" s="41"/>
      <c r="C14" s="46"/>
      <c r="D14" s="57">
        <v>8</v>
      </c>
      <c r="E14" s="11" t="s">
        <v>90</v>
      </c>
      <c r="F14" s="225">
        <f>(85877+18974)</f>
        <v>104851</v>
      </c>
      <c r="G14" s="225">
        <v>62911</v>
      </c>
      <c r="I14" s="19"/>
      <c r="J14" s="19"/>
    </row>
    <row r="15" spans="2:7" s="20" customFormat="1" ht="12.75" customHeight="1">
      <c r="B15" s="41"/>
      <c r="C15" s="46"/>
      <c r="D15" s="57">
        <v>9</v>
      </c>
      <c r="E15" s="11" t="s">
        <v>91</v>
      </c>
      <c r="F15" s="225">
        <f>36028+5000</f>
        <v>41028</v>
      </c>
      <c r="G15" s="225">
        <v>96527</v>
      </c>
    </row>
    <row r="16" spans="2:7" s="20" customFormat="1" ht="12.75" customHeight="1">
      <c r="B16" s="41"/>
      <c r="C16" s="46"/>
      <c r="D16" s="57"/>
      <c r="E16" s="11"/>
      <c r="F16" s="225"/>
      <c r="G16" s="225">
        <v>778825</v>
      </c>
    </row>
    <row r="17" spans="2:7" s="20" customFormat="1" ht="12.75" customHeight="1">
      <c r="B17" s="41"/>
      <c r="C17" s="65" t="s">
        <v>103</v>
      </c>
      <c r="D17" s="66" t="s">
        <v>92</v>
      </c>
      <c r="E17" s="67"/>
      <c r="F17" s="225"/>
      <c r="G17" s="225"/>
    </row>
    <row r="18" spans="2:7" s="20" customFormat="1" ht="12.75" customHeight="1">
      <c r="B18" s="41"/>
      <c r="C18" s="65" t="s">
        <v>103</v>
      </c>
      <c r="D18" s="66" t="s">
        <v>93</v>
      </c>
      <c r="E18" s="11"/>
      <c r="F18" s="225"/>
      <c r="G18" s="225"/>
    </row>
    <row r="19" spans="2:7" s="20" customFormat="1" ht="12.75" customHeight="1">
      <c r="B19" s="41"/>
      <c r="C19" s="65" t="s">
        <v>103</v>
      </c>
      <c r="D19" s="66" t="s">
        <v>94</v>
      </c>
      <c r="E19" s="11"/>
      <c r="F19" s="225"/>
      <c r="G19" s="225"/>
    </row>
    <row r="20" spans="2:7" s="20" customFormat="1" ht="15.75" customHeight="1">
      <c r="B20" s="41"/>
      <c r="C20" s="287" t="s">
        <v>107</v>
      </c>
      <c r="D20" s="288"/>
      <c r="E20" s="289"/>
      <c r="F20" s="225">
        <f>F6+F17+F18+F19</f>
        <v>22401374</v>
      </c>
      <c r="G20" s="225">
        <f>G6+G17+G18+G19</f>
        <v>13601575</v>
      </c>
    </row>
    <row r="21" spans="2:7" s="20" customFormat="1" ht="12.75" customHeight="1">
      <c r="B21" s="41"/>
      <c r="C21" s="65" t="s">
        <v>103</v>
      </c>
      <c r="D21" s="66" t="s">
        <v>97</v>
      </c>
      <c r="E21" s="38"/>
      <c r="F21" s="225">
        <f>SUM(F22:F29)</f>
        <v>733825</v>
      </c>
      <c r="G21" s="225"/>
    </row>
    <row r="22" spans="2:7" s="20" customFormat="1" ht="12.75" customHeight="1">
      <c r="B22" s="41"/>
      <c r="C22" s="68"/>
      <c r="D22" s="57">
        <v>1</v>
      </c>
      <c r="E22" s="11" t="s">
        <v>83</v>
      </c>
      <c r="F22" s="225"/>
      <c r="G22" s="225"/>
    </row>
    <row r="23" spans="2:7" s="20" customFormat="1" ht="12.75" customHeight="1">
      <c r="B23" s="41"/>
      <c r="C23" s="68"/>
      <c r="D23" s="57">
        <v>2</v>
      </c>
      <c r="E23" s="11" t="s">
        <v>84</v>
      </c>
      <c r="F23" s="225"/>
      <c r="G23" s="225"/>
    </row>
    <row r="24" spans="2:7" s="20" customFormat="1" ht="12.75" customHeight="1">
      <c r="B24" s="41"/>
      <c r="C24" s="68"/>
      <c r="D24" s="57">
        <v>3</v>
      </c>
      <c r="E24" s="11" t="s">
        <v>98</v>
      </c>
      <c r="F24" s="225"/>
      <c r="G24" s="225"/>
    </row>
    <row r="25" spans="2:7" s="20" customFormat="1" ht="12.75" customHeight="1">
      <c r="B25" s="41"/>
      <c r="C25" s="68"/>
      <c r="D25" s="57">
        <v>4</v>
      </c>
      <c r="E25" s="11" t="s">
        <v>86</v>
      </c>
      <c r="F25" s="225"/>
      <c r="G25" s="225"/>
    </row>
    <row r="26" spans="2:7" s="20" customFormat="1" ht="12.75" customHeight="1">
      <c r="B26" s="41"/>
      <c r="C26" s="68"/>
      <c r="D26" s="57">
        <v>5</v>
      </c>
      <c r="E26" s="11" t="s">
        <v>87</v>
      </c>
      <c r="F26" s="225"/>
      <c r="G26" s="225"/>
    </row>
    <row r="27" spans="2:7" s="20" customFormat="1" ht="12.75" customHeight="1">
      <c r="B27" s="41"/>
      <c r="C27" s="68"/>
      <c r="D27" s="57">
        <v>6</v>
      </c>
      <c r="E27" s="11" t="s">
        <v>88</v>
      </c>
      <c r="F27" s="225"/>
      <c r="G27" s="225"/>
    </row>
    <row r="28" spans="2:7" s="20" customFormat="1" ht="12.75" customHeight="1">
      <c r="B28" s="41"/>
      <c r="C28" s="68"/>
      <c r="D28" s="57">
        <v>7</v>
      </c>
      <c r="E28" s="11" t="s">
        <v>89</v>
      </c>
      <c r="F28" s="225"/>
      <c r="G28" s="225"/>
    </row>
    <row r="29" spans="2:7" s="20" customFormat="1" ht="12.75" customHeight="1">
      <c r="B29" s="41"/>
      <c r="C29" s="68"/>
      <c r="D29" s="57">
        <v>8</v>
      </c>
      <c r="E29" s="11" t="s">
        <v>99</v>
      </c>
      <c r="F29" s="225">
        <f>459000+274825</f>
        <v>733825</v>
      </c>
      <c r="G29" s="225"/>
    </row>
    <row r="30" spans="2:7" s="20" customFormat="1" ht="12.75" customHeight="1">
      <c r="B30" s="41"/>
      <c r="C30" s="68"/>
      <c r="D30" s="57"/>
      <c r="E30" s="11"/>
      <c r="F30" s="225"/>
      <c r="G30" s="225"/>
    </row>
    <row r="31" spans="2:7" s="20" customFormat="1" ht="12.75" customHeight="1">
      <c r="B31" s="41"/>
      <c r="C31" s="65" t="s">
        <v>103</v>
      </c>
      <c r="D31" s="66" t="s">
        <v>100</v>
      </c>
      <c r="E31" s="67"/>
      <c r="F31" s="225"/>
      <c r="G31" s="225"/>
    </row>
    <row r="32" spans="2:7" s="20" customFormat="1" ht="12.75" customHeight="1">
      <c r="B32" s="41"/>
      <c r="C32" s="65" t="s">
        <v>103</v>
      </c>
      <c r="D32" s="66" t="s">
        <v>101</v>
      </c>
      <c r="E32" s="67"/>
      <c r="F32" s="225"/>
      <c r="G32" s="225"/>
    </row>
    <row r="33" spans="2:7" s="20" customFormat="1" ht="12.75" customHeight="1">
      <c r="B33" s="41"/>
      <c r="C33" s="65" t="s">
        <v>103</v>
      </c>
      <c r="D33" s="66" t="s">
        <v>102</v>
      </c>
      <c r="E33" s="67"/>
      <c r="F33" s="225"/>
      <c r="G33" s="225"/>
    </row>
    <row r="34" spans="2:7" s="20" customFormat="1" ht="12.75" customHeight="1">
      <c r="B34" s="41"/>
      <c r="C34" s="46"/>
      <c r="D34" s="57">
        <v>1</v>
      </c>
      <c r="E34" s="11" t="s">
        <v>104</v>
      </c>
      <c r="F34" s="225"/>
      <c r="G34" s="225"/>
    </row>
    <row r="35" spans="2:7" s="20" customFormat="1" ht="12.75" customHeight="1">
      <c r="B35" s="41"/>
      <c r="C35" s="46"/>
      <c r="D35" s="57">
        <v>2</v>
      </c>
      <c r="E35" s="11" t="s">
        <v>105</v>
      </c>
      <c r="F35" s="225"/>
      <c r="G35" s="225"/>
    </row>
    <row r="36" spans="2:7" s="20" customFormat="1" ht="12.75" customHeight="1">
      <c r="B36" s="41"/>
      <c r="C36" s="65" t="s">
        <v>103</v>
      </c>
      <c r="D36" s="66" t="s">
        <v>106</v>
      </c>
      <c r="E36" s="67"/>
      <c r="F36" s="225"/>
      <c r="G36" s="225"/>
    </row>
    <row r="37" spans="2:7" s="20" customFormat="1" ht="12.75" customHeight="1">
      <c r="B37" s="41"/>
      <c r="C37" s="46"/>
      <c r="D37" s="66"/>
      <c r="E37" s="67"/>
      <c r="F37" s="225"/>
      <c r="G37" s="225"/>
    </row>
    <row r="38" spans="2:7" s="20" customFormat="1" ht="15.75" customHeight="1">
      <c r="B38" s="41"/>
      <c r="C38" s="287" t="s">
        <v>108</v>
      </c>
      <c r="D38" s="288"/>
      <c r="E38" s="289"/>
      <c r="F38" s="225">
        <v>0</v>
      </c>
      <c r="G38" s="225"/>
    </row>
    <row r="39" spans="2:7" s="20" customFormat="1" ht="15.75" customHeight="1">
      <c r="B39" s="41"/>
      <c r="C39" s="46"/>
      <c r="D39" s="66"/>
      <c r="E39" s="67"/>
      <c r="F39" s="225"/>
      <c r="G39" s="225"/>
    </row>
    <row r="40" spans="2:7" s="20" customFormat="1" ht="24.75" customHeight="1">
      <c r="B40" s="41"/>
      <c r="C40" s="287" t="s">
        <v>96</v>
      </c>
      <c r="D40" s="288"/>
      <c r="E40" s="289"/>
      <c r="F40" s="225">
        <f>F20+F38+F21</f>
        <v>23135199</v>
      </c>
      <c r="G40" s="225">
        <f>G20+G38</f>
        <v>13601575</v>
      </c>
    </row>
    <row r="41" spans="2:7" s="20" customFormat="1" ht="12.75" customHeight="1">
      <c r="B41" s="41"/>
      <c r="C41" s="65" t="s">
        <v>103</v>
      </c>
      <c r="D41" s="66" t="s">
        <v>109</v>
      </c>
      <c r="E41" s="67"/>
      <c r="F41" s="225"/>
      <c r="G41" s="225"/>
    </row>
    <row r="42" spans="2:7" s="20" customFormat="1" ht="12.75" customHeight="1">
      <c r="B42" s="41"/>
      <c r="C42" s="65" t="s">
        <v>103</v>
      </c>
      <c r="D42" s="66" t="s">
        <v>110</v>
      </c>
      <c r="E42" s="67"/>
      <c r="F42" s="225"/>
      <c r="G42" s="225"/>
    </row>
    <row r="43" spans="2:7" s="20" customFormat="1" ht="12.75" customHeight="1">
      <c r="B43" s="41"/>
      <c r="C43" s="65" t="s">
        <v>103</v>
      </c>
      <c r="D43" s="66" t="s">
        <v>111</v>
      </c>
      <c r="E43" s="67"/>
      <c r="F43" s="225"/>
      <c r="G43" s="225"/>
    </row>
    <row r="44" spans="2:7" s="20" customFormat="1" ht="12.75" customHeight="1">
      <c r="B44" s="41"/>
      <c r="C44" s="65" t="s">
        <v>103</v>
      </c>
      <c r="D44" s="66" t="s">
        <v>112</v>
      </c>
      <c r="E44" s="67"/>
      <c r="F44" s="225"/>
      <c r="G44" s="225"/>
    </row>
    <row r="45" spans="2:7" s="20" customFormat="1" ht="12.75" customHeight="1">
      <c r="B45" s="41"/>
      <c r="C45" s="65" t="s">
        <v>103</v>
      </c>
      <c r="D45" s="66" t="s">
        <v>113</v>
      </c>
      <c r="E45" s="67"/>
      <c r="F45" s="225"/>
      <c r="G45" s="225"/>
    </row>
    <row r="46" spans="2:7" s="20" customFormat="1" ht="12.75" customHeight="1">
      <c r="B46" s="41"/>
      <c r="C46" s="69"/>
      <c r="D46" s="57">
        <v>1</v>
      </c>
      <c r="E46" s="11" t="s">
        <v>114</v>
      </c>
      <c r="F46" s="225"/>
      <c r="G46" s="225"/>
    </row>
    <row r="47" spans="2:7" s="20" customFormat="1" ht="12.75" customHeight="1">
      <c r="B47" s="41"/>
      <c r="C47" s="69"/>
      <c r="D47" s="57">
        <v>2</v>
      </c>
      <c r="E47" s="11" t="s">
        <v>115</v>
      </c>
      <c r="F47" s="225"/>
      <c r="G47" s="225"/>
    </row>
    <row r="48" spans="2:7" s="20" customFormat="1" ht="12.75" customHeight="1">
      <c r="B48" s="41"/>
      <c r="C48" s="69"/>
      <c r="D48" s="57">
        <v>3</v>
      </c>
      <c r="E48" s="11" t="s">
        <v>113</v>
      </c>
      <c r="F48" s="225"/>
      <c r="G48" s="225"/>
    </row>
    <row r="49" spans="2:7" s="20" customFormat="1" ht="12.75" customHeight="1">
      <c r="B49" s="41"/>
      <c r="C49" s="65" t="s">
        <v>103</v>
      </c>
      <c r="D49" s="66" t="s">
        <v>116</v>
      </c>
      <c r="E49" s="67"/>
      <c r="F49" s="225">
        <f>G49+G50</f>
        <v>454292</v>
      </c>
      <c r="G49" s="225">
        <v>129083</v>
      </c>
    </row>
    <row r="50" spans="2:7" s="20" customFormat="1" ht="12.75" customHeight="1">
      <c r="B50" s="41"/>
      <c r="C50" s="65" t="s">
        <v>103</v>
      </c>
      <c r="D50" s="66" t="s">
        <v>117</v>
      </c>
      <c r="E50" s="67"/>
      <c r="F50" s="225">
        <f>'PASH '!F50</f>
        <v>533285.65</v>
      </c>
      <c r="G50" s="225">
        <v>325209</v>
      </c>
    </row>
    <row r="51" spans="2:7" s="20" customFormat="1" ht="12.75" customHeight="1">
      <c r="B51" s="41"/>
      <c r="C51" s="70"/>
      <c r="D51" s="66"/>
      <c r="E51" s="67"/>
      <c r="F51" s="225"/>
      <c r="G51" s="225"/>
    </row>
    <row r="52" spans="2:7" s="20" customFormat="1" ht="15.75" customHeight="1">
      <c r="B52" s="41"/>
      <c r="C52" s="287" t="s">
        <v>118</v>
      </c>
      <c r="D52" s="288"/>
      <c r="E52" s="289"/>
      <c r="F52" s="225">
        <f>SUM(F41:F51)</f>
        <v>987577.65</v>
      </c>
      <c r="G52" s="225">
        <f>SUM(G41:G51)</f>
        <v>454292</v>
      </c>
    </row>
    <row r="53" spans="2:7" s="20" customFormat="1" ht="15.75" customHeight="1">
      <c r="B53" s="41"/>
      <c r="C53" s="70"/>
      <c r="D53" s="66"/>
      <c r="E53" s="67"/>
      <c r="F53" s="225"/>
      <c r="G53" s="225"/>
    </row>
    <row r="54" spans="2:7" s="20" customFormat="1" ht="24.75" customHeight="1">
      <c r="B54" s="41"/>
      <c r="C54" s="287" t="s">
        <v>119</v>
      </c>
      <c r="D54" s="288"/>
      <c r="E54" s="289"/>
      <c r="F54" s="225">
        <f>F40+F52</f>
        <v>24122776.65</v>
      </c>
      <c r="G54" s="225">
        <f>G40+G52</f>
        <v>14055867</v>
      </c>
    </row>
    <row r="55" spans="2:7" s="20" customFormat="1" ht="15.75" customHeight="1">
      <c r="B55" s="71"/>
      <c r="C55" s="71"/>
      <c r="D55" s="72"/>
      <c r="E55" s="7"/>
      <c r="F55" s="266"/>
      <c r="G55" s="266"/>
    </row>
    <row r="56" spans="2:7" s="20" customFormat="1" ht="15.75" customHeight="1">
      <c r="B56" s="71"/>
      <c r="C56" s="71"/>
      <c r="D56" s="72"/>
      <c r="E56" s="7"/>
      <c r="F56" s="266"/>
      <c r="G56" s="266"/>
    </row>
    <row r="57" spans="2:7" s="20" customFormat="1" ht="15.75" customHeight="1">
      <c r="B57" s="71"/>
      <c r="C57" s="71"/>
      <c r="D57" s="72"/>
      <c r="E57" s="7"/>
      <c r="F57" s="266"/>
      <c r="G57" s="266"/>
    </row>
    <row r="58" spans="2:7" s="20" customFormat="1" ht="15.75" customHeight="1">
      <c r="B58" s="71"/>
      <c r="C58" s="71"/>
      <c r="D58" s="72"/>
      <c r="E58" s="7"/>
      <c r="F58" s="266"/>
      <c r="G58" s="266"/>
    </row>
    <row r="59" spans="2:7" s="20" customFormat="1" ht="15.75" customHeight="1">
      <c r="B59" s="25"/>
      <c r="C59" s="25"/>
      <c r="D59" s="25"/>
      <c r="E59" s="7"/>
      <c r="F59" s="266"/>
      <c r="G59" s="266"/>
    </row>
    <row r="60" spans="2:7" s="20" customFormat="1" ht="15.75" customHeight="1">
      <c r="B60" s="71"/>
      <c r="C60" s="71"/>
      <c r="D60" s="72"/>
      <c r="E60" s="7"/>
      <c r="F60" s="266"/>
      <c r="G60" s="266"/>
    </row>
    <row r="61" spans="2:7" s="20" customFormat="1" ht="15.75" customHeight="1">
      <c r="B61" s="71"/>
      <c r="C61" s="71"/>
      <c r="D61" s="72"/>
      <c r="E61" s="7"/>
      <c r="F61" s="266"/>
      <c r="G61" s="266"/>
    </row>
    <row r="62" spans="2:7" s="20" customFormat="1" ht="15.75" customHeight="1">
      <c r="B62" s="71"/>
      <c r="C62" s="71"/>
      <c r="D62" s="72"/>
      <c r="E62" s="7"/>
      <c r="F62" s="266"/>
      <c r="G62" s="266"/>
    </row>
    <row r="63" spans="2:7" s="20" customFormat="1" ht="15.75" customHeight="1">
      <c r="B63" s="71"/>
      <c r="C63" s="71"/>
      <c r="D63" s="72"/>
      <c r="E63" s="7"/>
      <c r="F63" s="266"/>
      <c r="G63" s="266"/>
    </row>
    <row r="64" spans="2:7" s="20" customFormat="1" ht="15.75" customHeight="1">
      <c r="B64" s="71"/>
      <c r="C64" s="71"/>
      <c r="D64" s="71"/>
      <c r="E64" s="71"/>
      <c r="F64" s="266"/>
      <c r="G64" s="266"/>
    </row>
    <row r="65" spans="2:7" ht="12.75">
      <c r="B65" s="74"/>
      <c r="C65" s="74"/>
      <c r="D65" s="75"/>
      <c r="E65" s="4"/>
      <c r="F65" s="267"/>
      <c r="G65" s="267"/>
    </row>
  </sheetData>
  <sheetProtection/>
  <mergeCells count="7">
    <mergeCell ref="C54:E54"/>
    <mergeCell ref="B3:G3"/>
    <mergeCell ref="C40:E40"/>
    <mergeCell ref="C20:E20"/>
    <mergeCell ref="C38:E38"/>
    <mergeCell ref="C52:E52"/>
    <mergeCell ref="C5:E5"/>
  </mergeCells>
  <printOptions horizontalCentered="1" verticalCentered="1"/>
  <pageMargins left="0.25" right="0.25" top="0.75" bottom="0.75" header="0.3" footer="0.3"/>
  <pageSetup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2"/>
  <sheetViews>
    <sheetView view="pageBreakPreview" zoomScale="60" zoomScaleNormal="110" zoomScalePageLayoutView="0" workbookViewId="0" topLeftCell="B37">
      <selection activeCell="F58" sqref="F58:G58"/>
    </sheetView>
  </sheetViews>
  <sheetFormatPr defaultColWidth="9.140625" defaultRowHeight="12.75"/>
  <cols>
    <col min="1" max="1" width="2.00390625" style="6" customWidth="1"/>
    <col min="2" max="2" width="3.7109375" style="95" customWidth="1"/>
    <col min="3" max="3" width="3.421875" style="2" customWidth="1"/>
    <col min="4" max="4" width="2.7109375" style="2" customWidth="1"/>
    <col min="5" max="5" width="63.140625" style="6" customWidth="1"/>
    <col min="6" max="7" width="12.7109375" style="260" customWidth="1"/>
    <col min="8" max="8" width="1.421875" style="6" customWidth="1"/>
    <col min="9" max="9" width="16.28125" style="228" bestFit="1" customWidth="1"/>
    <col min="10" max="10" width="18.00390625" style="23" customWidth="1"/>
    <col min="11" max="16384" width="9.140625" style="6" customWidth="1"/>
  </cols>
  <sheetData>
    <row r="1" spans="2:10" s="20" customFormat="1" ht="7.5" customHeight="1">
      <c r="B1" s="24"/>
      <c r="C1" s="1"/>
      <c r="D1" s="16"/>
      <c r="E1" s="17"/>
      <c r="F1" s="265"/>
      <c r="G1" s="259"/>
      <c r="I1" s="227"/>
      <c r="J1" s="21"/>
    </row>
    <row r="2" spans="2:10" s="20" customFormat="1" ht="17.25" customHeight="1">
      <c r="B2" s="304" t="s">
        <v>120</v>
      </c>
      <c r="C2" s="304"/>
      <c r="D2" s="304"/>
      <c r="E2" s="304"/>
      <c r="F2" s="304"/>
      <c r="G2" s="304"/>
      <c r="I2" s="227"/>
      <c r="J2" s="21"/>
    </row>
    <row r="3" spans="2:10" s="20" customFormat="1" ht="17.25" customHeight="1">
      <c r="B3" s="304" t="s">
        <v>121</v>
      </c>
      <c r="C3" s="304"/>
      <c r="D3" s="304"/>
      <c r="E3" s="304"/>
      <c r="F3" s="304"/>
      <c r="G3" s="304"/>
      <c r="I3" s="227"/>
      <c r="J3" s="21"/>
    </row>
    <row r="4" spans="2:10" s="20" customFormat="1" ht="17.25" customHeight="1">
      <c r="B4" s="307" t="s">
        <v>122</v>
      </c>
      <c r="C4" s="307"/>
      <c r="D4" s="307"/>
      <c r="E4" s="307"/>
      <c r="F4" s="307"/>
      <c r="G4" s="307"/>
      <c r="I4" s="227"/>
      <c r="J4" s="21"/>
    </row>
    <row r="5" ht="7.5" customHeight="1"/>
    <row r="6" spans="2:10" s="20" customFormat="1" ht="15.75" customHeight="1">
      <c r="B6" s="45" t="s">
        <v>1</v>
      </c>
      <c r="C6" s="287" t="s">
        <v>22</v>
      </c>
      <c r="D6" s="288"/>
      <c r="E6" s="289"/>
      <c r="F6" s="261">
        <v>2016</v>
      </c>
      <c r="G6" s="39">
        <v>2015</v>
      </c>
      <c r="I6" s="227"/>
      <c r="J6" s="205"/>
    </row>
    <row r="7" spans="2:10" s="20" customFormat="1" ht="12.75" customHeight="1">
      <c r="B7" s="96" t="s">
        <v>103</v>
      </c>
      <c r="C7" s="13" t="s">
        <v>123</v>
      </c>
      <c r="D7" s="47"/>
      <c r="E7" s="48"/>
      <c r="F7" s="262"/>
      <c r="G7" s="262"/>
      <c r="I7" s="227"/>
      <c r="J7" s="205"/>
    </row>
    <row r="8" spans="2:10" s="20" customFormat="1" ht="12.75" customHeight="1">
      <c r="B8" s="96" t="s">
        <v>103</v>
      </c>
      <c r="C8" s="13" t="s">
        <v>124</v>
      </c>
      <c r="D8" s="47"/>
      <c r="E8" s="48"/>
      <c r="F8" s="262"/>
      <c r="G8" s="262"/>
      <c r="I8" s="227"/>
      <c r="J8" s="21"/>
    </row>
    <row r="9" spans="2:10" s="20" customFormat="1" ht="12.75" customHeight="1">
      <c r="B9" s="96" t="s">
        <v>103</v>
      </c>
      <c r="C9" s="13" t="s">
        <v>125</v>
      </c>
      <c r="D9" s="47"/>
      <c r="E9" s="48"/>
      <c r="F9" s="262"/>
      <c r="G9" s="262"/>
      <c r="I9" s="227"/>
      <c r="J9" s="21"/>
    </row>
    <row r="10" spans="2:10" s="20" customFormat="1" ht="12.75" customHeight="1">
      <c r="B10" s="96" t="s">
        <v>103</v>
      </c>
      <c r="C10" s="13" t="s">
        <v>126</v>
      </c>
      <c r="D10" s="47"/>
      <c r="E10" s="48"/>
      <c r="F10" s="262">
        <v>16337179</v>
      </c>
      <c r="G10" s="262">
        <v>6174934</v>
      </c>
      <c r="I10" s="227"/>
      <c r="J10" s="269"/>
    </row>
    <row r="11" spans="2:10" s="20" customFormat="1" ht="19.5" customHeight="1">
      <c r="B11" s="97"/>
      <c r="C11" s="308" t="s">
        <v>319</v>
      </c>
      <c r="D11" s="309"/>
      <c r="E11" s="310"/>
      <c r="F11" s="226">
        <f>SUM(F7:F10)</f>
        <v>16337179</v>
      </c>
      <c r="G11" s="263">
        <f>SUM(G7:G10)</f>
        <v>6174934</v>
      </c>
      <c r="I11" s="227"/>
      <c r="J11" s="205"/>
    </row>
    <row r="12" spans="2:10" s="20" customFormat="1" ht="12.75" customHeight="1">
      <c r="B12" s="96" t="s">
        <v>103</v>
      </c>
      <c r="C12" s="13" t="s">
        <v>127</v>
      </c>
      <c r="D12" s="47"/>
      <c r="E12" s="48"/>
      <c r="F12" s="262">
        <f>SUM(F13:F14)</f>
        <v>-13897848</v>
      </c>
      <c r="G12" s="262">
        <f>SUM(G13:G14)</f>
        <v>-5248715</v>
      </c>
      <c r="I12" s="227"/>
      <c r="J12" s="205"/>
    </row>
    <row r="13" spans="2:10" s="20" customFormat="1" ht="12.75" customHeight="1">
      <c r="B13" s="97"/>
      <c r="C13" s="49"/>
      <c r="D13" s="59">
        <v>1</v>
      </c>
      <c r="E13" s="60" t="s">
        <v>127</v>
      </c>
      <c r="F13" s="226">
        <f>22274791-36172639</f>
        <v>-13897848</v>
      </c>
      <c r="G13" s="226">
        <v>11952145</v>
      </c>
      <c r="I13" s="227"/>
      <c r="J13" s="21"/>
    </row>
    <row r="14" spans="2:10" s="20" customFormat="1" ht="12.75" customHeight="1">
      <c r="B14" s="98"/>
      <c r="C14" s="49"/>
      <c r="D14" s="20">
        <v>2</v>
      </c>
      <c r="E14" s="60" t="s">
        <v>128</v>
      </c>
      <c r="F14" s="226"/>
      <c r="G14" s="226">
        <v>-17200860</v>
      </c>
      <c r="I14" s="227"/>
      <c r="J14" s="21"/>
    </row>
    <row r="15" spans="2:10" s="20" customFormat="1" ht="8.25" customHeight="1">
      <c r="B15" s="98"/>
      <c r="C15" s="49"/>
      <c r="D15" s="47"/>
      <c r="E15" s="48"/>
      <c r="F15" s="226"/>
      <c r="G15" s="226"/>
      <c r="I15" s="227"/>
      <c r="J15" s="21"/>
    </row>
    <row r="16" spans="2:10" s="20" customFormat="1" ht="12.75" customHeight="1">
      <c r="B16" s="96" t="s">
        <v>103</v>
      </c>
      <c r="C16" s="13" t="s">
        <v>129</v>
      </c>
      <c r="D16" s="47"/>
      <c r="E16" s="48"/>
      <c r="F16" s="262">
        <f>SUM(F17:F18)</f>
        <v>-728383</v>
      </c>
      <c r="G16" s="262">
        <f>SUM(G17:G18)</f>
        <v>-385840</v>
      </c>
      <c r="I16" s="227"/>
      <c r="J16" s="21"/>
    </row>
    <row r="17" spans="2:10" s="20" customFormat="1" ht="12.75" customHeight="1">
      <c r="B17" s="98"/>
      <c r="C17" s="49"/>
      <c r="D17" s="50">
        <v>1</v>
      </c>
      <c r="E17" s="11" t="s">
        <v>130</v>
      </c>
      <c r="F17" s="263">
        <v>-211925</v>
      </c>
      <c r="G17" s="263">
        <v>-204240</v>
      </c>
      <c r="I17" s="227"/>
      <c r="J17" s="21"/>
    </row>
    <row r="18" spans="2:10" s="20" customFormat="1" ht="12.75" customHeight="1">
      <c r="B18" s="98"/>
      <c r="C18" s="49"/>
      <c r="D18" s="50">
        <v>2</v>
      </c>
      <c r="E18" s="11" t="s">
        <v>131</v>
      </c>
      <c r="F18" s="263">
        <v>-516458</v>
      </c>
      <c r="G18" s="263">
        <v>-181600</v>
      </c>
      <c r="I18" s="227"/>
      <c r="J18" s="224"/>
    </row>
    <row r="19" spans="2:10" s="20" customFormat="1" ht="12.75" customHeight="1">
      <c r="B19" s="98"/>
      <c r="C19" s="49"/>
      <c r="D19" s="50"/>
      <c r="E19" s="11" t="s">
        <v>132</v>
      </c>
      <c r="F19" s="263"/>
      <c r="G19" s="263"/>
      <c r="I19" s="227"/>
      <c r="J19" s="21"/>
    </row>
    <row r="20" spans="2:10" s="20" customFormat="1" ht="6.75" customHeight="1">
      <c r="B20" s="97"/>
      <c r="C20" s="49"/>
      <c r="D20" s="47"/>
      <c r="E20" s="48"/>
      <c r="F20" s="225"/>
      <c r="G20" s="225"/>
      <c r="I20" s="227"/>
      <c r="J20" s="21"/>
    </row>
    <row r="21" spans="2:10" s="20" customFormat="1" ht="12.75" customHeight="1">
      <c r="B21" s="96" t="s">
        <v>103</v>
      </c>
      <c r="C21" s="13" t="s">
        <v>133</v>
      </c>
      <c r="D21" s="47"/>
      <c r="E21" s="48"/>
      <c r="F21" s="262"/>
      <c r="G21" s="262" t="s">
        <v>313</v>
      </c>
      <c r="I21" s="227"/>
      <c r="J21" s="21"/>
    </row>
    <row r="22" spans="2:10" s="20" customFormat="1" ht="12.75" customHeight="1">
      <c r="B22" s="96" t="s">
        <v>103</v>
      </c>
      <c r="C22" s="13" t="s">
        <v>134</v>
      </c>
      <c r="D22" s="47"/>
      <c r="E22" s="48"/>
      <c r="F22" s="262" t="s">
        <v>313</v>
      </c>
      <c r="G22" s="262" t="s">
        <v>313</v>
      </c>
      <c r="I22" s="227"/>
      <c r="J22" s="21"/>
    </row>
    <row r="23" spans="2:10" s="20" customFormat="1" ht="12.75" customHeight="1">
      <c r="B23" s="96" t="s">
        <v>103</v>
      </c>
      <c r="C23" s="13" t="s">
        <v>135</v>
      </c>
      <c r="D23" s="47"/>
      <c r="E23" s="48"/>
      <c r="F23" s="262">
        <f>-(548559+106000+328725+4221+46830)</f>
        <v>-1034335</v>
      </c>
      <c r="G23" s="262">
        <v>-188802</v>
      </c>
      <c r="I23" s="227"/>
      <c r="J23" s="205"/>
    </row>
    <row r="24" spans="2:10" s="20" customFormat="1" ht="20.25" customHeight="1">
      <c r="B24" s="97"/>
      <c r="C24" s="308" t="s">
        <v>320</v>
      </c>
      <c r="D24" s="309"/>
      <c r="E24" s="310"/>
      <c r="F24" s="225">
        <f>F12+F16+F23+F21</f>
        <v>-15660566</v>
      </c>
      <c r="G24" s="225">
        <f>G12+G16+G23</f>
        <v>-5823357</v>
      </c>
      <c r="I24" s="227"/>
      <c r="J24" s="205"/>
    </row>
    <row r="25" spans="2:10" s="20" customFormat="1" ht="12.75" customHeight="1">
      <c r="B25" s="96" t="s">
        <v>103</v>
      </c>
      <c r="C25" s="13" t="s">
        <v>136</v>
      </c>
      <c r="D25" s="47"/>
      <c r="E25" s="48"/>
      <c r="F25" s="262">
        <f>SUM(F26:F32)</f>
        <v>546</v>
      </c>
      <c r="G25" s="262"/>
      <c r="I25" s="227"/>
      <c r="J25" s="205"/>
    </row>
    <row r="26" spans="2:10" s="20" customFormat="1" ht="12.75" customHeight="1">
      <c r="B26" s="98"/>
      <c r="C26" s="51"/>
      <c r="D26" s="302">
        <v>1</v>
      </c>
      <c r="E26" s="55" t="s">
        <v>137</v>
      </c>
      <c r="F26" s="305">
        <v>546</v>
      </c>
      <c r="G26" s="305"/>
      <c r="I26" s="227"/>
      <c r="J26" s="205"/>
    </row>
    <row r="27" spans="2:10" s="20" customFormat="1" ht="12.75" customHeight="1">
      <c r="B27" s="99"/>
      <c r="C27" s="53"/>
      <c r="D27" s="303"/>
      <c r="E27" s="56" t="s">
        <v>138</v>
      </c>
      <c r="F27" s="306"/>
      <c r="G27" s="306"/>
      <c r="I27" s="227"/>
      <c r="J27" s="21"/>
    </row>
    <row r="28" spans="2:10" s="20" customFormat="1" ht="12.75" customHeight="1">
      <c r="B28" s="98"/>
      <c r="C28" s="51"/>
      <c r="D28" s="302">
        <v>2</v>
      </c>
      <c r="E28" s="55" t="s">
        <v>139</v>
      </c>
      <c r="F28" s="305"/>
      <c r="G28" s="305"/>
      <c r="I28" s="227"/>
      <c r="J28" s="21"/>
    </row>
    <row r="29" spans="2:10" s="20" customFormat="1" ht="12.75" customHeight="1">
      <c r="B29" s="99"/>
      <c r="C29" s="53"/>
      <c r="D29" s="303"/>
      <c r="E29" s="56" t="s">
        <v>142</v>
      </c>
      <c r="F29" s="306"/>
      <c r="G29" s="306"/>
      <c r="I29" s="227"/>
      <c r="J29" s="21"/>
    </row>
    <row r="30" spans="2:10" s="20" customFormat="1" ht="12.75" customHeight="1">
      <c r="B30" s="98"/>
      <c r="C30" s="51"/>
      <c r="D30" s="302">
        <v>3</v>
      </c>
      <c r="E30" s="55" t="s">
        <v>140</v>
      </c>
      <c r="F30" s="305"/>
      <c r="G30" s="305"/>
      <c r="I30" s="227"/>
      <c r="J30" s="21"/>
    </row>
    <row r="31" spans="2:10" s="20" customFormat="1" ht="12.75" customHeight="1">
      <c r="B31" s="99"/>
      <c r="C31" s="53"/>
      <c r="D31" s="303"/>
      <c r="E31" s="56" t="s">
        <v>141</v>
      </c>
      <c r="F31" s="306"/>
      <c r="G31" s="306"/>
      <c r="I31" s="227"/>
      <c r="J31" s="21"/>
    </row>
    <row r="32" spans="2:10" s="20" customFormat="1" ht="9.75" customHeight="1">
      <c r="B32" s="97"/>
      <c r="C32" s="49"/>
      <c r="D32" s="47"/>
      <c r="E32" s="48"/>
      <c r="F32" s="225"/>
      <c r="G32" s="225"/>
      <c r="I32" s="227"/>
      <c r="J32" s="21"/>
    </row>
    <row r="33" spans="2:10" s="20" customFormat="1" ht="12.75" customHeight="1">
      <c r="B33" s="300" t="s">
        <v>103</v>
      </c>
      <c r="C33" s="15" t="s">
        <v>143</v>
      </c>
      <c r="D33" s="61"/>
      <c r="E33" s="62"/>
      <c r="F33" s="298"/>
      <c r="G33" s="298"/>
      <c r="I33" s="227"/>
      <c r="J33" s="21"/>
    </row>
    <row r="34" spans="2:10" s="20" customFormat="1" ht="12.75" customHeight="1">
      <c r="B34" s="301"/>
      <c r="C34" s="54" t="s">
        <v>144</v>
      </c>
      <c r="D34" s="63"/>
      <c r="E34" s="64"/>
      <c r="F34" s="299"/>
      <c r="G34" s="299"/>
      <c r="I34" s="227"/>
      <c r="J34" s="21"/>
    </row>
    <row r="35" spans="2:10" s="20" customFormat="1" ht="9" customHeight="1">
      <c r="B35" s="97"/>
      <c r="C35" s="49"/>
      <c r="D35" s="47"/>
      <c r="E35" s="48"/>
      <c r="F35" s="225"/>
      <c r="G35" s="225"/>
      <c r="I35" s="227"/>
      <c r="J35" s="21"/>
    </row>
    <row r="36" spans="2:10" s="20" customFormat="1" ht="12.75" customHeight="1">
      <c r="B36" s="96" t="s">
        <v>103</v>
      </c>
      <c r="C36" s="13" t="s">
        <v>146</v>
      </c>
      <c r="D36" s="47"/>
      <c r="E36" s="48"/>
      <c r="F36" s="262">
        <f>-SUM(F37:F39)</f>
        <v>-41500</v>
      </c>
      <c r="G36" s="262">
        <f>SUM(G37:G39)</f>
        <v>0</v>
      </c>
      <c r="I36" s="227"/>
      <c r="J36" s="21"/>
    </row>
    <row r="37" spans="2:10" s="20" customFormat="1" ht="12.75" customHeight="1">
      <c r="B37" s="98"/>
      <c r="C37" s="51"/>
      <c r="D37" s="302">
        <v>1</v>
      </c>
      <c r="E37" s="55" t="s">
        <v>148</v>
      </c>
      <c r="F37" s="305"/>
      <c r="G37" s="305"/>
      <c r="I37" s="227"/>
      <c r="J37" s="21"/>
    </row>
    <row r="38" spans="2:10" s="20" customFormat="1" ht="12.75" customHeight="1">
      <c r="B38" s="99"/>
      <c r="C38" s="53"/>
      <c r="D38" s="303"/>
      <c r="E38" s="56" t="s">
        <v>149</v>
      </c>
      <c r="F38" s="306"/>
      <c r="G38" s="306"/>
      <c r="I38" s="227"/>
      <c r="J38" s="21"/>
    </row>
    <row r="39" spans="2:10" s="20" customFormat="1" ht="12.75" customHeight="1">
      <c r="B39" s="97"/>
      <c r="C39" s="49"/>
      <c r="D39" s="57">
        <v>2</v>
      </c>
      <c r="E39" s="14" t="s">
        <v>147</v>
      </c>
      <c r="F39" s="225">
        <v>41500</v>
      </c>
      <c r="G39" s="225"/>
      <c r="I39" s="227"/>
      <c r="J39" s="21"/>
    </row>
    <row r="40" spans="2:10" s="20" customFormat="1" ht="7.5" customHeight="1">
      <c r="B40" s="97"/>
      <c r="C40" s="49"/>
      <c r="D40" s="47"/>
      <c r="E40" s="48"/>
      <c r="F40" s="225"/>
      <c r="G40" s="225"/>
      <c r="I40" s="227"/>
      <c r="J40" s="21"/>
    </row>
    <row r="41" spans="2:10" s="20" customFormat="1" ht="12.75" customHeight="1">
      <c r="B41" s="96" t="s">
        <v>103</v>
      </c>
      <c r="C41" s="13" t="s">
        <v>150</v>
      </c>
      <c r="D41" s="47"/>
      <c r="E41" s="48"/>
      <c r="F41" s="262"/>
      <c r="G41" s="262"/>
      <c r="I41" s="227"/>
      <c r="J41" s="21"/>
    </row>
    <row r="42" spans="2:10" s="20" customFormat="1" ht="8.25" customHeight="1">
      <c r="B42" s="97"/>
      <c r="C42" s="13"/>
      <c r="D42" s="47"/>
      <c r="E42" s="48"/>
      <c r="F42" s="225"/>
      <c r="G42" s="225"/>
      <c r="I42" s="227"/>
      <c r="J42" s="21"/>
    </row>
    <row r="43" spans="2:10" s="20" customFormat="1" ht="12.75" customHeight="1">
      <c r="B43" s="96" t="s">
        <v>103</v>
      </c>
      <c r="C43" s="13" t="s">
        <v>151</v>
      </c>
      <c r="D43" s="47"/>
      <c r="E43" s="48"/>
      <c r="F43" s="262">
        <f>F11+F24+F36+F25</f>
        <v>635659</v>
      </c>
      <c r="G43" s="262">
        <f>G11+G24+G36</f>
        <v>351577</v>
      </c>
      <c r="I43" s="227"/>
      <c r="J43" s="21"/>
    </row>
    <row r="44" spans="2:10" s="20" customFormat="1" ht="8.25" customHeight="1">
      <c r="B44" s="97"/>
      <c r="C44" s="49"/>
      <c r="D44" s="47"/>
      <c r="E44" s="48"/>
      <c r="F44" s="225"/>
      <c r="G44" s="225"/>
      <c r="I44" s="227"/>
      <c r="J44" s="21"/>
    </row>
    <row r="45" spans="2:10" s="20" customFormat="1" ht="12.75" customHeight="1">
      <c r="B45" s="96" t="s">
        <v>103</v>
      </c>
      <c r="C45" s="13" t="s">
        <v>152</v>
      </c>
      <c r="D45" s="47"/>
      <c r="E45" s="48"/>
      <c r="F45" s="262">
        <f>SUM(F46:F48)</f>
        <v>-102373.34999999999</v>
      </c>
      <c r="G45" s="262">
        <f>SUM(G46:G48)</f>
        <v>-26368</v>
      </c>
      <c r="I45" s="227"/>
      <c r="J45" s="21"/>
    </row>
    <row r="46" spans="2:10" s="20" customFormat="1" ht="12.75" customHeight="1">
      <c r="B46" s="97"/>
      <c r="C46" s="49"/>
      <c r="D46" s="57">
        <v>1</v>
      </c>
      <c r="E46" s="14" t="s">
        <v>153</v>
      </c>
      <c r="F46" s="225">
        <f>-(F43+46830)*0.15</f>
        <v>-102373.34999999999</v>
      </c>
      <c r="G46" s="225">
        <v>-26368</v>
      </c>
      <c r="I46" s="227"/>
      <c r="J46" s="21"/>
    </row>
    <row r="47" spans="2:10" s="20" customFormat="1" ht="12.75" customHeight="1">
      <c r="B47" s="97"/>
      <c r="C47" s="49"/>
      <c r="D47" s="57">
        <v>2</v>
      </c>
      <c r="E47" s="14" t="s">
        <v>154</v>
      </c>
      <c r="F47" s="225"/>
      <c r="G47" s="225"/>
      <c r="I47" s="227"/>
      <c r="J47" s="21"/>
    </row>
    <row r="48" spans="2:10" s="20" customFormat="1" ht="12.75" customHeight="1">
      <c r="B48" s="97"/>
      <c r="C48" s="49"/>
      <c r="D48" s="57">
        <v>3</v>
      </c>
      <c r="E48" s="14" t="s">
        <v>155</v>
      </c>
      <c r="F48" s="225"/>
      <c r="G48" s="225"/>
      <c r="I48" s="227"/>
      <c r="J48" s="21"/>
    </row>
    <row r="49" spans="2:10" s="20" customFormat="1" ht="9" customHeight="1">
      <c r="B49" s="97"/>
      <c r="C49" s="49"/>
      <c r="D49" s="47"/>
      <c r="E49" s="48"/>
      <c r="F49" s="225"/>
      <c r="G49" s="225"/>
      <c r="I49" s="227"/>
      <c r="J49" s="21"/>
    </row>
    <row r="50" spans="2:10" s="20" customFormat="1" ht="12.75" customHeight="1">
      <c r="B50" s="96" t="s">
        <v>103</v>
      </c>
      <c r="C50" s="13" t="s">
        <v>156</v>
      </c>
      <c r="D50" s="47"/>
      <c r="E50" s="48"/>
      <c r="F50" s="262">
        <f>F43+F45</f>
        <v>533285.65</v>
      </c>
      <c r="G50" s="262">
        <f>G43+G45</f>
        <v>325209</v>
      </c>
      <c r="I50" s="227"/>
      <c r="J50" s="21"/>
    </row>
    <row r="51" spans="2:10" s="20" customFormat="1" ht="8.25" customHeight="1">
      <c r="B51" s="97"/>
      <c r="C51" s="49"/>
      <c r="D51" s="47"/>
      <c r="E51" s="48"/>
      <c r="F51" s="225"/>
      <c r="G51" s="225"/>
      <c r="I51" s="227"/>
      <c r="J51" s="21"/>
    </row>
    <row r="52" spans="2:10" s="20" customFormat="1" ht="12.75" customHeight="1">
      <c r="B52" s="96" t="s">
        <v>103</v>
      </c>
      <c r="C52" s="13" t="s">
        <v>157</v>
      </c>
      <c r="D52" s="47"/>
      <c r="E52" s="48"/>
      <c r="F52" s="262"/>
      <c r="G52" s="262" t="s">
        <v>145</v>
      </c>
      <c r="I52" s="227"/>
      <c r="J52" s="21"/>
    </row>
    <row r="53" spans="2:10" s="20" customFormat="1" ht="12.75" customHeight="1">
      <c r="B53" s="97"/>
      <c r="C53" s="49"/>
      <c r="D53" s="47"/>
      <c r="E53" s="14" t="s">
        <v>158</v>
      </c>
      <c r="F53" s="225"/>
      <c r="G53" s="225"/>
      <c r="I53" s="227"/>
      <c r="J53" s="21"/>
    </row>
    <row r="54" spans="2:10" s="20" customFormat="1" ht="12.75" customHeight="1">
      <c r="B54" s="97"/>
      <c r="C54" s="49"/>
      <c r="D54" s="47"/>
      <c r="E54" s="14" t="s">
        <v>159</v>
      </c>
      <c r="F54" s="225"/>
      <c r="G54" s="225"/>
      <c r="I54" s="227"/>
      <c r="J54" s="21"/>
    </row>
    <row r="55" ht="12.75" customHeight="1"/>
    <row r="56" spans="2:7" ht="15.75" customHeight="1">
      <c r="B56" s="304" t="s">
        <v>160</v>
      </c>
      <c r="C56" s="304"/>
      <c r="D56" s="304"/>
      <c r="E56" s="304"/>
      <c r="F56" s="304"/>
      <c r="G56" s="304"/>
    </row>
    <row r="57" spans="5:6" ht="6.75" customHeight="1">
      <c r="E57" s="2"/>
      <c r="F57" s="334"/>
    </row>
    <row r="58" spans="2:7" ht="12.75" customHeight="1">
      <c r="B58" s="96" t="s">
        <v>1</v>
      </c>
      <c r="C58" s="297" t="s">
        <v>22</v>
      </c>
      <c r="D58" s="297"/>
      <c r="E58" s="297"/>
      <c r="F58" s="261">
        <v>2016</v>
      </c>
      <c r="G58" s="39">
        <v>2015</v>
      </c>
    </row>
    <row r="59" spans="2:7" ht="12.75" customHeight="1">
      <c r="B59" s="96" t="s">
        <v>103</v>
      </c>
      <c r="C59" s="10" t="s">
        <v>156</v>
      </c>
      <c r="D59" s="9"/>
      <c r="E59" s="8"/>
      <c r="F59" s="262">
        <f>F50</f>
        <v>533285.65</v>
      </c>
      <c r="G59" s="262">
        <f>G50</f>
        <v>325209</v>
      </c>
    </row>
    <row r="60" spans="2:7" ht="7.5" customHeight="1">
      <c r="B60" s="100"/>
      <c r="C60" s="10"/>
      <c r="D60" s="9"/>
      <c r="E60" s="8"/>
      <c r="F60" s="264"/>
      <c r="G60" s="264"/>
    </row>
    <row r="61" spans="2:7" ht="12.75" customHeight="1">
      <c r="B61" s="96"/>
      <c r="C61" s="10" t="s">
        <v>161</v>
      </c>
      <c r="D61" s="9"/>
      <c r="E61" s="8"/>
      <c r="F61" s="262"/>
      <c r="G61" s="262"/>
    </row>
    <row r="62" spans="2:7" ht="12.75" customHeight="1">
      <c r="B62" s="100"/>
      <c r="C62" s="10" t="s">
        <v>162</v>
      </c>
      <c r="D62" s="9"/>
      <c r="E62" s="8"/>
      <c r="F62" s="262"/>
      <c r="G62" s="262"/>
    </row>
    <row r="63" spans="2:7" ht="12.75" customHeight="1">
      <c r="B63" s="100"/>
      <c r="C63" s="10" t="s">
        <v>163</v>
      </c>
      <c r="D63" s="9"/>
      <c r="E63" s="8"/>
      <c r="F63" s="262"/>
      <c r="G63" s="262"/>
    </row>
    <row r="64" spans="2:7" ht="12.75" customHeight="1">
      <c r="B64" s="100"/>
      <c r="C64" s="10" t="s">
        <v>164</v>
      </c>
      <c r="D64" s="9"/>
      <c r="E64" s="8"/>
      <c r="F64" s="262"/>
      <c r="G64" s="262"/>
    </row>
    <row r="65" spans="2:7" ht="12.75" customHeight="1">
      <c r="B65" s="100"/>
      <c r="C65" s="10" t="s">
        <v>165</v>
      </c>
      <c r="D65" s="9"/>
      <c r="E65" s="8"/>
      <c r="F65" s="262"/>
      <c r="G65" s="262"/>
    </row>
    <row r="66" spans="2:7" ht="12.75" customHeight="1">
      <c r="B66" s="96" t="s">
        <v>103</v>
      </c>
      <c r="C66" s="10" t="s">
        <v>166</v>
      </c>
      <c r="D66" s="9"/>
      <c r="E66" s="8"/>
      <c r="F66" s="262"/>
      <c r="G66" s="262"/>
    </row>
    <row r="67" spans="2:7" ht="6.75" customHeight="1">
      <c r="B67" s="100"/>
      <c r="C67" s="10"/>
      <c r="D67" s="9"/>
      <c r="E67" s="8"/>
      <c r="F67" s="264"/>
      <c r="G67" s="264"/>
    </row>
    <row r="68" spans="2:7" ht="12.75" customHeight="1">
      <c r="B68" s="96" t="s">
        <v>103</v>
      </c>
      <c r="C68" s="10" t="s">
        <v>167</v>
      </c>
      <c r="D68" s="9"/>
      <c r="E68" s="8"/>
      <c r="F68" s="262"/>
      <c r="G68" s="262"/>
    </row>
    <row r="69" spans="2:7" ht="6" customHeight="1">
      <c r="B69" s="100"/>
      <c r="C69" s="10"/>
      <c r="D69" s="9"/>
      <c r="E69" s="8"/>
      <c r="F69" s="264"/>
      <c r="G69" s="264"/>
    </row>
    <row r="70" spans="2:7" ht="12.75" customHeight="1">
      <c r="B70" s="96" t="s">
        <v>103</v>
      </c>
      <c r="C70" s="10" t="s">
        <v>168</v>
      </c>
      <c r="D70" s="9"/>
      <c r="E70" s="8"/>
      <c r="F70" s="262"/>
      <c r="G70" s="262"/>
    </row>
    <row r="71" spans="2:7" ht="12.75" customHeight="1">
      <c r="B71" s="100"/>
      <c r="C71" s="10"/>
      <c r="D71" s="9"/>
      <c r="E71" s="14" t="s">
        <v>158</v>
      </c>
      <c r="F71" s="264"/>
      <c r="G71" s="264"/>
    </row>
    <row r="72" spans="2:7" ht="12.75" customHeight="1">
      <c r="B72" s="100"/>
      <c r="C72" s="10"/>
      <c r="D72" s="9"/>
      <c r="E72" s="14" t="s">
        <v>159</v>
      </c>
      <c r="F72" s="264"/>
      <c r="G72" s="264"/>
    </row>
  </sheetData>
  <sheetProtection/>
  <mergeCells count="23">
    <mergeCell ref="B2:G2"/>
    <mergeCell ref="D30:D31"/>
    <mergeCell ref="B4:G4"/>
    <mergeCell ref="B3:G3"/>
    <mergeCell ref="C6:E6"/>
    <mergeCell ref="G28:G29"/>
    <mergeCell ref="G30:G31"/>
    <mergeCell ref="C11:E11"/>
    <mergeCell ref="D26:D27"/>
    <mergeCell ref="C24:E24"/>
    <mergeCell ref="D28:D29"/>
    <mergeCell ref="B56:G56"/>
    <mergeCell ref="F26:F27"/>
    <mergeCell ref="G26:G27"/>
    <mergeCell ref="G37:G38"/>
    <mergeCell ref="F28:F29"/>
    <mergeCell ref="F30:F31"/>
    <mergeCell ref="C58:E58"/>
    <mergeCell ref="F33:F34"/>
    <mergeCell ref="G33:G34"/>
    <mergeCell ref="F37:F38"/>
    <mergeCell ref="B33:B34"/>
    <mergeCell ref="D37:D38"/>
  </mergeCells>
  <printOptions horizontalCentered="1" verticalCentered="1"/>
  <pageMargins left="0.25" right="0.25" top="0.75" bottom="0.75" header="0.3" footer="0.3"/>
  <pageSetup horizontalDpi="300" verticalDpi="300" orientation="portrait" r:id="rId1"/>
  <rowBreaks count="1" manualBreakCount="1">
    <brk id="55" max="255" man="1"/>
  </rowBreaks>
  <ignoredErrors>
    <ignoredError sqref="F11: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I48"/>
  <sheetViews>
    <sheetView view="pageBreakPreview" zoomScale="60" zoomScalePageLayoutView="0" workbookViewId="0" topLeftCell="A22">
      <selection activeCell="N22" sqref="N22"/>
    </sheetView>
  </sheetViews>
  <sheetFormatPr defaultColWidth="9.140625" defaultRowHeight="12.75"/>
  <cols>
    <col min="1" max="1" width="3.00390625" style="6" customWidth="1"/>
    <col min="2" max="3" width="3.7109375" style="2" customWidth="1"/>
    <col min="4" max="4" width="65.8515625" style="6" customWidth="1"/>
    <col min="5" max="5" width="12.28125" style="22" customWidth="1"/>
    <col min="6" max="6" width="12.8515625" style="22" customWidth="1"/>
    <col min="7" max="7" width="1.421875" style="6" customWidth="1"/>
    <col min="8" max="16384" width="9.140625" style="6" customWidth="1"/>
  </cols>
  <sheetData>
    <row r="2" spans="2:5" ht="18">
      <c r="B2" s="311" t="s">
        <v>169</v>
      </c>
      <c r="C2" s="311"/>
      <c r="D2" s="311"/>
      <c r="E2" s="311"/>
    </row>
    <row r="3" spans="2:5" ht="18.75">
      <c r="B3" s="312" t="s">
        <v>197</v>
      </c>
      <c r="C3" s="312"/>
      <c r="D3" s="312"/>
      <c r="E3" s="312"/>
    </row>
    <row r="5" spans="2:6" s="20" customFormat="1" ht="15">
      <c r="B5" s="36"/>
      <c r="C5" s="37"/>
      <c r="D5" s="38"/>
      <c r="E5" s="261">
        <v>2016</v>
      </c>
      <c r="F5" s="39">
        <v>2015</v>
      </c>
    </row>
    <row r="6" spans="2:6" s="20" customFormat="1" ht="15.75" customHeight="1">
      <c r="B6" s="32" t="s">
        <v>103</v>
      </c>
      <c r="C6" s="37" t="s">
        <v>170</v>
      </c>
      <c r="D6" s="11"/>
      <c r="E6" s="40"/>
      <c r="F6" s="40"/>
    </row>
    <row r="7" spans="2:6" s="20" customFormat="1" ht="15.75" customHeight="1">
      <c r="B7" s="41"/>
      <c r="C7" s="37"/>
      <c r="D7" s="11" t="s">
        <v>198</v>
      </c>
      <c r="E7" s="42">
        <f>'PASH '!F43</f>
        <v>635659</v>
      </c>
      <c r="F7" s="42">
        <f>'PASH '!G50</f>
        <v>325209</v>
      </c>
    </row>
    <row r="8" spans="2:6" s="20" customFormat="1" ht="15.75" customHeight="1">
      <c r="B8" s="41"/>
      <c r="C8" s="37"/>
      <c r="D8" s="11" t="s">
        <v>199</v>
      </c>
      <c r="E8" s="42"/>
      <c r="F8" s="42"/>
    </row>
    <row r="9" spans="2:6" s="20" customFormat="1" ht="15.75" customHeight="1">
      <c r="B9" s="41"/>
      <c r="C9" s="37"/>
      <c r="D9" s="11" t="s">
        <v>200</v>
      </c>
      <c r="E9" s="42"/>
      <c r="F9" s="42"/>
    </row>
    <row r="10" spans="2:9" s="20" customFormat="1" ht="15.75" customHeight="1">
      <c r="B10" s="41"/>
      <c r="C10" s="37"/>
      <c r="D10" s="11" t="s">
        <v>201</v>
      </c>
      <c r="E10" s="42"/>
      <c r="F10" s="42"/>
      <c r="I10" s="19"/>
    </row>
    <row r="11" spans="2:6" s="20" customFormat="1" ht="15.75" customHeight="1">
      <c r="B11" s="41"/>
      <c r="C11" s="37"/>
      <c r="D11" s="11" t="s">
        <v>134</v>
      </c>
      <c r="E11" s="42">
        <f>-'PASH '!F21</f>
        <v>0</v>
      </c>
      <c r="F11" s="42"/>
    </row>
    <row r="12" spans="2:6" s="20" customFormat="1" ht="15.75" customHeight="1">
      <c r="B12" s="41"/>
      <c r="C12" s="37"/>
      <c r="D12" s="11" t="s">
        <v>133</v>
      </c>
      <c r="E12" s="42"/>
      <c r="F12" s="42"/>
    </row>
    <row r="13" spans="2:6" s="20" customFormat="1" ht="15.75" customHeight="1">
      <c r="B13" s="41"/>
      <c r="C13" s="37"/>
      <c r="D13" s="11" t="s">
        <v>202</v>
      </c>
      <c r="E13" s="42"/>
      <c r="F13" s="42"/>
    </row>
    <row r="14" spans="2:6" s="20" customFormat="1" ht="15.75" customHeight="1">
      <c r="B14" s="41"/>
      <c r="C14" s="37"/>
      <c r="D14" s="11" t="s">
        <v>203</v>
      </c>
      <c r="E14" s="42"/>
      <c r="F14" s="42"/>
    </row>
    <row r="15" spans="2:6" s="20" customFormat="1" ht="15.75" customHeight="1">
      <c r="B15" s="41"/>
      <c r="C15" s="37"/>
      <c r="D15" s="11" t="s">
        <v>204</v>
      </c>
      <c r="E15" s="42"/>
      <c r="F15" s="42"/>
    </row>
    <row r="16" spans="2:6" s="20" customFormat="1" ht="15.75" customHeight="1">
      <c r="B16" s="41"/>
      <c r="C16" s="37"/>
      <c r="D16" s="11" t="s">
        <v>205</v>
      </c>
      <c r="E16" s="42">
        <f>-(Aktivet!F14-Aktivet!G14+(Aktivet!F30-Aktivet!G30))</f>
        <v>-588432</v>
      </c>
      <c r="F16" s="42">
        <v>0</v>
      </c>
    </row>
    <row r="17" spans="2:6" s="20" customFormat="1" ht="15.75" customHeight="1">
      <c r="B17" s="41"/>
      <c r="C17" s="37"/>
      <c r="D17" s="11" t="s">
        <v>206</v>
      </c>
      <c r="E17" s="42">
        <f>-(Aktivet!F21-Aktivet!G21)</f>
        <v>-8372891</v>
      </c>
      <c r="F17" s="42">
        <v>0</v>
      </c>
    </row>
    <row r="18" spans="2:6" s="20" customFormat="1" ht="15.75" customHeight="1">
      <c r="B18" s="41"/>
      <c r="C18" s="37"/>
      <c r="D18" s="11" t="s">
        <v>207</v>
      </c>
      <c r="E18" s="42">
        <f>Pasivet!F20-Pasivet!G20-(Pasivet!F14-Pasivet!G14)</f>
        <v>8757859</v>
      </c>
      <c r="F18" s="42">
        <v>0</v>
      </c>
    </row>
    <row r="19" spans="2:6" s="20" customFormat="1" ht="15.75" customHeight="1">
      <c r="B19" s="41"/>
      <c r="C19" s="37"/>
      <c r="D19" s="11" t="s">
        <v>208</v>
      </c>
      <c r="E19" s="42">
        <f>Pasivet!G14</f>
        <v>62911</v>
      </c>
      <c r="F19" s="42"/>
    </row>
    <row r="20" spans="2:6" s="20" customFormat="1" ht="15.75" customHeight="1">
      <c r="B20" s="41"/>
      <c r="C20" s="37" t="s">
        <v>172</v>
      </c>
      <c r="D20" s="11"/>
      <c r="E20" s="43">
        <f>SUM(E7:E19)</f>
        <v>495106</v>
      </c>
      <c r="F20" s="43">
        <f>SUM(F7:F19)</f>
        <v>325209</v>
      </c>
    </row>
    <row r="21" spans="2:6" s="20" customFormat="1" ht="15.75" customHeight="1">
      <c r="B21" s="32" t="s">
        <v>103</v>
      </c>
      <c r="C21" s="37" t="s">
        <v>173</v>
      </c>
      <c r="D21" s="11"/>
      <c r="E21" s="40"/>
      <c r="F21" s="40"/>
    </row>
    <row r="22" spans="2:6" s="20" customFormat="1" ht="15.75" customHeight="1">
      <c r="B22" s="41"/>
      <c r="C22" s="37"/>
      <c r="D22" s="11" t="s">
        <v>174</v>
      </c>
      <c r="E22" s="42"/>
      <c r="F22" s="42"/>
    </row>
    <row r="23" spans="2:9" s="20" customFormat="1" ht="15.75" customHeight="1">
      <c r="B23" s="41"/>
      <c r="C23" s="37"/>
      <c r="D23" s="11" t="s">
        <v>175</v>
      </c>
      <c r="F23" s="42"/>
      <c r="I23" s="19"/>
    </row>
    <row r="24" spans="2:6" s="20" customFormat="1" ht="15.75" customHeight="1">
      <c r="B24" s="41"/>
      <c r="C24" s="37"/>
      <c r="D24" s="11" t="s">
        <v>176</v>
      </c>
      <c r="E24" s="42"/>
      <c r="F24" s="42"/>
    </row>
    <row r="25" spans="2:6" s="20" customFormat="1" ht="15.75" customHeight="1">
      <c r="B25" s="41"/>
      <c r="C25" s="37"/>
      <c r="D25" s="11" t="s">
        <v>177</v>
      </c>
      <c r="E25" s="42"/>
      <c r="F25" s="42"/>
    </row>
    <row r="26" spans="2:6" s="20" customFormat="1" ht="15.75" customHeight="1">
      <c r="B26" s="41"/>
      <c r="C26" s="37"/>
      <c r="D26" s="11" t="s">
        <v>178</v>
      </c>
      <c r="E26" s="42"/>
      <c r="F26" s="42"/>
    </row>
    <row r="27" spans="2:6" s="20" customFormat="1" ht="15.75" customHeight="1">
      <c r="B27" s="41"/>
      <c r="C27" s="37"/>
      <c r="D27" s="11" t="s">
        <v>179</v>
      </c>
      <c r="E27" s="42"/>
      <c r="F27" s="42"/>
    </row>
    <row r="28" spans="2:6" s="20" customFormat="1" ht="15.75" customHeight="1">
      <c r="B28" s="41"/>
      <c r="C28" s="37"/>
      <c r="D28" s="11" t="s">
        <v>180</v>
      </c>
      <c r="E28" s="42"/>
      <c r="F28" s="42"/>
    </row>
    <row r="29" spans="2:6" s="20" customFormat="1" ht="15.75" customHeight="1">
      <c r="B29" s="41"/>
      <c r="C29" s="37" t="s">
        <v>181</v>
      </c>
      <c r="D29" s="11"/>
      <c r="E29" s="43">
        <f>SUM(E22:E28)</f>
        <v>0</v>
      </c>
      <c r="F29" s="43">
        <f>SUM(F22:F28)</f>
        <v>0</v>
      </c>
    </row>
    <row r="30" spans="2:6" s="20" customFormat="1" ht="15.75" customHeight="1">
      <c r="B30" s="32" t="s">
        <v>103</v>
      </c>
      <c r="C30" s="37" t="s">
        <v>182</v>
      </c>
      <c r="D30" s="11"/>
      <c r="E30" s="40"/>
      <c r="F30" s="40"/>
    </row>
    <row r="31" spans="2:6" s="20" customFormat="1" ht="15.75" customHeight="1">
      <c r="B31" s="41"/>
      <c r="C31" s="37"/>
      <c r="D31" s="11" t="s">
        <v>183</v>
      </c>
      <c r="E31" s="42"/>
      <c r="F31" s="42"/>
    </row>
    <row r="32" spans="2:6" s="20" customFormat="1" ht="15.75" customHeight="1">
      <c r="B32" s="41"/>
      <c r="C32" s="37"/>
      <c r="D32" s="11" t="s">
        <v>184</v>
      </c>
      <c r="E32" s="42"/>
      <c r="F32" s="42"/>
    </row>
    <row r="33" spans="2:6" s="20" customFormat="1" ht="15.75" customHeight="1">
      <c r="B33" s="41"/>
      <c r="C33" s="37"/>
      <c r="D33" s="11" t="s">
        <v>185</v>
      </c>
      <c r="E33" s="42">
        <v>733825</v>
      </c>
      <c r="F33" s="42"/>
    </row>
    <row r="34" spans="2:6" s="20" customFormat="1" ht="15.75" customHeight="1">
      <c r="B34" s="41"/>
      <c r="C34" s="37"/>
      <c r="D34" s="11" t="s">
        <v>186</v>
      </c>
      <c r="E34" s="42"/>
      <c r="F34" s="42"/>
    </row>
    <row r="35" spans="2:6" s="20" customFormat="1" ht="15.75" customHeight="1">
      <c r="B35" s="41"/>
      <c r="C35" s="37"/>
      <c r="D35" s="11" t="s">
        <v>187</v>
      </c>
      <c r="E35" s="42"/>
      <c r="F35" s="42"/>
    </row>
    <row r="36" spans="2:6" s="20" customFormat="1" ht="15.75" customHeight="1">
      <c r="B36" s="41"/>
      <c r="C36" s="37"/>
      <c r="D36" s="11" t="s">
        <v>188</v>
      </c>
      <c r="E36" s="42"/>
      <c r="F36" s="42"/>
    </row>
    <row r="37" spans="2:6" s="20" customFormat="1" ht="15.75" customHeight="1">
      <c r="B37" s="41"/>
      <c r="C37" s="37"/>
      <c r="D37" s="11" t="s">
        <v>189</v>
      </c>
      <c r="E37" s="42"/>
      <c r="F37" s="42"/>
    </row>
    <row r="38" spans="2:6" s="20" customFormat="1" ht="15.75" customHeight="1">
      <c r="B38" s="41"/>
      <c r="C38" s="37"/>
      <c r="D38" s="11" t="s">
        <v>190</v>
      </c>
      <c r="E38" s="42"/>
      <c r="F38" s="42"/>
    </row>
    <row r="39" spans="2:6" s="20" customFormat="1" ht="15.75" customHeight="1">
      <c r="B39" s="41"/>
      <c r="C39" s="37"/>
      <c r="D39" s="11" t="s">
        <v>171</v>
      </c>
      <c r="E39" s="42"/>
      <c r="F39" s="42"/>
    </row>
    <row r="40" spans="2:6" s="20" customFormat="1" ht="15.75" customHeight="1">
      <c r="B40" s="41"/>
      <c r="C40" s="37"/>
      <c r="D40" s="11" t="s">
        <v>191</v>
      </c>
      <c r="E40" s="42"/>
      <c r="F40" s="42"/>
    </row>
    <row r="41" spans="2:6" s="20" customFormat="1" ht="15.75" customHeight="1">
      <c r="B41" s="41"/>
      <c r="C41" s="37" t="s">
        <v>192</v>
      </c>
      <c r="D41" s="11"/>
      <c r="E41" s="43">
        <f>SUM(E31:E40)</f>
        <v>733825</v>
      </c>
      <c r="F41" s="43">
        <f>SUM(F31:F40)</f>
        <v>0</v>
      </c>
    </row>
    <row r="42" spans="2:6" s="20" customFormat="1" ht="15.75" customHeight="1">
      <c r="B42" s="41"/>
      <c r="C42" s="37"/>
      <c r="D42" s="11"/>
      <c r="E42" s="40"/>
      <c r="F42" s="40"/>
    </row>
    <row r="43" spans="2:6" s="20" customFormat="1" ht="15.75" customHeight="1">
      <c r="B43" s="41"/>
      <c r="C43" s="37" t="s">
        <v>193</v>
      </c>
      <c r="D43" s="11"/>
      <c r="E43" s="43">
        <f>E20+E29+E41</f>
        <v>1228931</v>
      </c>
      <c r="F43" s="43">
        <f>F20+F29+F41</f>
        <v>325209</v>
      </c>
    </row>
    <row r="44" spans="2:6" s="20" customFormat="1" ht="15.75" customHeight="1">
      <c r="B44" s="41"/>
      <c r="C44" s="37" t="s">
        <v>194</v>
      </c>
      <c r="D44" s="11"/>
      <c r="E44" s="42">
        <f>F46</f>
        <v>20321</v>
      </c>
      <c r="F44" s="42"/>
    </row>
    <row r="45" spans="2:6" s="20" customFormat="1" ht="15.75" customHeight="1">
      <c r="B45" s="41"/>
      <c r="C45" s="37"/>
      <c r="D45" s="11" t="s">
        <v>195</v>
      </c>
      <c r="E45" s="42"/>
      <c r="F45" s="42"/>
    </row>
    <row r="46" spans="2:6" s="20" customFormat="1" ht="15.75" customHeight="1">
      <c r="B46" s="41"/>
      <c r="C46" s="37" t="s">
        <v>196</v>
      </c>
      <c r="D46" s="11"/>
      <c r="E46" s="43">
        <f>Aktivet!F6</f>
        <v>1125908</v>
      </c>
      <c r="F46" s="43">
        <f>Aktivet!G6</f>
        <v>20321</v>
      </c>
    </row>
    <row r="48" ht="12.75">
      <c r="E48" s="22">
        <f>E46-Aktivet!F6</f>
        <v>0</v>
      </c>
    </row>
  </sheetData>
  <sheetProtection/>
  <mergeCells count="2">
    <mergeCell ref="B2:E2"/>
    <mergeCell ref="B3:E3"/>
  </mergeCells>
  <printOptions horizontalCentered="1" verticalCentered="1"/>
  <pageMargins left="0.25" right="0.25" top="0.75" bottom="0.75" header="0.3" footer="0.3"/>
  <pageSetup horizontalDpi="300" verticalDpi="3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P19"/>
  <sheetViews>
    <sheetView view="pageBreakPreview" zoomScale="60" zoomScalePageLayoutView="0" workbookViewId="0" topLeftCell="B7">
      <selection activeCell="N22" sqref="N22"/>
    </sheetView>
  </sheetViews>
  <sheetFormatPr defaultColWidth="9.140625" defaultRowHeight="12.75"/>
  <cols>
    <col min="1" max="1" width="1.28515625" style="26" hidden="1" customWidth="1"/>
    <col min="2" max="2" width="4.00390625" style="26" customWidth="1"/>
    <col min="3" max="3" width="41.140625" style="27" customWidth="1"/>
    <col min="4" max="4" width="12.7109375" style="27" customWidth="1"/>
    <col min="5" max="5" width="6.7109375" style="27" customWidth="1"/>
    <col min="6" max="6" width="5.421875" style="27" customWidth="1"/>
    <col min="7" max="7" width="12.7109375" style="27" customWidth="1"/>
    <col min="8" max="8" width="6.421875" style="27" customWidth="1"/>
    <col min="9" max="9" width="7.140625" style="27" customWidth="1"/>
    <col min="10" max="12" width="12.7109375" style="27" customWidth="1"/>
    <col min="13" max="13" width="8.00390625" style="27" customWidth="1"/>
    <col min="14" max="14" width="12.7109375" style="27" customWidth="1"/>
    <col min="15" max="15" width="2.421875" style="26" customWidth="1"/>
    <col min="16" max="16" width="10.140625" style="26" bestFit="1" customWidth="1"/>
    <col min="17" max="16384" width="9.140625" style="26" customWidth="1"/>
  </cols>
  <sheetData>
    <row r="3" spans="3:14" ht="18.75">
      <c r="C3" s="313" t="s">
        <v>223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ht="9.75" customHeight="1"/>
    <row r="5" spans="2:14" ht="154.5" customHeight="1">
      <c r="B5" s="28"/>
      <c r="C5" s="29"/>
      <c r="D5" s="30" t="s">
        <v>222</v>
      </c>
      <c r="E5" s="31" t="s">
        <v>111</v>
      </c>
      <c r="F5" s="31" t="s">
        <v>221</v>
      </c>
      <c r="G5" s="31" t="s">
        <v>220</v>
      </c>
      <c r="H5" s="31" t="s">
        <v>219</v>
      </c>
      <c r="I5" s="31" t="s">
        <v>113</v>
      </c>
      <c r="J5" s="31" t="s">
        <v>218</v>
      </c>
      <c r="K5" s="31" t="s">
        <v>198</v>
      </c>
      <c r="L5" s="31" t="s">
        <v>27</v>
      </c>
      <c r="M5" s="31" t="s">
        <v>217</v>
      </c>
      <c r="N5" s="31" t="s">
        <v>27</v>
      </c>
    </row>
    <row r="6" spans="2:14" ht="32.25" customHeight="1">
      <c r="B6" s="32" t="s">
        <v>103</v>
      </c>
      <c r="C6" s="33" t="s">
        <v>349</v>
      </c>
      <c r="D6" s="219">
        <f>Pasivet!F42</f>
        <v>0</v>
      </c>
      <c r="E6" s="219"/>
      <c r="F6" s="219"/>
      <c r="G6" s="219">
        <v>0</v>
      </c>
      <c r="H6" s="219"/>
      <c r="I6" s="219"/>
      <c r="J6" s="219">
        <f>Pasivet!G49</f>
        <v>129083</v>
      </c>
      <c r="K6" s="219">
        <f>Pasivet!G50</f>
        <v>325209</v>
      </c>
      <c r="L6" s="219">
        <f>SUM(D6:K6)</f>
        <v>454292</v>
      </c>
      <c r="M6" s="219">
        <v>0</v>
      </c>
      <c r="N6" s="219">
        <f>L6+M6</f>
        <v>454292</v>
      </c>
    </row>
    <row r="7" spans="2:14" ht="15.75">
      <c r="B7" s="28"/>
      <c r="C7" s="34" t="s">
        <v>216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2:16" ht="31.5">
      <c r="B8" s="32" t="s">
        <v>103</v>
      </c>
      <c r="C8" s="33" t="s">
        <v>350</v>
      </c>
      <c r="D8" s="219">
        <f>SUM(D6:D7)</f>
        <v>0</v>
      </c>
      <c r="E8" s="219">
        <f aca="true" t="shared" si="0" ref="E8:M8">SUM(E6:E7)</f>
        <v>0</v>
      </c>
      <c r="F8" s="219">
        <f t="shared" si="0"/>
        <v>0</v>
      </c>
      <c r="G8" s="219">
        <f t="shared" si="0"/>
        <v>0</v>
      </c>
      <c r="H8" s="219">
        <f t="shared" si="0"/>
        <v>0</v>
      </c>
      <c r="I8" s="219">
        <f t="shared" si="0"/>
        <v>0</v>
      </c>
      <c r="J8" s="219">
        <f>SUM(J6:J7)+K6</f>
        <v>454292</v>
      </c>
      <c r="K8" s="219"/>
      <c r="L8" s="219">
        <f t="shared" si="0"/>
        <v>454292</v>
      </c>
      <c r="M8" s="219">
        <f t="shared" si="0"/>
        <v>0</v>
      </c>
      <c r="N8" s="219">
        <f>SUM(N6:N7)</f>
        <v>454292</v>
      </c>
      <c r="P8" s="230"/>
    </row>
    <row r="9" spans="2:14" ht="31.5">
      <c r="B9" s="28"/>
      <c r="C9" s="33" t="s">
        <v>212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2:14" ht="15.75">
      <c r="B10" s="28"/>
      <c r="C10" s="34" t="s">
        <v>214</v>
      </c>
      <c r="D10" s="220"/>
      <c r="E10" s="220"/>
      <c r="F10" s="220"/>
      <c r="G10" s="220"/>
      <c r="H10" s="220"/>
      <c r="I10" s="220"/>
      <c r="J10" s="220"/>
      <c r="K10" s="220">
        <f>Pasivet!F50</f>
        <v>533285.65</v>
      </c>
      <c r="L10" s="220">
        <f>SUM(K10)</f>
        <v>533285.65</v>
      </c>
      <c r="M10" s="220">
        <v>0</v>
      </c>
      <c r="N10" s="220">
        <f>SUM(L10:M10)</f>
        <v>533285.65</v>
      </c>
    </row>
    <row r="11" spans="2:14" ht="15.75">
      <c r="B11" s="28"/>
      <c r="C11" s="33" t="s">
        <v>213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</row>
    <row r="12" spans="2:14" ht="31.5">
      <c r="B12" s="28"/>
      <c r="C12" s="33" t="s">
        <v>215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</row>
    <row r="13" spans="2:14" ht="31.5">
      <c r="B13" s="28"/>
      <c r="C13" s="33" t="s">
        <v>211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</row>
    <row r="14" spans="2:14" ht="18.75" customHeight="1">
      <c r="B14" s="28"/>
      <c r="C14" s="34" t="s">
        <v>210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2:14" ht="15.75">
      <c r="B15" s="28"/>
      <c r="C15" s="34" t="s">
        <v>191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2:14" ht="31.5">
      <c r="B16" s="28"/>
      <c r="C16" s="33" t="s">
        <v>209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</row>
    <row r="17" spans="2:14" ht="15.75">
      <c r="B17" s="28"/>
      <c r="C17" s="33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</row>
    <row r="18" spans="2:14" ht="31.5">
      <c r="B18" s="32" t="s">
        <v>103</v>
      </c>
      <c r="C18" s="33" t="s">
        <v>351</v>
      </c>
      <c r="D18" s="219">
        <f>D8</f>
        <v>0</v>
      </c>
      <c r="E18" s="219"/>
      <c r="F18" s="219"/>
      <c r="G18" s="219">
        <f>G8</f>
        <v>0</v>
      </c>
      <c r="H18" s="219"/>
      <c r="I18" s="219"/>
      <c r="J18" s="219">
        <f>J8</f>
        <v>454292</v>
      </c>
      <c r="K18" s="219">
        <f>SUM(K8:K17)</f>
        <v>533285.65</v>
      </c>
      <c r="L18" s="219">
        <f>SUM(D18:K18)</f>
        <v>987577.65</v>
      </c>
      <c r="M18" s="219">
        <v>0</v>
      </c>
      <c r="N18" s="219">
        <f>SUM(L18:M18)</f>
        <v>987577.65</v>
      </c>
    </row>
    <row r="19" spans="2:14" ht="15.75">
      <c r="B19" s="28"/>
      <c r="C19" s="34" t="s">
        <v>314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20">
        <f>Pasivet!F52</f>
        <v>987577.65</v>
      </c>
    </row>
  </sheetData>
  <sheetProtection/>
  <mergeCells count="1">
    <mergeCell ref="C3:N3"/>
  </mergeCells>
  <printOptions horizontalCentered="1" verticalCentered="1"/>
  <pageMargins left="0.25" right="0.25" top="0.75" bottom="0.75" header="0.3" footer="0.3"/>
  <pageSetup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96"/>
  <sheetViews>
    <sheetView tabSelected="1" view="pageBreakPreview" zoomScale="60" zoomScalePageLayoutView="0" workbookViewId="0" topLeftCell="A169">
      <selection activeCell="N7" sqref="N7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2.57421875" style="0" customWidth="1"/>
    <col min="4" max="4" width="4.28125" style="0" customWidth="1"/>
    <col min="5" max="5" width="14.7109375" style="0" customWidth="1"/>
    <col min="10" max="10" width="9.8515625" style="0" customWidth="1"/>
    <col min="11" max="11" width="18.140625" style="257" bestFit="1" customWidth="1"/>
  </cols>
  <sheetData>
    <row r="2" spans="1:13" ht="12.75">
      <c r="A2" s="101"/>
      <c r="B2" s="102"/>
      <c r="C2" s="102"/>
      <c r="D2" s="102"/>
      <c r="E2" s="103"/>
      <c r="F2" s="103"/>
      <c r="G2" s="103"/>
      <c r="H2" s="103"/>
      <c r="I2" s="103"/>
      <c r="J2" s="103"/>
      <c r="K2" s="231"/>
      <c r="L2" s="104"/>
      <c r="M2" s="105"/>
    </row>
    <row r="3" spans="1:13" ht="18">
      <c r="A3" s="319" t="s">
        <v>11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</row>
    <row r="4" spans="1:13" ht="18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232"/>
      <c r="L4" s="107"/>
      <c r="M4" s="108"/>
    </row>
    <row r="5" spans="1:13" ht="12.75">
      <c r="A5" s="109"/>
      <c r="B5" s="110"/>
      <c r="C5" s="111" t="s">
        <v>25</v>
      </c>
      <c r="D5" s="112"/>
      <c r="E5" s="113"/>
      <c r="F5" s="113"/>
      <c r="G5" s="113"/>
      <c r="H5" s="113"/>
      <c r="I5" s="113"/>
      <c r="J5" s="113"/>
      <c r="K5" s="233"/>
      <c r="L5" s="114"/>
      <c r="M5" s="115"/>
    </row>
    <row r="6" spans="1:13" ht="12.75">
      <c r="A6" s="109"/>
      <c r="B6" s="116"/>
      <c r="C6" s="117"/>
      <c r="D6" s="118"/>
      <c r="E6" s="119"/>
      <c r="F6" s="119"/>
      <c r="G6" s="119"/>
      <c r="H6" s="119"/>
      <c r="I6" s="119"/>
      <c r="J6" s="119"/>
      <c r="K6" s="234"/>
      <c r="L6" s="121"/>
      <c r="M6" s="115"/>
    </row>
    <row r="7" spans="1:13" ht="12.75">
      <c r="A7" s="109"/>
      <c r="B7" s="122"/>
      <c r="C7" s="123" t="s">
        <v>224</v>
      </c>
      <c r="D7" s="118"/>
      <c r="E7" s="119"/>
      <c r="F7" s="119"/>
      <c r="G7" s="119"/>
      <c r="H7" s="119"/>
      <c r="I7" s="119"/>
      <c r="J7" s="119"/>
      <c r="K7" s="234"/>
      <c r="L7" s="121"/>
      <c r="M7" s="115"/>
    </row>
    <row r="8" spans="1:13" ht="12.75">
      <c r="A8" s="109"/>
      <c r="B8" s="122"/>
      <c r="C8" s="123" t="s">
        <v>30</v>
      </c>
      <c r="D8" s="118"/>
      <c r="E8" s="119"/>
      <c r="F8" s="119"/>
      <c r="G8" s="119"/>
      <c r="H8" s="119"/>
      <c r="I8" s="119"/>
      <c r="J8" s="119"/>
      <c r="K8" s="234"/>
      <c r="L8" s="121"/>
      <c r="M8" s="115"/>
    </row>
    <row r="9" spans="1:13" ht="12.75">
      <c r="A9" s="109"/>
      <c r="B9" s="124" t="s">
        <v>225</v>
      </c>
      <c r="C9" s="125"/>
      <c r="D9" s="118"/>
      <c r="E9" s="119"/>
      <c r="F9" s="119"/>
      <c r="G9" s="119"/>
      <c r="H9" s="119"/>
      <c r="I9" s="119"/>
      <c r="J9" s="119"/>
      <c r="K9" s="234"/>
      <c r="L9" s="121"/>
      <c r="M9" s="115"/>
    </row>
    <row r="10" spans="1:13" ht="12.75">
      <c r="A10" s="109"/>
      <c r="B10" s="122"/>
      <c r="C10" s="118" t="s">
        <v>31</v>
      </c>
      <c r="D10" s="118"/>
      <c r="E10" s="119"/>
      <c r="F10" s="119"/>
      <c r="G10" s="119"/>
      <c r="H10" s="119"/>
      <c r="I10" s="119"/>
      <c r="J10" s="119"/>
      <c r="K10" s="234"/>
      <c r="L10" s="121"/>
      <c r="M10" s="115"/>
    </row>
    <row r="11" spans="1:13" ht="12.75">
      <c r="A11" s="109"/>
      <c r="B11" s="122"/>
      <c r="C11" s="118" t="s">
        <v>32</v>
      </c>
      <c r="D11" s="118"/>
      <c r="E11" s="119"/>
      <c r="F11" s="119"/>
      <c r="G11" s="119"/>
      <c r="H11" s="119"/>
      <c r="I11" s="119"/>
      <c r="J11" s="119"/>
      <c r="K11" s="234"/>
      <c r="L11" s="121"/>
      <c r="M11" s="115"/>
    </row>
    <row r="12" spans="1:13" ht="12.75">
      <c r="A12" s="109"/>
      <c r="B12" s="126"/>
      <c r="C12" s="127" t="s">
        <v>33</v>
      </c>
      <c r="D12" s="127"/>
      <c r="E12" s="128"/>
      <c r="F12" s="128"/>
      <c r="G12" s="128"/>
      <c r="H12" s="128"/>
      <c r="I12" s="128"/>
      <c r="J12" s="128"/>
      <c r="K12" s="235"/>
      <c r="L12" s="129"/>
      <c r="M12" s="115"/>
    </row>
    <row r="13" spans="1:13" ht="12.75">
      <c r="A13" s="130"/>
      <c r="B13" s="131"/>
      <c r="C13" s="131"/>
      <c r="D13" s="131"/>
      <c r="E13" s="119"/>
      <c r="F13" s="119"/>
      <c r="G13" s="119"/>
      <c r="H13" s="119"/>
      <c r="I13" s="119"/>
      <c r="J13" s="119"/>
      <c r="K13" s="234"/>
      <c r="L13" s="120"/>
      <c r="M13" s="115"/>
    </row>
    <row r="14" spans="1:13" ht="15.75">
      <c r="A14" s="130"/>
      <c r="B14" s="140"/>
      <c r="C14" s="132" t="s">
        <v>34</v>
      </c>
      <c r="D14" s="131"/>
      <c r="E14" s="133" t="s">
        <v>35</v>
      </c>
      <c r="F14" s="119"/>
      <c r="G14" s="119"/>
      <c r="H14" s="119"/>
      <c r="I14" s="119"/>
      <c r="J14" s="119"/>
      <c r="K14" s="234"/>
      <c r="L14" s="120"/>
      <c r="M14" s="115"/>
    </row>
    <row r="15" spans="1:13" ht="12.75">
      <c r="A15" s="130"/>
      <c r="B15" s="134"/>
      <c r="C15" s="136"/>
      <c r="D15" s="131"/>
      <c r="E15" s="119"/>
      <c r="F15" s="119"/>
      <c r="G15" s="119"/>
      <c r="H15" s="119"/>
      <c r="I15" s="119"/>
      <c r="J15" s="119"/>
      <c r="K15" s="234"/>
      <c r="L15" s="120"/>
      <c r="M15" s="115"/>
    </row>
    <row r="16" spans="1:13" ht="12.75">
      <c r="A16" s="130"/>
      <c r="B16" s="135">
        <v>1</v>
      </c>
      <c r="C16" s="119" t="s">
        <v>232</v>
      </c>
      <c r="D16" s="131"/>
      <c r="E16" s="119"/>
      <c r="F16" s="119"/>
      <c r="G16" s="119"/>
      <c r="H16" s="119"/>
      <c r="I16" s="119"/>
      <c r="J16" s="119"/>
      <c r="K16" s="234"/>
      <c r="L16" s="120"/>
      <c r="M16" s="115"/>
    </row>
    <row r="17" spans="1:13" ht="12.75">
      <c r="A17" s="130"/>
      <c r="B17" s="135">
        <v>2</v>
      </c>
      <c r="C17" s="136" t="s">
        <v>255</v>
      </c>
      <c r="D17" s="131"/>
      <c r="E17" s="119"/>
      <c r="F17" s="119"/>
      <c r="G17" s="119"/>
      <c r="H17" s="119"/>
      <c r="I17" s="119"/>
      <c r="J17" s="119"/>
      <c r="K17" s="234"/>
      <c r="L17" s="120"/>
      <c r="M17" s="115"/>
    </row>
    <row r="18" spans="1:13" ht="12.75">
      <c r="A18" s="130"/>
      <c r="B18" s="136">
        <v>3</v>
      </c>
      <c r="C18" s="136" t="s">
        <v>256</v>
      </c>
      <c r="D18" s="131"/>
      <c r="E18" s="119"/>
      <c r="F18" s="119"/>
      <c r="G18" s="119"/>
      <c r="H18" s="119"/>
      <c r="I18" s="119"/>
      <c r="J18" s="119"/>
      <c r="K18" s="234"/>
      <c r="L18" s="120"/>
      <c r="M18" s="115"/>
    </row>
    <row r="19" spans="1:13" ht="12.75">
      <c r="A19" s="137"/>
      <c r="B19" s="136">
        <v>4</v>
      </c>
      <c r="C19" s="136" t="s">
        <v>257</v>
      </c>
      <c r="D19" s="119"/>
      <c r="E19" s="119"/>
      <c r="F19" s="119"/>
      <c r="G19" s="119"/>
      <c r="H19" s="119"/>
      <c r="I19" s="119"/>
      <c r="J19" s="119"/>
      <c r="K19" s="234"/>
      <c r="L19" s="120"/>
      <c r="M19" s="115"/>
    </row>
    <row r="20" spans="1:13" ht="12.75">
      <c r="A20" s="137"/>
      <c r="B20" s="136"/>
      <c r="C20" s="119" t="s">
        <v>258</v>
      </c>
      <c r="D20" s="119"/>
      <c r="E20" s="119"/>
      <c r="F20" s="119"/>
      <c r="G20" s="119"/>
      <c r="H20" s="119"/>
      <c r="I20" s="119"/>
      <c r="J20" s="119"/>
      <c r="K20" s="234"/>
      <c r="L20" s="120"/>
      <c r="M20" s="115"/>
    </row>
    <row r="21" spans="1:13" ht="12.75">
      <c r="A21" s="137"/>
      <c r="B21" s="136" t="s">
        <v>233</v>
      </c>
      <c r="C21" s="136"/>
      <c r="D21" s="119"/>
      <c r="E21" s="119"/>
      <c r="F21" s="119"/>
      <c r="G21" s="119"/>
      <c r="H21" s="119"/>
      <c r="I21" s="119"/>
      <c r="J21" s="119"/>
      <c r="K21" s="234"/>
      <c r="L21" s="120"/>
      <c r="M21" s="115"/>
    </row>
    <row r="22" spans="1:13" ht="12.75">
      <c r="A22" s="137"/>
      <c r="B22" s="136"/>
      <c r="C22" s="119" t="s">
        <v>259</v>
      </c>
      <c r="D22" s="119"/>
      <c r="E22" s="119"/>
      <c r="F22" s="119"/>
      <c r="G22" s="119"/>
      <c r="H22" s="119"/>
      <c r="I22" s="119"/>
      <c r="J22" s="119"/>
      <c r="K22" s="234"/>
      <c r="L22" s="120"/>
      <c r="M22" s="115"/>
    </row>
    <row r="23" spans="1:13" ht="12.75">
      <c r="A23" s="137"/>
      <c r="B23" s="136" t="s">
        <v>260</v>
      </c>
      <c r="C23" s="136"/>
      <c r="D23" s="119"/>
      <c r="E23" s="119"/>
      <c r="F23" s="119"/>
      <c r="G23" s="119"/>
      <c r="H23" s="119"/>
      <c r="I23" s="119"/>
      <c r="J23" s="119"/>
      <c r="K23" s="234"/>
      <c r="L23" s="120"/>
      <c r="M23" s="115"/>
    </row>
    <row r="24" spans="1:13" ht="12.75">
      <c r="A24" s="137"/>
      <c r="B24" s="136"/>
      <c r="C24" s="119" t="s">
        <v>261</v>
      </c>
      <c r="D24" s="119"/>
      <c r="E24" s="119"/>
      <c r="F24" s="119"/>
      <c r="G24" s="119"/>
      <c r="H24" s="119"/>
      <c r="I24" s="119"/>
      <c r="J24" s="119"/>
      <c r="K24" s="234"/>
      <c r="L24" s="120"/>
      <c r="M24" s="115"/>
    </row>
    <row r="25" spans="1:13" ht="12.75">
      <c r="A25" s="137"/>
      <c r="B25" s="136" t="s">
        <v>234</v>
      </c>
      <c r="C25" s="136"/>
      <c r="D25" s="119"/>
      <c r="E25" s="119"/>
      <c r="F25" s="119"/>
      <c r="G25" s="119"/>
      <c r="H25" s="119"/>
      <c r="I25" s="119"/>
      <c r="J25" s="119"/>
      <c r="K25" s="234"/>
      <c r="L25" s="120"/>
      <c r="M25" s="115"/>
    </row>
    <row r="26" spans="1:13" ht="12.75">
      <c r="A26" s="137"/>
      <c r="B26" s="136"/>
      <c r="C26" s="136" t="s">
        <v>262</v>
      </c>
      <c r="D26" s="119"/>
      <c r="E26" s="119"/>
      <c r="F26" s="119"/>
      <c r="G26" s="119"/>
      <c r="H26" s="119"/>
      <c r="I26" s="119"/>
      <c r="J26" s="119"/>
      <c r="K26" s="234"/>
      <c r="L26" s="120"/>
      <c r="M26" s="115"/>
    </row>
    <row r="27" spans="1:13" ht="12.75">
      <c r="A27" s="137"/>
      <c r="B27" s="136" t="s">
        <v>235</v>
      </c>
      <c r="C27" s="136"/>
      <c r="D27" s="119"/>
      <c r="E27" s="119"/>
      <c r="F27" s="119"/>
      <c r="G27" s="119"/>
      <c r="H27" s="119"/>
      <c r="I27" s="119"/>
      <c r="J27" s="119"/>
      <c r="K27" s="234"/>
      <c r="L27" s="120"/>
      <c r="M27" s="115"/>
    </row>
    <row r="28" spans="1:13" ht="12.75">
      <c r="A28" s="137"/>
      <c r="B28" s="119" t="s">
        <v>236</v>
      </c>
      <c r="C28" s="136"/>
      <c r="D28" s="119"/>
      <c r="E28" s="119"/>
      <c r="F28" s="119"/>
      <c r="G28" s="119"/>
      <c r="H28" s="119"/>
      <c r="I28" s="119"/>
      <c r="J28" s="119"/>
      <c r="K28" s="234"/>
      <c r="L28" s="120"/>
      <c r="M28" s="115"/>
    </row>
    <row r="29" spans="1:13" ht="12.75">
      <c r="A29" s="137"/>
      <c r="B29" s="136"/>
      <c r="C29" s="136" t="s">
        <v>263</v>
      </c>
      <c r="D29" s="119"/>
      <c r="E29" s="119"/>
      <c r="F29" s="119"/>
      <c r="G29" s="119"/>
      <c r="H29" s="119"/>
      <c r="I29" s="119"/>
      <c r="J29" s="119"/>
      <c r="K29" s="234"/>
      <c r="L29" s="120"/>
      <c r="M29" s="115"/>
    </row>
    <row r="30" spans="1:13" ht="12.75">
      <c r="A30" s="137"/>
      <c r="B30" s="119" t="s">
        <v>237</v>
      </c>
      <c r="C30" s="136"/>
      <c r="D30" s="119"/>
      <c r="E30" s="119"/>
      <c r="F30" s="119"/>
      <c r="G30" s="119"/>
      <c r="H30" s="119"/>
      <c r="I30" s="119"/>
      <c r="J30" s="119"/>
      <c r="K30" s="234"/>
      <c r="L30" s="120"/>
      <c r="M30" s="115"/>
    </row>
    <row r="31" spans="1:13" ht="12.75">
      <c r="A31" s="137"/>
      <c r="B31" s="136"/>
      <c r="C31" s="136" t="s">
        <v>264</v>
      </c>
      <c r="D31" s="119"/>
      <c r="E31" s="119"/>
      <c r="F31" s="119"/>
      <c r="G31" s="119"/>
      <c r="H31" s="119"/>
      <c r="I31" s="119"/>
      <c r="J31" s="119"/>
      <c r="K31" s="234"/>
      <c r="L31" s="120"/>
      <c r="M31" s="115"/>
    </row>
    <row r="32" spans="1:13" ht="12.75">
      <c r="A32" s="137"/>
      <c r="B32" s="119" t="s">
        <v>238</v>
      </c>
      <c r="C32" s="136"/>
      <c r="D32" s="119"/>
      <c r="E32" s="119"/>
      <c r="F32" s="119"/>
      <c r="G32" s="119"/>
      <c r="H32" s="119"/>
      <c r="I32" s="119"/>
      <c r="J32" s="119"/>
      <c r="K32" s="234"/>
      <c r="L32" s="120"/>
      <c r="M32" s="115"/>
    </row>
    <row r="33" spans="1:13" ht="12.75">
      <c r="A33" s="137"/>
      <c r="B33" s="136" t="s">
        <v>239</v>
      </c>
      <c r="C33" s="136" t="s">
        <v>240</v>
      </c>
      <c r="D33" s="119"/>
      <c r="E33" s="119"/>
      <c r="F33" s="119"/>
      <c r="G33" s="119"/>
      <c r="H33" s="119"/>
      <c r="I33" s="119"/>
      <c r="J33" s="119"/>
      <c r="K33" s="234"/>
      <c r="L33" s="120"/>
      <c r="M33" s="115"/>
    </row>
    <row r="34" spans="1:13" ht="12.75">
      <c r="A34" s="137"/>
      <c r="B34" s="136"/>
      <c r="C34" s="119" t="s">
        <v>241</v>
      </c>
      <c r="D34" s="119"/>
      <c r="E34" s="119"/>
      <c r="F34" s="119"/>
      <c r="G34" s="119"/>
      <c r="H34" s="119"/>
      <c r="I34" s="119"/>
      <c r="J34" s="119"/>
      <c r="K34" s="234"/>
      <c r="L34" s="120"/>
      <c r="M34" s="115"/>
    </row>
    <row r="35" spans="1:13" ht="12.75">
      <c r="A35" s="137"/>
      <c r="B35" s="136"/>
      <c r="C35" s="119" t="s">
        <v>242</v>
      </c>
      <c r="D35" s="119"/>
      <c r="E35" s="119"/>
      <c r="F35" s="119"/>
      <c r="G35" s="119"/>
      <c r="H35" s="119"/>
      <c r="I35" s="119"/>
      <c r="J35" s="119"/>
      <c r="K35" s="234"/>
      <c r="L35" s="120"/>
      <c r="M35" s="115"/>
    </row>
    <row r="36" spans="1:13" ht="12.75">
      <c r="A36" s="137"/>
      <c r="B36" s="136"/>
      <c r="C36" s="119" t="s">
        <v>243</v>
      </c>
      <c r="D36" s="119"/>
      <c r="E36" s="119"/>
      <c r="F36" s="119"/>
      <c r="G36" s="119"/>
      <c r="H36" s="119"/>
      <c r="I36" s="119"/>
      <c r="J36" s="119"/>
      <c r="K36" s="234"/>
      <c r="L36" s="120"/>
      <c r="M36" s="115"/>
    </row>
    <row r="37" spans="1:13" ht="12.75">
      <c r="A37" s="137"/>
      <c r="B37" s="136"/>
      <c r="C37" s="119" t="s">
        <v>244</v>
      </c>
      <c r="D37" s="119"/>
      <c r="E37" s="119"/>
      <c r="F37" s="119"/>
      <c r="G37" s="119"/>
      <c r="H37" s="119"/>
      <c r="I37" s="119"/>
      <c r="J37" s="119"/>
      <c r="K37" s="234"/>
      <c r="L37" s="120"/>
      <c r="M37" s="115"/>
    </row>
    <row r="38" spans="1:13" ht="12.75">
      <c r="A38" s="137"/>
      <c r="B38" s="136"/>
      <c r="C38" s="119" t="s">
        <v>245</v>
      </c>
      <c r="D38" s="119"/>
      <c r="E38" s="119"/>
      <c r="F38" s="119"/>
      <c r="G38" s="119"/>
      <c r="H38" s="119"/>
      <c r="I38" s="119"/>
      <c r="J38" s="119"/>
      <c r="K38" s="234"/>
      <c r="L38" s="120"/>
      <c r="M38" s="115"/>
    </row>
    <row r="39" spans="1:13" ht="12.75">
      <c r="A39" s="137"/>
      <c r="B39" s="136"/>
      <c r="C39" s="119" t="s">
        <v>246</v>
      </c>
      <c r="D39" s="119"/>
      <c r="E39" s="119"/>
      <c r="F39" s="119"/>
      <c r="G39" s="119"/>
      <c r="H39" s="119"/>
      <c r="I39" s="119"/>
      <c r="J39" s="119"/>
      <c r="K39" s="234"/>
      <c r="L39" s="120"/>
      <c r="M39" s="115"/>
    </row>
    <row r="40" spans="1:13" ht="12.75">
      <c r="A40" s="137"/>
      <c r="B40" s="136"/>
      <c r="C40" s="136"/>
      <c r="D40" s="119"/>
      <c r="E40" s="119"/>
      <c r="F40" s="119"/>
      <c r="G40" s="119"/>
      <c r="H40" s="119"/>
      <c r="I40" s="119"/>
      <c r="J40" s="119"/>
      <c r="K40" s="234"/>
      <c r="L40" s="120"/>
      <c r="M40" s="115"/>
    </row>
    <row r="41" spans="1:13" ht="15.75">
      <c r="A41" s="137"/>
      <c r="B41" s="140"/>
      <c r="C41" s="132" t="s">
        <v>36</v>
      </c>
      <c r="D41" s="119"/>
      <c r="E41" s="133" t="s">
        <v>37</v>
      </c>
      <c r="F41" s="119"/>
      <c r="G41" s="119"/>
      <c r="H41" s="119"/>
      <c r="I41" s="119"/>
      <c r="J41" s="119"/>
      <c r="K41" s="234"/>
      <c r="L41" s="120"/>
      <c r="M41" s="115"/>
    </row>
    <row r="42" spans="1:13" ht="12.75">
      <c r="A42" s="137"/>
      <c r="B42" s="136"/>
      <c r="C42" s="136"/>
      <c r="D42" s="119"/>
      <c r="E42" s="119"/>
      <c r="F42" s="119"/>
      <c r="G42" s="119"/>
      <c r="H42" s="119"/>
      <c r="I42" s="119"/>
      <c r="J42" s="119"/>
      <c r="K42" s="234"/>
      <c r="L42" s="120"/>
      <c r="M42" s="115"/>
    </row>
    <row r="43" spans="1:13" ht="12.75">
      <c r="A43" s="137"/>
      <c r="B43" s="136"/>
      <c r="C43" s="119" t="s">
        <v>247</v>
      </c>
      <c r="D43" s="119"/>
      <c r="E43" s="119"/>
      <c r="F43" s="119"/>
      <c r="G43" s="119"/>
      <c r="H43" s="119"/>
      <c r="I43" s="119"/>
      <c r="J43" s="119"/>
      <c r="K43" s="234"/>
      <c r="L43" s="120"/>
      <c r="M43" s="115"/>
    </row>
    <row r="44" spans="1:13" ht="12.75">
      <c r="A44" s="137"/>
      <c r="B44" s="136" t="s">
        <v>265</v>
      </c>
      <c r="C44" s="136"/>
      <c r="D44" s="119"/>
      <c r="E44" s="119"/>
      <c r="F44" s="119"/>
      <c r="G44" s="119"/>
      <c r="H44" s="119"/>
      <c r="I44" s="119"/>
      <c r="J44" s="119"/>
      <c r="K44" s="234"/>
      <c r="L44" s="120"/>
      <c r="M44" s="115"/>
    </row>
    <row r="45" spans="1:13" ht="12.75">
      <c r="A45" s="137"/>
      <c r="B45" s="136"/>
      <c r="C45" s="136" t="s">
        <v>248</v>
      </c>
      <c r="D45" s="119"/>
      <c r="E45" s="119"/>
      <c r="F45" s="119"/>
      <c r="G45" s="119"/>
      <c r="H45" s="119"/>
      <c r="I45" s="119"/>
      <c r="J45" s="119"/>
      <c r="K45" s="234"/>
      <c r="L45" s="120"/>
      <c r="M45" s="115"/>
    </row>
    <row r="46" spans="1:13" ht="12.75">
      <c r="A46" s="137"/>
      <c r="B46" s="136" t="s">
        <v>266</v>
      </c>
      <c r="C46" s="136"/>
      <c r="D46" s="119"/>
      <c r="E46" s="119"/>
      <c r="F46" s="119"/>
      <c r="G46" s="119"/>
      <c r="H46" s="119"/>
      <c r="I46" s="119"/>
      <c r="J46" s="119"/>
      <c r="K46" s="234"/>
      <c r="L46" s="120"/>
      <c r="M46" s="115"/>
    </row>
    <row r="47" spans="1:13" ht="12.75">
      <c r="A47" s="137"/>
      <c r="B47" s="136"/>
      <c r="C47" s="136" t="s">
        <v>249</v>
      </c>
      <c r="D47" s="119"/>
      <c r="E47" s="119"/>
      <c r="F47" s="119"/>
      <c r="G47" s="119"/>
      <c r="H47" s="119"/>
      <c r="I47" s="119"/>
      <c r="J47" s="119"/>
      <c r="K47" s="234"/>
      <c r="L47" s="120"/>
      <c r="M47" s="115"/>
    </row>
    <row r="48" spans="1:13" ht="12.75">
      <c r="A48" s="137"/>
      <c r="B48" s="136" t="s">
        <v>267</v>
      </c>
      <c r="C48" s="136"/>
      <c r="D48" s="119"/>
      <c r="E48" s="119"/>
      <c r="F48" s="119"/>
      <c r="G48" s="119"/>
      <c r="H48" s="119"/>
      <c r="I48" s="119"/>
      <c r="J48" s="119"/>
      <c r="K48" s="234"/>
      <c r="L48" s="120"/>
      <c r="M48" s="115"/>
    </row>
    <row r="49" spans="1:13" ht="12.75">
      <c r="A49" s="137"/>
      <c r="B49" s="136"/>
      <c r="C49" s="136" t="s">
        <v>250</v>
      </c>
      <c r="D49" s="119"/>
      <c r="E49" s="119"/>
      <c r="F49" s="119"/>
      <c r="G49" s="119"/>
      <c r="H49" s="119"/>
      <c r="I49" s="119"/>
      <c r="J49" s="119"/>
      <c r="K49" s="234"/>
      <c r="L49" s="120"/>
      <c r="M49" s="115"/>
    </row>
    <row r="50" spans="1:13" ht="12.75">
      <c r="A50" s="137"/>
      <c r="B50" s="136" t="s">
        <v>268</v>
      </c>
      <c r="C50" s="136"/>
      <c r="D50" s="138"/>
      <c r="E50" s="119"/>
      <c r="F50" s="119"/>
      <c r="G50" s="119"/>
      <c r="H50" s="119"/>
      <c r="I50" s="119"/>
      <c r="J50" s="119"/>
      <c r="K50" s="234"/>
      <c r="L50" s="120"/>
      <c r="M50" s="115"/>
    </row>
    <row r="51" spans="1:13" ht="12.75">
      <c r="A51" s="137"/>
      <c r="B51" s="136"/>
      <c r="C51" s="136" t="s">
        <v>269</v>
      </c>
      <c r="D51" s="138"/>
      <c r="E51" s="119"/>
      <c r="F51" s="119"/>
      <c r="G51" s="119"/>
      <c r="H51" s="119"/>
      <c r="I51" s="119"/>
      <c r="J51" s="119"/>
      <c r="K51" s="234"/>
      <c r="L51" s="120"/>
      <c r="M51" s="115"/>
    </row>
    <row r="52" spans="1:13" ht="12.75">
      <c r="A52" s="137"/>
      <c r="B52" s="136" t="s">
        <v>270</v>
      </c>
      <c r="C52" s="136"/>
      <c r="D52" s="138"/>
      <c r="E52" s="119"/>
      <c r="F52" s="119"/>
      <c r="G52" s="119"/>
      <c r="H52" s="119"/>
      <c r="I52" s="119"/>
      <c r="J52" s="119"/>
      <c r="K52" s="234"/>
      <c r="L52" s="120"/>
      <c r="M52" s="115"/>
    </row>
    <row r="53" spans="1:13" ht="12.75">
      <c r="A53" s="137"/>
      <c r="B53" s="136" t="s">
        <v>271</v>
      </c>
      <c r="C53" s="136"/>
      <c r="D53" s="138"/>
      <c r="E53" s="119"/>
      <c r="F53" s="119"/>
      <c r="G53" s="119"/>
      <c r="H53" s="119"/>
      <c r="I53" s="119"/>
      <c r="J53" s="119"/>
      <c r="K53" s="234"/>
      <c r="L53" s="120"/>
      <c r="M53" s="115"/>
    </row>
    <row r="54" spans="1:13" ht="12.75">
      <c r="A54" s="137"/>
      <c r="B54" s="136"/>
      <c r="C54" s="136" t="s">
        <v>272</v>
      </c>
      <c r="D54" s="138"/>
      <c r="E54" s="119"/>
      <c r="F54" s="119"/>
      <c r="G54" s="119"/>
      <c r="H54" s="119"/>
      <c r="I54" s="119"/>
      <c r="J54" s="119"/>
      <c r="K54" s="234"/>
      <c r="L54" s="120"/>
      <c r="M54" s="115"/>
    </row>
    <row r="55" spans="1:13" ht="12.75">
      <c r="A55" s="137"/>
      <c r="B55" s="136"/>
      <c r="C55" s="136" t="s">
        <v>251</v>
      </c>
      <c r="D55" s="138"/>
      <c r="E55" s="119"/>
      <c r="F55" s="119"/>
      <c r="G55" s="119"/>
      <c r="H55" s="119"/>
      <c r="I55" s="119"/>
      <c r="J55" s="119"/>
      <c r="K55" s="234"/>
      <c r="L55" s="120"/>
      <c r="M55" s="115"/>
    </row>
    <row r="56" spans="1:13" ht="12.75">
      <c r="A56" s="137"/>
      <c r="B56" s="136"/>
      <c r="C56" s="136" t="s">
        <v>252</v>
      </c>
      <c r="D56" s="138"/>
      <c r="E56" s="119"/>
      <c r="F56" s="119"/>
      <c r="G56" s="119"/>
      <c r="H56" s="119"/>
      <c r="I56" s="119"/>
      <c r="J56" s="119"/>
      <c r="K56" s="234"/>
      <c r="L56" s="120"/>
      <c r="M56" s="115"/>
    </row>
    <row r="57" spans="1:13" ht="12.75">
      <c r="A57" s="130"/>
      <c r="B57" s="136"/>
      <c r="C57" s="136" t="s">
        <v>273</v>
      </c>
      <c r="D57" s="115"/>
      <c r="E57" s="119"/>
      <c r="F57" s="119"/>
      <c r="G57" s="119"/>
      <c r="H57" s="119"/>
      <c r="I57" s="119"/>
      <c r="J57" s="119"/>
      <c r="K57" s="234"/>
      <c r="L57" s="120"/>
      <c r="M57" s="115"/>
    </row>
    <row r="58" spans="1:13" ht="12.75">
      <c r="A58" s="130"/>
      <c r="B58" s="136" t="s">
        <v>274</v>
      </c>
      <c r="C58" s="136"/>
      <c r="D58" s="115"/>
      <c r="E58" s="119"/>
      <c r="F58" s="119"/>
      <c r="G58" s="119"/>
      <c r="H58" s="119"/>
      <c r="I58" s="119"/>
      <c r="J58" s="119"/>
      <c r="K58" s="234"/>
      <c r="L58" s="120"/>
      <c r="M58" s="115"/>
    </row>
    <row r="59" spans="1:13" ht="12.75">
      <c r="A59" s="130"/>
      <c r="B59" s="119"/>
      <c r="C59" s="119"/>
      <c r="D59" s="131"/>
      <c r="E59" s="119"/>
      <c r="F59" s="119"/>
      <c r="G59" s="119"/>
      <c r="H59" s="119"/>
      <c r="I59" s="119"/>
      <c r="J59" s="119"/>
      <c r="K59" s="234"/>
      <c r="L59" s="120"/>
      <c r="M59" s="115"/>
    </row>
    <row r="60" spans="1:13" ht="12.75">
      <c r="A60" s="130"/>
      <c r="B60" s="119"/>
      <c r="C60" s="119"/>
      <c r="D60" s="131"/>
      <c r="E60" s="119"/>
      <c r="F60" s="119"/>
      <c r="G60" s="119"/>
      <c r="H60" s="119"/>
      <c r="I60" s="119"/>
      <c r="J60" s="119"/>
      <c r="K60" s="234"/>
      <c r="L60" s="120"/>
      <c r="M60" s="115"/>
    </row>
    <row r="61" spans="1:13" ht="12.75">
      <c r="A61" s="130"/>
      <c r="B61" s="119"/>
      <c r="C61" s="119"/>
      <c r="D61" s="139"/>
      <c r="E61" s="119"/>
      <c r="F61" s="119"/>
      <c r="G61" s="119"/>
      <c r="H61" s="119"/>
      <c r="I61" s="119"/>
      <c r="J61" s="119"/>
      <c r="K61" s="234"/>
      <c r="L61" s="120"/>
      <c r="M61" s="115"/>
    </row>
    <row r="62" spans="1:13" ht="12.75">
      <c r="A62" s="130"/>
      <c r="B62" s="131"/>
      <c r="C62" s="131"/>
      <c r="D62" s="131"/>
      <c r="E62" s="119"/>
      <c r="F62" s="119"/>
      <c r="G62" s="119"/>
      <c r="H62" s="119"/>
      <c r="I62" s="119"/>
      <c r="J62" s="119"/>
      <c r="K62" s="234"/>
      <c r="L62" s="120"/>
      <c r="M62" s="115"/>
    </row>
    <row r="63" spans="1:13" ht="12.75">
      <c r="A63" s="137"/>
      <c r="B63" s="140"/>
      <c r="C63" s="119"/>
      <c r="D63" s="119"/>
      <c r="E63" s="119"/>
      <c r="F63" s="119"/>
      <c r="G63" s="119"/>
      <c r="H63" s="119"/>
      <c r="I63" s="119"/>
      <c r="J63" s="119"/>
      <c r="K63" s="234"/>
      <c r="L63" s="120"/>
      <c r="M63" s="138"/>
    </row>
    <row r="64" spans="1:13" ht="12.75">
      <c r="A64" s="137"/>
      <c r="B64" s="140"/>
      <c r="C64" s="119"/>
      <c r="D64" s="119"/>
      <c r="E64" s="119"/>
      <c r="F64" s="119"/>
      <c r="G64" s="119"/>
      <c r="H64" s="119"/>
      <c r="I64" s="119"/>
      <c r="J64" s="119"/>
      <c r="K64" s="234"/>
      <c r="L64" s="120"/>
      <c r="M64" s="138"/>
    </row>
    <row r="65" spans="1:13" ht="12.75">
      <c r="A65" s="137"/>
      <c r="B65" s="140"/>
      <c r="C65" s="119"/>
      <c r="D65" s="119"/>
      <c r="E65" s="119"/>
      <c r="F65" s="119"/>
      <c r="G65" s="119"/>
      <c r="H65" s="119"/>
      <c r="I65" s="119"/>
      <c r="J65" s="119"/>
      <c r="K65" s="234"/>
      <c r="L65" s="120"/>
      <c r="M65" s="138"/>
    </row>
    <row r="66" spans="1:13" ht="18">
      <c r="A66" s="141"/>
      <c r="B66" s="142" t="s">
        <v>275</v>
      </c>
      <c r="C66" s="143"/>
      <c r="D66" s="143"/>
      <c r="E66" s="143"/>
      <c r="F66" s="143"/>
      <c r="G66" s="143"/>
      <c r="H66" s="143"/>
      <c r="I66" s="143"/>
      <c r="J66" s="143"/>
      <c r="K66" s="236"/>
      <c r="L66" s="143"/>
      <c r="M66" s="144"/>
    </row>
    <row r="67" spans="1:13" ht="18">
      <c r="A67" s="141"/>
      <c r="B67" s="145"/>
      <c r="C67" s="143"/>
      <c r="D67" s="143"/>
      <c r="E67" s="143"/>
      <c r="F67" s="143"/>
      <c r="G67" s="143"/>
      <c r="H67" s="143"/>
      <c r="I67" s="143"/>
      <c r="J67" s="143"/>
      <c r="K67" s="236"/>
      <c r="L67" s="143"/>
      <c r="M67" s="144"/>
    </row>
    <row r="68" spans="1:13" ht="15.75">
      <c r="A68" s="146"/>
      <c r="B68" s="142"/>
      <c r="C68" s="322" t="s">
        <v>23</v>
      </c>
      <c r="D68" s="322"/>
      <c r="E68" s="147" t="s">
        <v>26</v>
      </c>
      <c r="F68" s="136"/>
      <c r="G68" s="136"/>
      <c r="H68" s="136"/>
      <c r="I68" s="136"/>
      <c r="J68" s="148"/>
      <c r="K68" s="237"/>
      <c r="L68" s="136"/>
      <c r="M68" s="149"/>
    </row>
    <row r="69" spans="1:13" ht="12.75">
      <c r="A69" s="146"/>
      <c r="B69" s="142"/>
      <c r="C69" s="136"/>
      <c r="D69" s="150"/>
      <c r="E69" s="136"/>
      <c r="F69" s="136"/>
      <c r="G69" s="136"/>
      <c r="H69" s="136"/>
      <c r="I69" s="136"/>
      <c r="J69" s="148"/>
      <c r="K69" s="237"/>
      <c r="L69" s="136"/>
      <c r="M69" s="149"/>
    </row>
    <row r="70" spans="1:15" ht="12.75">
      <c r="A70" s="146"/>
      <c r="B70" s="142"/>
      <c r="C70" s="136"/>
      <c r="D70" s="151" t="s">
        <v>2</v>
      </c>
      <c r="E70" s="152" t="s">
        <v>276</v>
      </c>
      <c r="F70" s="152"/>
      <c r="G70" s="152"/>
      <c r="H70" s="136"/>
      <c r="I70" s="136"/>
      <c r="J70" s="221">
        <f>Aktivet!F33</f>
        <v>23906462</v>
      </c>
      <c r="K70" s="238"/>
      <c r="L70" s="136"/>
      <c r="M70" s="149"/>
      <c r="O70" s="270"/>
    </row>
    <row r="71" spans="1:13" ht="12.75">
      <c r="A71" s="146"/>
      <c r="B71" s="142"/>
      <c r="C71" s="136"/>
      <c r="D71" s="151"/>
      <c r="E71" s="152"/>
      <c r="F71" s="152"/>
      <c r="G71" s="152"/>
      <c r="H71" s="136"/>
      <c r="I71" s="136"/>
      <c r="J71" s="136"/>
      <c r="K71" s="238"/>
      <c r="L71" s="136"/>
      <c r="M71" s="149"/>
    </row>
    <row r="72" spans="1:13" ht="12.75">
      <c r="A72" s="146"/>
      <c r="B72" s="142"/>
      <c r="C72" s="136"/>
      <c r="D72" s="153">
        <v>1</v>
      </c>
      <c r="E72" s="154" t="s">
        <v>7</v>
      </c>
      <c r="F72" s="155"/>
      <c r="G72" s="136"/>
      <c r="H72" s="136"/>
      <c r="I72" s="136"/>
      <c r="J72" s="221">
        <f>Aktivet!F6</f>
        <v>1125908</v>
      </c>
      <c r="K72" s="238"/>
      <c r="L72" s="136"/>
      <c r="M72" s="149"/>
    </row>
    <row r="73" spans="1:13" ht="12.75">
      <c r="A73" s="146"/>
      <c r="B73" s="142"/>
      <c r="C73" s="136"/>
      <c r="D73" s="153"/>
      <c r="E73" s="154"/>
      <c r="F73" s="155"/>
      <c r="G73" s="136"/>
      <c r="H73" s="136"/>
      <c r="I73" s="136"/>
      <c r="J73" s="136"/>
      <c r="K73" s="238"/>
      <c r="L73" s="136"/>
      <c r="M73" s="149"/>
    </row>
    <row r="74" spans="1:13" ht="12.75">
      <c r="A74" s="146"/>
      <c r="B74" s="142">
        <v>1.1</v>
      </c>
      <c r="C74" s="136"/>
      <c r="D74" s="150"/>
      <c r="E74" s="156" t="s">
        <v>8</v>
      </c>
      <c r="F74" s="148"/>
      <c r="G74" s="148"/>
      <c r="H74" s="148"/>
      <c r="I74" s="148"/>
      <c r="J74" s="148"/>
      <c r="K74" s="237"/>
      <c r="L74" s="136"/>
      <c r="M74" s="149"/>
    </row>
    <row r="75" spans="1:13" ht="12.75">
      <c r="A75" s="146"/>
      <c r="B75" s="142"/>
      <c r="C75" s="136"/>
      <c r="D75" s="323" t="s">
        <v>1</v>
      </c>
      <c r="E75" s="323" t="s">
        <v>277</v>
      </c>
      <c r="F75" s="323"/>
      <c r="G75" s="323" t="s">
        <v>278</v>
      </c>
      <c r="H75" s="323" t="s">
        <v>279</v>
      </c>
      <c r="I75" s="323"/>
      <c r="J75" s="158" t="s">
        <v>280</v>
      </c>
      <c r="K75" s="239" t="s">
        <v>281</v>
      </c>
      <c r="L75" s="158" t="s">
        <v>280</v>
      </c>
      <c r="M75" s="149"/>
    </row>
    <row r="76" spans="1:13" ht="12.75">
      <c r="A76" s="146"/>
      <c r="B76" s="142"/>
      <c r="C76" s="136"/>
      <c r="D76" s="323"/>
      <c r="E76" s="323"/>
      <c r="F76" s="323"/>
      <c r="G76" s="323"/>
      <c r="H76" s="323"/>
      <c r="I76" s="323"/>
      <c r="J76" s="159" t="s">
        <v>282</v>
      </c>
      <c r="K76" s="240" t="s">
        <v>283</v>
      </c>
      <c r="L76" s="159" t="s">
        <v>254</v>
      </c>
      <c r="M76" s="149"/>
    </row>
    <row r="77" spans="1:13" ht="12.75">
      <c r="A77" s="146"/>
      <c r="B77" s="142"/>
      <c r="C77" s="136"/>
      <c r="D77" s="160">
        <v>1</v>
      </c>
      <c r="E77" s="324"/>
      <c r="F77" s="325"/>
      <c r="G77" s="161" t="s">
        <v>317</v>
      </c>
      <c r="H77" s="317"/>
      <c r="I77" s="318"/>
      <c r="J77" s="161"/>
      <c r="K77" s="241"/>
      <c r="L77" s="162"/>
      <c r="M77" s="149"/>
    </row>
    <row r="78" spans="1:13" ht="12.75">
      <c r="A78" s="146"/>
      <c r="B78" s="142"/>
      <c r="C78" s="136"/>
      <c r="D78" s="163">
        <v>2</v>
      </c>
      <c r="E78" s="324"/>
      <c r="F78" s="325"/>
      <c r="G78" s="161" t="s">
        <v>315</v>
      </c>
      <c r="H78" s="317"/>
      <c r="I78" s="318"/>
      <c r="J78" s="164"/>
      <c r="K78" s="242">
        <v>136.25</v>
      </c>
      <c r="L78" s="258">
        <f>J78*K78</f>
        <v>0</v>
      </c>
      <c r="M78" s="149"/>
    </row>
    <row r="79" spans="1:13" ht="12.75">
      <c r="A79" s="146"/>
      <c r="B79" s="142"/>
      <c r="C79" s="136"/>
      <c r="D79" s="163"/>
      <c r="E79" s="324"/>
      <c r="F79" s="325"/>
      <c r="G79" s="161"/>
      <c r="H79" s="317"/>
      <c r="I79" s="318"/>
      <c r="J79" s="164"/>
      <c r="K79" s="242"/>
      <c r="L79" s="162"/>
      <c r="M79" s="149"/>
    </row>
    <row r="80" spans="1:13" ht="12.75">
      <c r="A80" s="146"/>
      <c r="B80" s="142"/>
      <c r="C80" s="136"/>
      <c r="D80" s="163"/>
      <c r="E80" s="324"/>
      <c r="F80" s="325"/>
      <c r="G80" s="161"/>
      <c r="H80" s="326"/>
      <c r="I80" s="318"/>
      <c r="J80" s="164"/>
      <c r="K80" s="242"/>
      <c r="L80" s="162"/>
      <c r="M80" s="149"/>
    </row>
    <row r="81" spans="1:13" ht="12.75">
      <c r="A81" s="146"/>
      <c r="B81" s="142"/>
      <c r="C81" s="136"/>
      <c r="D81" s="163"/>
      <c r="E81" s="324"/>
      <c r="F81" s="325"/>
      <c r="G81" s="161"/>
      <c r="H81" s="317"/>
      <c r="I81" s="318"/>
      <c r="J81" s="161"/>
      <c r="K81" s="242"/>
      <c r="L81" s="162"/>
      <c r="M81" s="149"/>
    </row>
    <row r="82" spans="1:13" ht="12.75">
      <c r="A82" s="165"/>
      <c r="B82" s="166"/>
      <c r="C82" s="155"/>
      <c r="D82" s="157"/>
      <c r="E82" s="327" t="s">
        <v>27</v>
      </c>
      <c r="F82" s="328"/>
      <c r="G82" s="328"/>
      <c r="H82" s="328"/>
      <c r="I82" s="328"/>
      <c r="J82" s="328"/>
      <c r="K82" s="329"/>
      <c r="L82" s="222">
        <f>SUM(L77:L81)</f>
        <v>0</v>
      </c>
      <c r="M82" s="167"/>
    </row>
    <row r="83" spans="1:13" ht="12.75">
      <c r="A83" s="146"/>
      <c r="B83" s="142"/>
      <c r="C83" s="136"/>
      <c r="D83" s="153">
        <v>2</v>
      </c>
      <c r="E83" s="154" t="s">
        <v>38</v>
      </c>
      <c r="F83" s="169"/>
      <c r="G83" s="169"/>
      <c r="H83" s="169"/>
      <c r="I83" s="169"/>
      <c r="J83" s="169"/>
      <c r="K83" s="243"/>
      <c r="L83" s="170"/>
      <c r="M83" s="149"/>
    </row>
    <row r="84" spans="1:13" ht="12.75">
      <c r="A84" s="146"/>
      <c r="B84" s="142"/>
      <c r="C84" s="136"/>
      <c r="D84" s="153"/>
      <c r="E84" s="154"/>
      <c r="F84" s="169"/>
      <c r="G84" s="169"/>
      <c r="H84" s="169"/>
      <c r="I84" s="169"/>
      <c r="J84" s="169"/>
      <c r="K84" s="243"/>
      <c r="L84" s="170"/>
      <c r="M84" s="149"/>
    </row>
    <row r="85" spans="1:13" ht="12.75">
      <c r="A85" s="146"/>
      <c r="B85" s="168">
        <v>2.1</v>
      </c>
      <c r="C85" s="136"/>
      <c r="D85" s="168"/>
      <c r="E85" s="171" t="s">
        <v>40</v>
      </c>
      <c r="F85" s="169"/>
      <c r="G85" s="169"/>
      <c r="H85" s="169"/>
      <c r="I85" s="169"/>
      <c r="J85" s="169"/>
      <c r="K85" s="243"/>
      <c r="L85" s="170"/>
      <c r="M85" s="149"/>
    </row>
    <row r="86" spans="1:13" ht="12.75">
      <c r="A86" s="146"/>
      <c r="B86" s="168"/>
      <c r="C86" s="136"/>
      <c r="D86" s="168"/>
      <c r="E86" s="171"/>
      <c r="F86" s="172" t="s">
        <v>284</v>
      </c>
      <c r="G86" s="169"/>
      <c r="H86" s="169"/>
      <c r="I86" s="169"/>
      <c r="J86" s="169"/>
      <c r="K86" s="243"/>
      <c r="L86" s="170"/>
      <c r="M86" s="149"/>
    </row>
    <row r="87" spans="1:13" ht="12.75">
      <c r="A87" s="146"/>
      <c r="B87" s="173">
        <v>2.2</v>
      </c>
      <c r="C87" s="136"/>
      <c r="D87" s="168"/>
      <c r="E87" s="171" t="s">
        <v>41</v>
      </c>
      <c r="F87" s="169"/>
      <c r="G87" s="169"/>
      <c r="H87" s="169"/>
      <c r="I87" s="169"/>
      <c r="J87" s="169"/>
      <c r="K87" s="243"/>
      <c r="L87" s="170"/>
      <c r="M87" s="149"/>
    </row>
    <row r="88" spans="1:13" ht="12.75">
      <c r="A88" s="146"/>
      <c r="B88" s="173"/>
      <c r="C88" s="136"/>
      <c r="D88" s="168"/>
      <c r="E88" s="171"/>
      <c r="F88" s="172" t="s">
        <v>285</v>
      </c>
      <c r="G88" s="169"/>
      <c r="H88" s="169"/>
      <c r="I88" s="169"/>
      <c r="J88" s="169"/>
      <c r="K88" s="243"/>
      <c r="L88" s="170"/>
      <c r="M88" s="149"/>
    </row>
    <row r="89" spans="1:13" ht="12.75">
      <c r="A89" s="146"/>
      <c r="B89" s="168">
        <v>2.3</v>
      </c>
      <c r="C89" s="136"/>
      <c r="D89" s="168"/>
      <c r="E89" s="171" t="s">
        <v>39</v>
      </c>
      <c r="F89" s="169"/>
      <c r="G89" s="169"/>
      <c r="H89" s="169"/>
      <c r="I89" s="169"/>
      <c r="J89" s="169"/>
      <c r="K89" s="243"/>
      <c r="L89" s="170"/>
      <c r="M89" s="149"/>
    </row>
    <row r="90" spans="1:13" ht="12.75">
      <c r="A90" s="146"/>
      <c r="B90" s="142"/>
      <c r="C90" s="136"/>
      <c r="D90" s="168"/>
      <c r="E90" s="169"/>
      <c r="F90" s="172" t="s">
        <v>286</v>
      </c>
      <c r="G90" s="169"/>
      <c r="H90" s="169"/>
      <c r="I90" s="169"/>
      <c r="J90" s="169"/>
      <c r="K90" s="243"/>
      <c r="L90" s="170"/>
      <c r="M90" s="149"/>
    </row>
    <row r="91" spans="1:13" ht="12.75">
      <c r="A91" s="137"/>
      <c r="B91" s="174"/>
      <c r="C91" s="119"/>
      <c r="D91" s="169"/>
      <c r="E91" s="169"/>
      <c r="F91" s="169"/>
      <c r="G91" s="169"/>
      <c r="H91" s="169"/>
      <c r="I91" s="169"/>
      <c r="J91" s="169"/>
      <c r="K91" s="243"/>
      <c r="L91" s="175"/>
      <c r="M91" s="138"/>
    </row>
    <row r="92" spans="1:13" ht="12.75">
      <c r="A92" s="137"/>
      <c r="B92" s="174"/>
      <c r="C92" s="119"/>
      <c r="D92" s="176">
        <v>3</v>
      </c>
      <c r="E92" s="177" t="s">
        <v>42</v>
      </c>
      <c r="F92" s="169"/>
      <c r="G92" s="169"/>
      <c r="H92" s="169"/>
      <c r="I92" s="169"/>
      <c r="J92" s="169"/>
      <c r="K92" s="244">
        <f>Aktivet!F14</f>
        <v>1169558</v>
      </c>
      <c r="L92" s="175"/>
      <c r="M92" s="138"/>
    </row>
    <row r="93" spans="1:13" ht="12.75">
      <c r="A93" s="137"/>
      <c r="B93" s="174">
        <v>3.1</v>
      </c>
      <c r="C93" s="119"/>
      <c r="D93" s="169"/>
      <c r="E93" s="178" t="s">
        <v>43</v>
      </c>
      <c r="F93" s="169"/>
      <c r="G93" s="169"/>
      <c r="H93" s="169"/>
      <c r="I93" s="169"/>
      <c r="J93" s="169"/>
      <c r="K93" s="244">
        <f>Aktivet!F15</f>
        <v>0</v>
      </c>
      <c r="L93" s="175"/>
      <c r="M93" s="138"/>
    </row>
    <row r="94" spans="1:13" ht="12.75">
      <c r="A94" s="137"/>
      <c r="B94" s="174"/>
      <c r="C94" s="119"/>
      <c r="D94" s="140"/>
      <c r="E94" s="179" t="s">
        <v>287</v>
      </c>
      <c r="F94" s="180"/>
      <c r="G94" s="180"/>
      <c r="H94" s="180"/>
      <c r="I94" s="180"/>
      <c r="J94" s="180"/>
      <c r="K94" s="245">
        <f>Aktivet!F15</f>
        <v>0</v>
      </c>
      <c r="L94" s="175"/>
      <c r="M94" s="138"/>
    </row>
    <row r="95" spans="1:13" ht="12.75">
      <c r="A95" s="137"/>
      <c r="B95" s="174"/>
      <c r="C95" s="119"/>
      <c r="D95" s="169"/>
      <c r="E95" s="183"/>
      <c r="F95" s="169"/>
      <c r="G95" s="169"/>
      <c r="H95" s="169"/>
      <c r="I95" s="169"/>
      <c r="J95" s="169"/>
      <c r="K95" s="243"/>
      <c r="L95" s="175"/>
      <c r="M95" s="138"/>
    </row>
    <row r="96" spans="1:13" ht="12.75">
      <c r="A96" s="137"/>
      <c r="B96" s="174">
        <v>3.4</v>
      </c>
      <c r="C96" s="119"/>
      <c r="D96" s="169"/>
      <c r="E96" s="178" t="s">
        <v>46</v>
      </c>
      <c r="F96" s="169"/>
      <c r="G96" s="169"/>
      <c r="H96" s="169"/>
      <c r="I96" s="169"/>
      <c r="J96" s="169"/>
      <c r="K96" s="244">
        <f>SUM(K97:K99)</f>
        <v>1169558</v>
      </c>
      <c r="L96" s="175"/>
      <c r="M96" s="138"/>
    </row>
    <row r="97" spans="1:13" ht="12.75">
      <c r="A97" s="137"/>
      <c r="B97" s="174"/>
      <c r="C97" s="119"/>
      <c r="D97" s="168" t="s">
        <v>288</v>
      </c>
      <c r="E97" s="180" t="s">
        <v>289</v>
      </c>
      <c r="F97" s="169"/>
      <c r="G97" s="169"/>
      <c r="H97" s="169"/>
      <c r="I97" s="169"/>
      <c r="J97" s="169"/>
      <c r="K97" s="246"/>
      <c r="L97" s="175"/>
      <c r="M97" s="138"/>
    </row>
    <row r="98" spans="1:13" ht="12.75">
      <c r="A98" s="137"/>
      <c r="B98" s="174"/>
      <c r="C98" s="119"/>
      <c r="D98" s="168" t="s">
        <v>288</v>
      </c>
      <c r="E98" s="180" t="s">
        <v>290</v>
      </c>
      <c r="F98" s="169"/>
      <c r="G98" s="169"/>
      <c r="H98" s="169"/>
      <c r="I98" s="169"/>
      <c r="J98" s="169"/>
      <c r="K98" s="246">
        <f>Aktivet!F18</f>
        <v>1169558</v>
      </c>
      <c r="L98" s="175"/>
      <c r="M98" s="138"/>
    </row>
    <row r="99" spans="1:13" ht="12.75">
      <c r="A99" s="137"/>
      <c r="B99" s="174"/>
      <c r="C99" s="119"/>
      <c r="D99" s="168" t="s">
        <v>288</v>
      </c>
      <c r="E99" s="180" t="s">
        <v>291</v>
      </c>
      <c r="F99" s="169"/>
      <c r="G99" s="169"/>
      <c r="H99" s="169"/>
      <c r="I99" s="169"/>
      <c r="J99" s="169"/>
      <c r="K99" s="246"/>
      <c r="L99" s="175"/>
      <c r="M99" s="138"/>
    </row>
    <row r="100" spans="1:13" ht="12.75">
      <c r="A100" s="137"/>
      <c r="B100" s="174"/>
      <c r="C100" s="119"/>
      <c r="D100" s="169"/>
      <c r="E100" s="178"/>
      <c r="F100" s="169"/>
      <c r="G100" s="169"/>
      <c r="H100" s="169"/>
      <c r="I100" s="169"/>
      <c r="J100" s="169"/>
      <c r="K100" s="243"/>
      <c r="L100" s="175"/>
      <c r="M100" s="138"/>
    </row>
    <row r="101" spans="1:13" ht="12.75">
      <c r="A101" s="137"/>
      <c r="B101" s="174"/>
      <c r="C101" s="119"/>
      <c r="D101" s="176">
        <v>4</v>
      </c>
      <c r="E101" s="177" t="s">
        <v>48</v>
      </c>
      <c r="F101" s="169"/>
      <c r="G101" s="169"/>
      <c r="H101" s="169"/>
      <c r="I101" s="169"/>
      <c r="J101" s="169"/>
      <c r="K101" s="244">
        <f>Aktivet!F21</f>
        <v>20870996</v>
      </c>
      <c r="L101" s="175"/>
      <c r="M101" s="138"/>
    </row>
    <row r="102" spans="1:13" ht="12.75">
      <c r="A102" s="137"/>
      <c r="B102" s="174">
        <v>4.1</v>
      </c>
      <c r="C102" s="119"/>
      <c r="D102" s="169"/>
      <c r="E102" s="178" t="s">
        <v>49</v>
      </c>
      <c r="F102" s="169"/>
      <c r="G102" s="169"/>
      <c r="H102" s="169"/>
      <c r="I102" s="169"/>
      <c r="J102" s="169"/>
      <c r="K102" s="247"/>
      <c r="L102" s="175"/>
      <c r="M102" s="138"/>
    </row>
    <row r="103" spans="1:13" ht="12.75">
      <c r="A103" s="137"/>
      <c r="B103" s="174">
        <v>4.4</v>
      </c>
      <c r="C103" s="119"/>
      <c r="D103" s="169"/>
      <c r="E103" s="178" t="s">
        <v>52</v>
      </c>
      <c r="F103" s="169"/>
      <c r="G103" s="169"/>
      <c r="H103" s="169"/>
      <c r="I103" s="169"/>
      <c r="J103" s="169"/>
      <c r="K103" s="247">
        <f>Aktivet!F25</f>
        <v>20870996</v>
      </c>
      <c r="L103" s="175"/>
      <c r="M103" s="138"/>
    </row>
    <row r="104" spans="1:13" ht="12.75">
      <c r="A104" s="137"/>
      <c r="B104" s="174"/>
      <c r="C104" s="119"/>
      <c r="D104" s="168" t="s">
        <v>288</v>
      </c>
      <c r="E104" s="183" t="s">
        <v>52</v>
      </c>
      <c r="F104" s="169"/>
      <c r="G104" s="169"/>
      <c r="H104" s="169"/>
      <c r="I104" s="169"/>
      <c r="J104" s="169"/>
      <c r="K104" s="247"/>
      <c r="L104" s="175"/>
      <c r="M104" s="138"/>
    </row>
    <row r="105" spans="1:13" ht="12.75">
      <c r="A105" s="137"/>
      <c r="B105" s="174"/>
      <c r="C105" s="119"/>
      <c r="D105" s="169"/>
      <c r="E105" s="178"/>
      <c r="F105" s="182" t="s">
        <v>292</v>
      </c>
      <c r="G105" s="169"/>
      <c r="H105" s="169"/>
      <c r="I105" s="169"/>
      <c r="J105" s="169"/>
      <c r="K105" s="243"/>
      <c r="L105" s="175"/>
      <c r="M105" s="138"/>
    </row>
    <row r="106" spans="1:13" ht="12.75">
      <c r="A106" s="137"/>
      <c r="B106" s="174"/>
      <c r="C106" s="119"/>
      <c r="D106" s="169"/>
      <c r="E106" s="178"/>
      <c r="F106" s="169"/>
      <c r="G106" s="169"/>
      <c r="H106" s="169"/>
      <c r="I106" s="169"/>
      <c r="J106" s="169"/>
      <c r="K106" s="243"/>
      <c r="L106" s="175"/>
      <c r="M106" s="138"/>
    </row>
    <row r="107" spans="1:13" ht="12.75">
      <c r="A107" s="146"/>
      <c r="B107" s="142"/>
      <c r="C107" s="136"/>
      <c r="D107" s="168"/>
      <c r="E107" s="169"/>
      <c r="F107" s="169"/>
      <c r="G107" s="169"/>
      <c r="H107" s="169"/>
      <c r="I107" s="169"/>
      <c r="J107" s="169"/>
      <c r="K107" s="243"/>
      <c r="L107" s="170"/>
      <c r="M107" s="149"/>
    </row>
    <row r="108" spans="1:13" ht="12.75">
      <c r="A108" s="146"/>
      <c r="B108" s="142"/>
      <c r="C108" s="136"/>
      <c r="D108" s="168"/>
      <c r="E108" s="169"/>
      <c r="F108" s="169"/>
      <c r="G108" s="169"/>
      <c r="H108" s="169"/>
      <c r="I108" s="169"/>
      <c r="J108" s="169"/>
      <c r="K108" s="243"/>
      <c r="L108" s="170"/>
      <c r="M108" s="149"/>
    </row>
    <row r="109" spans="1:15" ht="12.75">
      <c r="A109" s="146"/>
      <c r="B109" s="184"/>
      <c r="C109" s="180"/>
      <c r="D109" s="185" t="s">
        <v>3</v>
      </c>
      <c r="E109" s="186" t="s">
        <v>293</v>
      </c>
      <c r="F109" s="180"/>
      <c r="G109" s="180"/>
      <c r="H109" s="181"/>
      <c r="I109" s="180"/>
      <c r="J109" s="181"/>
      <c r="K109" s="248">
        <f>K111+K113</f>
        <v>216315</v>
      </c>
      <c r="L109" s="136"/>
      <c r="M109" s="149"/>
      <c r="O109" s="270"/>
    </row>
    <row r="110" spans="1:13" ht="12.75">
      <c r="A110" s="146"/>
      <c r="B110" s="184"/>
      <c r="C110" s="180"/>
      <c r="D110" s="181"/>
      <c r="E110" s="187"/>
      <c r="F110" s="187"/>
      <c r="G110" s="180"/>
      <c r="H110" s="181"/>
      <c r="I110" s="180"/>
      <c r="J110" s="181"/>
      <c r="K110" s="249"/>
      <c r="L110" s="136"/>
      <c r="M110" s="149"/>
    </row>
    <row r="111" spans="1:13" ht="12.75">
      <c r="A111" s="146"/>
      <c r="B111" s="184"/>
      <c r="C111" s="180"/>
      <c r="D111" s="185">
        <v>7</v>
      </c>
      <c r="E111" s="188" t="s">
        <v>294</v>
      </c>
      <c r="F111" s="180"/>
      <c r="G111" s="180"/>
      <c r="H111" s="181"/>
      <c r="I111" s="180"/>
      <c r="J111" s="181"/>
      <c r="K111" s="249"/>
      <c r="L111" s="136"/>
      <c r="M111" s="149"/>
    </row>
    <row r="112" spans="1:13" ht="12.75">
      <c r="A112" s="146"/>
      <c r="B112" s="184"/>
      <c r="C112" s="180"/>
      <c r="D112" s="190"/>
      <c r="E112" s="191"/>
      <c r="F112" s="180"/>
      <c r="G112" s="180"/>
      <c r="H112" s="181"/>
      <c r="I112" s="180"/>
      <c r="J112" s="181"/>
      <c r="K112" s="249"/>
      <c r="L112" s="136"/>
      <c r="M112" s="149"/>
    </row>
    <row r="113" spans="1:13" ht="12.75">
      <c r="A113" s="146"/>
      <c r="B113" s="184"/>
      <c r="C113" s="180"/>
      <c r="D113" s="190">
        <v>8</v>
      </c>
      <c r="E113" s="192" t="s">
        <v>295</v>
      </c>
      <c r="F113" s="180"/>
      <c r="G113" s="180"/>
      <c r="H113" s="180"/>
      <c r="I113" s="180"/>
      <c r="J113" s="181"/>
      <c r="K113" s="248">
        <f>SUM(K114:K117)</f>
        <v>216315</v>
      </c>
      <c r="L113" s="136"/>
      <c r="M113" s="149"/>
    </row>
    <row r="114" spans="1:13" ht="12.75">
      <c r="A114" s="146"/>
      <c r="B114" s="168">
        <v>8.1</v>
      </c>
      <c r="C114" s="180"/>
      <c r="D114" s="190"/>
      <c r="E114" s="189" t="s">
        <v>68</v>
      </c>
      <c r="F114" s="180"/>
      <c r="G114" s="180"/>
      <c r="H114" s="180"/>
      <c r="I114" s="180"/>
      <c r="J114" s="181"/>
      <c r="K114" s="249">
        <f>Aktivet!F44</f>
        <v>0</v>
      </c>
      <c r="L114" s="136"/>
      <c r="M114" s="149"/>
    </row>
    <row r="115" spans="1:13" ht="12.75">
      <c r="A115" s="146"/>
      <c r="B115" s="173">
        <v>8.2</v>
      </c>
      <c r="C115" s="180"/>
      <c r="D115" s="190"/>
      <c r="E115" s="189" t="s">
        <v>69</v>
      </c>
      <c r="F115" s="180"/>
      <c r="G115" s="180"/>
      <c r="H115" s="180"/>
      <c r="I115" s="180"/>
      <c r="J115" s="181"/>
      <c r="K115" s="249">
        <f>Aktivet!F45</f>
        <v>0</v>
      </c>
      <c r="L115" s="136"/>
      <c r="M115" s="149"/>
    </row>
    <row r="116" spans="1:13" ht="12.75">
      <c r="A116" s="146"/>
      <c r="B116" s="168">
        <v>8.3</v>
      </c>
      <c r="C116" s="180"/>
      <c r="D116" s="190"/>
      <c r="E116" s="189" t="s">
        <v>70</v>
      </c>
      <c r="F116" s="180"/>
      <c r="G116" s="180"/>
      <c r="H116" s="180"/>
      <c r="I116" s="180"/>
      <c r="J116" s="181"/>
      <c r="K116" s="249">
        <f>Aktivet!F46</f>
        <v>216315</v>
      </c>
      <c r="L116" s="136"/>
      <c r="M116" s="149"/>
    </row>
    <row r="117" spans="1:13" ht="12.75">
      <c r="A117" s="146"/>
      <c r="B117" s="173">
        <v>8.4</v>
      </c>
      <c r="C117" s="180"/>
      <c r="D117" s="190"/>
      <c r="E117" s="189" t="s">
        <v>71</v>
      </c>
      <c r="F117" s="180"/>
      <c r="G117" s="180"/>
      <c r="H117" s="180"/>
      <c r="I117" s="180"/>
      <c r="J117" s="181"/>
      <c r="K117" s="249">
        <f>Aktivet!F47</f>
        <v>0</v>
      </c>
      <c r="L117" s="136"/>
      <c r="M117" s="149"/>
    </row>
    <row r="118" spans="1:13" ht="12.75">
      <c r="A118" s="146"/>
      <c r="B118" s="184"/>
      <c r="C118" s="180"/>
      <c r="D118" s="181"/>
      <c r="E118" s="180"/>
      <c r="F118" s="180"/>
      <c r="G118" s="180"/>
      <c r="H118" s="180"/>
      <c r="I118" s="180"/>
      <c r="J118" s="180"/>
      <c r="K118" s="249"/>
      <c r="L118" s="136"/>
      <c r="M118" s="149"/>
    </row>
    <row r="119" spans="1:13" ht="12.75">
      <c r="A119" s="146"/>
      <c r="B119" s="142"/>
      <c r="C119" s="136"/>
      <c r="D119" s="185" t="s">
        <v>296</v>
      </c>
      <c r="E119" s="193" t="s">
        <v>297</v>
      </c>
      <c r="F119" s="152"/>
      <c r="G119" s="148"/>
      <c r="H119" s="148"/>
      <c r="I119" s="136"/>
      <c r="J119" s="150"/>
      <c r="K119" s="250"/>
      <c r="L119" s="136"/>
      <c r="M119" s="149"/>
    </row>
    <row r="120" spans="1:13" ht="12.75">
      <c r="A120" s="146"/>
      <c r="B120" s="142"/>
      <c r="C120" s="136"/>
      <c r="D120" s="185"/>
      <c r="E120" s="193"/>
      <c r="F120" s="152"/>
      <c r="G120" s="148"/>
      <c r="H120" s="148"/>
      <c r="I120" s="136"/>
      <c r="J120" s="150"/>
      <c r="K120" s="250"/>
      <c r="L120" s="136"/>
      <c r="M120" s="149"/>
    </row>
    <row r="121" spans="1:15" ht="12.75">
      <c r="A121" s="146"/>
      <c r="B121" s="184"/>
      <c r="C121" s="136"/>
      <c r="D121" s="194">
        <v>13</v>
      </c>
      <c r="E121" s="195" t="s">
        <v>82</v>
      </c>
      <c r="F121" s="152"/>
      <c r="G121" s="148"/>
      <c r="H121" s="148"/>
      <c r="I121" s="136"/>
      <c r="J121" s="150"/>
      <c r="K121" s="250">
        <f>Pasivet!F20</f>
        <v>22401374</v>
      </c>
      <c r="L121" s="136"/>
      <c r="M121" s="149"/>
      <c r="O121" s="270"/>
    </row>
    <row r="122" spans="1:13" ht="12.75">
      <c r="A122" s="146"/>
      <c r="B122" s="173" t="s">
        <v>298</v>
      </c>
      <c r="C122" s="136"/>
      <c r="D122" s="190"/>
      <c r="E122" s="171" t="s">
        <v>83</v>
      </c>
      <c r="F122" s="152"/>
      <c r="G122" s="148"/>
      <c r="H122" s="148"/>
      <c r="I122" s="136"/>
      <c r="J122" s="150"/>
      <c r="K122" s="251">
        <f>Pasivet!F7</f>
        <v>0</v>
      </c>
      <c r="L122" s="136"/>
      <c r="M122" s="149"/>
    </row>
    <row r="123" spans="1:13" ht="12.75">
      <c r="A123" s="146"/>
      <c r="B123" s="168" t="s">
        <v>299</v>
      </c>
      <c r="C123" s="136"/>
      <c r="D123" s="190"/>
      <c r="E123" s="171" t="s">
        <v>84</v>
      </c>
      <c r="F123" s="152"/>
      <c r="G123" s="148"/>
      <c r="H123" s="148"/>
      <c r="I123" s="136"/>
      <c r="J123" s="150"/>
      <c r="K123" s="250"/>
      <c r="L123" s="136"/>
      <c r="M123" s="149"/>
    </row>
    <row r="124" spans="1:13" ht="12.75">
      <c r="A124" s="146"/>
      <c r="B124" s="173" t="s">
        <v>300</v>
      </c>
      <c r="C124" s="136"/>
      <c r="D124" s="190"/>
      <c r="E124" s="171" t="s">
        <v>85</v>
      </c>
      <c r="F124" s="152"/>
      <c r="G124" s="148"/>
      <c r="H124" s="148"/>
      <c r="I124" s="136"/>
      <c r="J124" s="150"/>
      <c r="K124" s="251"/>
      <c r="L124" s="136"/>
      <c r="M124" s="149"/>
    </row>
    <row r="125" spans="1:13" ht="12.75">
      <c r="A125" s="146"/>
      <c r="B125" s="168" t="s">
        <v>301</v>
      </c>
      <c r="C125" s="136"/>
      <c r="D125" s="190"/>
      <c r="E125" s="171" t="s">
        <v>86</v>
      </c>
      <c r="F125" s="152"/>
      <c r="G125" s="148"/>
      <c r="H125" s="148"/>
      <c r="I125" s="136"/>
      <c r="J125" s="150"/>
      <c r="K125" s="251"/>
      <c r="L125" s="136"/>
      <c r="M125" s="149"/>
    </row>
    <row r="126" spans="1:13" ht="12.75">
      <c r="A126" s="146"/>
      <c r="B126" s="173" t="s">
        <v>302</v>
      </c>
      <c r="C126" s="136"/>
      <c r="D126" s="180"/>
      <c r="E126" s="171" t="s">
        <v>87</v>
      </c>
      <c r="F126" s="152"/>
      <c r="G126" s="148"/>
      <c r="H126" s="148"/>
      <c r="I126" s="136"/>
      <c r="J126" s="150"/>
      <c r="K126" s="251"/>
      <c r="L126" s="136"/>
      <c r="M126" s="149"/>
    </row>
    <row r="127" spans="1:13" ht="12.75">
      <c r="A127" s="146"/>
      <c r="B127" s="168" t="s">
        <v>303</v>
      </c>
      <c r="C127" s="136"/>
      <c r="D127" s="180"/>
      <c r="E127" s="171" t="s">
        <v>88</v>
      </c>
      <c r="F127" s="152"/>
      <c r="G127" s="148"/>
      <c r="H127" s="148"/>
      <c r="I127" s="136"/>
      <c r="J127" s="150"/>
      <c r="K127" s="251"/>
      <c r="L127" s="136"/>
      <c r="M127" s="149"/>
    </row>
    <row r="128" spans="1:13" ht="12.75">
      <c r="A128" s="146"/>
      <c r="B128" s="173" t="s">
        <v>304</v>
      </c>
      <c r="C128" s="136"/>
      <c r="D128" s="180"/>
      <c r="E128" s="171" t="s">
        <v>89</v>
      </c>
      <c r="F128" s="152"/>
      <c r="G128" s="148"/>
      <c r="H128" s="148"/>
      <c r="I128" s="136"/>
      <c r="J128" s="150"/>
      <c r="K128" s="251"/>
      <c r="L128" s="136"/>
      <c r="M128" s="149"/>
    </row>
    <row r="129" spans="1:13" ht="12.75">
      <c r="A129" s="146"/>
      <c r="B129" s="168" t="s">
        <v>305</v>
      </c>
      <c r="C129" s="136"/>
      <c r="D129" s="180"/>
      <c r="E129" s="171" t="s">
        <v>90</v>
      </c>
      <c r="F129" s="152"/>
      <c r="G129" s="148"/>
      <c r="H129" s="148"/>
      <c r="I129" s="136"/>
      <c r="J129" s="150"/>
      <c r="K129" s="251">
        <f>Pasivet!F14</f>
        <v>104851</v>
      </c>
      <c r="L129" s="136"/>
      <c r="M129" s="149"/>
    </row>
    <row r="130" spans="1:13" ht="12.75">
      <c r="A130" s="146"/>
      <c r="B130" s="173" t="s">
        <v>306</v>
      </c>
      <c r="C130" s="136"/>
      <c r="D130" s="180"/>
      <c r="E130" s="171" t="s">
        <v>91</v>
      </c>
      <c r="F130" s="152"/>
      <c r="G130" s="148"/>
      <c r="H130" s="148"/>
      <c r="I130" s="136"/>
      <c r="J130" s="150"/>
      <c r="K130" s="251">
        <f>Pasivet!F15</f>
        <v>41028</v>
      </c>
      <c r="L130" s="136"/>
      <c r="M130" s="149"/>
    </row>
    <row r="131" spans="1:13" ht="12.75">
      <c r="A131" s="146"/>
      <c r="B131" s="173"/>
      <c r="C131" s="136"/>
      <c r="D131" s="168" t="s">
        <v>288</v>
      </c>
      <c r="E131" s="180" t="s">
        <v>307</v>
      </c>
      <c r="F131" s="152"/>
      <c r="G131" s="148"/>
      <c r="H131" s="148"/>
      <c r="I131" s="136"/>
      <c r="J131" s="150"/>
      <c r="K131" s="251"/>
      <c r="L131" s="136"/>
      <c r="M131" s="149"/>
    </row>
    <row r="132" spans="1:13" ht="12.75">
      <c r="A132" s="146"/>
      <c r="B132" s="173" t="s">
        <v>308</v>
      </c>
      <c r="C132" s="136"/>
      <c r="D132" s="180"/>
      <c r="E132" s="171" t="s">
        <v>99</v>
      </c>
      <c r="F132" s="152"/>
      <c r="G132" s="148"/>
      <c r="H132" s="148"/>
      <c r="I132" s="136"/>
      <c r="J132" s="150"/>
      <c r="K132" s="251"/>
      <c r="L132" s="136"/>
      <c r="M132" s="149"/>
    </row>
    <row r="133" spans="1:13" ht="12.75">
      <c r="A133" s="146"/>
      <c r="B133" s="173"/>
      <c r="C133" s="136"/>
      <c r="D133" s="168" t="s">
        <v>288</v>
      </c>
      <c r="E133" s="180" t="s">
        <v>309</v>
      </c>
      <c r="F133" s="152"/>
      <c r="G133" s="148"/>
      <c r="H133" s="148"/>
      <c r="I133" s="136"/>
      <c r="J133" s="150"/>
      <c r="K133" s="251"/>
      <c r="L133" s="136"/>
      <c r="M133" s="149"/>
    </row>
    <row r="134" spans="1:13" ht="12.75">
      <c r="A134" s="146"/>
      <c r="B134" s="173"/>
      <c r="C134" s="136"/>
      <c r="D134" s="168" t="s">
        <v>288</v>
      </c>
      <c r="E134" s="180" t="s">
        <v>323</v>
      </c>
      <c r="F134" s="152"/>
      <c r="G134" s="148"/>
      <c r="H134" s="148"/>
      <c r="I134" s="136"/>
      <c r="J134" s="150"/>
      <c r="K134" s="251">
        <f>Pasivet!F16</f>
        <v>0</v>
      </c>
      <c r="L134" s="136"/>
      <c r="M134" s="149"/>
    </row>
    <row r="135" spans="1:13" ht="12.75">
      <c r="A135" s="146"/>
      <c r="B135" s="142"/>
      <c r="C135" s="136"/>
      <c r="D135" s="190"/>
      <c r="E135" s="152"/>
      <c r="F135" s="152"/>
      <c r="G135" s="148"/>
      <c r="H135" s="148"/>
      <c r="I135" s="136"/>
      <c r="J135" s="150"/>
      <c r="K135" s="250"/>
      <c r="L135" s="136"/>
      <c r="M135" s="149"/>
    </row>
    <row r="136" spans="1:13" ht="12.75">
      <c r="A136" s="146"/>
      <c r="B136" s="184"/>
      <c r="C136" s="136"/>
      <c r="D136" s="194">
        <v>22</v>
      </c>
      <c r="E136" s="195" t="s">
        <v>109</v>
      </c>
      <c r="F136" s="152"/>
      <c r="G136" s="148"/>
      <c r="H136" s="148"/>
      <c r="I136" s="136"/>
      <c r="J136" s="150"/>
      <c r="K136" s="250">
        <f>SUM(K137:K145)</f>
        <v>987577.65</v>
      </c>
      <c r="L136" s="136"/>
      <c r="M136" s="149"/>
    </row>
    <row r="137" spans="1:13" ht="12.75">
      <c r="A137" s="146"/>
      <c r="B137" s="184"/>
      <c r="C137" s="136"/>
      <c r="D137" s="194">
        <v>23</v>
      </c>
      <c r="E137" s="195" t="s">
        <v>110</v>
      </c>
      <c r="F137" s="152"/>
      <c r="G137" s="148"/>
      <c r="H137" s="148"/>
      <c r="I137" s="136"/>
      <c r="J137" s="150"/>
      <c r="K137" s="250">
        <f>Pasivet!F42</f>
        <v>0</v>
      </c>
      <c r="L137" s="136"/>
      <c r="M137" s="149"/>
    </row>
    <row r="138" spans="1:13" ht="12.75">
      <c r="A138" s="146"/>
      <c r="B138" s="184"/>
      <c r="C138" s="136"/>
      <c r="D138" s="194">
        <v>24</v>
      </c>
      <c r="E138" s="195" t="s">
        <v>111</v>
      </c>
      <c r="F138" s="152"/>
      <c r="G138" s="148"/>
      <c r="H138" s="148"/>
      <c r="I138" s="136"/>
      <c r="J138" s="150"/>
      <c r="K138" s="250"/>
      <c r="L138" s="136"/>
      <c r="M138" s="149"/>
    </row>
    <row r="139" spans="1:13" ht="12.75">
      <c r="A139" s="146"/>
      <c r="B139" s="184"/>
      <c r="C139" s="136"/>
      <c r="D139" s="194">
        <v>25</v>
      </c>
      <c r="E139" s="195" t="s">
        <v>112</v>
      </c>
      <c r="F139" s="152"/>
      <c r="G139" s="148"/>
      <c r="H139" s="148"/>
      <c r="I139" s="136"/>
      <c r="J139" s="150"/>
      <c r="K139" s="250"/>
      <c r="L139" s="136"/>
      <c r="M139" s="149"/>
    </row>
    <row r="140" spans="1:13" ht="12.75">
      <c r="A140" s="146"/>
      <c r="B140" s="184"/>
      <c r="C140" s="136"/>
      <c r="D140" s="194">
        <v>26</v>
      </c>
      <c r="E140" s="195" t="s">
        <v>113</v>
      </c>
      <c r="F140" s="152"/>
      <c r="G140" s="148"/>
      <c r="H140" s="148"/>
      <c r="I140" s="136"/>
      <c r="J140" s="150"/>
      <c r="K140" s="250"/>
      <c r="L140" s="136"/>
      <c r="M140" s="149"/>
    </row>
    <row r="141" spans="1:13" ht="12.75">
      <c r="A141" s="146"/>
      <c r="B141" s="168" t="s">
        <v>310</v>
      </c>
      <c r="C141" s="136"/>
      <c r="D141" s="190"/>
      <c r="E141" s="171" t="s">
        <v>114</v>
      </c>
      <c r="F141" s="152"/>
      <c r="G141" s="148"/>
      <c r="H141" s="148"/>
      <c r="I141" s="136"/>
      <c r="J141" s="150"/>
      <c r="K141" s="250">
        <f>Pasivet!F46</f>
        <v>0</v>
      </c>
      <c r="L141" s="136"/>
      <c r="M141" s="149"/>
    </row>
    <row r="142" spans="1:13" ht="12.75">
      <c r="A142" s="146"/>
      <c r="B142" s="173" t="s">
        <v>311</v>
      </c>
      <c r="C142" s="136"/>
      <c r="D142" s="190"/>
      <c r="E142" s="171" t="s">
        <v>115</v>
      </c>
      <c r="F142" s="152"/>
      <c r="G142" s="148"/>
      <c r="H142" s="148"/>
      <c r="I142" s="136"/>
      <c r="J142" s="150"/>
      <c r="K142" s="250"/>
      <c r="L142" s="136"/>
      <c r="M142" s="149"/>
    </row>
    <row r="143" spans="1:13" ht="12.75">
      <c r="A143" s="146"/>
      <c r="B143" s="168" t="s">
        <v>312</v>
      </c>
      <c r="C143" s="136"/>
      <c r="D143" s="190"/>
      <c r="E143" s="171" t="s">
        <v>113</v>
      </c>
      <c r="F143" s="152"/>
      <c r="G143" s="148"/>
      <c r="H143" s="148"/>
      <c r="I143" s="136"/>
      <c r="J143" s="150"/>
      <c r="K143" s="250"/>
      <c r="L143" s="136"/>
      <c r="M143" s="149"/>
    </row>
    <row r="144" spans="1:13" ht="12.75">
      <c r="A144" s="146"/>
      <c r="B144" s="184"/>
      <c r="C144" s="136"/>
      <c r="D144" s="194">
        <v>27</v>
      </c>
      <c r="E144" s="195" t="s">
        <v>116</v>
      </c>
      <c r="F144" s="152"/>
      <c r="G144" s="148"/>
      <c r="H144" s="148"/>
      <c r="I144" s="136"/>
      <c r="J144" s="150"/>
      <c r="K144" s="250">
        <f>Pasivet!F49</f>
        <v>454292</v>
      </c>
      <c r="L144" s="136"/>
      <c r="M144" s="149"/>
    </row>
    <row r="145" spans="1:13" ht="12.75">
      <c r="A145" s="146"/>
      <c r="B145" s="184"/>
      <c r="C145" s="136"/>
      <c r="D145" s="194">
        <v>28</v>
      </c>
      <c r="E145" s="195" t="s">
        <v>117</v>
      </c>
      <c r="F145" s="152"/>
      <c r="G145" s="148"/>
      <c r="H145" s="148"/>
      <c r="I145" s="136"/>
      <c r="J145" s="150"/>
      <c r="K145" s="250">
        <f>Pasivet!F50</f>
        <v>533285.65</v>
      </c>
      <c r="L145" s="136"/>
      <c r="M145" s="149"/>
    </row>
    <row r="146" spans="1:13" ht="12.75">
      <c r="A146" s="196"/>
      <c r="B146" s="184"/>
      <c r="C146" s="180"/>
      <c r="D146" s="181"/>
      <c r="E146" s="180"/>
      <c r="F146" s="180"/>
      <c r="G146" s="180"/>
      <c r="H146" s="180"/>
      <c r="I146" s="180"/>
      <c r="J146" s="180"/>
      <c r="K146" s="252"/>
      <c r="L146" s="180"/>
      <c r="M146" s="197"/>
    </row>
    <row r="147" spans="1:13" ht="12.75">
      <c r="A147" s="196"/>
      <c r="B147" s="184"/>
      <c r="C147" s="180"/>
      <c r="D147" s="181"/>
      <c r="E147" s="180"/>
      <c r="F147" s="180"/>
      <c r="G147" s="180"/>
      <c r="H147" s="180"/>
      <c r="I147" s="180"/>
      <c r="J147" s="180"/>
      <c r="K147" s="252"/>
      <c r="L147" s="180"/>
      <c r="M147" s="197"/>
    </row>
    <row r="148" spans="1:13" ht="12.75">
      <c r="A148" s="196"/>
      <c r="B148" s="184"/>
      <c r="C148" s="316">
        <v>29</v>
      </c>
      <c r="D148" s="316"/>
      <c r="E148" s="180" t="s">
        <v>324</v>
      </c>
      <c r="F148" s="180"/>
      <c r="G148" s="180"/>
      <c r="H148" s="180"/>
      <c r="I148" s="180"/>
      <c r="J148" s="180"/>
      <c r="K148" s="252"/>
      <c r="L148" s="180"/>
      <c r="M148" s="197"/>
    </row>
    <row r="149" spans="1:13" ht="12.75">
      <c r="A149" s="196"/>
      <c r="B149" s="184"/>
      <c r="C149" s="180"/>
      <c r="D149" s="181"/>
      <c r="E149" s="180"/>
      <c r="F149" s="180"/>
      <c r="G149" s="180"/>
      <c r="H149" s="180"/>
      <c r="I149" s="180"/>
      <c r="J149" s="180"/>
      <c r="K149" s="252"/>
      <c r="L149" s="180"/>
      <c r="M149" s="197"/>
    </row>
    <row r="150" spans="1:13" ht="12.75">
      <c r="A150" s="196"/>
      <c r="B150" s="315">
        <v>29.1</v>
      </c>
      <c r="C150" s="315"/>
      <c r="D150" s="181"/>
      <c r="E150" s="180" t="s">
        <v>325</v>
      </c>
      <c r="F150" s="180"/>
      <c r="G150" s="180"/>
      <c r="H150" s="180"/>
      <c r="I150" s="180"/>
      <c r="J150" s="180"/>
      <c r="K150" s="252">
        <f>'PASH '!F11</f>
        <v>16337179</v>
      </c>
      <c r="L150" s="180"/>
      <c r="M150" s="197"/>
    </row>
    <row r="151" spans="1:13" ht="12.75">
      <c r="A151" s="196"/>
      <c r="B151" s="315">
        <v>29.2</v>
      </c>
      <c r="C151" s="315"/>
      <c r="D151" s="181"/>
      <c r="E151" s="180" t="s">
        <v>326</v>
      </c>
      <c r="F151" s="180"/>
      <c r="G151" s="180"/>
      <c r="H151" s="180"/>
      <c r="I151" s="180"/>
      <c r="J151" s="180"/>
      <c r="K151" s="252">
        <f>'PASH '!F24</f>
        <v>-15660566</v>
      </c>
      <c r="L151" s="180"/>
      <c r="M151" s="197"/>
    </row>
    <row r="152" spans="1:13" ht="12.75">
      <c r="A152" s="196"/>
      <c r="B152" s="315">
        <v>29.3</v>
      </c>
      <c r="C152" s="315"/>
      <c r="D152" s="181"/>
      <c r="E152" s="180" t="s">
        <v>327</v>
      </c>
      <c r="F152" s="180"/>
      <c r="G152" s="180"/>
      <c r="H152" s="180"/>
      <c r="I152" s="180"/>
      <c r="J152" s="180"/>
      <c r="K152" s="252">
        <f>K150+K151</f>
        <v>676613</v>
      </c>
      <c r="L152" s="180"/>
      <c r="M152" s="197"/>
    </row>
    <row r="153" spans="1:13" ht="12.75">
      <c r="A153" s="196"/>
      <c r="B153" s="315">
        <v>29.4</v>
      </c>
      <c r="C153" s="315"/>
      <c r="D153" s="181"/>
      <c r="E153" s="180" t="s">
        <v>328</v>
      </c>
      <c r="F153" s="180"/>
      <c r="G153" s="180"/>
      <c r="H153" s="180"/>
      <c r="I153" s="180"/>
      <c r="J153" s="180"/>
      <c r="K153" s="252">
        <f>'PASH '!F25</f>
        <v>546</v>
      </c>
      <c r="L153" s="180"/>
      <c r="M153" s="197"/>
    </row>
    <row r="154" spans="1:13" ht="12.75">
      <c r="A154" s="196"/>
      <c r="B154" s="315">
        <v>29.5</v>
      </c>
      <c r="C154" s="315"/>
      <c r="D154" s="181"/>
      <c r="E154" s="180" t="s">
        <v>329</v>
      </c>
      <c r="F154" s="180"/>
      <c r="G154" s="180"/>
      <c r="H154" s="180"/>
      <c r="I154" s="180"/>
      <c r="J154" s="180"/>
      <c r="K154" s="252">
        <f>K152+K153</f>
        <v>677159</v>
      </c>
      <c r="L154" s="180"/>
      <c r="M154" s="197"/>
    </row>
    <row r="155" spans="1:13" ht="12.75">
      <c r="A155" s="196"/>
      <c r="B155" s="315">
        <v>29.6</v>
      </c>
      <c r="C155" s="315"/>
      <c r="D155" s="181"/>
      <c r="E155" s="180" t="s">
        <v>330</v>
      </c>
      <c r="F155" s="180"/>
      <c r="G155" s="180"/>
      <c r="H155" s="180"/>
      <c r="I155" s="180"/>
      <c r="J155" s="180"/>
      <c r="K155" s="252">
        <v>0</v>
      </c>
      <c r="L155" s="180"/>
      <c r="M155" s="197"/>
    </row>
    <row r="156" spans="1:13" ht="12.75">
      <c r="A156" s="196"/>
      <c r="B156" s="315">
        <v>29.7</v>
      </c>
      <c r="C156" s="315"/>
      <c r="D156" s="181"/>
      <c r="E156" s="180" t="s">
        <v>331</v>
      </c>
      <c r="F156" s="180"/>
      <c r="G156" s="180"/>
      <c r="H156" s="180"/>
      <c r="I156" s="180"/>
      <c r="J156" s="180"/>
      <c r="K156" s="252">
        <f>K154+K155</f>
        <v>677159</v>
      </c>
      <c r="L156" s="180"/>
      <c r="M156" s="197"/>
    </row>
    <row r="157" spans="1:13" ht="12.75">
      <c r="A157" s="196"/>
      <c r="B157" s="315">
        <v>29.8</v>
      </c>
      <c r="C157" s="315"/>
      <c r="D157" s="181"/>
      <c r="E157" s="180" t="s">
        <v>332</v>
      </c>
      <c r="F157" s="180"/>
      <c r="G157" s="180"/>
      <c r="H157" s="180"/>
      <c r="I157" s="180"/>
      <c r="J157" s="180"/>
      <c r="K157" s="252">
        <f>K156*0.15</f>
        <v>101573.84999999999</v>
      </c>
      <c r="L157" s="180"/>
      <c r="M157" s="197"/>
    </row>
    <row r="158" spans="1:13" ht="12.75">
      <c r="A158" s="196"/>
      <c r="B158" s="184"/>
      <c r="C158" s="180"/>
      <c r="D158" s="181"/>
      <c r="E158" s="180"/>
      <c r="F158" s="180"/>
      <c r="G158" s="180"/>
      <c r="H158" s="180"/>
      <c r="I158" s="180"/>
      <c r="J158" s="180"/>
      <c r="K158" s="252"/>
      <c r="L158" s="180"/>
      <c r="M158" s="197"/>
    </row>
    <row r="159" spans="1:13" ht="12.75">
      <c r="A159" s="196"/>
      <c r="B159" s="184"/>
      <c r="C159" s="180"/>
      <c r="D159" s="181"/>
      <c r="E159" s="180"/>
      <c r="F159" s="180"/>
      <c r="G159" s="180"/>
      <c r="H159" s="180"/>
      <c r="I159" s="180"/>
      <c r="J159" s="180"/>
      <c r="K159" s="252"/>
      <c r="L159" s="180"/>
      <c r="M159" s="197"/>
    </row>
    <row r="160" spans="1:13" ht="12.75">
      <c r="A160" s="196"/>
      <c r="B160" s="184"/>
      <c r="C160" s="180"/>
      <c r="D160" s="181">
        <v>30</v>
      </c>
      <c r="E160" s="180" t="s">
        <v>333</v>
      </c>
      <c r="F160" s="180"/>
      <c r="G160" s="180"/>
      <c r="H160" s="180"/>
      <c r="I160" s="180"/>
      <c r="J160" s="180"/>
      <c r="K160" s="252">
        <f>'PASH '!F23</f>
        <v>-1034335</v>
      </c>
      <c r="L160" s="180"/>
      <c r="M160" s="197"/>
    </row>
    <row r="161" spans="1:13" ht="12.75">
      <c r="A161" s="196"/>
      <c r="B161" s="184"/>
      <c r="C161" s="180"/>
      <c r="D161" s="181"/>
      <c r="E161" s="180"/>
      <c r="F161" s="180"/>
      <c r="G161" s="180"/>
      <c r="H161" s="180"/>
      <c r="I161" s="180"/>
      <c r="J161" s="180"/>
      <c r="K161" s="252"/>
      <c r="L161" s="180"/>
      <c r="M161" s="197"/>
    </row>
    <row r="162" spans="1:13" ht="15">
      <c r="A162" s="196"/>
      <c r="B162" s="315">
        <v>30.1</v>
      </c>
      <c r="C162" s="315"/>
      <c r="D162" s="181"/>
      <c r="E162" s="271" t="s">
        <v>352</v>
      </c>
      <c r="F162" s="272"/>
      <c r="G162" s="180"/>
      <c r="H162" s="180"/>
      <c r="I162" s="180"/>
      <c r="J162" s="180"/>
      <c r="K162" s="272">
        <f>36172639.1357-22274791</f>
        <v>13897848.135700002</v>
      </c>
      <c r="L162" s="180"/>
      <c r="M162" s="197"/>
    </row>
    <row r="163" spans="1:13" ht="15">
      <c r="A163" s="196"/>
      <c r="B163" s="315">
        <v>30.2</v>
      </c>
      <c r="C163" s="315"/>
      <c r="D163" s="181"/>
      <c r="E163" s="271" t="s">
        <v>334</v>
      </c>
      <c r="F163" s="272"/>
      <c r="G163" s="180"/>
      <c r="H163" s="180"/>
      <c r="I163" s="180"/>
      <c r="J163" s="180"/>
      <c r="K163" s="272">
        <v>548559</v>
      </c>
      <c r="L163" s="180"/>
      <c r="M163" s="197"/>
    </row>
    <row r="164" spans="1:13" ht="15">
      <c r="A164" s="196"/>
      <c r="B164" s="315">
        <v>30.3</v>
      </c>
      <c r="C164" s="315"/>
      <c r="D164" s="181"/>
      <c r="E164" s="271" t="s">
        <v>353</v>
      </c>
      <c r="F164" s="272"/>
      <c r="G164" s="180"/>
      <c r="H164" s="180"/>
      <c r="I164" s="180"/>
      <c r="J164" s="180"/>
      <c r="K164" s="272">
        <v>106000</v>
      </c>
      <c r="L164" s="180"/>
      <c r="M164" s="197"/>
    </row>
    <row r="165" spans="1:13" ht="15">
      <c r="A165" s="196"/>
      <c r="B165" s="315">
        <v>30.4</v>
      </c>
      <c r="C165" s="315"/>
      <c r="D165" s="181"/>
      <c r="E165" s="271" t="s">
        <v>335</v>
      </c>
      <c r="F165" s="272"/>
      <c r="G165" s="180"/>
      <c r="H165" s="180"/>
      <c r="I165" s="180"/>
      <c r="J165" s="180"/>
      <c r="K165" s="272">
        <v>41500.6568</v>
      </c>
      <c r="L165" s="180"/>
      <c r="M165" s="197"/>
    </row>
    <row r="166" spans="1:13" ht="15">
      <c r="A166" s="196"/>
      <c r="B166" s="315">
        <v>30.5</v>
      </c>
      <c r="C166" s="315"/>
      <c r="D166" s="181"/>
      <c r="E166" s="271" t="s">
        <v>336</v>
      </c>
      <c r="F166" s="272"/>
      <c r="G166" s="180"/>
      <c r="H166" s="180"/>
      <c r="I166" s="180"/>
      <c r="J166" s="180"/>
      <c r="K166" s="272">
        <v>328725</v>
      </c>
      <c r="L166" s="180"/>
      <c r="M166" s="197"/>
    </row>
    <row r="167" spans="1:13" ht="15">
      <c r="A167" s="196"/>
      <c r="B167" s="315">
        <v>30.6</v>
      </c>
      <c r="C167" s="315"/>
      <c r="D167" s="181"/>
      <c r="E167" s="271" t="s">
        <v>354</v>
      </c>
      <c r="F167" s="272"/>
      <c r="G167" s="180"/>
      <c r="H167" s="180"/>
      <c r="I167" s="180"/>
      <c r="J167" s="180"/>
      <c r="K167" s="272">
        <v>4221</v>
      </c>
      <c r="L167" s="180"/>
      <c r="M167" s="197"/>
    </row>
    <row r="168" spans="1:13" ht="15">
      <c r="A168" s="196"/>
      <c r="B168" s="315">
        <v>30.7</v>
      </c>
      <c r="C168" s="315"/>
      <c r="D168" s="181"/>
      <c r="E168" s="271" t="s">
        <v>355</v>
      </c>
      <c r="F168" s="272"/>
      <c r="G168" s="180"/>
      <c r="H168" s="180"/>
      <c r="I168" s="180"/>
      <c r="J168" s="180"/>
      <c r="K168" s="272">
        <v>211925</v>
      </c>
      <c r="L168" s="180"/>
      <c r="M168" s="197"/>
    </row>
    <row r="169" spans="1:13" ht="15">
      <c r="A169" s="196"/>
      <c r="B169" s="315">
        <v>30.8</v>
      </c>
      <c r="C169" s="315"/>
      <c r="D169" s="181"/>
      <c r="E169" s="271" t="s">
        <v>356</v>
      </c>
      <c r="F169" s="272"/>
      <c r="G169" s="180"/>
      <c r="H169" s="180"/>
      <c r="I169" s="180"/>
      <c r="J169" s="180"/>
      <c r="K169" s="272">
        <v>516458</v>
      </c>
      <c r="L169" s="180"/>
      <c r="M169" s="197"/>
    </row>
    <row r="170" spans="1:13" ht="15">
      <c r="A170" s="196"/>
      <c r="B170" s="315">
        <v>30.9</v>
      </c>
      <c r="C170" s="315"/>
      <c r="D170" s="181"/>
      <c r="E170" s="271" t="s">
        <v>337</v>
      </c>
      <c r="F170" s="272"/>
      <c r="G170" s="180"/>
      <c r="H170" s="180"/>
      <c r="I170" s="180"/>
      <c r="J170" s="180"/>
      <c r="K170" s="272">
        <v>46829.91</v>
      </c>
      <c r="L170" s="180"/>
      <c r="M170" s="197"/>
    </row>
    <row r="171" spans="1:13" ht="15">
      <c r="A171" s="196"/>
      <c r="B171" s="314">
        <v>30.1</v>
      </c>
      <c r="C171" s="314"/>
      <c r="D171" s="181"/>
      <c r="E171" s="271" t="s">
        <v>357</v>
      </c>
      <c r="F171" s="272"/>
      <c r="G171" s="180"/>
      <c r="H171" s="180"/>
      <c r="I171" s="180"/>
      <c r="J171" s="180"/>
      <c r="K171" s="272">
        <v>102373</v>
      </c>
      <c r="L171" s="180"/>
      <c r="M171" s="197"/>
    </row>
    <row r="172" spans="1:13" ht="15">
      <c r="A172" s="196"/>
      <c r="B172" s="314">
        <v>30.11</v>
      </c>
      <c r="C172" s="314"/>
      <c r="D172" s="181"/>
      <c r="E172" s="271"/>
      <c r="F172" s="272"/>
      <c r="G172" s="180"/>
      <c r="H172" s="180"/>
      <c r="I172" s="180"/>
      <c r="J172" s="180"/>
      <c r="K172" s="272"/>
      <c r="L172" s="180"/>
      <c r="M172" s="197"/>
    </row>
    <row r="173" spans="1:13" ht="12.75">
      <c r="A173" s="196"/>
      <c r="B173" s="314">
        <v>30.12</v>
      </c>
      <c r="C173" s="314"/>
      <c r="D173" s="181"/>
      <c r="E173" s="180"/>
      <c r="F173" s="180"/>
      <c r="G173" s="180"/>
      <c r="H173" s="180"/>
      <c r="I173" s="180"/>
      <c r="J173" s="180"/>
      <c r="K173" s="252"/>
      <c r="L173" s="180"/>
      <c r="M173" s="197"/>
    </row>
    <row r="174" spans="1:13" ht="12.75">
      <c r="A174" s="196"/>
      <c r="B174" s="314">
        <v>30.13</v>
      </c>
      <c r="C174" s="314"/>
      <c r="D174" s="181"/>
      <c r="E174" s="180"/>
      <c r="F174" s="180"/>
      <c r="G174" s="180"/>
      <c r="H174" s="180"/>
      <c r="I174" s="180"/>
      <c r="J174" s="180"/>
      <c r="K174" s="252">
        <v>0</v>
      </c>
      <c r="L174" s="180"/>
      <c r="M174" s="197"/>
    </row>
    <row r="175" spans="1:13" ht="12.75">
      <c r="A175" s="196"/>
      <c r="B175" s="314">
        <v>30.14</v>
      </c>
      <c r="C175" s="314"/>
      <c r="D175" s="181"/>
      <c r="E175" s="180"/>
      <c r="F175" s="180"/>
      <c r="G175" s="180"/>
      <c r="H175" s="180"/>
      <c r="I175" s="180"/>
      <c r="J175" s="180"/>
      <c r="K175" s="252">
        <v>0</v>
      </c>
      <c r="L175" s="180"/>
      <c r="M175" s="197"/>
    </row>
    <row r="176" spans="1:13" ht="12.75">
      <c r="A176" s="196"/>
      <c r="B176" s="314">
        <v>30.15</v>
      </c>
      <c r="C176" s="314"/>
      <c r="D176" s="181"/>
      <c r="E176" s="180"/>
      <c r="F176" s="180"/>
      <c r="G176" s="180"/>
      <c r="H176" s="180"/>
      <c r="I176" s="180"/>
      <c r="J176" s="180"/>
      <c r="K176" s="252">
        <v>0</v>
      </c>
      <c r="L176" s="180"/>
      <c r="M176" s="197"/>
    </row>
    <row r="177" spans="1:13" ht="12.75">
      <c r="A177" s="196"/>
      <c r="B177" s="184"/>
      <c r="C177" s="180"/>
      <c r="D177" s="181"/>
      <c r="E177" s="180"/>
      <c r="F177" s="180"/>
      <c r="G177" s="180"/>
      <c r="H177" s="180"/>
      <c r="I177" s="180"/>
      <c r="J177" s="180"/>
      <c r="K177" s="252"/>
      <c r="L177" s="180"/>
      <c r="M177" s="197"/>
    </row>
    <row r="178" spans="1:13" ht="12.75">
      <c r="A178" s="196"/>
      <c r="B178" s="184"/>
      <c r="C178" s="180"/>
      <c r="D178" s="181">
        <v>31</v>
      </c>
      <c r="E178" s="180" t="s">
        <v>338</v>
      </c>
      <c r="F178" s="180"/>
      <c r="G178" s="180"/>
      <c r="H178" s="180"/>
      <c r="I178" s="180"/>
      <c r="J178" s="180"/>
      <c r="K178" s="253">
        <f>K180+K181</f>
        <v>728383</v>
      </c>
      <c r="L178" s="180"/>
      <c r="M178" s="197"/>
    </row>
    <row r="179" spans="1:13" ht="12.75">
      <c r="A179" s="196"/>
      <c r="B179" s="184"/>
      <c r="C179" s="180"/>
      <c r="D179" s="181"/>
      <c r="E179" s="180"/>
      <c r="F179" s="180"/>
      <c r="G179" s="180"/>
      <c r="H179" s="180"/>
      <c r="I179" s="180"/>
      <c r="J179" s="180"/>
      <c r="K179" s="252"/>
      <c r="L179" s="180"/>
      <c r="M179" s="197"/>
    </row>
    <row r="180" spans="1:13" ht="12.75">
      <c r="A180" s="196"/>
      <c r="B180" s="315">
        <v>31.1</v>
      </c>
      <c r="C180" s="315"/>
      <c r="D180" s="181"/>
      <c r="E180" s="180" t="s">
        <v>339</v>
      </c>
      <c r="F180" s="180"/>
      <c r="G180" s="180"/>
      <c r="H180" s="180"/>
      <c r="I180" s="180"/>
      <c r="J180" s="180"/>
      <c r="K180" s="252">
        <v>211925</v>
      </c>
      <c r="L180" s="180"/>
      <c r="M180" s="197"/>
    </row>
    <row r="181" spans="1:13" ht="12.75">
      <c r="A181" s="196"/>
      <c r="B181" s="315">
        <v>31.2</v>
      </c>
      <c r="C181" s="315"/>
      <c r="D181" s="181"/>
      <c r="E181" s="180" t="s">
        <v>340</v>
      </c>
      <c r="F181" s="180"/>
      <c r="G181" s="180"/>
      <c r="H181" s="180"/>
      <c r="I181" s="180"/>
      <c r="J181" s="180"/>
      <c r="K181" s="252">
        <v>516458</v>
      </c>
      <c r="L181" s="180"/>
      <c r="M181" s="197"/>
    </row>
    <row r="182" spans="1:13" ht="12.75">
      <c r="A182" s="196"/>
      <c r="B182" s="184"/>
      <c r="C182" s="180"/>
      <c r="D182" s="181"/>
      <c r="E182" s="180"/>
      <c r="F182" s="180"/>
      <c r="G182" s="180"/>
      <c r="H182" s="180"/>
      <c r="I182" s="180"/>
      <c r="J182" s="180"/>
      <c r="K182" s="252"/>
      <c r="L182" s="180"/>
      <c r="M182" s="197"/>
    </row>
    <row r="183" spans="1:13" ht="12.75">
      <c r="A183" s="196"/>
      <c r="B183" s="184"/>
      <c r="C183" s="180"/>
      <c r="D183" s="181"/>
      <c r="E183" s="180"/>
      <c r="F183" s="180"/>
      <c r="G183" s="180"/>
      <c r="H183" s="180"/>
      <c r="I183" s="180"/>
      <c r="J183" s="180"/>
      <c r="K183" s="252"/>
      <c r="L183" s="180"/>
      <c r="M183" s="197"/>
    </row>
    <row r="184" spans="1:13" ht="18">
      <c r="A184" s="146"/>
      <c r="B184" s="142"/>
      <c r="C184" s="333" t="s">
        <v>28</v>
      </c>
      <c r="D184" s="333"/>
      <c r="E184" s="198" t="s">
        <v>29</v>
      </c>
      <c r="F184" s="136"/>
      <c r="G184" s="136"/>
      <c r="H184" s="136"/>
      <c r="I184" s="136"/>
      <c r="J184" s="136"/>
      <c r="K184" s="238"/>
      <c r="L184" s="136"/>
      <c r="M184" s="149"/>
    </row>
    <row r="185" spans="1:13" ht="12.75">
      <c r="A185" s="146"/>
      <c r="B185" s="142"/>
      <c r="C185" s="136"/>
      <c r="D185" s="150"/>
      <c r="E185" s="136"/>
      <c r="F185" s="136"/>
      <c r="G185" s="136"/>
      <c r="H185" s="136"/>
      <c r="I185" s="136"/>
      <c r="J185" s="136"/>
      <c r="K185" s="238"/>
      <c r="L185" s="136"/>
      <c r="M185" s="149"/>
    </row>
    <row r="186" spans="1:13" ht="12.75">
      <c r="A186" s="146"/>
      <c r="B186" s="142"/>
      <c r="C186" s="136"/>
      <c r="D186" s="140"/>
      <c r="E186" s="136" t="s">
        <v>228</v>
      </c>
      <c r="F186" s="136"/>
      <c r="G186" s="136"/>
      <c r="H186" s="136"/>
      <c r="I186" s="136"/>
      <c r="J186" s="136"/>
      <c r="K186" s="238"/>
      <c r="L186" s="136"/>
      <c r="M186" s="149"/>
    </row>
    <row r="187" spans="1:13" ht="12.75">
      <c r="A187" s="146"/>
      <c r="B187" s="142"/>
      <c r="C187" s="136"/>
      <c r="D187" s="199" t="s">
        <v>229</v>
      </c>
      <c r="E187" s="136"/>
      <c r="F187" s="136"/>
      <c r="G187" s="136"/>
      <c r="H187" s="136"/>
      <c r="I187" s="136"/>
      <c r="J187" s="136"/>
      <c r="K187" s="238"/>
      <c r="L187" s="136"/>
      <c r="M187" s="149"/>
    </row>
    <row r="188" spans="1:13" ht="12.75">
      <c r="A188" s="146"/>
      <c r="B188" s="142"/>
      <c r="C188" s="136"/>
      <c r="D188" s="150"/>
      <c r="E188" s="136" t="s">
        <v>230</v>
      </c>
      <c r="F188" s="136"/>
      <c r="G188" s="136"/>
      <c r="H188" s="136"/>
      <c r="I188" s="136"/>
      <c r="J188" s="136"/>
      <c r="K188" s="238"/>
      <c r="L188" s="136"/>
      <c r="M188" s="149"/>
    </row>
    <row r="189" spans="1:13" ht="12.75">
      <c r="A189" s="146"/>
      <c r="B189" s="142"/>
      <c r="C189" s="136"/>
      <c r="D189" s="199" t="s">
        <v>231</v>
      </c>
      <c r="E189" s="136"/>
      <c r="F189" s="136"/>
      <c r="G189" s="136"/>
      <c r="H189" s="136"/>
      <c r="I189" s="136"/>
      <c r="J189" s="136"/>
      <c r="K189" s="238"/>
      <c r="L189" s="136"/>
      <c r="M189" s="149"/>
    </row>
    <row r="190" spans="1:13" ht="12.75">
      <c r="A190" s="146"/>
      <c r="B190" s="142"/>
      <c r="C190" s="136"/>
      <c r="D190" s="150"/>
      <c r="E190" s="136"/>
      <c r="F190" s="136"/>
      <c r="G190" s="136"/>
      <c r="H190" s="136"/>
      <c r="I190" s="136"/>
      <c r="J190" s="136"/>
      <c r="K190" s="238"/>
      <c r="L190" s="136"/>
      <c r="M190" s="149"/>
    </row>
    <row r="191" spans="1:13" ht="15">
      <c r="A191" s="146"/>
      <c r="B191" s="330"/>
      <c r="C191" s="330"/>
      <c r="D191" s="330"/>
      <c r="E191" s="330"/>
      <c r="F191" s="330"/>
      <c r="G191" s="136"/>
      <c r="H191" s="136"/>
      <c r="I191" s="330" t="s">
        <v>12</v>
      </c>
      <c r="J191" s="330"/>
      <c r="K191" s="330"/>
      <c r="L191" s="330"/>
      <c r="M191" s="149"/>
    </row>
    <row r="192" spans="1:13" ht="15">
      <c r="A192" s="146"/>
      <c r="B192" s="206"/>
      <c r="C192" s="206"/>
      <c r="D192" s="206"/>
      <c r="E192" s="206"/>
      <c r="F192" s="206"/>
      <c r="G192" s="136"/>
      <c r="H192" s="136"/>
      <c r="I192" s="206"/>
      <c r="J192" s="206"/>
      <c r="K192" s="254"/>
      <c r="L192" s="206"/>
      <c r="M192" s="149"/>
    </row>
    <row r="193" spans="1:13" ht="15.75">
      <c r="A193" s="146"/>
      <c r="B193" s="331"/>
      <c r="C193" s="331"/>
      <c r="D193" s="331"/>
      <c r="E193" s="331"/>
      <c r="F193" s="331"/>
      <c r="G193" s="136"/>
      <c r="H193" s="136"/>
      <c r="I193" s="332" t="s">
        <v>341</v>
      </c>
      <c r="J193" s="332"/>
      <c r="K193" s="332"/>
      <c r="L193" s="332"/>
      <c r="M193" s="149"/>
    </row>
    <row r="194" spans="1:13" ht="15.75">
      <c r="A194" s="146"/>
      <c r="B194" s="207"/>
      <c r="C194" s="207"/>
      <c r="D194" s="207"/>
      <c r="E194" s="207"/>
      <c r="F194" s="207"/>
      <c r="G194" s="136"/>
      <c r="H194" s="136"/>
      <c r="I194" s="223"/>
      <c r="J194" s="223"/>
      <c r="K194" s="255"/>
      <c r="L194" s="223"/>
      <c r="M194" s="149"/>
    </row>
    <row r="195" spans="1:13" ht="15.75">
      <c r="A195" s="146"/>
      <c r="B195" s="207"/>
      <c r="C195" s="207"/>
      <c r="D195" s="207"/>
      <c r="E195" s="207"/>
      <c r="F195" s="207"/>
      <c r="G195" s="136"/>
      <c r="H195" s="136"/>
      <c r="I195" s="332" t="s">
        <v>316</v>
      </c>
      <c r="J195" s="332"/>
      <c r="K195" s="332"/>
      <c r="L195" s="332"/>
      <c r="M195" s="149"/>
    </row>
    <row r="196" spans="1:13" ht="12.75">
      <c r="A196" s="200"/>
      <c r="B196" s="201"/>
      <c r="C196" s="202"/>
      <c r="D196" s="203"/>
      <c r="E196" s="202"/>
      <c r="F196" s="202"/>
      <c r="G196" s="202"/>
      <c r="H196" s="202"/>
      <c r="I196" s="202"/>
      <c r="J196" s="202"/>
      <c r="K196" s="256"/>
      <c r="L196" s="202"/>
      <c r="M196" s="204"/>
    </row>
  </sheetData>
  <sheetProtection/>
  <mergeCells count="49">
    <mergeCell ref="B191:F191"/>
    <mergeCell ref="I191:L191"/>
    <mergeCell ref="B193:F193"/>
    <mergeCell ref="I193:L193"/>
    <mergeCell ref="C184:D184"/>
    <mergeCell ref="I195:L195"/>
    <mergeCell ref="E80:F80"/>
    <mergeCell ref="H80:I80"/>
    <mergeCell ref="E81:F81"/>
    <mergeCell ref="H81:I81"/>
    <mergeCell ref="E82:K82"/>
    <mergeCell ref="E77:F77"/>
    <mergeCell ref="H77:I77"/>
    <mergeCell ref="E78:F78"/>
    <mergeCell ref="H78:I78"/>
    <mergeCell ref="E79:F79"/>
    <mergeCell ref="H79:I79"/>
    <mergeCell ref="A3:M3"/>
    <mergeCell ref="C68:D68"/>
    <mergeCell ref="D75:D76"/>
    <mergeCell ref="E75:F76"/>
    <mergeCell ref="G75:G76"/>
    <mergeCell ref="H75:I76"/>
    <mergeCell ref="C148:D148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62:C162"/>
    <mergeCell ref="B180:C180"/>
    <mergeCell ref="B181:C181"/>
    <mergeCell ref="B163:C163"/>
    <mergeCell ref="B164:C164"/>
    <mergeCell ref="B165:C165"/>
    <mergeCell ref="B166:C166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72:C172"/>
  </mergeCells>
  <printOptions horizontalCentered="1" verticalCentered="1"/>
  <pageMargins left="0.25" right="0.25" top="0.75" bottom="0.75" header="0.3" footer="0.3"/>
  <pageSetup horizontalDpi="600" verticalDpi="600" orientation="portrait" scale="93" r:id="rId1"/>
  <rowBreaks count="2" manualBreakCount="2">
    <brk id="58" max="255" man="1"/>
    <brk id="112" max="11" man="1"/>
  </rowBreaks>
  <ignoredErrors>
    <ignoredError sqref="K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2017-07-31T16:55:39Z</cp:lastPrinted>
  <dcterms:created xsi:type="dcterms:W3CDTF">2002-02-16T18:16:52Z</dcterms:created>
  <dcterms:modified xsi:type="dcterms:W3CDTF">2017-07-31T16:56:56Z</dcterms:modified>
  <cp:category/>
  <cp:version/>
  <cp:contentType/>
  <cp:contentStatus/>
</cp:coreProperties>
</file>