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tabRatio="930" activeTab="0"/>
  </bookViews>
  <sheets>
    <sheet name="Bilanci dhe pasqyra e te ardh." sheetId="1" r:id="rId1"/>
    <sheet name="Kapitali" sheetId="2" r:id="rId2"/>
    <sheet name="Llogari me banka" sheetId="3" state="hidden" r:id="rId3"/>
    <sheet name="Letra me vlere" sheetId="4" state="hidden" r:id="rId4"/>
    <sheet name="Kredi Kliente" sheetId="5" state="hidden" r:id="rId5"/>
    <sheet name="Kredi kliente segmente" sheetId="6" state="hidden" r:id="rId6"/>
    <sheet name="AQT" sheetId="7" state="hidden" r:id="rId7"/>
    <sheet name="Mjete tjera" sheetId="8" state="hidden" r:id="rId8"/>
    <sheet name="Llogari nga banka" sheetId="9" state="hidden" r:id="rId9"/>
    <sheet name="Llogari kliente" sheetId="10" state="hidden" r:id="rId10"/>
    <sheet name="Pasqyra e rrjedhjes se parase " sheetId="11" r:id="rId11"/>
  </sheets>
  <externalReferences>
    <externalReference r:id="rId14"/>
    <externalReference r:id="rId15"/>
    <externalReference r:id="rId16"/>
  </externalReferences>
  <definedNames>
    <definedName name="AS2DocOpenMode" hidden="1">"AS2DocumentEdit"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Berichtsmonat">'[3]title'!$D$10</definedName>
    <definedName name="BG_Del" hidden="1">15</definedName>
    <definedName name="BG_Ins" hidden="1">4</definedName>
    <definedName name="BG_Mod" hidden="1">6</definedName>
    <definedName name="BLZ">'[3]Daten'!$E$20</definedName>
    <definedName name="Currency">'[3]Daten'!$B$21</definedName>
    <definedName name="E2081001090">'[3]KE'!$U$12</definedName>
    <definedName name="E2081002090">'[3]KE'!$U$13</definedName>
    <definedName name="E2081010090">'[3]KE'!$U$14</definedName>
    <definedName name="E2081020090">'[3]KE'!$U$15</definedName>
    <definedName name="E2081030090">'[3]KE'!$U$16</definedName>
    <definedName name="E2082010090">'[3]KE'!$U$18</definedName>
    <definedName name="E2082020090">'[3]KE'!$U$19</definedName>
    <definedName name="E2083000090">'[3]KE'!$U$20</definedName>
    <definedName name="E2083031090">'[3]KE'!$U$24</definedName>
    <definedName name="E2083032090">'[3]KE'!$U$25</definedName>
    <definedName name="E2083033090">'[3]KE'!$U$26</definedName>
    <definedName name="E2083034090">'[3]KE'!$U$27</definedName>
    <definedName name="E2083035090">'[3]KE'!$U$28</definedName>
    <definedName name="E2083036090">'[3]KE'!$U$29</definedName>
    <definedName name="E2083037090">'[3]KE'!$U$30</definedName>
    <definedName name="E2083038090">'[3]KE'!$U$31</definedName>
    <definedName name="E2083039090">'[3]KE'!$U$32</definedName>
    <definedName name="E2084000090">'[3]KE'!$U$33</definedName>
    <definedName name="E2084010090">'[3]KE'!$U$34</definedName>
    <definedName name="E2084020090">'[3]KE'!$U$35</definedName>
    <definedName name="E2084030090">'[3]KE'!$U$36</definedName>
    <definedName name="FVHA1">'[3]HA'!$B$34</definedName>
    <definedName name="FVHA2">'[3]HA'!$B$69</definedName>
    <definedName name="FVHA3">'[3]HA'!$B$104</definedName>
    <definedName name="FVHA4">'[3]HA'!$B$139</definedName>
    <definedName name="KB116">'[3]KB'!$W$12</definedName>
    <definedName name="KB117">'[3]KB'!$X$12</definedName>
    <definedName name="KB118">'[3]KB'!$Y$12</definedName>
    <definedName name="KB119">'[3]KB'!$Z$12</definedName>
    <definedName name="KB120">'[3]KB'!$AA$12</definedName>
    <definedName name="KB216">'[3]KB'!$W$40</definedName>
    <definedName name="KB217">'[3]KB'!$X$40</definedName>
    <definedName name="KB218">'[3]KB'!$Y$40</definedName>
    <definedName name="KB219">'[3]KB'!$Z$40</definedName>
    <definedName name="KB220">'[3]KB'!$AA$40</definedName>
    <definedName name="KB316">'[3]KB'!$W$63</definedName>
    <definedName name="KB317">'[3]KB'!$X$63</definedName>
    <definedName name="KB318">'[3]KB'!$Y$63</definedName>
    <definedName name="KB319">'[3]KB'!$Z$63</definedName>
    <definedName name="KB320">'[3]KB'!$AA$63</definedName>
    <definedName name="KB416">'[3]KB'!$W$86</definedName>
    <definedName name="KB417">'[3]KB'!$X$86</definedName>
    <definedName name="KB418">'[3]KB'!$Y$86</definedName>
    <definedName name="KB419">'[3]KB'!$Z$86</definedName>
    <definedName name="KB420">'[3]KB'!$AA$86</definedName>
    <definedName name="KB421">'[3]KB'!$AB$86</definedName>
    <definedName name="OLE_LINK6" localSheetId="7">'Mjete tjera'!$B$1</definedName>
    <definedName name="_xlnm.Print_Area" localSheetId="0">'Bilanci dhe pasqyra e te ardh.'!$A$1:$H$4</definedName>
    <definedName name="_xlnm.Print_Area" localSheetId="4">'Kredi Kliente'!#REF!</definedName>
    <definedName name="_xlnm.Print_Area" localSheetId="3">'Letra me vlere'!#REF!</definedName>
    <definedName name="Result">'[3]profit &amp; loss'!$E$624</definedName>
    <definedName name="SC1020006">'[3]SC'!$T$34</definedName>
    <definedName name="SC1020007">'[3]SC'!$U$34</definedName>
    <definedName name="SC1020009">'[3]SC'!$V$34</definedName>
    <definedName name="SC1020110">'[3]SC'!$J$34</definedName>
    <definedName name="SC1020120">'[3]SC'!$K$34</definedName>
    <definedName name="SC1020130">'[3]SC'!$L$34</definedName>
    <definedName name="SC1020210">'[3]SC'!$M$34</definedName>
    <definedName name="SC1020220">'[3]SC'!$N$34</definedName>
    <definedName name="SC1020230">'[3]SC'!$O$34</definedName>
    <definedName name="SC1020240">'[3]SC'!$P$34</definedName>
    <definedName name="SC1020250">'[3]SC'!$Q$34</definedName>
    <definedName name="SC1020260">'[3]SC'!$R$34</definedName>
    <definedName name="SC1020320">'[3]SC'!$S$34</definedName>
    <definedName name="SC1021010">'[3]SC'!$W$34</definedName>
    <definedName name="SC1022001">'[3]SC'!$Y$34</definedName>
    <definedName name="SC1022002">'[3]SC'!$Z$34</definedName>
    <definedName name="SC1022003">'[3]SC'!$AA$34</definedName>
    <definedName name="SC1022004">'[3]SC'!$AB$34</definedName>
    <definedName name="SC1022010">'[3]SC'!$X$34</definedName>
    <definedName name="SC1030006">'[3]SC'!$W$68</definedName>
    <definedName name="SC1030007">'[3]SC'!$X$68</definedName>
    <definedName name="SC1030009">'[3]SC'!$Y$68</definedName>
    <definedName name="SC1030110">'[3]SC'!$J$68</definedName>
    <definedName name="SC1030120">'[3]SC'!$K$68</definedName>
    <definedName name="SC1030130">'[3]SC'!$L$68</definedName>
    <definedName name="SC1030220">'[3]SC'!$M$68</definedName>
    <definedName name="SC1030240">'[3]SC'!$O$68</definedName>
    <definedName name="SC1030260">'[3]SC'!$N$68</definedName>
    <definedName name="SC1030310">'[3]SC'!$Q$68</definedName>
    <definedName name="SC1030320">'[3]SC'!$R$68</definedName>
    <definedName name="SC1030330">'[3]SC'!$S$68</definedName>
    <definedName name="SC1030340">'[3]SC'!$T$68</definedName>
    <definedName name="SC1030350">'[3]SC'!$V$68</definedName>
    <definedName name="SC1030360">'[3]SC'!$U$68</definedName>
    <definedName name="SC1031010">'[3]SC'!$Z$68</definedName>
    <definedName name="SC1032001">'[3]SC'!$AB$68</definedName>
    <definedName name="SC1032002">'[3]SC'!$AC$68</definedName>
    <definedName name="SC1032003">'[3]SC'!$AD$68</definedName>
    <definedName name="SC1032004">'[3]SC'!$AE$68</definedName>
    <definedName name="SC1032010">'[3]SC'!$AA$68</definedName>
    <definedName name="SC1032050">'[3]SC'!$P$68</definedName>
    <definedName name="SC1041000">'[3]SC'!$J$102</definedName>
    <definedName name="SC1050001">'[3]SC'!$J$136</definedName>
    <definedName name="SC1050002">'[3]SC'!$K$136</definedName>
    <definedName name="SC1050003">'[3]SC'!$L$136</definedName>
    <definedName name="SC1050004">'[3]SC'!$M$136</definedName>
    <definedName name="SC1050005">'[3]SC'!$N$136</definedName>
    <definedName name="SC1050006">'[3]SC'!$O$136</definedName>
    <definedName name="SC1050009">'[3]SC'!$P$136</definedName>
    <definedName name="SC1051001">'[3]SC'!$R$136</definedName>
    <definedName name="SC1051031">'[3]SC'!$T$136</definedName>
    <definedName name="SC1051032">'[3]SC'!$U$136</definedName>
    <definedName name="SC1051040">'[3]SC'!$V$136</definedName>
    <definedName name="SC1051050">'[3]SC'!$W$136</definedName>
    <definedName name="SC1052010">'[3]SC'!$Y$136</definedName>
    <definedName name="SC1052020">'[3]SC'!$Z$136</definedName>
    <definedName name="SC1052030">'[3]SC'!$AA$136</definedName>
    <definedName name="SC1053010">'[3]SC'!$AC$136</definedName>
    <definedName name="SC1053020">'[3]SC'!$AD$136</definedName>
    <definedName name="SC1053030">'[3]SC'!$AE$136</definedName>
    <definedName name="SC1053040">'[3]SC'!$AF$136</definedName>
    <definedName name="SC1053050">'[3]SC'!$AG$136</definedName>
    <definedName name="SC1054000">'[3]SC'!$AH$136</definedName>
    <definedName name="SC1055000">'[3]SC'!$AI$136</definedName>
    <definedName name="SC1060001">'[3]SC'!$J$170</definedName>
    <definedName name="SC1060002">'[3]SC'!$K$170</definedName>
    <definedName name="SC1060003">'[3]SC'!$L$170</definedName>
    <definedName name="SC1060004">'[3]SC'!$M$170</definedName>
    <definedName name="SC1060005">'[3]SC'!$N$170</definedName>
    <definedName name="SC1060006">'[3]SC'!$O$170</definedName>
    <definedName name="SC1061001">'[3]SC'!$Q$170</definedName>
    <definedName name="SC1061031">'[3]SC'!$S$170</definedName>
    <definedName name="SC1061032">'[3]SC'!$T$170</definedName>
    <definedName name="SC1061040">'[3]SC'!$U$170</definedName>
    <definedName name="SC1061050">'[3]SC'!$V$170</definedName>
    <definedName name="SC1062010">'[3]SC'!$X$170</definedName>
    <definedName name="SC1062020">'[3]SC'!$Y$170</definedName>
    <definedName name="SC1062030">'[3]SC'!$Z$170</definedName>
    <definedName name="SC1063000">'[3]SC'!$AA$170</definedName>
    <definedName name="SC1070001">'[3]SC'!$J$204</definedName>
    <definedName name="SC1070002">'[3]SC'!$K$204</definedName>
    <definedName name="SC1070003">'[3]SC'!$L$204</definedName>
    <definedName name="SC1070004">'[3]SC'!$M$204</definedName>
    <definedName name="SC1070006">'[3]SC'!$N$204</definedName>
    <definedName name="SC1070007">'[3]SC'!$O$204</definedName>
    <definedName name="SC1071001">'[3]SC'!$Q$204</definedName>
    <definedName name="SC1071031">'[3]SC'!$S$204</definedName>
    <definedName name="SC1071032">'[3]SC'!$T$204</definedName>
    <definedName name="SC1071040">'[3]SC'!$U$204</definedName>
    <definedName name="SC1071050">'[3]SC'!$V$204</definedName>
    <definedName name="SC1072000">'[3]SC'!$W$204</definedName>
    <definedName name="SC1092021">'[3]SC'!$K$238</definedName>
    <definedName name="SC1092022">'[3]SC'!$L$238</definedName>
    <definedName name="SC1092023">'[3]SC'!$M$238</definedName>
    <definedName name="SC10EUR">'[3]SC'!$AC$360</definedName>
    <definedName name="SC10FOREIGN">'[3]SC'!$AD$360</definedName>
    <definedName name="SC10LOCAL">'[3]SC'!$AE$360</definedName>
    <definedName name="SC1100001">'[3]SC'!$J$292</definedName>
    <definedName name="SC1100002">'[3]SC'!$K$292</definedName>
    <definedName name="SC1100003">'[3]SC'!$L$292</definedName>
    <definedName name="SC1100004">'[3]SC'!$M$292</definedName>
    <definedName name="SC1100005">'[3]SC'!$N$292</definedName>
    <definedName name="SC1102000">'[3]SC'!$O$292</definedName>
    <definedName name="SC1103000">'[3]SC'!$P$292</definedName>
    <definedName name="SC1104000">'[3]SC'!$Q$292</definedName>
    <definedName name="SC1105100">'[3]SC'!$AF$292</definedName>
    <definedName name="SC1105200">'[3]SC'!$AG$292</definedName>
    <definedName name="SC1105500">'[3]SC'!$AH$292</definedName>
    <definedName name="SC1105600">'[3]SC'!$AI$292</definedName>
    <definedName name="SC1105900">'[3]SC'!$AJ$292</definedName>
    <definedName name="SC1107010">'[3]SC'!$S$292</definedName>
    <definedName name="SC1107020">'[3]SC'!$T$292</definedName>
    <definedName name="SC1107030">'[3]SC'!$U$292</definedName>
    <definedName name="SC1107040">'[3]SC'!$V$292</definedName>
    <definedName name="SC1108010">'[3]SC'!$X$292</definedName>
    <definedName name="SC1108020">'[3]SC'!$Y$292</definedName>
    <definedName name="SC1108030">'[3]SC'!$Z$292</definedName>
    <definedName name="SC1108040">'[3]SC'!$AA$292</definedName>
    <definedName name="SC1109010">'[3]SC'!$AC$292</definedName>
    <definedName name="SC1109020">'[3]SC'!$AD$292</definedName>
    <definedName name="SC11EUR">'[3]SC'!$R$394</definedName>
    <definedName name="SC11FOREIGN">'[3]SC'!$S$394</definedName>
    <definedName name="SC11LOCAL">'[3]SC'!$T$394</definedName>
    <definedName name="SC12EUR">'[3]SC'!$O$428</definedName>
    <definedName name="SC12FOREIGN">'[3]SC'!$P$428</definedName>
    <definedName name="SC12LOCAL">'[3]SC'!$Q$428</definedName>
    <definedName name="SC13EUR">'[3]SC'!$X$462</definedName>
    <definedName name="SC13FOREIGN">'[3]SC'!$Y$462</definedName>
    <definedName name="SC13LOCAL">'[3]SC'!$Z$462</definedName>
    <definedName name="SC14EUR">'[3]SC'!$AK$521</definedName>
    <definedName name="SC14FOREIGN">'[3]SC'!$AL$521</definedName>
    <definedName name="SC14LOCAL">'[3]SC'!$AM$521</definedName>
    <definedName name="SC15EUR">'[3]SC'!$S$555</definedName>
    <definedName name="SC15FOREIGN">'[3]SC'!$T$555</definedName>
    <definedName name="SC15LOCAL">'[3]SC'!$U$555</definedName>
    <definedName name="SC1EUR">'[3]SC'!$AC$34</definedName>
    <definedName name="SC1FOREIGN">'[3]SC'!$AD$34</definedName>
    <definedName name="SC1LOCAL">'[3]SC'!$AE$34</definedName>
    <definedName name="SC2010006">'[3]SC'!$Q$326</definedName>
    <definedName name="SC2010007">'[3]SC'!$R$326</definedName>
    <definedName name="SC2010008">'[3]SC'!$S$326</definedName>
    <definedName name="SC2010110">'[3]SC'!$J$326</definedName>
    <definedName name="SC2010120">'[3]SC'!$K$326</definedName>
    <definedName name="SC2010130">'[3]SC'!$L$326</definedName>
    <definedName name="SC2010210">'[3]SC'!$M$326</definedName>
    <definedName name="SC2010220">'[3]SC'!$N$326</definedName>
    <definedName name="SC2010230">'[3]SC'!$O$326</definedName>
    <definedName name="SC2010320">'[3]SC'!$P$326</definedName>
    <definedName name="SC2011010">'[3]SC'!$T$326</definedName>
    <definedName name="SC2012001">'[3]SC'!$V$326</definedName>
    <definedName name="SC2012002">'[3]SC'!$W$326</definedName>
    <definedName name="SC2012003">'[3]SC'!$X$326</definedName>
    <definedName name="SC2012004">'[3]SC'!$Y$326</definedName>
    <definedName name="SC2012010">'[3]SC'!$U$326</definedName>
    <definedName name="SC2020006">'[3]SC'!$T$360</definedName>
    <definedName name="SC2020007">'[3]SC'!$U$360</definedName>
    <definedName name="SC2020008">'[3]SC'!$V$360</definedName>
    <definedName name="SC2020110">'[3]SC'!$J$360</definedName>
    <definedName name="SC2020120">'[3]SC'!$K$360</definedName>
    <definedName name="SC2020130">'[3]SC'!$L$360</definedName>
    <definedName name="SC2020220">'[3]SC'!$M$360</definedName>
    <definedName name="SC2020240">'[3]SC'!$P$360</definedName>
    <definedName name="SC2020250">'[3]SC'!$O$360</definedName>
    <definedName name="SC2020260">'[3]SC'!$N$360</definedName>
    <definedName name="SC2020310">'[3]SC'!$Q$360</definedName>
    <definedName name="SC2020320">'[3]SC'!$R$360</definedName>
    <definedName name="SC2020330">'[3]SC'!$S$360</definedName>
    <definedName name="SC2021010">'[3]SC'!$W$360</definedName>
    <definedName name="SC2022001">'[3]SC'!$Y$360</definedName>
    <definedName name="SC2022002">'[3]SC'!$Z$360</definedName>
    <definedName name="SC2022003">'[3]SC'!$AA$360</definedName>
    <definedName name="SC2022004">'[3]SC'!$AB$360</definedName>
    <definedName name="SC2022010">'[3]SC'!$X$360</definedName>
    <definedName name="SC2030001">'[3]SC'!$J$394</definedName>
    <definedName name="SC2030002">'[3]SC'!$K$394</definedName>
    <definedName name="SC2030003">'[3]SC'!$L$394</definedName>
    <definedName name="SC2030004">'[3]SC'!$M$394</definedName>
    <definedName name="SC2031000">'[3]SC'!$N$394</definedName>
    <definedName name="SC2031001">'[3]SC'!$O$394</definedName>
    <definedName name="SC2032000">'[3]SC'!$P$394</definedName>
    <definedName name="SC2033000">'[3]SC'!$Q$394</definedName>
    <definedName name="SC2044000">'[3]SC'!$J$428</definedName>
    <definedName name="SC2046010">'[3]SC'!$L$428</definedName>
    <definedName name="SC2046030">'[3]SC'!$M$428</definedName>
    <definedName name="SC2046040">'[3]SC'!$N$428</definedName>
    <definedName name="SC2050001">'[3]SC'!$J$521</definedName>
    <definedName name="SC2050002">'[3]SC'!$K$521</definedName>
    <definedName name="SC2050003">'[3]SC'!$L$521</definedName>
    <definedName name="SC2050004">'[3]SC'!$M$521</definedName>
    <definedName name="SC2050005">'[3]SC'!$N$521</definedName>
    <definedName name="SC2051001">'[3]SC'!$J$462</definedName>
    <definedName name="SC2051002">'[3]SC'!$K$462</definedName>
    <definedName name="SC2051003">'[3]SC'!$L$462</definedName>
    <definedName name="SC2051004">'[3]SC'!$M$462</definedName>
    <definedName name="SC2051005">'[3]SC'!$N$462</definedName>
    <definedName name="SC2051006">'[3]SC'!$O$462</definedName>
    <definedName name="SC2051110">'[3]SC'!$Q$462</definedName>
    <definedName name="SC2051120">'[3]SC'!$R$462</definedName>
    <definedName name="SC2051130">'[3]SC'!$S$462</definedName>
    <definedName name="SC2051140">'[3]SC'!$T$462</definedName>
    <definedName name="SC2051150">'[3]SC'!$U$462</definedName>
    <definedName name="SC2051200">'[3]SC'!$V$462</definedName>
    <definedName name="SC2051300">'[3]SC'!$W$462</definedName>
    <definedName name="SC2052000">'[3]SC'!$O$521</definedName>
    <definedName name="SC2053000">'[3]SC'!$P$521</definedName>
    <definedName name="SC2054000">'[3]SC'!$Q$521</definedName>
    <definedName name="SC2055100">'[3]SC'!$AG$521</definedName>
    <definedName name="SC2055200">'[3]SC'!$AH$521</definedName>
    <definedName name="SC2055300">'[3]SC'!$AI$521</definedName>
    <definedName name="SC2055900">'[3]SC'!$AJ$521</definedName>
    <definedName name="SC2056010">'[3]SC'!$S$521</definedName>
    <definedName name="SC2056020">'[3]SC'!$T$521</definedName>
    <definedName name="SC2056030">'[3]SC'!$U$521</definedName>
    <definedName name="SC2056040">'[3]SC'!$V$521</definedName>
    <definedName name="SC2057010">'[3]SC'!$X$521</definedName>
    <definedName name="SC2057020">'[3]SC'!$Y$521</definedName>
    <definedName name="SC2058010">'[3]SC'!$AA$521</definedName>
    <definedName name="SC2058020">'[3]SC'!$AB$521</definedName>
    <definedName name="SC2058030">'[3]SC'!$AC$521</definedName>
    <definedName name="SC2058040">'[3]SC'!$AD$521</definedName>
    <definedName name="SC2059000">'[3]SC'!$AE$521</definedName>
    <definedName name="SC2060001">'[3]SC'!$J$555</definedName>
    <definedName name="SC2060002">'[3]SC'!$K$555</definedName>
    <definedName name="SC2060003">'[3]SC'!$L$555</definedName>
    <definedName name="SC2060004">'[3]SC'!$M$555</definedName>
    <definedName name="SC2060005">'[3]SC'!$N$555</definedName>
    <definedName name="SC2061000">'[3]SC'!$O$555</definedName>
    <definedName name="SC2062000">'[3]SC'!$P$555</definedName>
    <definedName name="SC2063000">'[3]SC'!$Q$555</definedName>
    <definedName name="SC2064000">'[3]SC'!$R$555</definedName>
    <definedName name="SC2EUR">'[3]SC'!$AF$68</definedName>
    <definedName name="SC2FOREIGN">'[3]SC'!$AG$68</definedName>
    <definedName name="SC2LOCAL">'[3]SC'!$AH$68</definedName>
    <definedName name="SC3EUR">'[3]SC'!$K$102</definedName>
    <definedName name="SC3FOREIGN">'[3]SC'!$L$102</definedName>
    <definedName name="SC3LOCAL">'[3]SC'!$M$102</definedName>
    <definedName name="SC4">'[3]SC'!$C$136</definedName>
    <definedName name="SC4EUR">'[3]SC'!$AJ$136</definedName>
    <definedName name="SC4FOREIGN">'[3]SC'!$AK$136</definedName>
    <definedName name="SC4LOCAL">'[3]SC'!$AL$136</definedName>
    <definedName name="SC5">'[3]SC'!$C$170</definedName>
    <definedName name="SC5EUR">'[3]SC'!$AE$170</definedName>
    <definedName name="SC5FOREIGN">'[3]SC'!$AF$170</definedName>
    <definedName name="SC5LOCAL">'[3]SC'!$AG$170</definedName>
    <definedName name="SC6">'[3]SC'!$C$204</definedName>
    <definedName name="SC6EUR">'[3]SC'!$X$204</definedName>
    <definedName name="SC6FOREIGN">'[3]SC'!$Y$204</definedName>
    <definedName name="SC6LOCAL">'[3]SC'!$Z$204</definedName>
    <definedName name="SC8EUR">'[3]SC'!$AK$292</definedName>
    <definedName name="SC8FOREIGN">'[3]SC'!$AL$292</definedName>
    <definedName name="SC8LOCAL">'[3]SC'!$AM$292</definedName>
    <definedName name="SC9EUR">'[3]SC'!$Z$326</definedName>
    <definedName name="SC9FOREIGN">'[3]SC'!$AA$326</definedName>
    <definedName name="SC9LOCAL">'[3]SC'!$AB$326</definedName>
    <definedName name="SN1071010275">'[3]SN'!$S$16</definedName>
    <definedName name="SN1071020275">'[3]SN'!$S$17</definedName>
    <definedName name="SN1071050E275">'[3]SN'!$S$23</definedName>
    <definedName name="SN1072000E275">'[3]SN'!$S$26</definedName>
    <definedName name="SN1091001275">'[3]SN'!$S$41</definedName>
    <definedName name="SN1091010275">'[3]SN'!$S$42</definedName>
    <definedName name="SN1091020275">'[3]SN'!$S$43</definedName>
    <definedName name="SN1091030275">'[3]SN'!$S$44</definedName>
    <definedName name="SN1092010275">'[3]SN'!$S$46</definedName>
    <definedName name="SN1092021E275">'[3]SN'!$S$48</definedName>
    <definedName name="SN1092022E275">'[3]SN'!$S$50</definedName>
    <definedName name="SN1092023E275">'[3]SN'!$S$52</definedName>
    <definedName name="SN1093000275">'[3]SN'!$S$54</definedName>
    <definedName name="SN1093001275">'[3]SN'!$S$55</definedName>
    <definedName name="SR1041011E340">'[3]SR1'!$L$18</definedName>
    <definedName name="SR1041012340">'[3]SR1'!$L$20</definedName>
    <definedName name="SR1041013E340">'[3]SR1'!$L$25</definedName>
    <definedName name="SR1041014E340">'[3]SR1'!$L$22</definedName>
    <definedName name="SR1041015340">'[3]SR1'!$L$16</definedName>
    <definedName name="SR1041016E340">'[3]SR1'!$L$28</definedName>
    <definedName name="SR1041021E340">'[3]SR1'!$L$33</definedName>
    <definedName name="SR1041022340">'[3]SR1'!$L$35</definedName>
    <definedName name="SR1041023E340">'[3]SR1'!$L$40</definedName>
    <definedName name="SR1041024E340">'[3]SR1'!$L$37</definedName>
    <definedName name="SR1041025340">'[3]SR1'!$L$31</definedName>
    <definedName name="SR1041026E340">'[3]SR1'!$L$43</definedName>
    <definedName name="SR1041031E340">'[3]SR1'!$L$48</definedName>
    <definedName name="SR1041032340">'[3]SR1'!$L$50</definedName>
    <definedName name="SR1041033E340">'[3]SR1'!$L$55</definedName>
    <definedName name="SR1041034E340">'[3]SR1'!$L$52</definedName>
    <definedName name="SR1041035340">'[3]SR1'!$L$46</definedName>
    <definedName name="SR1041036E340">'[3]SR1'!$L$58</definedName>
    <definedName name="SR1042000340">'[3]SR1'!$L$60</definedName>
    <definedName name="SR2041010340">'[3]SR2'!$L$15</definedName>
    <definedName name="SR2041020340">'[3]SR2'!$L$16</definedName>
    <definedName name="SR2042000340">'[3]SR2'!$L$17</definedName>
    <definedName name="SR2043010340">'[3]SR2'!$L$19</definedName>
    <definedName name="SR2043020340">'[3]SR2'!$L$20</definedName>
    <definedName name="SR2044111E340">'[3]SR3'!$L$19</definedName>
    <definedName name="SR2044112T340">'[3]SR3'!$L$21</definedName>
    <definedName name="SR2044113E340">'[3]SR3'!$L$26</definedName>
    <definedName name="SR2044114E340">'[3]SR3'!$L$23</definedName>
    <definedName name="SR2044115T340">'[3]SR3'!$L$17</definedName>
    <definedName name="SR2044116E340">'[3]SR3'!$L$29</definedName>
    <definedName name="SR2044121E340">'[3]SR3'!$L$34</definedName>
    <definedName name="SR2044122T340">'[3]SR3'!$L$36</definedName>
    <definedName name="SR2044123E340">'[3]SR3'!$L$41</definedName>
    <definedName name="SR2044124E340">'[3]SR3'!$L$38</definedName>
    <definedName name="SR2044125T340">'[3]SR3'!$L$32</definedName>
    <definedName name="SR2044126E340">'[3]SR3'!$L$44</definedName>
    <definedName name="SR2044131E340">'[3]SR3'!$L$49</definedName>
    <definedName name="SR2044132T340">'[3]SR3'!$L$51</definedName>
    <definedName name="SR2044133E340">'[3]SR3'!$L$56</definedName>
    <definedName name="SR2044134E340">'[3]SR3'!$L$53</definedName>
    <definedName name="SR2044135T340">'[3]SR3'!$L$47</definedName>
    <definedName name="SR2044136E340">'[3]SR3'!$L$59</definedName>
    <definedName name="SR2044300340">'[3]SR3'!$L$67</definedName>
    <definedName name="SR2046010E340">'[3]SR2'!$L$23</definedName>
    <definedName name="SR2046020340">'[3]SR2'!$L$25</definedName>
    <definedName name="SR2046030E340">'[3]SR2'!$L$27</definedName>
    <definedName name="SR2046040E340">'[3]SR2'!$L$32</definedName>
    <definedName name="SR2046050340">'[3]SR2'!$L$29</definedName>
    <definedName name="SR2046060340">'[3]SR2'!$L$30</definedName>
    <definedName name="TextRefCopyRangeCount" hidden="1">29</definedName>
    <definedName name="TotalAssets">#REF!</definedName>
    <definedName name="TotalLiabilities">#REF!</definedName>
    <definedName name="XREF_COLUMN_2" hidden="1">#REF!</definedName>
    <definedName name="XREF_COLUMN_3" hidden="1">#REF!</definedName>
    <definedName name="XRefActiveRow" hidden="1">#REF!</definedName>
    <definedName name="XRefColumnsCount" hidden="1">4</definedName>
    <definedName name="XRefCopy1Row" hidden="1">#REF!</definedName>
    <definedName name="XRefCopy2Row" hidden="1">#REF!</definedName>
    <definedName name="XRefCopy3Row" hidden="1">#REF!</definedName>
    <definedName name="XRefCopyRangeCount" hidden="1">3</definedName>
    <definedName name="XRefPaste1" hidden="1">#REF!</definedName>
    <definedName name="XRefPaste1Row" hidden="1">#REF!</definedName>
    <definedName name="XRefPaste2" hidden="1">#REF!</definedName>
    <definedName name="XRefPaste2Row" hidden="1">#REF!</definedName>
    <definedName name="XRefPaste3" hidden="1">'[2]N5'!#REF!</definedName>
    <definedName name="XRefPaste3Row" hidden="1">#REF!</definedName>
    <definedName name="XRefPasteRangeCount" hidden="1">3</definedName>
    <definedName name="Z_5F084D2B_7E3B_4D1D_AECA_1B909C1FA826_.wvu.Rows" localSheetId="5" hidden="1">'Kredi kliente segmente'!#REF!</definedName>
  </definedNames>
  <calcPr fullCalcOnLoad="1"/>
</workbook>
</file>

<file path=xl/sharedStrings.xml><?xml version="1.0" encoding="utf-8"?>
<sst xmlns="http://schemas.openxmlformats.org/spreadsheetml/2006/main" count="328" uniqueCount="209">
  <si>
    <t xml:space="preserve"> </t>
  </si>
  <si>
    <t>Repurchase agreements</t>
  </si>
  <si>
    <t xml:space="preserve">Individual </t>
  </si>
  <si>
    <t xml:space="preserve">Corporate </t>
  </si>
  <si>
    <t xml:space="preserve"> SME </t>
  </si>
  <si>
    <t>Micro-Bussines</t>
  </si>
  <si>
    <t xml:space="preserve">Employees </t>
  </si>
  <si>
    <t xml:space="preserve"> TOTAL </t>
  </si>
  <si>
    <t>Total</t>
  </si>
  <si>
    <t xml:space="preserve">Overdraft </t>
  </si>
  <si>
    <t>Loans</t>
  </si>
  <si>
    <t xml:space="preserve">Short term  loan </t>
  </si>
  <si>
    <t xml:space="preserve">Medium term  loan </t>
  </si>
  <si>
    <t xml:space="preserve">Long term  loan </t>
  </si>
  <si>
    <t xml:space="preserve">Mortgage  </t>
  </si>
  <si>
    <t>Other</t>
  </si>
  <si>
    <t>TOTAL</t>
  </si>
  <si>
    <t>(in LEK ‘000)</t>
  </si>
  <si>
    <t>LEK</t>
  </si>
  <si>
    <t>ELIMINIM</t>
  </si>
  <si>
    <t>(në LEK ‘000)</t>
  </si>
  <si>
    <t>Totali</t>
  </si>
  <si>
    <t>Mjetet e patrupëzuara</t>
  </si>
  <si>
    <t>Minus : Amortizimin e akumuluar</t>
  </si>
  <si>
    <t>Toka dhe ndërtesat</t>
  </si>
  <si>
    <t>Pajisje zyre</t>
  </si>
  <si>
    <t>Totali i mjeteve të qëndrueshme</t>
  </si>
  <si>
    <t>Cash on hand</t>
  </si>
  <si>
    <t>Central Bank</t>
  </si>
  <si>
    <t>Current account</t>
  </si>
  <si>
    <t>Deposit account</t>
  </si>
  <si>
    <t>Accrued interest on deposit account</t>
  </si>
  <si>
    <t>Statutory reserves</t>
  </si>
  <si>
    <t>Accrued interest on statutory reserves</t>
  </si>
  <si>
    <t>Total Central Bank</t>
  </si>
  <si>
    <t>Total cash and Central Bank</t>
  </si>
  <si>
    <t>Current accounts</t>
  </si>
  <si>
    <t>Resident</t>
  </si>
  <si>
    <t>Non-resident</t>
  </si>
  <si>
    <t>Deposits</t>
  </si>
  <si>
    <t>Kosovo</t>
  </si>
  <si>
    <t>Guarantee  accounts</t>
  </si>
  <si>
    <t>Total Correspondent banks</t>
  </si>
  <si>
    <t>Available-for-sale</t>
  </si>
  <si>
    <t xml:space="preserve">Foreign bonds </t>
  </si>
  <si>
    <t>Listed Commercial Companies</t>
  </si>
  <si>
    <t>Listed Banks</t>
  </si>
  <si>
    <t>Government of Albania T. Bills</t>
  </si>
  <si>
    <t>Albanian Government</t>
  </si>
  <si>
    <t>Held for Trading</t>
  </si>
  <si>
    <t>Treasury bills</t>
  </si>
  <si>
    <t>Government Bonds</t>
  </si>
  <si>
    <t>Foreign Bonds</t>
  </si>
  <si>
    <t>Nominal value of treasury bills</t>
  </si>
  <si>
    <t>Unamortized discount</t>
  </si>
  <si>
    <t>Revaluation</t>
  </si>
  <si>
    <t>Nominal value of bonds</t>
  </si>
  <si>
    <t>Unamortised premium</t>
  </si>
  <si>
    <t>Accrued interest</t>
  </si>
  <si>
    <t>Held-to-maturity</t>
  </si>
  <si>
    <t>TOTAL SECURITIES</t>
  </si>
  <si>
    <t>Loans and advances to customers, gross</t>
  </si>
  <si>
    <t xml:space="preserve">Provision for loan losses </t>
  </si>
  <si>
    <t>Balance at the beginning of the period</t>
  </si>
  <si>
    <t>Reversal of provision</t>
  </si>
  <si>
    <t>Balance at the end of the period</t>
  </si>
  <si>
    <t>Property and equipment, net</t>
  </si>
  <si>
    <t>Intangible assets, net</t>
  </si>
  <si>
    <t>Fiscal administration</t>
  </si>
  <si>
    <t>Inventories</t>
  </si>
  <si>
    <t xml:space="preserve">Prepaid expenses and accruals </t>
  </si>
  <si>
    <t>Leasehold improvements, net</t>
  </si>
  <si>
    <t>Income tax receivable</t>
  </si>
  <si>
    <t>Withholding tax receivable</t>
  </si>
  <si>
    <t xml:space="preserve"> VAT Receivable</t>
  </si>
  <si>
    <t>Moneygram</t>
  </si>
  <si>
    <t>Sundry debtors, net</t>
  </si>
  <si>
    <t>Leasehold improvements, gross</t>
  </si>
  <si>
    <t>Leasehold improv acc. depr</t>
  </si>
  <si>
    <t xml:space="preserve">Total leasehold improvements, net </t>
  </si>
  <si>
    <t>Sundry debtors</t>
  </si>
  <si>
    <t>Prov. Sundry debtors</t>
  </si>
  <si>
    <t xml:space="preserve">Total Sundry debtors, net </t>
  </si>
  <si>
    <t>Levizja e provigjioneve per debitoret</t>
  </si>
  <si>
    <t>Gjendja ne fund te</t>
  </si>
  <si>
    <t>Writte off debtors</t>
  </si>
  <si>
    <t>Exp. Prov. Sundry debtors</t>
  </si>
  <si>
    <t>Effekt rivleresimi</t>
  </si>
  <si>
    <t>Gjendja ne fund</t>
  </si>
  <si>
    <t>C/a to Banks RES</t>
  </si>
  <si>
    <t>C/a to Banks N/R</t>
  </si>
  <si>
    <t>Dep to Banks RES</t>
  </si>
  <si>
    <t>Oth/acc. to Banks RES</t>
  </si>
  <si>
    <t>Other accounts</t>
  </si>
  <si>
    <t xml:space="preserve">Total </t>
  </si>
  <si>
    <t xml:space="preserve">  Current accounts</t>
  </si>
  <si>
    <t xml:space="preserve">Deposits </t>
  </si>
  <si>
    <t>On demand</t>
  </si>
  <si>
    <t>1 month - 3 months</t>
  </si>
  <si>
    <t xml:space="preserve">3 months-6 months </t>
  </si>
  <si>
    <t>6 months - 12 months</t>
  </si>
  <si>
    <t>12 months - 24 months</t>
  </si>
  <si>
    <t>24 months - 36 months</t>
  </si>
  <si>
    <t>36 months</t>
  </si>
  <si>
    <t>60 months</t>
  </si>
  <si>
    <t>Accrued interest on deposits</t>
  </si>
  <si>
    <t xml:space="preserve">Other accounts </t>
  </si>
  <si>
    <t>Deposits for liquidation of pyramidal schemes</t>
  </si>
  <si>
    <t>Guarantee accounts</t>
  </si>
  <si>
    <t>Cheques in circulation</t>
  </si>
  <si>
    <t>Dormant customer accounts</t>
  </si>
  <si>
    <t xml:space="preserve">Other </t>
  </si>
  <si>
    <t>Subsidiary</t>
  </si>
  <si>
    <t>Provision expense</t>
  </si>
  <si>
    <t xml:space="preserve">Mjetet e trupëzuara që përdoren për veprimtarinë e përditshme: </t>
  </si>
  <si>
    <t>Minus: Zhvleresimin e akumuluar</t>
  </si>
  <si>
    <t>Mjete të qëndrueshme në process</t>
  </si>
  <si>
    <t>Eliminim</t>
  </si>
  <si>
    <t>Intangible assets</t>
  </si>
  <si>
    <t>Land and Buildings</t>
  </si>
  <si>
    <t>Computer &amp; equipment &amp;ATM</t>
  </si>
  <si>
    <t>Vehicles</t>
  </si>
  <si>
    <t>Work in progress</t>
  </si>
  <si>
    <t>Office supplies</t>
  </si>
  <si>
    <t>Cost/revalued amount</t>
  </si>
  <si>
    <t>Additions</t>
  </si>
  <si>
    <t>Disposals</t>
  </si>
  <si>
    <t xml:space="preserve">Transfer </t>
  </si>
  <si>
    <t>Balance at January 1, 2008</t>
  </si>
  <si>
    <t>Accumulated Depreciation</t>
  </si>
  <si>
    <t>Charge for the period</t>
  </si>
  <si>
    <t xml:space="preserve">Net book value as at </t>
  </si>
  <si>
    <t>Balance at January 1, 2009</t>
  </si>
  <si>
    <t>Balance at 31 December 2009</t>
  </si>
  <si>
    <t>FCY</t>
  </si>
  <si>
    <t>Unamortized discount/Premium</t>
  </si>
  <si>
    <t>(Land and Buildings ) General installations</t>
  </si>
  <si>
    <t>Net book value as at 31.12.2009</t>
  </si>
  <si>
    <t>Net book value as at 31.12.2008</t>
  </si>
  <si>
    <t>-</t>
  </si>
  <si>
    <t>AKTIVI</t>
  </si>
  <si>
    <t>Aktive te patupezuara</t>
  </si>
  <si>
    <t>Letra me vlere te tregtueshme</t>
  </si>
  <si>
    <t>Pajisje zyre dhe elektronike</t>
  </si>
  <si>
    <t>Parapagime dhe te detyrime te arketueshme</t>
  </si>
  <si>
    <t>Tatim fitimi I parapaguar</t>
  </si>
  <si>
    <t>Llogari rrjedhese dhe depozite</t>
  </si>
  <si>
    <t>TOTALI I AKTIVIT</t>
  </si>
  <si>
    <t>Kapitali I paguar</t>
  </si>
  <si>
    <t>Humbje te akumuluara</t>
  </si>
  <si>
    <t>TOTALI I KAPITALIT AKSIONER</t>
  </si>
  <si>
    <t>Kapitali Aksioner</t>
  </si>
  <si>
    <t>DETYRIMET</t>
  </si>
  <si>
    <t>Fondi I  Pensionit</t>
  </si>
  <si>
    <t>Tatim fitimi I pagueshem</t>
  </si>
  <si>
    <t>Detyrime te tjera</t>
  </si>
  <si>
    <t>TOTALI I DETYRIMEVE</t>
  </si>
  <si>
    <t>TOTALI I DETYRIMEVE DHE KAPITALIT AKSIONER</t>
  </si>
  <si>
    <t>Te ardhurat nga investimet</t>
  </si>
  <si>
    <t>Te ardhurat nga komisionet e antaresimit</t>
  </si>
  <si>
    <t>Te ardhura nga kembimi valutor</t>
  </si>
  <si>
    <t>Shpenzime per personelin</t>
  </si>
  <si>
    <t>Zhvleresimi dhe amortizimi</t>
  </si>
  <si>
    <t>Shpenzime te pergjithshme administrative</t>
  </si>
  <si>
    <t>Fitimi I parealizuar nga letrat me vlere</t>
  </si>
  <si>
    <t>Fitim/Humbja Neto para Tatimit</t>
  </si>
  <si>
    <t>Tatim fitimi</t>
  </si>
  <si>
    <t>Fitimi Neto per vitin</t>
  </si>
  <si>
    <t>Humbje nga nxjerrja j.bilanci te aktiveve qendrueshme</t>
  </si>
  <si>
    <t>Pasqyra e ndryshimeve ne kapital per vitin e mbyllur me 31 Dhjetor 2009</t>
  </si>
  <si>
    <t>dhe 31 Dhjetor 2008</t>
  </si>
  <si>
    <t xml:space="preserve">Kapitali Aksioner </t>
  </si>
  <si>
    <t>Rritja e kapitalit</t>
  </si>
  <si>
    <t>Fitimi I vitit</t>
  </si>
  <si>
    <t>Gjendja me 31 Dhjetor 2009</t>
  </si>
  <si>
    <t>Ne leke</t>
  </si>
  <si>
    <t>6,7</t>
  </si>
  <si>
    <t>Humbje te mbartura</t>
  </si>
  <si>
    <t>PASQYRA E TE ARDHURAVE</t>
  </si>
  <si>
    <t>Te ardhura nga transaksionet neto</t>
  </si>
  <si>
    <t>Gjendja me 31 Dhjetor 2007</t>
  </si>
  <si>
    <t>Fitimi I vitit (ndryshuar)</t>
  </si>
  <si>
    <t>Gjendja me 31 Dhjetor2008</t>
  </si>
  <si>
    <t>31 Dhjetor 2009</t>
  </si>
  <si>
    <t>31 Dhjetor 2008</t>
  </si>
  <si>
    <t>(rregulluar)</t>
  </si>
  <si>
    <t>Rrjedhja e parase nga aktiviteti operacional</t>
  </si>
  <si>
    <t>Fitim/Humbja per periudhen</t>
  </si>
  <si>
    <r>
      <t>Rregullime per:</t>
    </r>
    <r>
      <rPr>
        <sz val="11"/>
        <color indexed="8"/>
        <rFont val="Times New Roman"/>
        <family val="1"/>
      </rPr>
      <t>:</t>
    </r>
  </si>
  <si>
    <t>Te ardhurat nga letrat me vlere</t>
  </si>
  <si>
    <t>Humbja nga nxjerrja j. bilanci te aktiveve te qendrueshme</t>
  </si>
  <si>
    <t>Ndryshimet ne kapitalin qarkullues:</t>
  </si>
  <si>
    <t>Pakesim  ne letrat me vlere</t>
  </si>
  <si>
    <t>Rritja ne kontribute</t>
  </si>
  <si>
    <t>Pakesim ne parapagime dhe te arketueshme</t>
  </si>
  <si>
    <t>Rritje  ne detyrime te tjera</t>
  </si>
  <si>
    <t>Interes i arketuar</t>
  </si>
  <si>
    <t>Rrjedhja e parave neto nga aktiviteti operacional</t>
  </si>
  <si>
    <t>Rrjedhja e parase nga investimet</t>
  </si>
  <si>
    <t>Blerje e aktiveve  te trupezuara</t>
  </si>
  <si>
    <t>Blerja e aktiveve te patrupezuara</t>
  </si>
  <si>
    <t>Te hyra nga shitja e aktiveve te qendrueshme</t>
  </si>
  <si>
    <t>Rrjedhja neto e perdorur nga aktivitete investuese</t>
  </si>
  <si>
    <t>Rrjedhja e parase nga aktivitet financuese</t>
  </si>
  <si>
    <t>Rrjedhja neto e perdorur nga aktivitete financuese</t>
  </si>
  <si>
    <t xml:space="preserve">Rritja/Renia neto ne para dhe te ngjashme </t>
  </si>
  <si>
    <t>Para dhe te ngjashme ne fillim te periudhes</t>
  </si>
  <si>
    <t>Para dhe te ngjashme ne fund te periudhes (Shenimi 11)</t>
  </si>
  <si>
    <t>Pasqyra e rrjedhjes se parase per vitin e mbyllur me 31.12.2009</t>
  </si>
</sst>
</file>

<file path=xl/styles.xml><?xml version="1.0" encoding="utf-8"?>
<styleSheet xmlns="http://schemas.openxmlformats.org/spreadsheetml/2006/main">
  <numFmts count="6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_€_-;\-* #,##0.00\ _€_-;_-* &quot;-&quot;??\ _€_-;_-@_-"/>
    <numFmt numFmtId="173" formatCode="_(* #,##0_);_(* \(#,##0\);_(* &quot;-&quot;??_);_(@_)"/>
    <numFmt numFmtId="174" formatCode="[$-409]d\-mmm\-yy;@"/>
    <numFmt numFmtId="175" formatCode="0.0%"/>
    <numFmt numFmtId="176" formatCode="#,##0_ ;[Red]\-#,##0\ "/>
    <numFmt numFmtId="177" formatCode="_(* #,##0.000_);_(* \(#,##0.000\);_(* &quot;-&quot;??_);_(@_)"/>
    <numFmt numFmtId="178" formatCode="_-* #,##0_-;\-* #,##0_-;_-* &quot;-&quot;??_-;_-@_-"/>
    <numFmt numFmtId="179" formatCode="#\.##\.####"/>
    <numFmt numFmtId="180" formatCode="#\.##\.###"/>
    <numFmt numFmtId="181" formatCode="#\.##\.###0"/>
    <numFmt numFmtId="182" formatCode="_-[$€-2]* #,##0.00_-;\-[$€-2]* #,##0.00_-;_-[$€-2]* &quot;-&quot;??_-"/>
    <numFmt numFmtId="183" formatCode="[$-409]mmm\-yy;@"/>
    <numFmt numFmtId="184" formatCode="#,##0;\-#,##0;;@"/>
    <numFmt numFmtId="185" formatCode="0.00\ %;[Red]\ \ \-0.00\ %"/>
    <numFmt numFmtId="186" formatCode="_(* #,##0.0_);_(* \(#,##0.0\);_(* &quot;-&quot;??_);_(@_)"/>
    <numFmt numFmtId="187" formatCode="#,##0.0000_);[Red]\(#,##0.0000\)"/>
    <numFmt numFmtId="188" formatCode="#,##0.000_);\(#,##0.000\)"/>
    <numFmt numFmtId="189" formatCode="_(* #,##0.00000_);_(* \(#,##0.00000\);_(* &quot;-&quot;??_);_(@_)"/>
    <numFmt numFmtId="190" formatCode="#,##0.0"/>
    <numFmt numFmtId="191" formatCode="_(* #,##0.0000_);_(* \(#,##0.0000\);_(* &quot;-&quot;??_);_(@_)"/>
    <numFmt numFmtId="192" formatCode="_-* #,##0.0_-;\-* #,##0.0_-;_-* &quot;-&quot;??_-;_-@_-"/>
    <numFmt numFmtId="193" formatCode="#,##0.0_);[Red]\(#,##0.0\)"/>
    <numFmt numFmtId="194" formatCode="#,##0.000;\-#,##0.000"/>
    <numFmt numFmtId="195" formatCode="0.0_)"/>
    <numFmt numFmtId="196" formatCode="_-* #,##0\ _€_-;\-* #,##0\ _€_-;_-* &quot;-&quot;??\ _€_-;_-@_-"/>
    <numFmt numFmtId="197" formatCode="#,##0.000"/>
    <numFmt numFmtId="198" formatCode="#,##0.000\ _€;[Red]\-#,##0.000\ _€"/>
    <numFmt numFmtId="199" formatCode="#,##0.000\ _€;\-#,##0.000\ _€"/>
    <numFmt numFmtId="200" formatCode="[$-809]dd\ mmmm\ yyyy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_-* #,##0.000_-;\-* #,##0.000_-;_-* &quot;-&quot;???_-;_-@_-"/>
    <numFmt numFmtId="206" formatCode="#,##0.00\ _€;\-#,##0.00\ _€"/>
    <numFmt numFmtId="207" formatCode="#,##0.0\ _€;\-#,##0.0\ _€"/>
    <numFmt numFmtId="208" formatCode="#,##0\ _€;\-#,##0\ _€"/>
    <numFmt numFmtId="209" formatCode="0.0000"/>
    <numFmt numFmtId="210" formatCode="0.000"/>
    <numFmt numFmtId="211" formatCode="0.0"/>
    <numFmt numFmtId="212" formatCode="#,##0.0;\-#,##0.0"/>
    <numFmt numFmtId="213" formatCode="0.00000"/>
    <numFmt numFmtId="214" formatCode="#,##0.0000"/>
    <numFmt numFmtId="215" formatCode="#,##0_ ;\-#,##0\ "/>
  </numFmts>
  <fonts count="61">
    <font>
      <sz val="10"/>
      <color indexed="8"/>
      <name val="Arial"/>
      <family val="0"/>
    </font>
    <font>
      <sz val="10"/>
      <name val="Helv"/>
      <family val="0"/>
    </font>
    <font>
      <sz val="10"/>
      <color indexed="8"/>
      <name val="ARIAL"/>
      <family val="0"/>
    </font>
    <font>
      <b/>
      <sz val="12"/>
      <name val="Arial"/>
      <family val="0"/>
    </font>
    <font>
      <sz val="9"/>
      <name val="Arial"/>
      <family val="2"/>
    </font>
    <font>
      <sz val="11"/>
      <color indexed="8"/>
      <name val="Arial"/>
      <family val="2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6"/>
      <name val="Small Fonts"/>
      <family val="0"/>
    </font>
    <font>
      <b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i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1"/>
      <name val="Arial"/>
      <family val="0"/>
    </font>
    <font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/>
      <right style="thin">
        <color indexed="9"/>
      </right>
      <top style="thin"/>
      <bottom style="thin">
        <color indexed="9"/>
      </bottom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</border>
    <border>
      <left style="hair">
        <color indexed="17"/>
      </left>
      <right style="hair">
        <color indexed="17"/>
      </right>
      <top style="hair">
        <color indexed="17"/>
      </top>
      <bottom style="hair">
        <color indexed="1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14"/>
      </left>
      <right style="hair">
        <color indexed="14"/>
      </right>
      <top style="hair">
        <color indexed="14"/>
      </top>
      <bottom style="hair">
        <color indexed="1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 style="dotted"/>
      <bottom style="dotted"/>
    </border>
    <border>
      <left style="hair">
        <color indexed="8"/>
      </left>
      <right style="hair">
        <color indexed="8"/>
      </right>
      <top style="thin"/>
      <bottom style="medium"/>
    </border>
    <border>
      <left style="hair"/>
      <right style="hair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>
        <color rgb="FF000000"/>
      </bottom>
    </border>
    <border>
      <left style="thin"/>
      <right>
        <color indexed="63"/>
      </right>
      <top style="thin"/>
      <bottom style="thin"/>
    </border>
  </borders>
  <cellStyleXfs count="93"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 vertical="top"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3" fillId="8" borderId="1" applyNumberFormat="0" applyFont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38" fontId="4" fillId="0" borderId="2">
      <alignment/>
      <protection locked="0"/>
    </xf>
    <xf numFmtId="0" fontId="45" fillId="27" borderId="0" applyNumberFormat="0" applyBorder="0" applyAlignment="0" applyProtection="0"/>
    <xf numFmtId="38" fontId="4" fillId="0" borderId="3">
      <alignment/>
      <protection locked="0"/>
    </xf>
    <xf numFmtId="0" fontId="46" fillId="28" borderId="4" applyNumberFormat="0" applyAlignment="0" applyProtection="0"/>
    <xf numFmtId="0" fontId="47" fillId="29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0" fontId="4" fillId="0" borderId="0" applyFill="0" applyBorder="0" applyAlignment="0" applyProtection="0"/>
    <xf numFmtId="182" fontId="6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9" fillId="30" borderId="0" applyNumberFormat="0" applyBorder="0" applyAlignment="0" applyProtection="0"/>
    <xf numFmtId="38" fontId="6" fillId="0" borderId="6">
      <alignment/>
      <protection locked="0"/>
    </xf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  <xf numFmtId="38" fontId="6" fillId="0" borderId="10">
      <alignment/>
      <protection locked="0"/>
    </xf>
    <xf numFmtId="0" fontId="8" fillId="0" borderId="0" applyNumberFormat="0" applyFill="0" applyBorder="0" applyAlignment="0" applyProtection="0"/>
    <xf numFmtId="176" fontId="4" fillId="31" borderId="11">
      <alignment/>
      <protection/>
    </xf>
    <xf numFmtId="0" fontId="53" fillId="32" borderId="4" applyNumberFormat="0" applyAlignment="0" applyProtection="0"/>
    <xf numFmtId="181" fontId="9" fillId="0" borderId="0">
      <alignment horizontal="center"/>
      <protection/>
    </xf>
    <xf numFmtId="179" fontId="10" fillId="0" borderId="0" applyFont="0" applyAlignment="0">
      <protection/>
    </xf>
    <xf numFmtId="180" fontId="6" fillId="0" borderId="0" applyFill="0">
      <alignment horizontal="center"/>
      <protection/>
    </xf>
    <xf numFmtId="40" fontId="11" fillId="0" borderId="12">
      <alignment/>
      <protection locked="0"/>
    </xf>
    <xf numFmtId="38" fontId="4" fillId="0" borderId="13">
      <alignment/>
      <protection locked="0"/>
    </xf>
    <xf numFmtId="40" fontId="11" fillId="0" borderId="14">
      <alignment/>
      <protection locked="0"/>
    </xf>
    <xf numFmtId="0" fontId="54" fillId="0" borderId="15" applyNumberFormat="0" applyFill="0" applyAlignment="0" applyProtection="0"/>
    <xf numFmtId="38" fontId="6" fillId="0" borderId="16" applyFont="0">
      <alignment/>
      <protection locked="0"/>
    </xf>
    <xf numFmtId="0" fontId="55" fillId="33" borderId="0" applyNumberFormat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0" fillId="34" borderId="17" applyNumberFormat="0" applyFont="0" applyAlignment="0" applyProtection="0"/>
    <xf numFmtId="0" fontId="56" fillId="28" borderId="18" applyNumberFormat="0" applyAlignment="0" applyProtection="0"/>
    <xf numFmtId="9" fontId="0" fillId="0" borderId="0" applyFont="0" applyFill="0" applyBorder="0" applyAlignment="0" applyProtection="0"/>
    <xf numFmtId="185" fontId="10" fillId="0" borderId="19">
      <alignment horizontal="right"/>
      <protection/>
    </xf>
    <xf numFmtId="40" fontId="6" fillId="0" borderId="0">
      <alignment/>
      <protection/>
    </xf>
    <xf numFmtId="0" fontId="1" fillId="0" borderId="0">
      <alignment/>
      <protection/>
    </xf>
    <xf numFmtId="38" fontId="4" fillId="35" borderId="6">
      <alignment/>
      <protection/>
    </xf>
    <xf numFmtId="40" fontId="12" fillId="0" borderId="20">
      <alignment/>
      <protection/>
    </xf>
    <xf numFmtId="0" fontId="57" fillId="0" borderId="0" applyNumberFormat="0" applyFill="0" applyBorder="0" applyAlignment="0" applyProtection="0"/>
    <xf numFmtId="38" fontId="10" fillId="36" borderId="21">
      <alignment/>
      <protection/>
    </xf>
    <xf numFmtId="0" fontId="58" fillId="0" borderId="0" applyNumberFormat="0" applyFill="0" applyBorder="0" applyAlignment="0" applyProtection="0"/>
  </cellStyleXfs>
  <cellXfs count="284">
    <xf numFmtId="0" fontId="0" fillId="0" borderId="0" xfId="0" applyAlignment="1">
      <alignment/>
    </xf>
    <xf numFmtId="0" fontId="13" fillId="0" borderId="0" xfId="0" applyFont="1" applyAlignment="1">
      <alignment/>
    </xf>
    <xf numFmtId="3" fontId="13" fillId="0" borderId="0" xfId="0" applyNumberFormat="1" applyFont="1" applyAlignment="1">
      <alignment/>
    </xf>
    <xf numFmtId="0" fontId="15" fillId="0" borderId="0" xfId="0" applyFont="1" applyAlignment="1">
      <alignment horizontal="left"/>
    </xf>
    <xf numFmtId="0" fontId="15" fillId="0" borderId="0" xfId="81" applyFont="1">
      <alignment/>
      <protection/>
    </xf>
    <xf numFmtId="173" fontId="15" fillId="0" borderId="0" xfId="46" applyNumberFormat="1" applyFont="1" applyAlignment="1">
      <alignment horizontal="right" wrapText="1"/>
    </xf>
    <xf numFmtId="0" fontId="16" fillId="0" borderId="0" xfId="0" applyFont="1" applyAlignment="1">
      <alignment horizontal="left"/>
    </xf>
    <xf numFmtId="3" fontId="13" fillId="0" borderId="0" xfId="0" applyNumberFormat="1" applyFont="1" applyAlignment="1">
      <alignment horizontal="right" wrapText="1"/>
    </xf>
    <xf numFmtId="0" fontId="13" fillId="0" borderId="0" xfId="0" applyFont="1" applyAlignment="1">
      <alignment wrapText="1"/>
    </xf>
    <xf numFmtId="173" fontId="16" fillId="0" borderId="0" xfId="46" applyNumberFormat="1" applyFont="1" applyAlignment="1">
      <alignment horizontal="right" wrapText="1"/>
    </xf>
    <xf numFmtId="173" fontId="15" fillId="0" borderId="22" xfId="46" applyNumberFormat="1" applyFont="1" applyBorder="1" applyAlignment="1">
      <alignment horizontal="right" wrapText="1"/>
    </xf>
    <xf numFmtId="0" fontId="16" fillId="0" borderId="0" xfId="0" applyFont="1" applyAlignment="1">
      <alignment horizontal="left" wrapText="1"/>
    </xf>
    <xf numFmtId="0" fontId="17" fillId="0" borderId="0" xfId="0" applyFont="1" applyAlignment="1">
      <alignment/>
    </xf>
    <xf numFmtId="3" fontId="17" fillId="0" borderId="0" xfId="0" applyNumberFormat="1" applyFont="1" applyAlignment="1">
      <alignment horizontal="right" wrapText="1"/>
    </xf>
    <xf numFmtId="0" fontId="13" fillId="0" borderId="0" xfId="0" applyFont="1" applyBorder="1" applyAlignment="1">
      <alignment horizontal="right" wrapText="1"/>
    </xf>
    <xf numFmtId="0" fontId="13" fillId="0" borderId="0" xfId="0" applyFont="1" applyAlignment="1">
      <alignment horizontal="right" wrapText="1"/>
    </xf>
    <xf numFmtId="3" fontId="17" fillId="0" borderId="0" xfId="0" applyNumberFormat="1" applyFont="1" applyBorder="1" applyAlignment="1">
      <alignment horizontal="right" wrapText="1"/>
    </xf>
    <xf numFmtId="173" fontId="13" fillId="0" borderId="0" xfId="46" applyNumberFormat="1" applyFont="1" applyAlignment="1">
      <alignment horizontal="right" wrapText="1"/>
    </xf>
    <xf numFmtId="173" fontId="15" fillId="0" borderId="0" xfId="46" applyNumberFormat="1" applyFont="1" applyBorder="1" applyAlignment="1">
      <alignment horizontal="right" wrapText="1"/>
    </xf>
    <xf numFmtId="0" fontId="15" fillId="0" borderId="0" xfId="0" applyFont="1" applyFill="1" applyAlignment="1">
      <alignment horizontal="left"/>
    </xf>
    <xf numFmtId="0" fontId="17" fillId="0" borderId="0" xfId="0" applyFont="1" applyAlignment="1">
      <alignment horizontal="right"/>
    </xf>
    <xf numFmtId="183" fontId="17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 vertical="top" wrapText="1"/>
    </xf>
    <xf numFmtId="3" fontId="17" fillId="0" borderId="0" xfId="0" applyNumberFormat="1" applyFont="1" applyAlignment="1">
      <alignment horizontal="right"/>
    </xf>
    <xf numFmtId="0" fontId="17" fillId="0" borderId="0" xfId="0" applyFont="1" applyAlignment="1">
      <alignment horizontal="right" wrapText="1"/>
    </xf>
    <xf numFmtId="0" fontId="13" fillId="0" borderId="0" xfId="0" applyFont="1" applyAlignment="1">
      <alignment horizontal="right"/>
    </xf>
    <xf numFmtId="0" fontId="19" fillId="0" borderId="0" xfId="0" applyFont="1" applyAlignment="1">
      <alignment/>
    </xf>
    <xf numFmtId="173" fontId="13" fillId="0" borderId="0" xfId="46" applyNumberFormat="1" applyFont="1" applyAlignment="1">
      <alignment horizontal="right"/>
    </xf>
    <xf numFmtId="3" fontId="13" fillId="0" borderId="0" xfId="0" applyNumberFormat="1" applyFont="1" applyAlignment="1">
      <alignment horizontal="right"/>
    </xf>
    <xf numFmtId="173" fontId="13" fillId="0" borderId="22" xfId="46" applyNumberFormat="1" applyFont="1" applyBorder="1" applyAlignment="1">
      <alignment horizontal="right"/>
    </xf>
    <xf numFmtId="173" fontId="13" fillId="0" borderId="22" xfId="46" applyNumberFormat="1" applyFont="1" applyBorder="1" applyAlignment="1">
      <alignment horizontal="right" wrapText="1"/>
    </xf>
    <xf numFmtId="0" fontId="13" fillId="0" borderId="22" xfId="0" applyFont="1" applyBorder="1" applyAlignment="1">
      <alignment horizontal="right" wrapText="1"/>
    </xf>
    <xf numFmtId="173" fontId="17" fillId="0" borderId="0" xfId="46" applyNumberFormat="1" applyFont="1" applyAlignment="1">
      <alignment horizontal="right" wrapText="1"/>
    </xf>
    <xf numFmtId="173" fontId="17" fillId="0" borderId="0" xfId="46" applyNumberFormat="1" applyFont="1" applyAlignment="1">
      <alignment horizontal="right"/>
    </xf>
    <xf numFmtId="173" fontId="17" fillId="0" borderId="23" xfId="46" applyNumberFormat="1" applyFont="1" applyBorder="1" applyAlignment="1">
      <alignment horizontal="right"/>
    </xf>
    <xf numFmtId="3" fontId="17" fillId="0" borderId="23" xfId="0" applyNumberFormat="1" applyFont="1" applyBorder="1" applyAlignment="1">
      <alignment horizontal="right"/>
    </xf>
    <xf numFmtId="173" fontId="0" fillId="0" borderId="0" xfId="46" applyNumberForma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right" wrapText="1"/>
    </xf>
    <xf numFmtId="0" fontId="21" fillId="0" borderId="0" xfId="0" applyFont="1" applyAlignment="1">
      <alignment/>
    </xf>
    <xf numFmtId="173" fontId="16" fillId="0" borderId="0" xfId="46" applyNumberFormat="1" applyFont="1" applyBorder="1" applyAlignment="1">
      <alignment horizontal="right" wrapText="1"/>
    </xf>
    <xf numFmtId="173" fontId="16" fillId="0" borderId="23" xfId="46" applyNumberFormat="1" applyFont="1" applyFill="1" applyBorder="1" applyAlignment="1">
      <alignment horizontal="right" wrapText="1"/>
    </xf>
    <xf numFmtId="173" fontId="16" fillId="0" borderId="0" xfId="46" applyNumberFormat="1" applyFont="1" applyFill="1" applyBorder="1" applyAlignment="1">
      <alignment horizontal="right" wrapText="1"/>
    </xf>
    <xf numFmtId="0" fontId="17" fillId="0" borderId="0" xfId="0" applyFont="1" applyAlignment="1">
      <alignment wrapText="1"/>
    </xf>
    <xf numFmtId="0" fontId="21" fillId="0" borderId="0" xfId="0" applyFont="1" applyAlignment="1">
      <alignment horizontal="justify" vertical="top" wrapText="1"/>
    </xf>
    <xf numFmtId="0" fontId="21" fillId="0" borderId="0" xfId="0" applyFont="1" applyAlignment="1">
      <alignment vertical="top" wrapText="1"/>
    </xf>
    <xf numFmtId="0" fontId="24" fillId="0" borderId="0" xfId="0" applyFont="1" applyAlignment="1">
      <alignment wrapText="1"/>
    </xf>
    <xf numFmtId="0" fontId="21" fillId="0" borderId="0" xfId="0" applyFont="1" applyAlignment="1">
      <alignment horizontal="left"/>
    </xf>
    <xf numFmtId="0" fontId="13" fillId="0" borderId="0" xfId="0" applyFont="1" applyAlignment="1">
      <alignment vertical="top" wrapText="1"/>
    </xf>
    <xf numFmtId="173" fontId="15" fillId="0" borderId="24" xfId="46" applyNumberFormat="1" applyFont="1" applyFill="1" applyBorder="1" applyAlignment="1">
      <alignment horizontal="right" wrapText="1"/>
    </xf>
    <xf numFmtId="0" fontId="21" fillId="0" borderId="0" xfId="0" applyFont="1" applyAlignment="1">
      <alignment wrapText="1"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38" fontId="23" fillId="0" borderId="0" xfId="78" applyNumberFormat="1" applyFont="1" applyAlignment="1">
      <alignment horizontal="right" wrapText="1"/>
      <protection/>
    </xf>
    <xf numFmtId="0" fontId="17" fillId="0" borderId="25" xfId="0" applyFont="1" applyBorder="1" applyAlignment="1">
      <alignment horizontal="center" wrapText="1"/>
    </xf>
    <xf numFmtId="173" fontId="15" fillId="0" borderId="0" xfId="46" applyNumberFormat="1" applyFont="1" applyFill="1" applyBorder="1" applyAlignment="1">
      <alignment horizontal="right" wrapText="1"/>
    </xf>
    <xf numFmtId="0" fontId="13" fillId="0" borderId="0" xfId="0" applyFont="1" applyAlignment="1">
      <alignment horizontal="justify"/>
    </xf>
    <xf numFmtId="0" fontId="13" fillId="0" borderId="0" xfId="0" applyFont="1" applyAlignment="1">
      <alignment horizontal="left" indent="2"/>
    </xf>
    <xf numFmtId="0" fontId="13" fillId="0" borderId="0" xfId="0" applyFont="1" applyAlignment="1">
      <alignment horizontal="left" wrapText="1"/>
    </xf>
    <xf numFmtId="0" fontId="17" fillId="0" borderId="0" xfId="0" applyFont="1" applyAlignment="1">
      <alignment horizontal="justify"/>
    </xf>
    <xf numFmtId="0" fontId="21" fillId="0" borderId="0" xfId="0" applyFont="1" applyAlignment="1">
      <alignment horizontal="justify"/>
    </xf>
    <xf numFmtId="0" fontId="25" fillId="0" borderId="0" xfId="75" applyFont="1">
      <alignment/>
      <protection/>
    </xf>
    <xf numFmtId="0" fontId="13" fillId="0" borderId="0" xfId="75" applyFont="1" applyAlignment="1">
      <alignment horizontal="justify" vertical="top" wrapText="1"/>
      <protection/>
    </xf>
    <xf numFmtId="173" fontId="17" fillId="0" borderId="0" xfId="75" applyNumberFormat="1" applyFont="1" applyAlignment="1">
      <alignment horizontal="center" wrapText="1"/>
      <protection/>
    </xf>
    <xf numFmtId="0" fontId="17" fillId="0" borderId="0" xfId="75" applyFont="1" applyAlignment="1">
      <alignment wrapText="1"/>
      <protection/>
    </xf>
    <xf numFmtId="173" fontId="17" fillId="0" borderId="0" xfId="75" applyNumberFormat="1" applyFont="1" applyAlignment="1">
      <alignment wrapText="1"/>
      <protection/>
    </xf>
    <xf numFmtId="0" fontId="16" fillId="0" borderId="0" xfId="75" applyFont="1" applyAlignment="1">
      <alignment wrapText="1"/>
      <protection/>
    </xf>
    <xf numFmtId="0" fontId="15" fillId="0" borderId="0" xfId="75" applyFont="1" applyAlignment="1">
      <alignment wrapText="1"/>
      <protection/>
    </xf>
    <xf numFmtId="173" fontId="15" fillId="0" borderId="0" xfId="75" applyNumberFormat="1" applyFont="1" applyAlignment="1">
      <alignment wrapText="1"/>
      <protection/>
    </xf>
    <xf numFmtId="0" fontId="13" fillId="0" borderId="0" xfId="75" applyFont="1" applyAlignment="1">
      <alignment wrapText="1"/>
      <protection/>
    </xf>
    <xf numFmtId="173" fontId="13" fillId="0" borderId="0" xfId="75" applyNumberFormat="1" applyFont="1" applyAlignment="1">
      <alignment wrapText="1"/>
      <protection/>
    </xf>
    <xf numFmtId="173" fontId="16" fillId="0" borderId="22" xfId="46" applyNumberFormat="1" applyFont="1" applyBorder="1" applyAlignment="1">
      <alignment horizontal="right" wrapText="1"/>
    </xf>
    <xf numFmtId="173" fontId="16" fillId="0" borderId="23" xfId="46" applyNumberFormat="1" applyFont="1" applyBorder="1" applyAlignment="1">
      <alignment horizontal="right" wrapText="1"/>
    </xf>
    <xf numFmtId="0" fontId="23" fillId="0" borderId="0" xfId="77" applyFont="1">
      <alignment/>
      <protection/>
    </xf>
    <xf numFmtId="0" fontId="23" fillId="0" borderId="0" xfId="77" applyFont="1" applyAlignment="1">
      <alignment/>
      <protection/>
    </xf>
    <xf numFmtId="38" fontId="23" fillId="0" borderId="0" xfId="46" applyNumberFormat="1" applyFont="1" applyAlignment="1">
      <alignment/>
    </xf>
    <xf numFmtId="0" fontId="20" fillId="0" borderId="0" xfId="0" applyFont="1" applyAlignment="1">
      <alignment vertical="top"/>
    </xf>
    <xf numFmtId="0" fontId="20" fillId="0" borderId="0" xfId="0" applyFont="1" applyAlignment="1">
      <alignment vertical="top" wrapText="1"/>
    </xf>
    <xf numFmtId="38" fontId="21" fillId="0" borderId="0" xfId="0" applyNumberFormat="1" applyFont="1" applyAlignment="1">
      <alignment horizontal="center" wrapText="1"/>
    </xf>
    <xf numFmtId="38" fontId="20" fillId="0" borderId="0" xfId="0" applyNumberFormat="1" applyFont="1" applyAlignment="1">
      <alignment horizontal="center" wrapText="1"/>
    </xf>
    <xf numFmtId="0" fontId="20" fillId="0" borderId="0" xfId="0" applyFont="1" applyAlignment="1">
      <alignment/>
    </xf>
    <xf numFmtId="38" fontId="21" fillId="0" borderId="0" xfId="0" applyNumberFormat="1" applyFont="1" applyAlignment="1">
      <alignment horizontal="right" vertical="top" wrapText="1"/>
    </xf>
    <xf numFmtId="173" fontId="23" fillId="0" borderId="0" xfId="46" applyNumberFormat="1" applyFont="1" applyAlignment="1">
      <alignment horizontal="right" wrapText="1"/>
    </xf>
    <xf numFmtId="38" fontId="21" fillId="0" borderId="0" xfId="0" applyNumberFormat="1" applyFont="1" applyAlignment="1">
      <alignment horizontal="right" wrapText="1"/>
    </xf>
    <xf numFmtId="38" fontId="21" fillId="0" borderId="22" xfId="0" applyNumberFormat="1" applyFont="1" applyBorder="1" applyAlignment="1">
      <alignment horizontal="right" wrapText="1"/>
    </xf>
    <xf numFmtId="173" fontId="23" fillId="0" borderId="22" xfId="46" applyNumberFormat="1" applyFont="1" applyBorder="1" applyAlignment="1">
      <alignment horizontal="right" wrapText="1"/>
    </xf>
    <xf numFmtId="173" fontId="23" fillId="0" borderId="0" xfId="46" applyNumberFormat="1" applyFont="1" applyBorder="1" applyAlignment="1">
      <alignment horizontal="right" wrapText="1"/>
    </xf>
    <xf numFmtId="38" fontId="21" fillId="0" borderId="0" xfId="0" applyNumberFormat="1" applyFont="1" applyBorder="1" applyAlignment="1">
      <alignment horizontal="right" wrapText="1"/>
    </xf>
    <xf numFmtId="38" fontId="20" fillId="0" borderId="22" xfId="0" applyNumberFormat="1" applyFont="1" applyBorder="1" applyAlignment="1">
      <alignment horizontal="right" vertical="center"/>
    </xf>
    <xf numFmtId="38" fontId="20" fillId="0" borderId="0" xfId="0" applyNumberFormat="1" applyFont="1" applyBorder="1" applyAlignment="1">
      <alignment horizontal="right" vertical="center"/>
    </xf>
    <xf numFmtId="38" fontId="20" fillId="0" borderId="0" xfId="0" applyNumberFormat="1" applyFont="1" applyAlignment="1">
      <alignment horizontal="right" vertical="top" wrapText="1"/>
    </xf>
    <xf numFmtId="38" fontId="20" fillId="0" borderId="26" xfId="0" applyNumberFormat="1" applyFont="1" applyBorder="1" applyAlignment="1">
      <alignment wrapText="1"/>
    </xf>
    <xf numFmtId="0" fontId="20" fillId="0" borderId="0" xfId="0" applyFont="1" applyAlignment="1">
      <alignment wrapText="1"/>
    </xf>
    <xf numFmtId="38" fontId="20" fillId="0" borderId="27" xfId="0" applyNumberFormat="1" applyFont="1" applyBorder="1" applyAlignment="1">
      <alignment wrapText="1"/>
    </xf>
    <xf numFmtId="0" fontId="21" fillId="0" borderId="0" xfId="0" applyFont="1" applyAlignment="1">
      <alignment horizontal="left" vertical="top"/>
    </xf>
    <xf numFmtId="0" fontId="20" fillId="0" borderId="0" xfId="0" applyFont="1" applyAlignment="1">
      <alignment horizontal="justify"/>
    </xf>
    <xf numFmtId="38" fontId="20" fillId="0" borderId="23" xfId="0" applyNumberFormat="1" applyFont="1" applyBorder="1" applyAlignment="1">
      <alignment horizontal="right" wrapText="1"/>
    </xf>
    <xf numFmtId="38" fontId="20" fillId="0" borderId="0" xfId="0" applyNumberFormat="1" applyFont="1" applyBorder="1" applyAlignment="1">
      <alignment horizontal="right" wrapText="1"/>
    </xf>
    <xf numFmtId="0" fontId="21" fillId="0" borderId="0" xfId="0" applyFont="1" applyAlignment="1">
      <alignment vertical="top"/>
    </xf>
    <xf numFmtId="38" fontId="21" fillId="0" borderId="0" xfId="0" applyNumberFormat="1" applyFont="1" applyFill="1" applyBorder="1" applyAlignment="1">
      <alignment horizontal="right" wrapText="1"/>
    </xf>
    <xf numFmtId="38" fontId="21" fillId="0" borderId="22" xfId="0" applyNumberFormat="1" applyFont="1" applyFill="1" applyBorder="1" applyAlignment="1">
      <alignment horizontal="right" wrapText="1"/>
    </xf>
    <xf numFmtId="38" fontId="21" fillId="0" borderId="26" xfId="0" applyNumberFormat="1" applyFont="1" applyBorder="1" applyAlignment="1">
      <alignment horizontal="right" wrapText="1"/>
    </xf>
    <xf numFmtId="0" fontId="20" fillId="0" borderId="0" xfId="0" applyFont="1" applyAlignment="1">
      <alignment horizontal="left" vertical="center" wrapText="1"/>
    </xf>
    <xf numFmtId="0" fontId="23" fillId="0" borderId="0" xfId="77" applyFont="1" applyAlignment="1">
      <alignment horizontal="right" vertical="center" wrapText="1"/>
      <protection/>
    </xf>
    <xf numFmtId="0" fontId="22" fillId="0" borderId="0" xfId="77" applyFont="1" applyAlignment="1">
      <alignment/>
      <protection/>
    </xf>
    <xf numFmtId="0" fontId="23" fillId="0" borderId="0" xfId="78" applyFont="1" applyAlignment="1">
      <alignment/>
      <protection/>
    </xf>
    <xf numFmtId="0" fontId="23" fillId="0" borderId="0" xfId="78" applyFont="1">
      <alignment/>
      <protection/>
    </xf>
    <xf numFmtId="173" fontId="23" fillId="0" borderId="0" xfId="46" applyNumberFormat="1" applyFont="1" applyAlignment="1">
      <alignment/>
    </xf>
    <xf numFmtId="0" fontId="23" fillId="0" borderId="0" xfId="78" applyFont="1" applyAlignment="1">
      <alignment horizontal="center"/>
      <protection/>
    </xf>
    <xf numFmtId="14" fontId="22" fillId="0" borderId="0" xfId="78" applyNumberFormat="1" applyFont="1" applyAlignment="1">
      <alignment horizontal="center" wrapText="1"/>
      <protection/>
    </xf>
    <xf numFmtId="38" fontId="22" fillId="0" borderId="0" xfId="78" applyNumberFormat="1" applyFont="1" applyAlignment="1">
      <alignment horizontal="center" wrapText="1"/>
      <protection/>
    </xf>
    <xf numFmtId="37" fontId="22" fillId="0" borderId="0" xfId="78" applyNumberFormat="1" applyFont="1" applyAlignment="1">
      <alignment horizontal="center" wrapText="1"/>
      <protection/>
    </xf>
    <xf numFmtId="0" fontId="23" fillId="0" borderId="0" xfId="78" applyFont="1" applyAlignment="1">
      <alignment horizontal="justify" vertical="top"/>
      <protection/>
    </xf>
    <xf numFmtId="37" fontId="23" fillId="0" borderId="0" xfId="78" applyNumberFormat="1" applyFont="1" applyAlignment="1">
      <alignment horizontal="right" wrapText="1"/>
      <protection/>
    </xf>
    <xf numFmtId="0" fontId="23" fillId="0" borderId="0" xfId="78" applyFont="1" applyAlignment="1">
      <alignment vertical="top"/>
      <protection/>
    </xf>
    <xf numFmtId="0" fontId="22" fillId="0" borderId="0" xfId="78" applyFont="1" applyAlignment="1">
      <alignment vertical="top"/>
      <protection/>
    </xf>
    <xf numFmtId="38" fontId="22" fillId="0" borderId="28" xfId="78" applyNumberFormat="1" applyFont="1" applyBorder="1" applyAlignment="1">
      <alignment horizontal="right" wrapText="1"/>
      <protection/>
    </xf>
    <xf numFmtId="37" fontId="22" fillId="0" borderId="28" xfId="78" applyNumberFormat="1" applyFont="1" applyBorder="1" applyAlignment="1">
      <alignment horizontal="right" wrapText="1"/>
      <protection/>
    </xf>
    <xf numFmtId="37" fontId="23" fillId="0" borderId="0" xfId="46" applyNumberFormat="1" applyFont="1" applyAlignment="1">
      <alignment/>
    </xf>
    <xf numFmtId="37" fontId="22" fillId="0" borderId="0" xfId="0" applyNumberFormat="1" applyFont="1" applyAlignment="1">
      <alignment horizontal="center" wrapText="1"/>
    </xf>
    <xf numFmtId="37" fontId="23" fillId="0" borderId="0" xfId="46" applyNumberFormat="1" applyFont="1" applyAlignment="1">
      <alignment horizontal="right" wrapText="1"/>
    </xf>
    <xf numFmtId="171" fontId="23" fillId="0" borderId="0" xfId="46" applyFont="1" applyAlignment="1">
      <alignment/>
    </xf>
    <xf numFmtId="0" fontId="6" fillId="0" borderId="0" xfId="79" applyFont="1">
      <alignment/>
      <protection/>
    </xf>
    <xf numFmtId="173" fontId="6" fillId="0" borderId="0" xfId="46" applyNumberFormat="1" applyFont="1" applyAlignment="1">
      <alignment/>
    </xf>
    <xf numFmtId="173" fontId="10" fillId="0" borderId="0" xfId="46" applyNumberFormat="1" applyFont="1" applyAlignment="1">
      <alignment horizontal="center" wrapText="1"/>
    </xf>
    <xf numFmtId="173" fontId="6" fillId="0" borderId="0" xfId="46" applyNumberFormat="1" applyFont="1" applyAlignment="1">
      <alignment horizontal="right" wrapText="1"/>
    </xf>
    <xf numFmtId="173" fontId="6" fillId="0" borderId="0" xfId="46" applyNumberFormat="1" applyFont="1" applyBorder="1" applyAlignment="1">
      <alignment horizontal="right" wrapText="1"/>
    </xf>
    <xf numFmtId="3" fontId="13" fillId="0" borderId="22" xfId="0" applyNumberFormat="1" applyFont="1" applyBorder="1" applyAlignment="1">
      <alignment horizontal="right" wrapText="1"/>
    </xf>
    <xf numFmtId="38" fontId="10" fillId="0" borderId="28" xfId="78" applyNumberFormat="1" applyFont="1" applyBorder="1" applyAlignment="1">
      <alignment horizontal="right" wrapText="1"/>
      <protection/>
    </xf>
    <xf numFmtId="173" fontId="6" fillId="0" borderId="0" xfId="46" applyNumberFormat="1" applyFont="1" applyBorder="1" applyAlignment="1">
      <alignment horizontal="justify" wrapText="1"/>
    </xf>
    <xf numFmtId="174" fontId="10" fillId="0" borderId="0" xfId="46" applyNumberFormat="1" applyFont="1" applyBorder="1" applyAlignment="1">
      <alignment horizontal="center" wrapText="1"/>
    </xf>
    <xf numFmtId="173" fontId="10" fillId="0" borderId="0" xfId="46" applyNumberFormat="1" applyFont="1" applyBorder="1" applyAlignment="1">
      <alignment horizontal="justify" wrapText="1"/>
    </xf>
    <xf numFmtId="0" fontId="6" fillId="0" borderId="0" xfId="80" applyFont="1" applyFill="1" applyBorder="1" applyProtection="1">
      <alignment/>
      <protection/>
    </xf>
    <xf numFmtId="0" fontId="6" fillId="0" borderId="0" xfId="76" applyAlignment="1">
      <alignment/>
      <protection/>
    </xf>
    <xf numFmtId="0" fontId="6" fillId="0" borderId="0" xfId="76">
      <alignment/>
      <protection/>
    </xf>
    <xf numFmtId="0" fontId="16" fillId="0" borderId="0" xfId="76" applyFont="1" applyAlignment="1">
      <alignment horizontal="center"/>
      <protection/>
    </xf>
    <xf numFmtId="173" fontId="16" fillId="0" borderId="0" xfId="46" applyNumberFormat="1" applyFont="1" applyAlignment="1">
      <alignment horizontal="center" wrapText="1"/>
    </xf>
    <xf numFmtId="0" fontId="16" fillId="0" borderId="0" xfId="76" applyFont="1" applyAlignment="1">
      <alignment wrapText="1"/>
      <protection/>
    </xf>
    <xf numFmtId="0" fontId="13" fillId="0" borderId="0" xfId="76" applyFont="1" applyAlignment="1">
      <alignment horizontal="left" vertical="top"/>
      <protection/>
    </xf>
    <xf numFmtId="173" fontId="16" fillId="0" borderId="0" xfId="46" applyNumberFormat="1" applyFont="1" applyFill="1" applyAlignment="1">
      <alignment horizontal="center" wrapText="1"/>
    </xf>
    <xf numFmtId="0" fontId="15" fillId="0" borderId="0" xfId="76" applyFont="1" applyAlignment="1">
      <alignment horizontal="justify" wrapText="1"/>
      <protection/>
    </xf>
    <xf numFmtId="0" fontId="13" fillId="0" borderId="0" xfId="76" applyFont="1" applyAlignment="1">
      <alignment vertical="top"/>
      <protection/>
    </xf>
    <xf numFmtId="173" fontId="15" fillId="0" borderId="0" xfId="46" applyNumberFormat="1" applyFont="1" applyAlignment="1">
      <alignment horizontal="justify" wrapText="1"/>
    </xf>
    <xf numFmtId="0" fontId="15" fillId="0" borderId="0" xfId="76" applyFont="1" applyAlignment="1">
      <alignment horizontal="right" wrapText="1"/>
      <protection/>
    </xf>
    <xf numFmtId="0" fontId="16" fillId="0" borderId="0" xfId="76" applyFont="1" applyAlignment="1">
      <alignment horizontal="justify"/>
      <protection/>
    </xf>
    <xf numFmtId="173" fontId="6" fillId="0" borderId="0" xfId="46" applyNumberFormat="1" applyFont="1" applyFill="1" applyAlignment="1">
      <alignment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justify" vertical="top" wrapText="1"/>
    </xf>
    <xf numFmtId="0" fontId="17" fillId="0" borderId="0" xfId="0" applyFont="1" applyAlignment="1">
      <alignment horizontal="justify" vertical="top" wrapText="1"/>
    </xf>
    <xf numFmtId="0" fontId="16" fillId="0" borderId="0" xfId="76" applyFont="1" applyAlignment="1">
      <alignment horizontal="center" vertical="top" wrapText="1"/>
      <protection/>
    </xf>
    <xf numFmtId="0" fontId="16" fillId="0" borderId="0" xfId="76" applyFont="1">
      <alignment/>
      <protection/>
    </xf>
    <xf numFmtId="0" fontId="15" fillId="0" borderId="0" xfId="76" applyFont="1" applyAlignment="1">
      <alignment horizontal="justify" vertical="top" wrapText="1"/>
      <protection/>
    </xf>
    <xf numFmtId="3" fontId="15" fillId="0" borderId="0" xfId="79" applyNumberFormat="1" applyFont="1" applyFill="1" applyBorder="1" applyAlignment="1">
      <alignment horizontal="right" wrapText="1"/>
      <protection/>
    </xf>
    <xf numFmtId="0" fontId="15" fillId="0" borderId="0" xfId="76" applyFont="1" applyAlignment="1">
      <alignment vertical="top" wrapText="1"/>
      <protection/>
    </xf>
    <xf numFmtId="173" fontId="16" fillId="0" borderId="23" xfId="46" applyNumberFormat="1" applyFont="1" applyBorder="1" applyAlignment="1">
      <alignment horizontal="right"/>
    </xf>
    <xf numFmtId="171" fontId="22" fillId="0" borderId="0" xfId="46" applyFont="1" applyAlignment="1">
      <alignment/>
    </xf>
    <xf numFmtId="0" fontId="6" fillId="0" borderId="0" xfId="76" applyBorder="1">
      <alignment/>
      <protection/>
    </xf>
    <xf numFmtId="171" fontId="23" fillId="0" borderId="0" xfId="46" applyFont="1" applyBorder="1" applyAlignment="1">
      <alignment/>
    </xf>
    <xf numFmtId="173" fontId="6" fillId="0" borderId="0" xfId="46" applyNumberFormat="1" applyFont="1" applyFill="1" applyBorder="1" applyAlignment="1">
      <alignment/>
    </xf>
    <xf numFmtId="173" fontId="15" fillId="0" borderId="0" xfId="46" applyNumberFormat="1" applyFont="1" applyFill="1" applyAlignment="1">
      <alignment horizontal="justify" wrapText="1"/>
    </xf>
    <xf numFmtId="173" fontId="16" fillId="0" borderId="29" xfId="46" applyNumberFormat="1" applyFont="1" applyBorder="1" applyAlignment="1">
      <alignment horizontal="justify" wrapText="1"/>
    </xf>
    <xf numFmtId="0" fontId="6" fillId="0" borderId="0" xfId="76" applyBorder="1" applyAlignment="1">
      <alignment/>
      <protection/>
    </xf>
    <xf numFmtId="0" fontId="6" fillId="0" borderId="0" xfId="77" applyAlignment="1">
      <alignment/>
      <protection/>
    </xf>
    <xf numFmtId="0" fontId="6" fillId="0" borderId="0" xfId="77">
      <alignment/>
      <protection/>
    </xf>
    <xf numFmtId="0" fontId="16" fillId="0" borderId="0" xfId="77" applyFont="1" applyAlignment="1">
      <alignment horizontal="center" vertical="center"/>
      <protection/>
    </xf>
    <xf numFmtId="40" fontId="16" fillId="0" borderId="0" xfId="77" applyNumberFormat="1" applyFont="1" applyAlignment="1">
      <alignment horizontal="center" vertical="center" wrapText="1"/>
      <protection/>
    </xf>
    <xf numFmtId="0" fontId="6" fillId="0" borderId="0" xfId="77" applyAlignment="1">
      <alignment horizontal="center" vertical="center"/>
      <protection/>
    </xf>
    <xf numFmtId="0" fontId="16" fillId="0" borderId="0" xfId="77" applyFont="1" applyAlignment="1">
      <alignment horizontal="center"/>
      <protection/>
    </xf>
    <xf numFmtId="0" fontId="16" fillId="0" borderId="0" xfId="77" applyFont="1" applyAlignment="1">
      <alignment horizontal="center" wrapText="1"/>
      <protection/>
    </xf>
    <xf numFmtId="0" fontId="15" fillId="0" borderId="0" xfId="77" applyFont="1" applyAlignment="1">
      <alignment horizontal="justify"/>
      <protection/>
    </xf>
    <xf numFmtId="0" fontId="15" fillId="0" borderId="0" xfId="77" applyFont="1" applyAlignment="1">
      <alignment vertical="top" wrapText="1"/>
      <protection/>
    </xf>
    <xf numFmtId="0" fontId="16" fillId="0" borderId="0" xfId="77" applyFont="1" applyAlignment="1">
      <alignment horizontal="left"/>
      <protection/>
    </xf>
    <xf numFmtId="0" fontId="15" fillId="0" borderId="0" xfId="77" applyFont="1" applyAlignment="1">
      <alignment horizontal="left"/>
      <protection/>
    </xf>
    <xf numFmtId="173" fontId="6" fillId="0" borderId="0" xfId="77" applyNumberFormat="1">
      <alignment/>
      <protection/>
    </xf>
    <xf numFmtId="0" fontId="16" fillId="0" borderId="0" xfId="78" applyFont="1" applyAlignment="1">
      <alignment horizontal="right" vertical="top"/>
      <protection/>
    </xf>
    <xf numFmtId="173" fontId="16" fillId="0" borderId="0" xfId="46" applyNumberFormat="1" applyFont="1" applyAlignment="1">
      <alignment wrapText="1"/>
    </xf>
    <xf numFmtId="0" fontId="16" fillId="0" borderId="0" xfId="78" applyFont="1" applyAlignment="1">
      <alignment horizontal="left" vertical="top"/>
      <protection/>
    </xf>
    <xf numFmtId="173" fontId="16" fillId="0" borderId="0" xfId="46" applyNumberFormat="1" applyFont="1" applyAlignment="1">
      <alignment horizontal="center" vertical="top" wrapText="1"/>
    </xf>
    <xf numFmtId="173" fontId="15" fillId="0" borderId="0" xfId="46" applyNumberFormat="1" applyFont="1" applyAlignment="1">
      <alignment horizontal="right" vertical="top" wrapText="1"/>
    </xf>
    <xf numFmtId="0" fontId="15" fillId="0" borderId="0" xfId="78" applyFont="1" applyAlignment="1">
      <alignment horizontal="left" vertical="top"/>
      <protection/>
    </xf>
    <xf numFmtId="0" fontId="15" fillId="0" borderId="0" xfId="78" applyFont="1" applyAlignment="1">
      <alignment vertical="top"/>
      <protection/>
    </xf>
    <xf numFmtId="0" fontId="15" fillId="0" borderId="0" xfId="78" applyFont="1">
      <alignment/>
      <protection/>
    </xf>
    <xf numFmtId="173" fontId="17" fillId="0" borderId="23" xfId="46" applyNumberFormat="1" applyFont="1" applyBorder="1" applyAlignment="1">
      <alignment horizontal="right" vertical="top" wrapText="1"/>
    </xf>
    <xf numFmtId="0" fontId="16" fillId="0" borderId="0" xfId="78" applyFont="1" applyAlignment="1">
      <alignment horizontal="center"/>
      <protection/>
    </xf>
    <xf numFmtId="0" fontId="15" fillId="0" borderId="0" xfId="79" applyFont="1" applyAlignment="1">
      <alignment/>
      <protection/>
    </xf>
    <xf numFmtId="173" fontId="15" fillId="0" borderId="0" xfId="46" applyNumberFormat="1" applyFont="1" applyFill="1" applyBorder="1" applyAlignment="1">
      <alignment horizontal="right" vertical="top" wrapText="1"/>
    </xf>
    <xf numFmtId="0" fontId="15" fillId="0" borderId="0" xfId="78" applyFont="1" applyAlignment="1">
      <alignment horizontal="justify"/>
      <protection/>
    </xf>
    <xf numFmtId="0" fontId="17" fillId="0" borderId="0" xfId="78" applyFont="1" applyAlignment="1">
      <alignment/>
      <protection/>
    </xf>
    <xf numFmtId="173" fontId="16" fillId="0" borderId="22" xfId="78" applyNumberFormat="1" applyFont="1" applyBorder="1" applyAlignment="1">
      <alignment horizontal="right" wrapText="1"/>
      <protection/>
    </xf>
    <xf numFmtId="0" fontId="13" fillId="0" borderId="0" xfId="78" applyFont="1" applyAlignment="1">
      <alignment/>
      <protection/>
    </xf>
    <xf numFmtId="0" fontId="15" fillId="0" borderId="0" xfId="78" applyFont="1" applyAlignment="1">
      <alignment/>
      <protection/>
    </xf>
    <xf numFmtId="0" fontId="15" fillId="0" borderId="0" xfId="78" applyFont="1" applyAlignment="1">
      <alignment wrapText="1"/>
      <protection/>
    </xf>
    <xf numFmtId="173" fontId="16" fillId="0" borderId="30" xfId="78" applyNumberFormat="1" applyFont="1" applyBorder="1" applyAlignment="1">
      <alignment horizontal="right" wrapText="1"/>
      <protection/>
    </xf>
    <xf numFmtId="0" fontId="16" fillId="0" borderId="0" xfId="78" applyFont="1" applyAlignment="1">
      <alignment vertical="top"/>
      <protection/>
    </xf>
    <xf numFmtId="0" fontId="15" fillId="0" borderId="0" xfId="78" applyFont="1" applyAlignment="1">
      <alignment vertical="top" wrapText="1"/>
      <protection/>
    </xf>
    <xf numFmtId="3" fontId="17" fillId="0" borderId="22" xfId="0" applyNumberFormat="1" applyFont="1" applyBorder="1" applyAlignment="1">
      <alignment horizontal="right" wrapText="1"/>
    </xf>
    <xf numFmtId="173" fontId="15" fillId="0" borderId="0" xfId="46" applyNumberFormat="1" applyFont="1" applyAlignment="1">
      <alignment/>
    </xf>
    <xf numFmtId="173" fontId="15" fillId="0" borderId="0" xfId="46" applyNumberFormat="1" applyFont="1" applyFill="1" applyBorder="1" applyAlignment="1">
      <alignment/>
    </xf>
    <xf numFmtId="3" fontId="13" fillId="0" borderId="22" xfId="0" applyNumberFormat="1" applyFont="1" applyBorder="1" applyAlignment="1">
      <alignment horizontal="right"/>
    </xf>
    <xf numFmtId="0" fontId="17" fillId="0" borderId="28" xfId="0" applyFont="1" applyBorder="1" applyAlignment="1">
      <alignment horizontal="justify" wrapText="1"/>
    </xf>
    <xf numFmtId="3" fontId="17" fillId="0" borderId="28" xfId="0" applyNumberFormat="1" applyFont="1" applyBorder="1" applyAlignment="1">
      <alignment horizontal="right" wrapText="1"/>
    </xf>
    <xf numFmtId="173" fontId="16" fillId="0" borderId="0" xfId="46" applyNumberFormat="1" applyFont="1" applyFill="1" applyAlignment="1">
      <alignment horizontal="right" wrapText="1"/>
    </xf>
    <xf numFmtId="173" fontId="15" fillId="0" borderId="24" xfId="46" applyNumberFormat="1" applyFont="1" applyFill="1" applyBorder="1" applyAlignment="1">
      <alignment wrapText="1"/>
    </xf>
    <xf numFmtId="0" fontId="17" fillId="0" borderId="0" xfId="0" applyFont="1" applyAlignment="1">
      <alignment horizontal="left"/>
    </xf>
    <xf numFmtId="173" fontId="16" fillId="0" borderId="0" xfId="46" applyNumberFormat="1" applyFont="1" applyFill="1" applyBorder="1" applyAlignment="1">
      <alignment horizontal="center" wrapText="1"/>
    </xf>
    <xf numFmtId="173" fontId="16" fillId="0" borderId="24" xfId="46" applyNumberFormat="1" applyFont="1" applyFill="1" applyBorder="1" applyAlignment="1">
      <alignment horizontal="center" wrapText="1"/>
    </xf>
    <xf numFmtId="173" fontId="16" fillId="0" borderId="0" xfId="46" applyNumberFormat="1" applyFont="1" applyFill="1" applyBorder="1" applyAlignment="1">
      <alignment wrapText="1"/>
    </xf>
    <xf numFmtId="173" fontId="16" fillId="0" borderId="24" xfId="46" applyNumberFormat="1" applyFont="1" applyFill="1" applyBorder="1" applyAlignment="1">
      <alignment wrapText="1"/>
    </xf>
    <xf numFmtId="0" fontId="16" fillId="0" borderId="0" xfId="79" applyFont="1" applyAlignment="1">
      <alignment/>
      <protection/>
    </xf>
    <xf numFmtId="173" fontId="15" fillId="0" borderId="0" xfId="46" applyNumberFormat="1" applyFont="1" applyFill="1" applyBorder="1" applyAlignment="1">
      <alignment wrapText="1"/>
    </xf>
    <xf numFmtId="0" fontId="15" fillId="0" borderId="0" xfId="79" applyFont="1" applyFill="1" applyBorder="1" applyAlignment="1">
      <alignment horizontal="right" wrapText="1"/>
      <protection/>
    </xf>
    <xf numFmtId="3" fontId="15" fillId="0" borderId="22" xfId="79" applyNumberFormat="1" applyFont="1" applyFill="1" applyBorder="1" applyAlignment="1">
      <alignment horizontal="right" wrapText="1"/>
      <protection/>
    </xf>
    <xf numFmtId="40" fontId="16" fillId="0" borderId="0" xfId="79" applyNumberFormat="1" applyFont="1" applyAlignment="1">
      <alignment/>
      <protection/>
    </xf>
    <xf numFmtId="173" fontId="16" fillId="0" borderId="30" xfId="46" applyNumberFormat="1" applyFont="1" applyFill="1" applyBorder="1" applyAlignment="1">
      <alignment horizontal="right" wrapText="1"/>
    </xf>
    <xf numFmtId="173" fontId="16" fillId="0" borderId="31" xfId="46" applyNumberFormat="1" applyFont="1" applyFill="1" applyBorder="1" applyAlignment="1">
      <alignment horizontal="right" wrapText="1"/>
    </xf>
    <xf numFmtId="173" fontId="16" fillId="0" borderId="24" xfId="46" applyNumberFormat="1" applyFont="1" applyFill="1" applyBorder="1" applyAlignment="1">
      <alignment horizontal="right" wrapText="1"/>
    </xf>
    <xf numFmtId="0" fontId="13" fillId="0" borderId="22" xfId="0" applyFont="1" applyBorder="1" applyAlignment="1">
      <alignment/>
    </xf>
    <xf numFmtId="0" fontId="15" fillId="0" borderId="0" xfId="79" applyFont="1" applyAlignment="1">
      <alignment vertical="top"/>
      <protection/>
    </xf>
    <xf numFmtId="3" fontId="17" fillId="0" borderId="30" xfId="0" applyNumberFormat="1" applyFont="1" applyBorder="1" applyAlignment="1">
      <alignment horizontal="right" wrapText="1"/>
    </xf>
    <xf numFmtId="173" fontId="15" fillId="0" borderId="0" xfId="46" applyNumberFormat="1" applyFont="1" applyFill="1" applyBorder="1" applyAlignment="1">
      <alignment horizontal="center" vertical="center" wrapText="1"/>
    </xf>
    <xf numFmtId="173" fontId="15" fillId="0" borderId="24" xfId="46" applyNumberFormat="1" applyFont="1" applyFill="1" applyBorder="1" applyAlignment="1">
      <alignment horizontal="center" vertical="center" wrapText="1"/>
    </xf>
    <xf numFmtId="0" fontId="15" fillId="0" borderId="0" xfId="79" applyFont="1" applyBorder="1" applyAlignment="1">
      <alignment/>
      <protection/>
    </xf>
    <xf numFmtId="0" fontId="16" fillId="0" borderId="0" xfId="79" applyFont="1" applyBorder="1" applyAlignment="1">
      <alignment horizontal="center" vertical="top"/>
      <protection/>
    </xf>
    <xf numFmtId="173" fontId="16" fillId="0" borderId="0" xfId="46" applyNumberFormat="1" applyFont="1" applyFill="1" applyBorder="1" applyAlignment="1">
      <alignment horizontal="left" vertical="center" wrapText="1"/>
    </xf>
    <xf numFmtId="0" fontId="14" fillId="0" borderId="0" xfId="0" applyFont="1" applyBorder="1" applyAlignment="1">
      <alignment vertical="top" wrapText="1"/>
    </xf>
    <xf numFmtId="0" fontId="15" fillId="0" borderId="0" xfId="79" applyFont="1" applyAlignment="1">
      <alignment horizontal="justify" vertical="top"/>
      <protection/>
    </xf>
    <xf numFmtId="0" fontId="16" fillId="0" borderId="0" xfId="79" applyFont="1" applyAlignment="1">
      <alignment vertical="top"/>
      <protection/>
    </xf>
    <xf numFmtId="173" fontId="15" fillId="0" borderId="0" xfId="78" applyNumberFormat="1" applyFont="1" applyAlignment="1">
      <alignment/>
      <protection/>
    </xf>
    <xf numFmtId="0" fontId="16" fillId="0" borderId="0" xfId="78" applyFont="1" applyAlignment="1">
      <alignment/>
      <protection/>
    </xf>
    <xf numFmtId="173" fontId="15" fillId="0" borderId="0" xfId="78" applyNumberFormat="1" applyFont="1">
      <alignment/>
      <protection/>
    </xf>
    <xf numFmtId="4" fontId="13" fillId="0" borderId="0" xfId="0" applyNumberFormat="1" applyFont="1" applyAlignment="1">
      <alignment/>
    </xf>
    <xf numFmtId="1" fontId="25" fillId="0" borderId="0" xfId="75" applyNumberFormat="1" applyFont="1">
      <alignment/>
      <protection/>
    </xf>
    <xf numFmtId="1" fontId="15" fillId="0" borderId="0" xfId="75" applyNumberFormat="1" applyFont="1" applyAlignment="1">
      <alignment wrapText="1"/>
      <protection/>
    </xf>
    <xf numFmtId="173" fontId="15" fillId="37" borderId="0" xfId="46" applyNumberFormat="1" applyFont="1" applyFill="1" applyAlignment="1">
      <alignment horizontal="right" wrapText="1"/>
    </xf>
    <xf numFmtId="38" fontId="16" fillId="37" borderId="28" xfId="78" applyNumberFormat="1" applyFont="1" applyFill="1" applyBorder="1" applyAlignment="1">
      <alignment horizontal="right" wrapText="1"/>
      <protection/>
    </xf>
    <xf numFmtId="38" fontId="16" fillId="37" borderId="0" xfId="78" applyNumberFormat="1" applyFont="1" applyFill="1" applyBorder="1" applyAlignment="1">
      <alignment horizontal="right" wrapText="1"/>
      <protection/>
    </xf>
    <xf numFmtId="3" fontId="16" fillId="37" borderId="22" xfId="77" applyNumberFormat="1" applyFont="1" applyFill="1" applyBorder="1" applyAlignment="1">
      <alignment horizontal="right" wrapText="1"/>
      <protection/>
    </xf>
    <xf numFmtId="173" fontId="15" fillId="38" borderId="0" xfId="46" applyNumberFormat="1" applyFont="1" applyFill="1" applyAlignment="1">
      <alignment horizontal="justify" wrapText="1"/>
    </xf>
    <xf numFmtId="173" fontId="15" fillId="38" borderId="0" xfId="46" applyNumberFormat="1" applyFont="1" applyFill="1" applyAlignment="1">
      <alignment horizontal="right" wrapText="1"/>
    </xf>
    <xf numFmtId="173" fontId="16" fillId="38" borderId="23" xfId="46" applyNumberFormat="1" applyFont="1" applyFill="1" applyBorder="1" applyAlignment="1">
      <alignment horizontal="right" wrapText="1"/>
    </xf>
    <xf numFmtId="3" fontId="13" fillId="0" borderId="0" xfId="46" applyNumberFormat="1" applyFont="1" applyAlignment="1">
      <alignment/>
    </xf>
    <xf numFmtId="3" fontId="17" fillId="0" borderId="28" xfId="46" applyNumberFormat="1" applyFont="1" applyBorder="1" applyAlignment="1">
      <alignment/>
    </xf>
    <xf numFmtId="3" fontId="17" fillId="0" borderId="30" xfId="46" applyNumberFormat="1" applyFont="1" applyBorder="1" applyAlignment="1">
      <alignment/>
    </xf>
    <xf numFmtId="3" fontId="13" fillId="0" borderId="0" xfId="46" applyNumberFormat="1" applyFont="1" applyFill="1" applyAlignment="1">
      <alignment/>
    </xf>
    <xf numFmtId="0" fontId="15" fillId="0" borderId="0" xfId="81" applyFont="1" applyAlignment="1">
      <alignment horizontal="right"/>
      <protection/>
    </xf>
    <xf numFmtId="0" fontId="16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 wrapText="1"/>
    </xf>
    <xf numFmtId="0" fontId="18" fillId="0" borderId="0" xfId="0" applyFont="1" applyAlignment="1">
      <alignment horizontal="right"/>
    </xf>
    <xf numFmtId="0" fontId="15" fillId="0" borderId="0" xfId="0" applyFont="1" applyFill="1" applyAlignment="1">
      <alignment horizontal="right"/>
    </xf>
    <xf numFmtId="0" fontId="13" fillId="0" borderId="0" xfId="0" applyFont="1" applyAlignment="1">
      <alignment horizontal="center" wrapText="1"/>
    </xf>
    <xf numFmtId="3" fontId="59" fillId="0" borderId="0" xfId="0" applyNumberFormat="1" applyFont="1" applyAlignment="1">
      <alignment horizontal="right" wrapText="1"/>
    </xf>
    <xf numFmtId="0" fontId="17" fillId="0" borderId="0" xfId="0" applyFont="1" applyAlignment="1">
      <alignment horizontal="left" wrapText="1" indent="1"/>
    </xf>
    <xf numFmtId="3" fontId="17" fillId="0" borderId="23" xfId="0" applyNumberFormat="1" applyFont="1" applyBorder="1" applyAlignment="1">
      <alignment horizontal="right" wrapText="1"/>
    </xf>
    <xf numFmtId="0" fontId="13" fillId="0" borderId="0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17" fillId="0" borderId="22" xfId="0" applyFont="1" applyBorder="1" applyAlignment="1">
      <alignment horizontal="right" wrapText="1"/>
    </xf>
    <xf numFmtId="0" fontId="13" fillId="0" borderId="22" xfId="0" applyFont="1" applyBorder="1" applyAlignment="1">
      <alignment horizontal="right"/>
    </xf>
    <xf numFmtId="0" fontId="17" fillId="0" borderId="22" xfId="0" applyFont="1" applyBorder="1" applyAlignment="1">
      <alignment horizontal="right"/>
    </xf>
    <xf numFmtId="3" fontId="17" fillId="0" borderId="32" xfId="0" applyNumberFormat="1" applyFont="1" applyBorder="1" applyAlignment="1">
      <alignment horizontal="right" wrapText="1"/>
    </xf>
    <xf numFmtId="0" fontId="19" fillId="0" borderId="0" xfId="0" applyFont="1" applyAlignment="1">
      <alignment wrapText="1"/>
    </xf>
    <xf numFmtId="3" fontId="13" fillId="0" borderId="0" xfId="0" applyNumberFormat="1" applyFont="1" applyAlignment="1">
      <alignment wrapText="1"/>
    </xf>
    <xf numFmtId="0" fontId="13" fillId="0" borderId="22" xfId="0" applyFont="1" applyBorder="1" applyAlignment="1">
      <alignment wrapText="1"/>
    </xf>
    <xf numFmtId="0" fontId="26" fillId="0" borderId="0" xfId="0" applyFont="1" applyAlignment="1">
      <alignment/>
    </xf>
    <xf numFmtId="3" fontId="60" fillId="0" borderId="0" xfId="0" applyNumberFormat="1" applyFont="1" applyAlignment="1">
      <alignment wrapText="1"/>
    </xf>
    <xf numFmtId="3" fontId="17" fillId="0" borderId="0" xfId="0" applyNumberFormat="1" applyFont="1" applyAlignment="1">
      <alignment wrapText="1"/>
    </xf>
    <xf numFmtId="0" fontId="59" fillId="0" borderId="0" xfId="0" applyFont="1" applyAlignment="1">
      <alignment wrapText="1"/>
    </xf>
    <xf numFmtId="3" fontId="59" fillId="0" borderId="0" xfId="0" applyNumberFormat="1" applyFont="1" applyAlignment="1">
      <alignment wrapText="1"/>
    </xf>
    <xf numFmtId="3" fontId="59" fillId="0" borderId="22" xfId="0" applyNumberFormat="1" applyFont="1" applyBorder="1" applyAlignment="1">
      <alignment wrapText="1"/>
    </xf>
    <xf numFmtId="3" fontId="13" fillId="0" borderId="22" xfId="0" applyNumberFormat="1" applyFont="1" applyBorder="1" applyAlignment="1">
      <alignment wrapText="1"/>
    </xf>
    <xf numFmtId="3" fontId="60" fillId="0" borderId="30" xfId="0" applyNumberFormat="1" applyFont="1" applyBorder="1" applyAlignment="1">
      <alignment wrapText="1"/>
    </xf>
    <xf numFmtId="3" fontId="17" fillId="0" borderId="30" xfId="0" applyNumberFormat="1" applyFont="1" applyBorder="1" applyAlignment="1">
      <alignment wrapText="1"/>
    </xf>
    <xf numFmtId="3" fontId="60" fillId="0" borderId="22" xfId="0" applyNumberFormat="1" applyFont="1" applyBorder="1" applyAlignment="1">
      <alignment wrapText="1"/>
    </xf>
    <xf numFmtId="3" fontId="17" fillId="0" borderId="22" xfId="0" applyNumberFormat="1" applyFont="1" applyBorder="1" applyAlignment="1">
      <alignment wrapText="1"/>
    </xf>
    <xf numFmtId="0" fontId="17" fillId="0" borderId="22" xfId="0" applyFont="1" applyBorder="1" applyAlignment="1">
      <alignment wrapText="1"/>
    </xf>
    <xf numFmtId="3" fontId="60" fillId="0" borderId="23" xfId="0" applyNumberFormat="1" applyFont="1" applyBorder="1" applyAlignment="1">
      <alignment wrapText="1"/>
    </xf>
    <xf numFmtId="3" fontId="17" fillId="0" borderId="23" xfId="0" applyNumberFormat="1" applyFont="1" applyBorder="1" applyAlignment="1">
      <alignment wrapText="1"/>
    </xf>
    <xf numFmtId="173" fontId="16" fillId="0" borderId="33" xfId="46" applyNumberFormat="1" applyFont="1" applyBorder="1" applyAlignment="1">
      <alignment horizontal="center"/>
    </xf>
    <xf numFmtId="173" fontId="16" fillId="0" borderId="25" xfId="46" applyNumberFormat="1" applyFont="1" applyBorder="1" applyAlignment="1">
      <alignment horizontal="center"/>
    </xf>
    <xf numFmtId="173" fontId="16" fillId="0" borderId="0" xfId="78" applyNumberFormat="1" applyFont="1" applyAlignment="1">
      <alignment horizontal="center" wrapText="1"/>
      <protection/>
    </xf>
    <xf numFmtId="0" fontId="14" fillId="0" borderId="0" xfId="0" applyFont="1" applyAlignment="1">
      <alignment wrapText="1"/>
    </xf>
    <xf numFmtId="0" fontId="17" fillId="0" borderId="0" xfId="0" applyFont="1" applyAlignment="1">
      <alignment wrapText="1"/>
    </xf>
  </cellXfs>
  <cellStyles count="80">
    <cellStyle name="Normal" xfId="0"/>
    <cellStyle name="RowLevel_0" xfId="1"/>
    <cellStyle name="_SUMMARY OF RESULTS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3d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AnhPos" xfId="41"/>
    <cellStyle name="Bad" xfId="42"/>
    <cellStyle name="BilPos" xfId="43"/>
    <cellStyle name="Calculation" xfId="44"/>
    <cellStyle name="Check Cell" xfId="45"/>
    <cellStyle name="Comma" xfId="46"/>
    <cellStyle name="Comma [0]" xfId="47"/>
    <cellStyle name="Comma 3" xfId="48"/>
    <cellStyle name="Currency" xfId="49"/>
    <cellStyle name="Currency [0]" xfId="50"/>
    <cellStyle name="Dezimal_IAS 2001" xfId="51"/>
    <cellStyle name="Euro" xfId="52"/>
    <cellStyle name="Explanatory Text" xfId="53"/>
    <cellStyle name="Followed Hyperlink" xfId="54"/>
    <cellStyle name="Good" xfId="55"/>
    <cellStyle name="HauptPos" xfId="56"/>
    <cellStyle name="Heading 1" xfId="57"/>
    <cellStyle name="Heading 2" xfId="58"/>
    <cellStyle name="Heading 3" xfId="59"/>
    <cellStyle name="Heading 4" xfId="60"/>
    <cellStyle name="HievPos" xfId="61"/>
    <cellStyle name="Hyperlink" xfId="62"/>
    <cellStyle name="IC" xfId="63"/>
    <cellStyle name="Input" xfId="64"/>
    <cellStyle name="KAKlein" xfId="65"/>
    <cellStyle name="KA-Konto" xfId="66"/>
    <cellStyle name="KA-Konto HB" xfId="67"/>
    <cellStyle name="KonsAnmerk" xfId="68"/>
    <cellStyle name="KonsPos" xfId="69"/>
    <cellStyle name="KonsPosII" xfId="70"/>
    <cellStyle name="Linked Cell" xfId="71"/>
    <cellStyle name="Maus-Position" xfId="72"/>
    <cellStyle name="Neutral" xfId="73"/>
    <cellStyle name="Normal 4" xfId="74"/>
    <cellStyle name="Normal_Book1_1" xfId="75"/>
    <cellStyle name="Normal_Book2" xfId="76"/>
    <cellStyle name="Normal_Book3" xfId="77"/>
    <cellStyle name="Normal_Book4" xfId="78"/>
    <cellStyle name="Normal_Book6" xfId="79"/>
    <cellStyle name="Normal_Management Accounts Template  March RV" xfId="80"/>
    <cellStyle name="Normal_Maturity &amp; FX position" xfId="81"/>
    <cellStyle name="Note" xfId="82"/>
    <cellStyle name="Output" xfId="83"/>
    <cellStyle name="Percent" xfId="84"/>
    <cellStyle name="ProzentRahmen" xfId="85"/>
    <cellStyle name="Standard_Budget 2002" xfId="86"/>
    <cellStyle name="Style 1" xfId="87"/>
    <cellStyle name="SumPos" xfId="88"/>
    <cellStyle name="SumPosII" xfId="89"/>
    <cellStyle name="Title" xfId="90"/>
    <cellStyle name="Total" xfId="91"/>
    <cellStyle name="Warning Text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laciar\Desktop\MARS%202010\BILANCI\Mngmnt%20accounts%2009-DEC-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laciar\Desktop\MARS%202010\BILANCI\Desktop\Pasqyrat_Financiare_2005\financial%20statements%20in%20excel%20NIKU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Julia\2009\12%20DHJETOR%202009\Annual%20Report\Cognos\IFRS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ngmnt account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ss"/>
      <sheetName val="Liab"/>
      <sheetName val="P&amp;L"/>
      <sheetName val="BS"/>
      <sheetName val="PL"/>
      <sheetName val="OE"/>
      <sheetName val="CF"/>
      <sheetName val="OpenBal"/>
      <sheetName val="N4"/>
      <sheetName val="N5"/>
      <sheetName val="N6"/>
      <sheetName val="N7"/>
      <sheetName val="N8"/>
      <sheetName val="N9"/>
      <sheetName val="N10"/>
      <sheetName val="N11"/>
      <sheetName val="N13"/>
      <sheetName val="N14"/>
      <sheetName val="N15"/>
      <sheetName val="Pay"/>
      <sheetName val="Admin"/>
      <sheetName val="N19"/>
      <sheetName val="tax"/>
      <sheetName val="N24"/>
      <sheetName val="Liq"/>
      <sheetName val="FX"/>
      <sheetName val="Tickmarks"/>
      <sheetName val="BSpbc"/>
      <sheetName val="PLpbc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itle"/>
      <sheetName val="check"/>
      <sheetName val="summary"/>
      <sheetName val="balance sheet"/>
      <sheetName val="SC"/>
      <sheetName val="HA"/>
      <sheetName val="profit &amp; loss"/>
      <sheetName val="GV"/>
      <sheetName val="KE"/>
      <sheetName val="KB"/>
      <sheetName val="additional info"/>
      <sheetName val="AK"/>
      <sheetName val="NPL"/>
      <sheetName val="SN"/>
      <sheetName val="SR1"/>
      <sheetName val="SR3"/>
      <sheetName val="SR2"/>
      <sheetName val="TG"/>
      <sheetName val="CF"/>
      <sheetName val="SEG"/>
      <sheetName val="RP"/>
      <sheetName val="REPO"/>
      <sheetName val="LRI"/>
      <sheetName val="IPD"/>
      <sheetName val="FIN"/>
      <sheetName val="CEC"/>
      <sheetName val="FX"/>
      <sheetName val="DT"/>
      <sheetName val="FV"/>
      <sheetName val="PF1"/>
      <sheetName val="PF2"/>
      <sheetName val="LIQ"/>
      <sheetName val="RSL"/>
      <sheetName val="ownfunds"/>
      <sheetName val="openpos"/>
      <sheetName val="tradingbook"/>
      <sheetName val="risk assets"/>
      <sheetName val="offbalance"/>
      <sheetName val="offbalance2"/>
      <sheetName val="consolidation"/>
      <sheetName val="hedging"/>
      <sheetName val="STP"/>
      <sheetName val="Short Codes"/>
      <sheetName val="Modifications"/>
      <sheetName val="Daten"/>
      <sheetName val="transfer"/>
      <sheetName val="transferQ"/>
    </sheetNames>
    <sheetDataSet>
      <sheetData sheetId="0">
        <row r="10">
          <cell r="D10">
            <v>40178</v>
          </cell>
        </row>
      </sheetData>
      <sheetData sheetId="4">
        <row r="34">
          <cell r="J34">
            <v>630453962</v>
          </cell>
          <cell r="K34">
            <v>593671</v>
          </cell>
          <cell r="L34">
            <v>0</v>
          </cell>
          <cell r="M34">
            <v>631047633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631047633</v>
          </cell>
          <cell r="T34">
            <v>0</v>
          </cell>
          <cell r="U34">
            <v>0</v>
          </cell>
          <cell r="V34">
            <v>0</v>
          </cell>
          <cell r="W34">
            <v>631047633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311110423</v>
          </cell>
          <cell r="AD34">
            <v>319937210</v>
          </cell>
          <cell r="AE34">
            <v>0</v>
          </cell>
        </row>
        <row r="68">
          <cell r="J68">
            <v>0</v>
          </cell>
          <cell r="K68">
            <v>0</v>
          </cell>
          <cell r="L68">
            <v>2566865992</v>
          </cell>
          <cell r="M68">
            <v>2566865992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2566865992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2566865992</v>
          </cell>
          <cell r="AB68">
            <v>0</v>
          </cell>
          <cell r="AC68">
            <v>2566865992</v>
          </cell>
          <cell r="AD68">
            <v>0</v>
          </cell>
          <cell r="AE68">
            <v>0</v>
          </cell>
          <cell r="AF68">
            <v>2209550616</v>
          </cell>
          <cell r="AG68">
            <v>0</v>
          </cell>
          <cell r="AH68">
            <v>357315376</v>
          </cell>
        </row>
        <row r="102"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36">
          <cell r="C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R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Y136">
            <v>0</v>
          </cell>
          <cell r="Z136">
            <v>0</v>
          </cell>
          <cell r="AA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</row>
        <row r="170">
          <cell r="C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Q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E170">
            <v>0</v>
          </cell>
          <cell r="AF170">
            <v>0</v>
          </cell>
          <cell r="AG170">
            <v>0</v>
          </cell>
        </row>
        <row r="204">
          <cell r="C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Q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</row>
        <row r="238">
          <cell r="K238">
            <v>0</v>
          </cell>
          <cell r="L238">
            <v>75620412.89740832</v>
          </cell>
          <cell r="M238">
            <v>0</v>
          </cell>
        </row>
        <row r="292">
          <cell r="J292">
            <v>13188278.891400002</v>
          </cell>
          <cell r="K292">
            <v>0</v>
          </cell>
          <cell r="L292">
            <v>0</v>
          </cell>
          <cell r="M292">
            <v>0</v>
          </cell>
          <cell r="N292">
            <v>9933120</v>
          </cell>
          <cell r="O292">
            <v>0</v>
          </cell>
          <cell r="P292">
            <v>0</v>
          </cell>
          <cell r="Q292">
            <v>23121398.891400002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C292">
            <v>0</v>
          </cell>
          <cell r="AD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23121398.891400002</v>
          </cell>
          <cell r="AL292">
            <v>0</v>
          </cell>
          <cell r="AM292">
            <v>0</v>
          </cell>
        </row>
        <row r="326">
          <cell r="J326">
            <v>375650702</v>
          </cell>
          <cell r="K326">
            <v>152427882</v>
          </cell>
          <cell r="L326">
            <v>0</v>
          </cell>
          <cell r="M326">
            <v>165206760</v>
          </cell>
          <cell r="N326">
            <v>362871824</v>
          </cell>
          <cell r="O326">
            <v>0</v>
          </cell>
          <cell r="P326">
            <v>528078584</v>
          </cell>
          <cell r="Q326">
            <v>0</v>
          </cell>
          <cell r="R326">
            <v>0</v>
          </cell>
          <cell r="S326">
            <v>0</v>
          </cell>
          <cell r="T326">
            <v>165206760</v>
          </cell>
          <cell r="U326">
            <v>362871824</v>
          </cell>
          <cell r="V326">
            <v>362871824</v>
          </cell>
          <cell r="W326">
            <v>0</v>
          </cell>
          <cell r="X326">
            <v>0</v>
          </cell>
          <cell r="Y326">
            <v>0</v>
          </cell>
          <cell r="Z326">
            <v>165206760</v>
          </cell>
          <cell r="AA326">
            <v>362871824</v>
          </cell>
          <cell r="AB326">
            <v>0</v>
          </cell>
        </row>
        <row r="360"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</row>
        <row r="394"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</row>
        <row r="428">
          <cell r="J428">
            <v>0</v>
          </cell>
          <cell r="L428">
            <v>0</v>
          </cell>
          <cell r="M428">
            <v>0</v>
          </cell>
          <cell r="N428">
            <v>31562627</v>
          </cell>
          <cell r="O428">
            <v>31562627</v>
          </cell>
          <cell r="P428">
            <v>0</v>
          </cell>
          <cell r="Q428">
            <v>0</v>
          </cell>
        </row>
        <row r="462"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</row>
        <row r="521">
          <cell r="J521">
            <v>13905049.102400001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13905049.102400001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X521">
            <v>0</v>
          </cell>
          <cell r="Y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13905049.102400001</v>
          </cell>
          <cell r="AL521">
            <v>0</v>
          </cell>
          <cell r="AM521">
            <v>0</v>
          </cell>
        </row>
        <row r="555"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</row>
      </sheetData>
      <sheetData sheetId="5">
        <row r="34">
          <cell r="B34">
            <v>0</v>
          </cell>
        </row>
        <row r="69">
          <cell r="B69">
            <v>0</v>
          </cell>
        </row>
        <row r="104">
          <cell r="B104">
            <v>0</v>
          </cell>
        </row>
        <row r="139">
          <cell r="B139">
            <v>0</v>
          </cell>
        </row>
      </sheetData>
      <sheetData sheetId="6">
        <row r="624">
          <cell r="E624">
            <v>4621326654</v>
          </cell>
        </row>
      </sheetData>
      <sheetData sheetId="8">
        <row r="12">
          <cell r="U12">
            <v>0</v>
          </cell>
        </row>
        <row r="13">
          <cell r="U13">
            <v>0</v>
          </cell>
        </row>
        <row r="14">
          <cell r="U14">
            <v>4348232686</v>
          </cell>
        </row>
        <row r="15">
          <cell r="U15">
            <v>0</v>
          </cell>
        </row>
        <row r="16">
          <cell r="U16">
            <v>0</v>
          </cell>
        </row>
        <row r="18">
          <cell r="U18">
            <v>0</v>
          </cell>
        </row>
        <row r="19">
          <cell r="U19">
            <v>0</v>
          </cell>
        </row>
        <row r="20">
          <cell r="U20">
            <v>15377124545.47</v>
          </cell>
        </row>
        <row r="24">
          <cell r="U24">
            <v>0</v>
          </cell>
        </row>
        <row r="25">
          <cell r="U25">
            <v>0</v>
          </cell>
        </row>
        <row r="26">
          <cell r="U26">
            <v>0</v>
          </cell>
        </row>
        <row r="27">
          <cell r="U27">
            <v>0</v>
          </cell>
        </row>
        <row r="28">
          <cell r="U28">
            <v>0</v>
          </cell>
        </row>
        <row r="29">
          <cell r="U29">
            <v>0</v>
          </cell>
        </row>
        <row r="30">
          <cell r="U30">
            <v>0</v>
          </cell>
        </row>
        <row r="31">
          <cell r="U31">
            <v>0</v>
          </cell>
        </row>
        <row r="32">
          <cell r="U32">
            <v>0</v>
          </cell>
        </row>
        <row r="33">
          <cell r="U33">
            <v>19733823.0455</v>
          </cell>
        </row>
        <row r="34">
          <cell r="U34">
            <v>0</v>
          </cell>
        </row>
        <row r="35">
          <cell r="U35">
            <v>0</v>
          </cell>
        </row>
        <row r="36">
          <cell r="U36">
            <v>19733823.0455</v>
          </cell>
        </row>
      </sheetData>
      <sheetData sheetId="9">
        <row r="12">
          <cell r="W12">
            <v>92250000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</row>
        <row r="40">
          <cell r="W40">
            <v>109648000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</row>
        <row r="63"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</row>
        <row r="86">
          <cell r="W86">
            <v>19733822.823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</row>
      </sheetData>
      <sheetData sheetId="13">
        <row r="16">
          <cell r="S16">
            <v>93189710872</v>
          </cell>
        </row>
        <row r="17">
          <cell r="S17">
            <v>0</v>
          </cell>
        </row>
        <row r="23">
          <cell r="S23">
            <v>0</v>
          </cell>
        </row>
        <row r="26">
          <cell r="S26">
            <v>0</v>
          </cell>
        </row>
        <row r="41">
          <cell r="S41">
            <v>0</v>
          </cell>
        </row>
        <row r="42">
          <cell r="S42">
            <v>840867833.4200001</v>
          </cell>
        </row>
        <row r="43">
          <cell r="S43">
            <v>0</v>
          </cell>
        </row>
        <row r="44">
          <cell r="S44">
            <v>795397953.6300004</v>
          </cell>
        </row>
        <row r="46">
          <cell r="S46">
            <v>0</v>
          </cell>
        </row>
        <row r="48">
          <cell r="S48">
            <v>0</v>
          </cell>
        </row>
        <row r="50">
          <cell r="S50">
            <v>129657587.75343335</v>
          </cell>
        </row>
        <row r="52">
          <cell r="S52">
            <v>98896660.08000001</v>
          </cell>
        </row>
        <row r="54">
          <cell r="S54">
            <v>0</v>
          </cell>
        </row>
        <row r="55">
          <cell r="S55">
            <v>0</v>
          </cell>
        </row>
      </sheetData>
      <sheetData sheetId="14">
        <row r="16">
          <cell r="L16">
            <v>0</v>
          </cell>
        </row>
        <row r="18">
          <cell r="L18">
            <v>0</v>
          </cell>
        </row>
        <row r="20">
          <cell r="L20">
            <v>0</v>
          </cell>
        </row>
        <row r="22">
          <cell r="L22">
            <v>0</v>
          </cell>
        </row>
        <row r="25">
          <cell r="L25">
            <v>0</v>
          </cell>
        </row>
        <row r="28">
          <cell r="L28">
            <v>0</v>
          </cell>
        </row>
        <row r="31">
          <cell r="L31">
            <v>0</v>
          </cell>
        </row>
        <row r="33">
          <cell r="L33">
            <v>0</v>
          </cell>
        </row>
        <row r="35">
          <cell r="L35">
            <v>0</v>
          </cell>
        </row>
        <row r="37">
          <cell r="L37">
            <v>0</v>
          </cell>
        </row>
        <row r="40">
          <cell r="L40">
            <v>0</v>
          </cell>
        </row>
        <row r="43">
          <cell r="L43">
            <v>0</v>
          </cell>
        </row>
        <row r="46">
          <cell r="L46">
            <v>0</v>
          </cell>
        </row>
        <row r="48">
          <cell r="L48">
            <v>0</v>
          </cell>
        </row>
        <row r="50">
          <cell r="L50">
            <v>1774321695.0561523</v>
          </cell>
        </row>
        <row r="52">
          <cell r="L52">
            <v>33731363</v>
          </cell>
        </row>
        <row r="55">
          <cell r="L55">
            <v>1855060954.979192</v>
          </cell>
        </row>
        <row r="58">
          <cell r="L58">
            <v>945279303.5349998</v>
          </cell>
        </row>
        <row r="60">
          <cell r="L60">
            <v>1291062150.1809442</v>
          </cell>
        </row>
      </sheetData>
      <sheetData sheetId="15">
        <row r="17">
          <cell r="L17">
            <v>0</v>
          </cell>
        </row>
        <row r="19">
          <cell r="L19">
            <v>0</v>
          </cell>
        </row>
        <row r="21">
          <cell r="L21">
            <v>0</v>
          </cell>
        </row>
        <row r="23">
          <cell r="L23">
            <v>0</v>
          </cell>
        </row>
        <row r="26">
          <cell r="L26">
            <v>0</v>
          </cell>
        </row>
        <row r="29">
          <cell r="L29">
            <v>0</v>
          </cell>
        </row>
        <row r="32">
          <cell r="L32">
            <v>0</v>
          </cell>
        </row>
        <row r="34">
          <cell r="L34">
            <v>0</v>
          </cell>
        </row>
        <row r="36">
          <cell r="L36">
            <v>0</v>
          </cell>
        </row>
        <row r="38">
          <cell r="L38">
            <v>0</v>
          </cell>
        </row>
        <row r="41">
          <cell r="L41">
            <v>0</v>
          </cell>
        </row>
        <row r="44">
          <cell r="L44">
            <v>0</v>
          </cell>
        </row>
        <row r="47">
          <cell r="L47">
            <v>0</v>
          </cell>
        </row>
        <row r="49">
          <cell r="L49">
            <v>0</v>
          </cell>
        </row>
        <row r="51">
          <cell r="L51">
            <v>0</v>
          </cell>
        </row>
        <row r="53">
          <cell r="L53">
            <v>0</v>
          </cell>
        </row>
        <row r="56">
          <cell r="L56">
            <v>0</v>
          </cell>
        </row>
        <row r="59">
          <cell r="L59">
            <v>0</v>
          </cell>
        </row>
        <row r="67">
          <cell r="L67">
            <v>0</v>
          </cell>
        </row>
      </sheetData>
      <sheetData sheetId="16"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9">
          <cell r="L19">
            <v>0</v>
          </cell>
        </row>
        <row r="20">
          <cell r="L20">
            <v>204027900</v>
          </cell>
        </row>
        <row r="23">
          <cell r="L23">
            <v>0</v>
          </cell>
        </row>
        <row r="25">
          <cell r="L25">
            <v>3829274</v>
          </cell>
        </row>
        <row r="27">
          <cell r="L27">
            <v>0</v>
          </cell>
        </row>
        <row r="29">
          <cell r="L29">
            <v>22000000</v>
          </cell>
        </row>
        <row r="30">
          <cell r="L30">
            <v>142991705</v>
          </cell>
        </row>
        <row r="32">
          <cell r="L32">
            <v>0</v>
          </cell>
        </row>
      </sheetData>
      <sheetData sheetId="44">
        <row r="20">
          <cell r="E20" t="str">
            <v>RBAL</v>
          </cell>
        </row>
        <row r="21">
          <cell r="B21" t="str">
            <v>ALL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6"/>
  </sheetPr>
  <dimension ref="B1:F45"/>
  <sheetViews>
    <sheetView tabSelected="1" zoomScalePageLayoutView="0" workbookViewId="0" topLeftCell="A4">
      <selection activeCell="J20" sqref="J20"/>
    </sheetView>
  </sheetViews>
  <sheetFormatPr defaultColWidth="9.140625" defaultRowHeight="12.75"/>
  <cols>
    <col min="1" max="1" width="2.57421875" style="1" customWidth="1"/>
    <col min="2" max="2" width="40.7109375" style="1" customWidth="1"/>
    <col min="3" max="3" width="4.8515625" style="27" customWidth="1"/>
    <col min="4" max="4" width="15.7109375" style="2" customWidth="1"/>
    <col min="5" max="5" width="4.140625" style="0" customWidth="1"/>
    <col min="6" max="6" width="15.28125" style="0" customWidth="1"/>
    <col min="7" max="8" width="10.7109375" style="0" bestFit="1" customWidth="1"/>
    <col min="9" max="9" width="9.140625" style="232" customWidth="1"/>
    <col min="10" max="10" width="11.28125" style="1" bestFit="1" customWidth="1"/>
    <col min="11" max="12" width="9.140625" style="1" customWidth="1"/>
    <col min="13" max="13" width="11.28125" style="1" bestFit="1" customWidth="1"/>
    <col min="14" max="16384" width="9.140625" style="1" customWidth="1"/>
  </cols>
  <sheetData>
    <row r="1" spans="2:4" ht="15">
      <c r="B1" s="19" t="s">
        <v>175</v>
      </c>
      <c r="C1" s="251"/>
      <c r="D1" s="245"/>
    </row>
    <row r="2" spans="2:4" ht="15">
      <c r="B2" s="12" t="s">
        <v>140</v>
      </c>
      <c r="D2" s="242"/>
    </row>
    <row r="3" spans="2:6" ht="15">
      <c r="B3" s="1" t="s">
        <v>143</v>
      </c>
      <c r="C3" s="27">
        <v>6</v>
      </c>
      <c r="D3" s="242">
        <v>584262</v>
      </c>
      <c r="F3" s="2">
        <v>1948434</v>
      </c>
    </row>
    <row r="4" spans="2:6" ht="15">
      <c r="B4" s="1" t="s">
        <v>141</v>
      </c>
      <c r="C4" s="27">
        <v>7</v>
      </c>
      <c r="D4" s="242">
        <v>181175</v>
      </c>
      <c r="F4" s="2">
        <v>182361</v>
      </c>
    </row>
    <row r="5" spans="2:6" ht="15">
      <c r="B5" s="4" t="s">
        <v>142</v>
      </c>
      <c r="C5" s="246">
        <v>8</v>
      </c>
      <c r="D5" s="242">
        <f>85913641.4</f>
        <v>85913641.4</v>
      </c>
      <c r="F5" s="242">
        <v>48928455</v>
      </c>
    </row>
    <row r="6" spans="2:6" ht="15">
      <c r="B6" s="1" t="s">
        <v>144</v>
      </c>
      <c r="C6" s="27">
        <v>9</v>
      </c>
      <c r="D6" s="242">
        <f>22356</f>
        <v>22356</v>
      </c>
      <c r="F6" s="2">
        <v>798314</v>
      </c>
    </row>
    <row r="7" spans="2:6" ht="15">
      <c r="B7" s="1" t="s">
        <v>145</v>
      </c>
      <c r="D7" s="242"/>
      <c r="F7" s="2">
        <v>510000</v>
      </c>
    </row>
    <row r="8" spans="2:6" ht="15.75" thickBot="1">
      <c r="B8" s="1" t="s">
        <v>146</v>
      </c>
      <c r="C8" s="27">
        <v>10</v>
      </c>
      <c r="D8" s="242">
        <f>(5010309+500000)</f>
        <v>5510309</v>
      </c>
      <c r="F8" s="2">
        <v>717809</v>
      </c>
    </row>
    <row r="9" spans="2:6" ht="15.75" thickBot="1">
      <c r="B9" s="6" t="s">
        <v>147</v>
      </c>
      <c r="C9" s="247"/>
      <c r="D9" s="243">
        <f>SUM(D3:D8)</f>
        <v>92211743.4</v>
      </c>
      <c r="F9" s="243">
        <f>SUM(F3:F8)</f>
        <v>53085373</v>
      </c>
    </row>
    <row r="10" spans="2:4" ht="15.75" thickTop="1">
      <c r="B10" s="3"/>
      <c r="C10" s="248"/>
      <c r="D10" s="242"/>
    </row>
    <row r="11" spans="2:4" ht="15">
      <c r="B11" s="3"/>
      <c r="C11" s="248"/>
      <c r="D11" s="242"/>
    </row>
    <row r="12" spans="2:4" ht="15">
      <c r="B12" s="6" t="s">
        <v>151</v>
      </c>
      <c r="C12" s="247"/>
      <c r="D12" s="242"/>
    </row>
    <row r="13" spans="2:6" ht="15">
      <c r="B13" s="3" t="s">
        <v>148</v>
      </c>
      <c r="C13" s="248">
        <v>11</v>
      </c>
      <c r="D13" s="242">
        <f>90000000</f>
        <v>90000000</v>
      </c>
      <c r="F13" s="242">
        <v>90000000</v>
      </c>
    </row>
    <row r="14" spans="2:6" ht="15.75" thickBot="1">
      <c r="B14" s="3" t="s">
        <v>177</v>
      </c>
      <c r="C14" s="248"/>
      <c r="D14" s="242">
        <v>-53911798</v>
      </c>
      <c r="F14" s="242">
        <v>-73134981</v>
      </c>
    </row>
    <row r="15" spans="2:6" ht="15.75" thickBot="1">
      <c r="B15" s="11" t="s">
        <v>150</v>
      </c>
      <c r="C15" s="249"/>
      <c r="D15" s="244">
        <f>SUM(D13:D14)</f>
        <v>36088202</v>
      </c>
      <c r="F15" s="244">
        <f>SUM(F13:F14)</f>
        <v>16865019</v>
      </c>
    </row>
    <row r="16" spans="2:4" ht="15">
      <c r="B16" s="3"/>
      <c r="C16" s="248"/>
      <c r="D16" s="242"/>
    </row>
    <row r="17" spans="2:4" ht="15">
      <c r="B17" s="6" t="s">
        <v>152</v>
      </c>
      <c r="C17" s="250"/>
      <c r="D17" s="242"/>
    </row>
    <row r="18" spans="2:6" ht="15">
      <c r="B18" s="3" t="s">
        <v>153</v>
      </c>
      <c r="C18" s="248">
        <v>12</v>
      </c>
      <c r="D18" s="242">
        <f>51801055+1414483</f>
        <v>53215538</v>
      </c>
      <c r="F18" s="242">
        <f>35891478-50692</f>
        <v>35840786</v>
      </c>
    </row>
    <row r="19" spans="2:6" ht="15">
      <c r="B19" s="8" t="s">
        <v>154</v>
      </c>
      <c r="C19" s="15"/>
      <c r="D19" s="242">
        <f>1640354</f>
        <v>1640354</v>
      </c>
      <c r="F19" s="242"/>
    </row>
    <row r="20" spans="2:6" ht="15.75" thickBot="1">
      <c r="B20" s="3" t="s">
        <v>155</v>
      </c>
      <c r="C20" s="248">
        <v>13</v>
      </c>
      <c r="D20" s="242">
        <f>(1174772+94+81605)+11176</f>
        <v>1267647</v>
      </c>
      <c r="F20" s="242">
        <f>424706-45139</f>
        <v>379567</v>
      </c>
    </row>
    <row r="21" spans="2:6" ht="15.75" thickBot="1">
      <c r="B21" s="6" t="s">
        <v>156</v>
      </c>
      <c r="C21" s="247"/>
      <c r="D21" s="244">
        <f>SUM(D18:D20)</f>
        <v>56123539</v>
      </c>
      <c r="F21" s="244">
        <f>SUM(F18:F20)</f>
        <v>36220353</v>
      </c>
    </row>
    <row r="22" spans="2:6" ht="30" thickBot="1">
      <c r="B22" s="11" t="s">
        <v>157</v>
      </c>
      <c r="C22" s="249"/>
      <c r="D22" s="243">
        <f>D15+D21</f>
        <v>92211741</v>
      </c>
      <c r="F22" s="243">
        <f>F15+F21</f>
        <v>53085372</v>
      </c>
    </row>
    <row r="23" ht="15.75" thickTop="1">
      <c r="D23" s="242"/>
    </row>
    <row r="24" ht="15">
      <c r="D24" s="242"/>
    </row>
    <row r="25" spans="2:4" ht="15">
      <c r="B25" s="1" t="s">
        <v>178</v>
      </c>
      <c r="D25" s="242"/>
    </row>
    <row r="26" ht="15">
      <c r="D26" s="242"/>
    </row>
    <row r="27" spans="2:6" ht="15">
      <c r="B27" s="60" t="s">
        <v>158</v>
      </c>
      <c r="C27" s="252">
        <v>14</v>
      </c>
      <c r="D27" s="253">
        <f>5152583-2294494</f>
        <v>2858089</v>
      </c>
      <c r="F27" s="253">
        <v>1681142</v>
      </c>
    </row>
    <row r="28" spans="2:6" ht="15">
      <c r="B28" s="60" t="s">
        <v>159</v>
      </c>
      <c r="C28" s="252"/>
      <c r="D28" s="7">
        <v>23800</v>
      </c>
      <c r="F28" s="7">
        <v>49700</v>
      </c>
    </row>
    <row r="29" spans="2:6" ht="15">
      <c r="B29" s="60" t="s">
        <v>179</v>
      </c>
      <c r="C29" s="252">
        <v>15</v>
      </c>
      <c r="D29" s="7">
        <f>40175008-8038600</f>
        <v>32136408</v>
      </c>
      <c r="F29" s="7"/>
    </row>
    <row r="30" spans="2:6" ht="15.75" thickBot="1">
      <c r="B30" s="60" t="s">
        <v>160</v>
      </c>
      <c r="C30" s="252"/>
      <c r="D30" s="7">
        <v>1020</v>
      </c>
      <c r="F30" s="7">
        <v>2325</v>
      </c>
    </row>
    <row r="31" spans="2:6" ht="15.75" thickBot="1">
      <c r="B31" s="45"/>
      <c r="C31" s="252"/>
      <c r="D31" s="220">
        <f>SUM(D27:D30)</f>
        <v>35019317</v>
      </c>
      <c r="F31" s="220">
        <f>SUM(F27:F30)</f>
        <v>1733167</v>
      </c>
    </row>
    <row r="32" spans="2:6" ht="15">
      <c r="B32" s="45"/>
      <c r="C32" s="252"/>
      <c r="D32" s="15"/>
      <c r="F32" s="15"/>
    </row>
    <row r="33" spans="2:6" ht="15">
      <c r="B33" s="8" t="s">
        <v>161</v>
      </c>
      <c r="C33" s="252">
        <v>16</v>
      </c>
      <c r="D33" s="7">
        <v>-9514551</v>
      </c>
      <c r="F33" s="7">
        <v>-8130307</v>
      </c>
    </row>
    <row r="34" spans="2:6" ht="15">
      <c r="B34" s="8" t="s">
        <v>162</v>
      </c>
      <c r="C34" s="252" t="s">
        <v>176</v>
      </c>
      <c r="D34" s="7">
        <v>-374092</v>
      </c>
      <c r="F34" s="7">
        <v>-1668759</v>
      </c>
    </row>
    <row r="35" spans="2:6" ht="15">
      <c r="B35" s="8" t="s">
        <v>163</v>
      </c>
      <c r="C35" s="252">
        <v>17</v>
      </c>
      <c r="D35" s="7">
        <v>-4466708</v>
      </c>
      <c r="F35" s="7">
        <f>-10194162+45139</f>
        <v>-10149023</v>
      </c>
    </row>
    <row r="36" spans="2:6" ht="30.75" thickBot="1">
      <c r="B36" s="8" t="s">
        <v>168</v>
      </c>
      <c r="C36" s="252">
        <v>6</v>
      </c>
      <c r="D36" s="7">
        <v>-423427</v>
      </c>
      <c r="F36" s="7">
        <v>-5637222</v>
      </c>
    </row>
    <row r="37" spans="2:6" ht="15.75" thickBot="1">
      <c r="B37" s="45"/>
      <c r="D37" s="220">
        <f>SUM(D33:D36)</f>
        <v>-14778778</v>
      </c>
      <c r="E37" s="252"/>
      <c r="F37" s="220">
        <f>SUM(F33:F36)</f>
        <v>-25585311</v>
      </c>
    </row>
    <row r="38" spans="2:6" ht="15">
      <c r="B38" s="45"/>
      <c r="D38" s="16"/>
      <c r="E38" s="252"/>
      <c r="F38" s="16"/>
    </row>
    <row r="39" spans="2:6" ht="15">
      <c r="B39" s="45" t="s">
        <v>164</v>
      </c>
      <c r="D39" s="16">
        <f>2547481-1414483</f>
        <v>1132998</v>
      </c>
      <c r="E39" s="252"/>
      <c r="F39" s="16"/>
    </row>
    <row r="40" spans="2:6" ht="15">
      <c r="B40" s="254"/>
      <c r="D40" s="14"/>
      <c r="E40" s="256"/>
      <c r="F40" s="14"/>
    </row>
    <row r="41" spans="2:6" ht="15.75" thickBot="1">
      <c r="B41" s="254" t="s">
        <v>165</v>
      </c>
      <c r="D41" s="255">
        <f>D31+D37+D39</f>
        <v>21373537</v>
      </c>
      <c r="E41" s="252"/>
      <c r="F41" s="255">
        <f>F31+F37</f>
        <v>-23852144</v>
      </c>
    </row>
    <row r="42" spans="2:6" ht="15.75" thickTop="1">
      <c r="B42" s="254"/>
      <c r="E42" s="252"/>
      <c r="F42" s="16"/>
    </row>
    <row r="43" spans="2:6" ht="15">
      <c r="B43" s="254" t="s">
        <v>166</v>
      </c>
      <c r="C43" s="27">
        <v>18</v>
      </c>
      <c r="D43" s="2">
        <f>2150354</f>
        <v>2150354</v>
      </c>
      <c r="E43" s="252"/>
      <c r="F43" s="16"/>
    </row>
    <row r="44" spans="2:6" ht="15">
      <c r="B44" s="254"/>
      <c r="E44" s="252"/>
      <c r="F44" s="16"/>
    </row>
    <row r="45" spans="2:6" ht="15.75" thickBot="1">
      <c r="B45" s="254" t="s">
        <v>167</v>
      </c>
      <c r="D45" s="255">
        <f>D41-D43</f>
        <v>19223183</v>
      </c>
      <c r="E45" s="252"/>
      <c r="F45" s="255">
        <f>F41</f>
        <v>-23852144</v>
      </c>
    </row>
    <row r="46" ht="15.75" thickTop="1"/>
  </sheetData>
  <sheetProtection/>
  <printOptions/>
  <pageMargins left="0.75" right="0.17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showGridLines="0" zoomScale="80" zoomScaleNormal="80" zoomScalePageLayoutView="0" workbookViewId="0" topLeftCell="A1">
      <pane xSplit="1" ySplit="2" topLeftCell="B3" activePane="bottomRight" state="frozen"/>
      <selection pane="topLeft" activeCell="C106" sqref="C106"/>
      <selection pane="topRight" activeCell="C106" sqref="C106"/>
      <selection pane="bottomLeft" activeCell="C106" sqref="C106"/>
      <selection pane="bottomRight" activeCell="C17" sqref="C17"/>
    </sheetView>
  </sheetViews>
  <sheetFormatPr defaultColWidth="9.140625" defaultRowHeight="12.75"/>
  <cols>
    <col min="1" max="1" width="26.140625" style="192" customWidth="1"/>
    <col min="2" max="2" width="1.28515625" style="192" customWidth="1"/>
    <col min="3" max="3" width="20.8515625" style="192" customWidth="1"/>
    <col min="4" max="4" width="15.57421875" style="192" customWidth="1"/>
    <col min="5" max="5" width="14.7109375" style="183" customWidth="1"/>
    <col min="6" max="6" width="14.00390625" style="183" customWidth="1"/>
    <col min="7" max="16384" width="9.140625" style="183" customWidth="1"/>
  </cols>
  <sheetData>
    <row r="1" spans="1:4" ht="15">
      <c r="A1" s="176"/>
      <c r="B1" s="176"/>
      <c r="C1" s="56" t="s">
        <v>112</v>
      </c>
      <c r="D1" s="56" t="s">
        <v>19</v>
      </c>
    </row>
    <row r="2" spans="1:4" ht="14.25" customHeight="1">
      <c r="A2" s="176"/>
      <c r="B2" s="176"/>
      <c r="C2" s="138" t="s">
        <v>17</v>
      </c>
      <c r="D2" s="138" t="s">
        <v>17</v>
      </c>
    </row>
    <row r="3" spans="1:4" ht="13.5" customHeight="1">
      <c r="A3" s="178"/>
      <c r="B3" s="178"/>
      <c r="C3" s="179"/>
      <c r="D3" s="178"/>
    </row>
    <row r="4" spans="1:3" ht="15" customHeight="1">
      <c r="A4" s="181" t="s">
        <v>36</v>
      </c>
      <c r="B4" s="181"/>
      <c r="C4" s="229"/>
    </row>
    <row r="5" spans="1:3" ht="15">
      <c r="A5" s="181" t="s">
        <v>39</v>
      </c>
      <c r="B5" s="181"/>
      <c r="C5" s="229"/>
    </row>
    <row r="6" spans="1:3" ht="15">
      <c r="A6" s="181" t="s">
        <v>93</v>
      </c>
      <c r="B6" s="181"/>
      <c r="C6" s="229"/>
    </row>
    <row r="7" spans="1:4" ht="15.75" thickBot="1">
      <c r="A7" s="178" t="s">
        <v>94</v>
      </c>
      <c r="B7" s="178"/>
      <c r="C7" s="184">
        <f>SUM(C4:C6)</f>
        <v>0</v>
      </c>
      <c r="D7" s="184">
        <f>SUM(D4:D6)</f>
        <v>0</v>
      </c>
    </row>
    <row r="8" ht="15.75" thickTop="1">
      <c r="C8" s="180"/>
    </row>
    <row r="9" ht="15">
      <c r="C9" s="229"/>
    </row>
    <row r="10" ht="15">
      <c r="C10" s="229"/>
    </row>
    <row r="11" spans="1:4" ht="14.25" customHeight="1">
      <c r="A11" s="185"/>
      <c r="B11" s="185"/>
      <c r="C11" s="281"/>
      <c r="D11" s="281"/>
    </row>
    <row r="12" spans="1:7" s="192" customFormat="1" ht="15">
      <c r="A12" s="188"/>
      <c r="B12" s="188"/>
      <c r="C12" s="279" t="s">
        <v>18</v>
      </c>
      <c r="D12" s="280"/>
      <c r="E12" s="279" t="s">
        <v>134</v>
      </c>
      <c r="F12" s="280"/>
      <c r="G12" s="230" t="s">
        <v>16</v>
      </c>
    </row>
    <row r="13" spans="1:6" ht="15">
      <c r="A13" s="189"/>
      <c r="B13" s="189"/>
      <c r="C13" s="56" t="s">
        <v>112</v>
      </c>
      <c r="D13" s="56" t="s">
        <v>19</v>
      </c>
      <c r="E13" s="56" t="s">
        <v>112</v>
      </c>
      <c r="F13" s="56" t="s">
        <v>19</v>
      </c>
    </row>
    <row r="14" spans="1:7" ht="15">
      <c r="A14" s="189" t="s">
        <v>95</v>
      </c>
      <c r="B14" s="189"/>
      <c r="C14" s="42"/>
      <c r="D14" s="9"/>
      <c r="E14" s="42"/>
      <c r="F14" s="9"/>
      <c r="G14" s="231">
        <f>SUM(C14:F14)</f>
        <v>0</v>
      </c>
    </row>
    <row r="15" spans="1:7" ht="15">
      <c r="A15" s="189"/>
      <c r="B15" s="189"/>
      <c r="C15" s="18"/>
      <c r="D15" s="18"/>
      <c r="E15" s="18"/>
      <c r="F15" s="5"/>
      <c r="G15" s="231">
        <f aca="true" t="shared" si="0" ref="G15:G35">SUM(C15:F15)</f>
        <v>0</v>
      </c>
    </row>
    <row r="16" spans="1:7" ht="15">
      <c r="A16" s="189" t="s">
        <v>96</v>
      </c>
      <c r="B16" s="189"/>
      <c r="C16" s="18"/>
      <c r="D16" s="18"/>
      <c r="E16" s="18"/>
      <c r="F16" s="5"/>
      <c r="G16" s="231">
        <f t="shared" si="0"/>
        <v>0</v>
      </c>
    </row>
    <row r="17" spans="1:7" ht="15">
      <c r="A17" s="191" t="s">
        <v>97</v>
      </c>
      <c r="B17" s="191"/>
      <c r="C17" s="5"/>
      <c r="D17" s="5"/>
      <c r="E17" s="5"/>
      <c r="F17" s="5"/>
      <c r="G17" s="231">
        <f t="shared" si="0"/>
        <v>0</v>
      </c>
    </row>
    <row r="18" spans="1:7" ht="15">
      <c r="A18" s="191" t="s">
        <v>98</v>
      </c>
      <c r="B18" s="191"/>
      <c r="C18" s="5"/>
      <c r="D18" s="5"/>
      <c r="E18" s="5"/>
      <c r="F18" s="5"/>
      <c r="G18" s="231">
        <f t="shared" si="0"/>
        <v>0</v>
      </c>
    </row>
    <row r="19" spans="1:7" ht="15">
      <c r="A19" s="192" t="s">
        <v>99</v>
      </c>
      <c r="C19" s="5"/>
      <c r="D19" s="5"/>
      <c r="E19" s="5"/>
      <c r="F19" s="5"/>
      <c r="G19" s="231">
        <f t="shared" si="0"/>
        <v>0</v>
      </c>
    </row>
    <row r="20" spans="1:7" ht="15">
      <c r="A20" s="192" t="s">
        <v>100</v>
      </c>
      <c r="C20" s="5"/>
      <c r="D20" s="5"/>
      <c r="E20" s="5"/>
      <c r="F20" s="5"/>
      <c r="G20" s="231">
        <f t="shared" si="0"/>
        <v>0</v>
      </c>
    </row>
    <row r="21" spans="1:7" ht="15">
      <c r="A21" s="192" t="s">
        <v>101</v>
      </c>
      <c r="C21" s="5"/>
      <c r="D21" s="5"/>
      <c r="E21" s="5"/>
      <c r="F21" s="5"/>
      <c r="G21" s="231">
        <f t="shared" si="0"/>
        <v>0</v>
      </c>
    </row>
    <row r="22" spans="1:7" ht="15">
      <c r="A22" s="192" t="s">
        <v>102</v>
      </c>
      <c r="C22" s="5"/>
      <c r="D22" s="5"/>
      <c r="E22" s="5"/>
      <c r="F22" s="5"/>
      <c r="G22" s="231">
        <f t="shared" si="0"/>
        <v>0</v>
      </c>
    </row>
    <row r="23" spans="1:7" ht="15">
      <c r="A23" s="192" t="s">
        <v>103</v>
      </c>
      <c r="C23" s="5"/>
      <c r="D23" s="5"/>
      <c r="E23" s="5"/>
      <c r="F23" s="5"/>
      <c r="G23" s="231">
        <f t="shared" si="0"/>
        <v>0</v>
      </c>
    </row>
    <row r="24" spans="1:7" ht="15">
      <c r="A24" s="192" t="s">
        <v>104</v>
      </c>
      <c r="C24" s="5"/>
      <c r="D24" s="5"/>
      <c r="E24" s="5"/>
      <c r="F24" s="5"/>
      <c r="G24" s="231">
        <f t="shared" si="0"/>
        <v>0</v>
      </c>
    </row>
    <row r="25" spans="1:7" ht="15.75" thickBot="1">
      <c r="A25" s="193" t="s">
        <v>105</v>
      </c>
      <c r="C25" s="10"/>
      <c r="D25" s="5"/>
      <c r="E25" s="10"/>
      <c r="F25" s="5"/>
      <c r="G25" s="231">
        <f t="shared" si="0"/>
        <v>0</v>
      </c>
    </row>
    <row r="26" spans="1:7" ht="15.75" thickBot="1">
      <c r="A26" s="182"/>
      <c r="B26" s="182"/>
      <c r="C26" s="190"/>
      <c r="D26" s="194"/>
      <c r="E26" s="190"/>
      <c r="F26" s="194"/>
      <c r="G26" s="231">
        <f t="shared" si="0"/>
        <v>0</v>
      </c>
    </row>
    <row r="27" spans="1:7" ht="15">
      <c r="A27" s="195" t="s">
        <v>106</v>
      </c>
      <c r="B27" s="195"/>
      <c r="C27" s="9"/>
      <c r="D27" s="177"/>
      <c r="E27" s="9"/>
      <c r="F27" s="177"/>
      <c r="G27" s="231">
        <f t="shared" si="0"/>
        <v>0</v>
      </c>
    </row>
    <row r="28" spans="1:7" ht="30">
      <c r="A28" s="196" t="s">
        <v>107</v>
      </c>
      <c r="B28" s="196"/>
      <c r="C28" s="5"/>
      <c r="D28" s="5"/>
      <c r="E28" s="5"/>
      <c r="F28" s="5"/>
      <c r="G28" s="231">
        <f t="shared" si="0"/>
        <v>0</v>
      </c>
    </row>
    <row r="29" spans="1:7" ht="15">
      <c r="A29" s="182" t="s">
        <v>108</v>
      </c>
      <c r="B29" s="182"/>
      <c r="C29" s="5"/>
      <c r="D29" s="5"/>
      <c r="E29" s="5"/>
      <c r="F29" s="5"/>
      <c r="G29" s="231">
        <f t="shared" si="0"/>
        <v>0</v>
      </c>
    </row>
    <row r="30" spans="1:7" ht="15" customHeight="1">
      <c r="A30" s="182" t="s">
        <v>109</v>
      </c>
      <c r="B30" s="182"/>
      <c r="C30" s="5"/>
      <c r="D30" s="5"/>
      <c r="E30" s="5"/>
      <c r="F30" s="5"/>
      <c r="G30" s="231">
        <f t="shared" si="0"/>
        <v>0</v>
      </c>
    </row>
    <row r="31" spans="1:7" ht="15">
      <c r="A31" s="182" t="s">
        <v>110</v>
      </c>
      <c r="B31" s="182"/>
      <c r="C31" s="5"/>
      <c r="D31" s="5"/>
      <c r="E31" s="5"/>
      <c r="F31" s="5"/>
      <c r="G31" s="231">
        <f t="shared" si="0"/>
        <v>0</v>
      </c>
    </row>
    <row r="32" spans="1:7" ht="15.75" thickBot="1">
      <c r="A32" s="182" t="s">
        <v>111</v>
      </c>
      <c r="B32" s="182"/>
      <c r="C32" s="5"/>
      <c r="D32" s="5"/>
      <c r="E32" s="5"/>
      <c r="F32" s="5"/>
      <c r="G32" s="231">
        <f t="shared" si="0"/>
        <v>0</v>
      </c>
    </row>
    <row r="33" spans="1:7" ht="15.75" thickBot="1">
      <c r="A33" s="195"/>
      <c r="B33" s="195"/>
      <c r="C33" s="194"/>
      <c r="D33" s="194"/>
      <c r="E33" s="194"/>
      <c r="F33" s="194"/>
      <c r="G33" s="231">
        <f t="shared" si="0"/>
        <v>0</v>
      </c>
    </row>
    <row r="34" spans="1:7" ht="15">
      <c r="A34" s="195"/>
      <c r="B34" s="195"/>
      <c r="C34" s="9"/>
      <c r="D34" s="9"/>
      <c r="E34" s="9"/>
      <c r="F34" s="9"/>
      <c r="G34" s="231">
        <f t="shared" si="0"/>
        <v>0</v>
      </c>
    </row>
    <row r="35" spans="1:7" ht="15.75" thickBot="1">
      <c r="A35" s="195" t="s">
        <v>8</v>
      </c>
      <c r="B35" s="195"/>
      <c r="C35" s="74">
        <f>C14+C26+C33</f>
        <v>0</v>
      </c>
      <c r="D35" s="74">
        <f>D14+D26+D33</f>
        <v>0</v>
      </c>
      <c r="E35" s="74">
        <f>E14+E26+E33</f>
        <v>0</v>
      </c>
      <c r="F35" s="74">
        <f>F14+F26+F33</f>
        <v>0</v>
      </c>
      <c r="G35" s="231">
        <f t="shared" si="0"/>
        <v>0</v>
      </c>
    </row>
    <row r="36" ht="15.75" thickTop="1"/>
    <row r="37" spans="3:4" ht="15">
      <c r="C37" s="229"/>
      <c r="D37" s="229"/>
    </row>
    <row r="38" spans="3:4" ht="15">
      <c r="C38" s="198"/>
      <c r="D38" s="198"/>
    </row>
    <row r="39" spans="3:4" ht="15">
      <c r="C39" s="198"/>
      <c r="D39" s="198"/>
    </row>
    <row r="40" spans="3:4" ht="15">
      <c r="C40" s="198"/>
      <c r="D40" s="198"/>
    </row>
  </sheetData>
  <sheetProtection/>
  <mergeCells count="3">
    <mergeCell ref="C12:D12"/>
    <mergeCell ref="C11:D11"/>
    <mergeCell ref="E12:F12"/>
  </mergeCells>
  <printOptions/>
  <pageMargins left="0.75" right="0.75" top="1" bottom="1" header="0.5" footer="0.5"/>
  <pageSetup fitToHeight="1" fitToWidth="1" horizontalDpi="600" verticalDpi="600" orientation="landscape" scale="3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B1:D35"/>
  <sheetViews>
    <sheetView zoomScalePageLayoutView="0" workbookViewId="0" topLeftCell="A1">
      <selection activeCell="B22" sqref="B22"/>
    </sheetView>
  </sheetViews>
  <sheetFormatPr defaultColWidth="9.140625" defaultRowHeight="12.75"/>
  <cols>
    <col min="2" max="2" width="54.57421875" style="0" bestFit="1" customWidth="1"/>
    <col min="3" max="3" width="16.28125" style="0" bestFit="1" customWidth="1"/>
    <col min="4" max="4" width="21.7109375" style="0" customWidth="1"/>
  </cols>
  <sheetData>
    <row r="1" ht="18">
      <c r="B1" s="265" t="s">
        <v>208</v>
      </c>
    </row>
    <row r="2" spans="2:4" ht="14.25">
      <c r="B2" s="282"/>
      <c r="C2" s="283" t="s">
        <v>183</v>
      </c>
      <c r="D2" s="45"/>
    </row>
    <row r="3" spans="2:4" ht="14.25">
      <c r="B3" s="282"/>
      <c r="C3" s="283"/>
      <c r="D3" s="45"/>
    </row>
    <row r="4" spans="2:4" ht="14.25">
      <c r="B4" s="282"/>
      <c r="C4" s="283"/>
      <c r="D4" s="45" t="s">
        <v>184</v>
      </c>
    </row>
    <row r="5" spans="2:4" ht="15">
      <c r="B5" s="45"/>
      <c r="C5" s="8"/>
      <c r="D5" s="8" t="s">
        <v>185</v>
      </c>
    </row>
    <row r="6" spans="2:4" ht="15" customHeight="1">
      <c r="B6" s="45" t="s">
        <v>186</v>
      </c>
      <c r="C6" s="8"/>
      <c r="D6" s="8"/>
    </row>
    <row r="7" spans="2:4" ht="15" customHeight="1">
      <c r="B7" s="8" t="s">
        <v>187</v>
      </c>
      <c r="C7" s="266">
        <v>21373537</v>
      </c>
      <c r="D7" s="267">
        <v>-23852144</v>
      </c>
    </row>
    <row r="8" spans="2:4" ht="15" customHeight="1">
      <c r="B8" s="262" t="s">
        <v>188</v>
      </c>
      <c r="C8" s="268"/>
      <c r="D8" s="8"/>
    </row>
    <row r="9" spans="2:4" ht="15" customHeight="1">
      <c r="B9" s="8" t="s">
        <v>189</v>
      </c>
      <c r="C9" s="269">
        <v>-34994497</v>
      </c>
      <c r="D9" s="269">
        <v>-1630450</v>
      </c>
    </row>
    <row r="10" spans="2:4" ht="15" customHeight="1">
      <c r="B10" s="8" t="s">
        <v>190</v>
      </c>
      <c r="C10" s="269">
        <v>423427</v>
      </c>
      <c r="D10" s="263">
        <v>5637222</v>
      </c>
    </row>
    <row r="11" spans="2:4" ht="15" customHeight="1" thickBot="1">
      <c r="B11" s="8" t="s">
        <v>162</v>
      </c>
      <c r="C11" s="270">
        <v>374092</v>
      </c>
      <c r="D11" s="271">
        <v>1668759</v>
      </c>
    </row>
    <row r="12" spans="2:4" ht="15" customHeight="1">
      <c r="B12" s="8"/>
      <c r="C12" s="266">
        <v>-12823441</v>
      </c>
      <c r="D12" s="267">
        <v>-18227305</v>
      </c>
    </row>
    <row r="13" spans="2:4" ht="15" customHeight="1">
      <c r="B13" s="262" t="s">
        <v>191</v>
      </c>
      <c r="C13" s="268"/>
      <c r="D13" s="8"/>
    </row>
    <row r="14" spans="2:4" ht="15" customHeight="1">
      <c r="B14" s="8" t="s">
        <v>192</v>
      </c>
      <c r="C14" s="269">
        <v>-36219475</v>
      </c>
      <c r="D14" s="263">
        <v>-10492501</v>
      </c>
    </row>
    <row r="15" spans="2:4" ht="15" customHeight="1">
      <c r="B15" s="8" t="s">
        <v>193</v>
      </c>
      <c r="C15" s="269">
        <v>17374752</v>
      </c>
      <c r="D15" s="263">
        <v>7524810</v>
      </c>
    </row>
    <row r="16" spans="2:4" ht="15" customHeight="1">
      <c r="B16" s="8" t="s">
        <v>194</v>
      </c>
      <c r="C16" s="269">
        <v>775958</v>
      </c>
      <c r="D16" s="263">
        <v>9602167</v>
      </c>
    </row>
    <row r="17" spans="2:4" ht="15" customHeight="1" thickBot="1">
      <c r="B17" s="8" t="s">
        <v>195</v>
      </c>
      <c r="C17" s="270">
        <v>888080</v>
      </c>
      <c r="D17" s="271">
        <v>-12220752</v>
      </c>
    </row>
    <row r="18" spans="2:4" ht="15" customHeight="1">
      <c r="B18" s="45"/>
      <c r="C18" s="266">
        <v>-30004126</v>
      </c>
      <c r="D18" s="267">
        <v>-23813581</v>
      </c>
    </row>
    <row r="19" spans="2:4" ht="15" customHeight="1">
      <c r="B19" s="8"/>
      <c r="C19" s="268"/>
      <c r="D19" s="8"/>
    </row>
    <row r="20" spans="2:4" ht="15" customHeight="1" thickBot="1">
      <c r="B20" s="8" t="s">
        <v>196</v>
      </c>
      <c r="C20" s="269">
        <v>34228792</v>
      </c>
      <c r="D20" s="263">
        <v>2590758</v>
      </c>
    </row>
    <row r="21" spans="2:4" ht="15" customHeight="1" thickBot="1">
      <c r="B21" s="45" t="s">
        <v>197</v>
      </c>
      <c r="C21" s="272">
        <v>4224666</v>
      </c>
      <c r="D21" s="273">
        <v>-21222823</v>
      </c>
    </row>
    <row r="22" spans="2:4" ht="15" customHeight="1">
      <c r="B22" s="45"/>
      <c r="C22" s="45"/>
      <c r="D22" s="45"/>
    </row>
    <row r="23" spans="2:4" ht="15" customHeight="1">
      <c r="B23" s="45" t="s">
        <v>198</v>
      </c>
      <c r="C23" s="45"/>
      <c r="D23" s="45"/>
    </row>
    <row r="24" spans="2:4" ht="15" customHeight="1">
      <c r="B24" s="8" t="s">
        <v>199</v>
      </c>
      <c r="C24" s="269">
        <v>-39344</v>
      </c>
      <c r="D24" s="263">
        <v>-342583</v>
      </c>
    </row>
    <row r="25" spans="2:4" ht="15" customHeight="1">
      <c r="B25" s="8" t="s">
        <v>200</v>
      </c>
      <c r="C25" s="269">
        <v>-50350</v>
      </c>
      <c r="D25" s="263">
        <v>-209753</v>
      </c>
    </row>
    <row r="26" spans="2:4" ht="15" customHeight="1" thickBot="1">
      <c r="B26" s="8" t="s">
        <v>201</v>
      </c>
      <c r="C26" s="270">
        <v>657529</v>
      </c>
      <c r="D26" s="264" t="s">
        <v>139</v>
      </c>
    </row>
    <row r="27" spans="2:4" ht="15" customHeight="1" thickBot="1">
      <c r="B27" s="45" t="s">
        <v>202</v>
      </c>
      <c r="C27" s="274">
        <v>567835</v>
      </c>
      <c r="D27" s="275">
        <v>-552336</v>
      </c>
    </row>
    <row r="28" spans="2:4" ht="15" customHeight="1">
      <c r="B28" s="45"/>
      <c r="C28" s="45"/>
      <c r="D28" s="45"/>
    </row>
    <row r="29" spans="2:4" ht="15" customHeight="1">
      <c r="B29" s="45" t="s">
        <v>203</v>
      </c>
      <c r="C29" s="45"/>
      <c r="D29" s="45"/>
    </row>
    <row r="30" spans="2:4" ht="15" customHeight="1" thickBot="1">
      <c r="B30" s="8" t="s">
        <v>172</v>
      </c>
      <c r="C30" s="264" t="s">
        <v>139</v>
      </c>
      <c r="D30" s="271">
        <v>20000000</v>
      </c>
    </row>
    <row r="31" spans="2:4" ht="15" customHeight="1" thickBot="1">
      <c r="B31" s="45" t="s">
        <v>204</v>
      </c>
      <c r="C31" s="276" t="s">
        <v>139</v>
      </c>
      <c r="D31" s="275">
        <v>20000000</v>
      </c>
    </row>
    <row r="32" spans="2:4" ht="15" customHeight="1">
      <c r="B32" s="45"/>
      <c r="C32" s="8"/>
      <c r="D32" s="8"/>
    </row>
    <row r="33" spans="2:4" ht="15" customHeight="1" thickBot="1">
      <c r="B33" s="45" t="s">
        <v>205</v>
      </c>
      <c r="C33" s="274">
        <v>4792501</v>
      </c>
      <c r="D33" s="275">
        <v>-1775159</v>
      </c>
    </row>
    <row r="34" spans="2:4" ht="15" customHeight="1" thickBot="1">
      <c r="B34" s="8" t="s">
        <v>206</v>
      </c>
      <c r="C34" s="275">
        <v>717808</v>
      </c>
      <c r="D34" s="275">
        <v>2492967</v>
      </c>
    </row>
    <row r="35" spans="2:4" ht="15" customHeight="1" thickBot="1">
      <c r="B35" s="45" t="s">
        <v>207</v>
      </c>
      <c r="C35" s="277">
        <v>5510309</v>
      </c>
      <c r="D35" s="278">
        <v>717808</v>
      </c>
    </row>
    <row r="36" ht="13.5" thickTop="1"/>
  </sheetData>
  <sheetProtection/>
  <mergeCells count="2">
    <mergeCell ref="B2:B4"/>
    <mergeCell ref="C2:C4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B1:E12"/>
  <sheetViews>
    <sheetView zoomScalePageLayoutView="0" workbookViewId="0" topLeftCell="A1">
      <selection activeCell="C25" sqref="C25"/>
    </sheetView>
  </sheetViews>
  <sheetFormatPr defaultColWidth="9.140625" defaultRowHeight="12.75"/>
  <cols>
    <col min="2" max="2" width="33.57421875" style="0" customWidth="1"/>
    <col min="3" max="3" width="19.00390625" style="0" customWidth="1"/>
    <col min="4" max="4" width="19.8515625" style="0" bestFit="1" customWidth="1"/>
    <col min="5" max="5" width="14.00390625" style="0" customWidth="1"/>
  </cols>
  <sheetData>
    <row r="1" s="265" customFormat="1" ht="18">
      <c r="B1" s="265" t="s">
        <v>169</v>
      </c>
    </row>
    <row r="2" s="265" customFormat="1" ht="18">
      <c r="B2" s="265" t="s">
        <v>170</v>
      </c>
    </row>
    <row r="3" spans="2:5" ht="30" thickBot="1">
      <c r="B3" s="257"/>
      <c r="C3" s="258" t="s">
        <v>171</v>
      </c>
      <c r="D3" s="258" t="s">
        <v>149</v>
      </c>
      <c r="E3" s="258" t="s">
        <v>21</v>
      </c>
    </row>
    <row r="4" spans="2:5" ht="15" thickBot="1">
      <c r="B4" s="45" t="s">
        <v>180</v>
      </c>
      <c r="C4" s="255">
        <v>70000000</v>
      </c>
      <c r="D4" s="255">
        <v>-49282837</v>
      </c>
      <c r="E4" s="255">
        <v>20717163</v>
      </c>
    </row>
    <row r="5" spans="2:5" ht="15.75" thickTop="1">
      <c r="B5" s="1"/>
      <c r="C5" s="27"/>
      <c r="D5" s="27"/>
      <c r="E5" s="27"/>
    </row>
    <row r="6" spans="2:5" ht="15">
      <c r="B6" s="1" t="s">
        <v>181</v>
      </c>
      <c r="C6" s="30">
        <v>20000000</v>
      </c>
      <c r="D6" s="30">
        <v>-23852144</v>
      </c>
      <c r="E6" s="7">
        <v>-3852144</v>
      </c>
    </row>
    <row r="7" spans="2:5" ht="15.75" thickBot="1">
      <c r="B7" s="1"/>
      <c r="C7" s="259"/>
      <c r="D7" s="259"/>
      <c r="E7" s="260"/>
    </row>
    <row r="8" spans="2:5" ht="32.25" customHeight="1" thickBot="1">
      <c r="B8" s="45" t="s">
        <v>182</v>
      </c>
      <c r="C8" s="261">
        <f>C4+C6</f>
        <v>90000000</v>
      </c>
      <c r="D8" s="261">
        <f>D4+D6</f>
        <v>-73134981</v>
      </c>
      <c r="E8" s="261">
        <f>E4+E6</f>
        <v>16865019</v>
      </c>
    </row>
    <row r="9" spans="2:5" ht="32.25" customHeight="1" thickTop="1">
      <c r="B9" s="45"/>
      <c r="C9" s="16"/>
      <c r="D9" s="16"/>
      <c r="E9" s="16"/>
    </row>
    <row r="10" spans="2:5" ht="15">
      <c r="B10" s="1" t="s">
        <v>173</v>
      </c>
      <c r="C10" s="27"/>
      <c r="D10" s="30">
        <v>19223183</v>
      </c>
      <c r="E10" s="30">
        <v>19223183</v>
      </c>
    </row>
    <row r="11" spans="2:5" ht="15.75" thickBot="1">
      <c r="B11" s="1"/>
      <c r="C11" s="259"/>
      <c r="D11" s="259"/>
      <c r="E11" s="260"/>
    </row>
    <row r="12" spans="2:5" ht="32.25" customHeight="1" thickBot="1">
      <c r="B12" s="45" t="s">
        <v>174</v>
      </c>
      <c r="C12" s="261">
        <f>C8+C10</f>
        <v>90000000</v>
      </c>
      <c r="D12" s="261">
        <f>D8+D10</f>
        <v>-53911798</v>
      </c>
      <c r="E12" s="261">
        <f>E8+E10</f>
        <v>36088202</v>
      </c>
    </row>
    <row r="13" ht="13.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D42"/>
  <sheetViews>
    <sheetView zoomScalePageLayoutView="0" workbookViewId="0" topLeftCell="A1">
      <pane xSplit="1" ySplit="4" topLeftCell="B8" activePane="bottomRight" state="frozen"/>
      <selection pane="topLeft" activeCell="C106" sqref="C106"/>
      <selection pane="topRight" activeCell="C106" sqref="C106"/>
      <selection pane="bottomLeft" activeCell="C106" sqref="C106"/>
      <selection pane="bottomRight" activeCell="D16" sqref="D16"/>
    </sheetView>
  </sheetViews>
  <sheetFormatPr defaultColWidth="9.140625" defaultRowHeight="12.75"/>
  <cols>
    <col min="1" max="1" width="36.140625" style="63" customWidth="1"/>
    <col min="2" max="2" width="2.8515625" style="63" customWidth="1"/>
    <col min="3" max="3" width="14.28125" style="63" customWidth="1"/>
    <col min="4" max="4" width="15.57421875" style="63" customWidth="1"/>
    <col min="5" max="16384" width="9.140625" style="63" customWidth="1"/>
  </cols>
  <sheetData>
    <row r="3" spans="1:3" ht="15">
      <c r="A3" s="64"/>
      <c r="B3" s="64"/>
      <c r="C3" s="65"/>
    </row>
    <row r="4" spans="1:4" ht="15">
      <c r="A4" s="64"/>
      <c r="B4" s="64"/>
      <c r="C4" s="56" t="s">
        <v>112</v>
      </c>
      <c r="D4" s="56" t="s">
        <v>19</v>
      </c>
    </row>
    <row r="5" spans="1:3" ht="15">
      <c r="A5" s="64"/>
      <c r="B5" s="64"/>
      <c r="C5" s="64"/>
    </row>
    <row r="6" spans="1:3" ht="15">
      <c r="A6" s="64"/>
      <c r="B6" s="64"/>
      <c r="C6" s="64"/>
    </row>
    <row r="7" spans="1:3" ht="14.25">
      <c r="A7" s="66" t="s">
        <v>27</v>
      </c>
      <c r="B7" s="66"/>
      <c r="C7" s="67"/>
    </row>
    <row r="8" spans="1:3" ht="14.25">
      <c r="A8" s="66"/>
      <c r="B8" s="66"/>
      <c r="C8" s="66"/>
    </row>
    <row r="9" spans="1:3" ht="14.25">
      <c r="A9" s="68" t="s">
        <v>28</v>
      </c>
      <c r="B9" s="68"/>
      <c r="C9" s="68"/>
    </row>
    <row r="10" spans="1:2" ht="15">
      <c r="A10" s="69" t="s">
        <v>29</v>
      </c>
      <c r="B10" s="69"/>
    </row>
    <row r="11" spans="1:3" ht="15">
      <c r="A11" s="69" t="s">
        <v>30</v>
      </c>
      <c r="B11" s="69"/>
      <c r="C11" s="69"/>
    </row>
    <row r="12" spans="1:3" ht="15">
      <c r="A12" s="69" t="s">
        <v>31</v>
      </c>
      <c r="B12" s="69"/>
      <c r="C12" s="69"/>
    </row>
    <row r="13" spans="1:3" ht="15">
      <c r="A13" s="69" t="s">
        <v>32</v>
      </c>
      <c r="B13" s="69"/>
      <c r="C13" s="70"/>
    </row>
    <row r="14" spans="1:3" ht="15">
      <c r="A14" s="71" t="s">
        <v>33</v>
      </c>
      <c r="B14" s="71"/>
      <c r="C14" s="72"/>
    </row>
    <row r="15" spans="1:3" ht="15">
      <c r="A15" s="71"/>
      <c r="B15" s="71"/>
      <c r="C15" s="71"/>
    </row>
    <row r="16" spans="1:3" ht="14.25">
      <c r="A16" s="66" t="s">
        <v>34</v>
      </c>
      <c r="B16" s="66"/>
      <c r="C16" s="66"/>
    </row>
    <row r="17" spans="1:3" ht="15">
      <c r="A17" s="71"/>
      <c r="B17" s="71"/>
      <c r="C17" s="71"/>
    </row>
    <row r="18" spans="1:3" ht="14.25">
      <c r="A18" s="66" t="s">
        <v>35</v>
      </c>
      <c r="B18" s="66"/>
      <c r="C18" s="66"/>
    </row>
    <row r="19" spans="1:3" ht="15">
      <c r="A19" s="71"/>
      <c r="B19" s="71"/>
      <c r="C19" s="71"/>
    </row>
    <row r="20" spans="1:3" ht="14.25">
      <c r="A20" s="68"/>
      <c r="B20" s="68"/>
      <c r="C20" s="68"/>
    </row>
    <row r="21" spans="1:3" ht="14.25">
      <c r="A21" s="68" t="s">
        <v>36</v>
      </c>
      <c r="B21" s="68"/>
      <c r="C21" s="68"/>
    </row>
    <row r="22" spans="1:4" ht="15">
      <c r="A22" s="69" t="s">
        <v>37</v>
      </c>
      <c r="B22" s="69"/>
      <c r="C22" s="234">
        <f>88959/1000</f>
        <v>88.959</v>
      </c>
      <c r="D22" s="233">
        <f>-38178.23/1000</f>
        <v>-38.178230000000006</v>
      </c>
    </row>
    <row r="23" spans="1:3" ht="15">
      <c r="A23" s="69" t="s">
        <v>38</v>
      </c>
      <c r="B23" s="69"/>
      <c r="C23" s="69"/>
    </row>
    <row r="24" spans="1:3" ht="15">
      <c r="A24" s="69"/>
      <c r="B24" s="69"/>
      <c r="C24" s="9"/>
    </row>
    <row r="25" spans="1:3" ht="14.25">
      <c r="A25" s="66" t="s">
        <v>39</v>
      </c>
      <c r="B25" s="66"/>
      <c r="C25" s="66"/>
    </row>
    <row r="26" spans="1:4" ht="15">
      <c r="A26" s="69" t="s">
        <v>37</v>
      </c>
      <c r="B26" s="69"/>
      <c r="C26" s="69">
        <f>4700000/1000</f>
        <v>4700</v>
      </c>
      <c r="D26" s="63">
        <f>-4700000/1000</f>
        <v>-4700</v>
      </c>
    </row>
    <row r="27" spans="1:3" ht="15">
      <c r="A27" s="69" t="s">
        <v>38</v>
      </c>
      <c r="B27" s="69"/>
      <c r="C27" s="69"/>
    </row>
    <row r="28" spans="1:4" ht="15">
      <c r="A28" s="69"/>
      <c r="B28" s="69"/>
      <c r="C28" s="9">
        <f>SUM(C26:C27)</f>
        <v>4700</v>
      </c>
      <c r="D28" s="9">
        <f>SUM(D26:D27)</f>
        <v>-4700</v>
      </c>
    </row>
    <row r="29" spans="1:3" ht="14.25">
      <c r="A29" s="66" t="s">
        <v>10</v>
      </c>
      <c r="B29" s="66"/>
      <c r="C29" s="66"/>
    </row>
    <row r="30" spans="1:3" ht="15">
      <c r="A30" s="69" t="s">
        <v>40</v>
      </c>
      <c r="B30" s="69"/>
      <c r="C30" s="69"/>
    </row>
    <row r="31" spans="1:3" ht="15">
      <c r="A31" s="69" t="s">
        <v>38</v>
      </c>
      <c r="B31" s="69"/>
      <c r="C31" s="69"/>
    </row>
    <row r="32" spans="1:3" ht="15">
      <c r="A32" s="69"/>
      <c r="B32" s="69"/>
      <c r="C32" s="9">
        <f>SUM(C30:C31)</f>
        <v>0</v>
      </c>
    </row>
    <row r="33" spans="1:3" ht="15">
      <c r="A33" s="69"/>
      <c r="B33" s="69"/>
      <c r="C33" s="69"/>
    </row>
    <row r="34" spans="1:3" ht="14.25">
      <c r="A34" s="68" t="s">
        <v>41</v>
      </c>
      <c r="B34" s="68"/>
      <c r="C34" s="68"/>
    </row>
    <row r="35" spans="1:3" ht="14.25">
      <c r="A35" s="68"/>
      <c r="B35" s="68"/>
      <c r="C35" s="68"/>
    </row>
    <row r="36" spans="1:4" ht="15" thickBot="1">
      <c r="A36" s="68" t="s">
        <v>42</v>
      </c>
      <c r="B36" s="68"/>
      <c r="C36" s="73">
        <f>C34+C28+C32+C24</f>
        <v>4700</v>
      </c>
      <c r="D36" s="73">
        <f>D34+D28+D32+D24</f>
        <v>-4700</v>
      </c>
    </row>
    <row r="37" spans="1:3" ht="15">
      <c r="A37" s="71"/>
      <c r="B37" s="71"/>
      <c r="C37" s="5">
        <v>0</v>
      </c>
    </row>
    <row r="38" spans="1:3" ht="15">
      <c r="A38" s="71"/>
      <c r="B38" s="71"/>
      <c r="C38" s="71"/>
    </row>
    <row r="39" spans="1:3" ht="15">
      <c r="A39" s="71"/>
      <c r="B39" s="71"/>
      <c r="C39" s="71"/>
    </row>
    <row r="40" spans="1:3" ht="15">
      <c r="A40" s="71"/>
      <c r="B40" s="71"/>
      <c r="C40" s="71"/>
    </row>
    <row r="41" spans="1:3" ht="15">
      <c r="A41" s="71"/>
      <c r="B41" s="71"/>
      <c r="C41" s="71"/>
    </row>
    <row r="42" spans="1:3" ht="15">
      <c r="A42" s="71"/>
      <c r="B42" s="71"/>
      <c r="C42" s="71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4"/>
  <sheetViews>
    <sheetView zoomScalePageLayoutView="0" workbookViewId="0" topLeftCell="A1">
      <pane xSplit="1" ySplit="3" topLeftCell="B4" activePane="bottomRight" state="frozen"/>
      <selection pane="topLeft" activeCell="D16" sqref="D16"/>
      <selection pane="topRight" activeCell="D16" sqref="D16"/>
      <selection pane="bottomLeft" activeCell="D16" sqref="D16"/>
      <selection pane="bottomRight" activeCell="D16" sqref="D16"/>
    </sheetView>
  </sheetViews>
  <sheetFormatPr defaultColWidth="9.140625" defaultRowHeight="12.75"/>
  <cols>
    <col min="1" max="1" width="30.7109375" style="76" bestFit="1" customWidth="1"/>
    <col min="2" max="2" width="3.421875" style="76" customWidth="1"/>
    <col min="3" max="3" width="12.8515625" style="77" bestFit="1" customWidth="1"/>
    <col min="4" max="4" width="13.7109375" style="77" bestFit="1" customWidth="1"/>
    <col min="5" max="16384" width="9.140625" style="75" customWidth="1"/>
  </cols>
  <sheetData>
    <row r="1" spans="1:4" ht="14.25">
      <c r="A1" s="54"/>
      <c r="C1" s="56" t="s">
        <v>112</v>
      </c>
      <c r="D1" s="56" t="s">
        <v>19</v>
      </c>
    </row>
    <row r="2" spans="1:4" ht="12.75">
      <c r="A2" s="78" t="s">
        <v>43</v>
      </c>
      <c r="B2" s="79"/>
      <c r="C2" s="80"/>
      <c r="D2" s="80"/>
    </row>
    <row r="3" spans="1:4" ht="12.75">
      <c r="A3" s="78"/>
      <c r="B3" s="79"/>
      <c r="C3" s="80" t="s">
        <v>17</v>
      </c>
      <c r="D3" s="80" t="s">
        <v>17</v>
      </c>
    </row>
    <row r="4" spans="1:4" ht="12.75">
      <c r="A4" s="82" t="s">
        <v>44</v>
      </c>
      <c r="B4" s="54"/>
      <c r="C4" s="83"/>
      <c r="D4" s="83"/>
    </row>
    <row r="5" spans="1:4" ht="12.75">
      <c r="A5" s="41" t="s">
        <v>45</v>
      </c>
      <c r="B5" s="52"/>
      <c r="C5" s="84"/>
      <c r="D5" s="84">
        <f>SUM(C5:C5)</f>
        <v>0</v>
      </c>
    </row>
    <row r="6" spans="1:4" ht="13.5" thickBot="1">
      <c r="A6" s="41" t="s">
        <v>46</v>
      </c>
      <c r="B6" s="52"/>
      <c r="C6" s="86"/>
      <c r="D6" s="87">
        <f>SUM(C6:C6)</f>
        <v>0</v>
      </c>
    </row>
    <row r="7" spans="1:4" ht="13.5" thickBot="1">
      <c r="A7" s="41"/>
      <c r="B7" s="52"/>
      <c r="C7" s="90">
        <f>SUM(C5:C6)</f>
        <v>0</v>
      </c>
      <c r="D7" s="90">
        <f>SUM(D5:D6)</f>
        <v>0</v>
      </c>
    </row>
    <row r="8" spans="1:4" ht="12.75">
      <c r="A8" s="41"/>
      <c r="B8" s="52"/>
      <c r="C8" s="91"/>
      <c r="D8" s="91"/>
    </row>
    <row r="9" spans="1:4" ht="12.75">
      <c r="A9" s="82" t="s">
        <v>47</v>
      </c>
      <c r="B9" s="54"/>
      <c r="C9" s="92"/>
      <c r="D9" s="92"/>
    </row>
    <row r="10" spans="1:4" ht="13.5" thickBot="1">
      <c r="A10" s="41" t="s">
        <v>48</v>
      </c>
      <c r="B10" s="52"/>
      <c r="C10" s="84"/>
      <c r="D10" s="84">
        <f>SUM(C10:C10)</f>
        <v>0</v>
      </c>
    </row>
    <row r="11" spans="1:4" ht="12.75">
      <c r="A11" s="39"/>
      <c r="B11" s="40"/>
      <c r="C11" s="93"/>
      <c r="D11" s="93"/>
    </row>
    <row r="12" spans="1:4" ht="13.5" thickBot="1">
      <c r="A12" s="82" t="s">
        <v>8</v>
      </c>
      <c r="B12" s="94"/>
      <c r="C12" s="95">
        <f>C7+C10</f>
        <v>0</v>
      </c>
      <c r="D12" s="95">
        <f>D7+D10</f>
        <v>0</v>
      </c>
    </row>
    <row r="13" ht="13.5" thickTop="1"/>
    <row r="15" spans="1:4" ht="12.75">
      <c r="A15" s="54"/>
      <c r="C15" s="80"/>
      <c r="D15" s="80"/>
    </row>
    <row r="16" spans="1:4" ht="12.75">
      <c r="A16" s="53" t="s">
        <v>49</v>
      </c>
      <c r="C16" s="80" t="s">
        <v>17</v>
      </c>
      <c r="D16" s="80" t="s">
        <v>17</v>
      </c>
    </row>
    <row r="17" ht="12.75">
      <c r="A17" s="53"/>
    </row>
    <row r="18" ht="12.75">
      <c r="A18" s="62"/>
    </row>
    <row r="19" spans="1:4" ht="12.75">
      <c r="A19" s="49" t="s">
        <v>50</v>
      </c>
      <c r="C19" s="84"/>
      <c r="D19" s="84">
        <f>SUM(C19:C19)</f>
        <v>0</v>
      </c>
    </row>
    <row r="20" spans="1:4" ht="12.75">
      <c r="A20" s="49" t="s">
        <v>51</v>
      </c>
      <c r="C20" s="84">
        <f>32805221/1000</f>
        <v>32805.221</v>
      </c>
      <c r="D20" s="84"/>
    </row>
    <row r="21" spans="1:4" ht="12.75">
      <c r="A21" s="96" t="s">
        <v>52</v>
      </c>
      <c r="C21" s="84"/>
      <c r="D21" s="84">
        <f>SUM(C21:C21)</f>
        <v>0</v>
      </c>
    </row>
    <row r="22" spans="1:4" ht="13.5" thickBot="1">
      <c r="A22" s="97" t="s">
        <v>8</v>
      </c>
      <c r="C22" s="98">
        <f>SUM(C19:C21)</f>
        <v>32805.221</v>
      </c>
      <c r="D22" s="98">
        <f>SUM(D19:D21)</f>
        <v>0</v>
      </c>
    </row>
    <row r="23" ht="13.5" thickTop="1"/>
    <row r="24" spans="3:4" ht="12.75">
      <c r="C24" s="80"/>
      <c r="D24" s="80"/>
    </row>
    <row r="25" spans="1:4" ht="12.75">
      <c r="A25" s="53" t="str">
        <f>A19</f>
        <v>Treasury bills</v>
      </c>
      <c r="C25" s="80" t="s">
        <v>17</v>
      </c>
      <c r="D25" s="80" t="s">
        <v>17</v>
      </c>
    </row>
    <row r="26" ht="12.75">
      <c r="A26" s="53"/>
    </row>
    <row r="27" ht="12.75">
      <c r="A27" s="62"/>
    </row>
    <row r="28" spans="1:4" ht="12.75">
      <c r="A28" s="96" t="s">
        <v>53</v>
      </c>
      <c r="C28" s="84"/>
      <c r="D28" s="84"/>
    </row>
    <row r="29" spans="1:4" ht="12.75">
      <c r="A29" s="96" t="s">
        <v>135</v>
      </c>
      <c r="C29" s="89"/>
      <c r="D29" s="88">
        <f>SUM(C29:C29)</f>
        <v>0</v>
      </c>
    </row>
    <row r="30" spans="1:4" ht="12.75">
      <c r="A30" s="96" t="s">
        <v>55</v>
      </c>
      <c r="C30" s="89"/>
      <c r="D30" s="88"/>
    </row>
    <row r="31" spans="1:4" ht="13.5" thickBot="1">
      <c r="A31" s="97" t="s">
        <v>8</v>
      </c>
      <c r="C31" s="98">
        <f>SUM(C28:C30)</f>
        <v>0</v>
      </c>
      <c r="D31" s="98">
        <f>SUM(D28:D30)</f>
        <v>0</v>
      </c>
    </row>
    <row r="32" ht="13.5" thickTop="1"/>
    <row r="34" spans="1:4" ht="12.75">
      <c r="A34" s="53" t="str">
        <f>A20</f>
        <v>Government Bonds</v>
      </c>
      <c r="C34" s="80"/>
      <c r="D34" s="80"/>
    </row>
    <row r="35" spans="1:4" ht="12.75">
      <c r="A35" s="53"/>
      <c r="C35" s="80" t="s">
        <v>17</v>
      </c>
      <c r="D35" s="80" t="s">
        <v>17</v>
      </c>
    </row>
    <row r="36" ht="12.75">
      <c r="A36" s="62"/>
    </row>
    <row r="37" ht="12.75">
      <c r="A37" s="62"/>
    </row>
    <row r="38" spans="1:4" ht="12.75">
      <c r="A38" s="96" t="s">
        <v>56</v>
      </c>
      <c r="C38" s="77">
        <f>31700000/1000</f>
        <v>31700</v>
      </c>
      <c r="D38" s="84"/>
    </row>
    <row r="39" spans="1:4" ht="12.75">
      <c r="A39" s="96" t="s">
        <v>57</v>
      </c>
      <c r="C39" s="84">
        <f>122815/1000</f>
        <v>122.815</v>
      </c>
      <c r="D39" s="84"/>
    </row>
    <row r="40" spans="1:4" ht="12.75">
      <c r="A40" s="100" t="s">
        <v>58</v>
      </c>
      <c r="C40" s="101">
        <f>320864/1000</f>
        <v>320.864</v>
      </c>
      <c r="D40" s="84"/>
    </row>
    <row r="41" spans="1:4" ht="13.5" thickBot="1">
      <c r="A41" s="96" t="s">
        <v>55</v>
      </c>
      <c r="C41" s="102">
        <f>661504/1000</f>
        <v>661.504</v>
      </c>
      <c r="D41" s="84"/>
    </row>
    <row r="42" spans="1:4" ht="12.75">
      <c r="A42" s="100" t="s">
        <v>0</v>
      </c>
      <c r="C42" s="103"/>
      <c r="D42" s="103"/>
    </row>
    <row r="43" spans="1:4" ht="13.5" thickBot="1">
      <c r="A43" s="97" t="s">
        <v>8</v>
      </c>
      <c r="C43" s="98">
        <f>SUM(C38:C42)</f>
        <v>32805.183</v>
      </c>
      <c r="D43" s="98">
        <f>SUM(D38:D42)</f>
        <v>0</v>
      </c>
    </row>
    <row r="44" spans="1:4" ht="13.5" thickTop="1">
      <c r="A44" s="97"/>
      <c r="C44" s="99"/>
      <c r="D44" s="99"/>
    </row>
    <row r="45" spans="1:4" ht="12.75">
      <c r="A45" s="53" t="str">
        <f>A21</f>
        <v>Foreign Bonds</v>
      </c>
      <c r="C45" s="80"/>
      <c r="D45" s="80"/>
    </row>
    <row r="46" spans="1:4" ht="12.75">
      <c r="A46" s="53"/>
      <c r="C46" s="80" t="s">
        <v>17</v>
      </c>
      <c r="D46" s="80" t="s">
        <v>17</v>
      </c>
    </row>
    <row r="47" ht="12.75">
      <c r="A47" s="62"/>
    </row>
    <row r="48" ht="12.75">
      <c r="A48" s="62"/>
    </row>
    <row r="49" spans="1:4" ht="12.75">
      <c r="A49" s="96" t="s">
        <v>56</v>
      </c>
      <c r="C49" s="84"/>
      <c r="D49" s="84"/>
    </row>
    <row r="50" spans="1:4" ht="12.75">
      <c r="A50" s="96" t="s">
        <v>57</v>
      </c>
      <c r="C50" s="101"/>
      <c r="D50" s="84">
        <f>SUM(C50:C50)</f>
        <v>0</v>
      </c>
    </row>
    <row r="51" spans="1:4" ht="13.5" thickBot="1">
      <c r="A51" s="100" t="s">
        <v>58</v>
      </c>
      <c r="C51" s="102"/>
      <c r="D51" s="84">
        <f>SUM(C51:C51)</f>
        <v>0</v>
      </c>
    </row>
    <row r="52" spans="1:4" ht="12.75">
      <c r="A52" s="100" t="s">
        <v>0</v>
      </c>
      <c r="C52" s="103"/>
      <c r="D52" s="103"/>
    </row>
    <row r="53" spans="1:4" ht="13.5" thickBot="1">
      <c r="A53" s="97" t="s">
        <v>8</v>
      </c>
      <c r="C53" s="98">
        <f>SUM(C49:C52)</f>
        <v>0</v>
      </c>
      <c r="D53" s="98">
        <f>SUM(D49:D52)</f>
        <v>0</v>
      </c>
    </row>
    <row r="54" ht="13.5" thickTop="1"/>
    <row r="55" ht="12.75">
      <c r="A55" s="54"/>
    </row>
    <row r="56" spans="1:4" ht="12.75">
      <c r="A56" s="53" t="s">
        <v>59</v>
      </c>
      <c r="C56" s="80"/>
      <c r="D56" s="80"/>
    </row>
    <row r="57" spans="1:4" ht="12.75">
      <c r="A57" s="78"/>
      <c r="C57" s="80" t="s">
        <v>17</v>
      </c>
      <c r="D57" s="80" t="s">
        <v>17</v>
      </c>
    </row>
    <row r="58" ht="12.75">
      <c r="A58" s="78"/>
    </row>
    <row r="59" spans="1:4" ht="12.75">
      <c r="A59" s="49" t="s">
        <v>50</v>
      </c>
      <c r="C59" s="85">
        <f>C70</f>
        <v>0</v>
      </c>
      <c r="D59" s="84">
        <f>SUM(C59:C59)</f>
        <v>0</v>
      </c>
    </row>
    <row r="60" spans="1:4" ht="12.75">
      <c r="A60" s="49" t="s">
        <v>51</v>
      </c>
      <c r="C60" s="85">
        <f>C80</f>
        <v>0</v>
      </c>
      <c r="D60" s="84">
        <f>SUM(C60:C60)</f>
        <v>0</v>
      </c>
    </row>
    <row r="61" spans="1:4" ht="13.5" thickBot="1">
      <c r="A61" s="100"/>
      <c r="C61" s="98">
        <f>SUM(C59:C60)</f>
        <v>0</v>
      </c>
      <c r="D61" s="98">
        <f>SUM(D59:D60)</f>
        <v>0</v>
      </c>
    </row>
    <row r="62" ht="13.5" thickTop="1">
      <c r="A62" s="97" t="s">
        <v>8</v>
      </c>
    </row>
    <row r="64" spans="3:4" ht="12.75">
      <c r="C64" s="80"/>
      <c r="D64" s="80"/>
    </row>
    <row r="65" spans="1:4" ht="12.75">
      <c r="A65" s="53" t="str">
        <f>A59</f>
        <v>Treasury bills</v>
      </c>
      <c r="C65" s="80" t="s">
        <v>17</v>
      </c>
      <c r="D65" s="80" t="s">
        <v>17</v>
      </c>
    </row>
    <row r="66" ht="12.75">
      <c r="A66" s="53"/>
    </row>
    <row r="67" ht="12.75">
      <c r="A67" s="62"/>
    </row>
    <row r="68" spans="1:4" ht="12.75">
      <c r="A68" s="96" t="s">
        <v>53</v>
      </c>
      <c r="C68" s="84"/>
      <c r="D68" s="84">
        <f>SUM(C68:C68)</f>
        <v>0</v>
      </c>
    </row>
    <row r="69" spans="1:4" ht="13.5" thickBot="1">
      <c r="A69" s="96" t="s">
        <v>54</v>
      </c>
      <c r="C69" s="86"/>
      <c r="D69" s="87">
        <f>SUM(C69:C69)</f>
        <v>0</v>
      </c>
    </row>
    <row r="70" spans="1:4" ht="13.5" thickBot="1">
      <c r="A70" s="97" t="s">
        <v>8</v>
      </c>
      <c r="C70" s="98">
        <f>SUM(C68:C69)</f>
        <v>0</v>
      </c>
      <c r="D70" s="98">
        <f>SUM(D68:D69)</f>
        <v>0</v>
      </c>
    </row>
    <row r="71" ht="13.5" thickTop="1"/>
    <row r="73" spans="1:4" ht="12.75">
      <c r="A73" s="53" t="str">
        <f>A60</f>
        <v>Government Bonds</v>
      </c>
      <c r="C73" s="80"/>
      <c r="D73" s="80"/>
    </row>
    <row r="74" spans="1:4" ht="12.75">
      <c r="A74" s="53"/>
      <c r="C74" s="80" t="s">
        <v>17</v>
      </c>
      <c r="D74" s="80" t="s">
        <v>17</v>
      </c>
    </row>
    <row r="75" ht="12.75">
      <c r="A75" s="62"/>
    </row>
    <row r="76" ht="12.75">
      <c r="A76" s="62"/>
    </row>
    <row r="77" spans="1:4" ht="12.75">
      <c r="A77" s="96" t="s">
        <v>56</v>
      </c>
      <c r="C77" s="84"/>
      <c r="D77" s="84">
        <f>SUM(C77:C77)</f>
        <v>0</v>
      </c>
    </row>
    <row r="78" spans="1:4" ht="12.75">
      <c r="A78" s="96" t="s">
        <v>57</v>
      </c>
      <c r="C78" s="84"/>
      <c r="D78" s="84">
        <f>SUM(C78:C78)</f>
        <v>0</v>
      </c>
    </row>
    <row r="79" spans="1:4" ht="13.5" thickBot="1">
      <c r="A79" s="100" t="s">
        <v>58</v>
      </c>
      <c r="C79" s="86"/>
      <c r="D79" s="84">
        <f>SUM(C79:C79)</f>
        <v>0</v>
      </c>
    </row>
    <row r="80" spans="1:4" ht="13.5" thickBot="1">
      <c r="A80" s="97" t="s">
        <v>8</v>
      </c>
      <c r="C80" s="98">
        <f>SUM(C77:C79)</f>
        <v>0</v>
      </c>
      <c r="D80" s="98">
        <f>SUM(D77:D79)</f>
        <v>0</v>
      </c>
    </row>
    <row r="81" ht="13.5" thickTop="1"/>
    <row r="82" spans="1:2" ht="12.75">
      <c r="A82" s="104" t="s">
        <v>1</v>
      </c>
      <c r="B82" s="105"/>
    </row>
    <row r="84" ht="12.75">
      <c r="A84" s="106" t="s">
        <v>60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zoomScalePageLayoutView="0" workbookViewId="0" topLeftCell="A1">
      <pane xSplit="1" ySplit="3" topLeftCell="B4" activePane="bottomRight" state="frozen"/>
      <selection pane="topLeft" activeCell="D26" sqref="D26"/>
      <selection pane="topRight" activeCell="D26" sqref="D26"/>
      <selection pane="bottomLeft" activeCell="D26" sqref="D26"/>
      <selection pane="bottomRight" activeCell="D26" sqref="D26"/>
    </sheetView>
  </sheetViews>
  <sheetFormatPr defaultColWidth="9.140625" defaultRowHeight="12.75"/>
  <cols>
    <col min="1" max="1" width="24.00390625" style="107" customWidth="1"/>
    <col min="2" max="2" width="10.140625" style="107" customWidth="1"/>
    <col min="3" max="3" width="14.7109375" style="77" customWidth="1"/>
    <col min="4" max="4" width="16.57421875" style="120" customWidth="1"/>
    <col min="5" max="16384" width="9.140625" style="108" customWidth="1"/>
  </cols>
  <sheetData>
    <row r="1" spans="3:4" ht="14.25">
      <c r="C1" s="56" t="s">
        <v>112</v>
      </c>
      <c r="D1" s="56" t="s">
        <v>19</v>
      </c>
    </row>
    <row r="2" spans="1:4" ht="12.75">
      <c r="A2" s="110"/>
      <c r="C2" s="111"/>
      <c r="D2" s="111"/>
    </row>
    <row r="3" spans="3:4" ht="12.75">
      <c r="C3" s="111"/>
      <c r="D3" s="111"/>
    </row>
    <row r="4" spans="3:4" ht="12.75">
      <c r="C4" s="112"/>
      <c r="D4" s="113"/>
    </row>
    <row r="5" spans="1:4" ht="12.75" customHeight="1">
      <c r="A5" s="100" t="s">
        <v>61</v>
      </c>
      <c r="B5" s="114"/>
      <c r="C5" s="55"/>
      <c r="D5" s="115"/>
    </row>
    <row r="6" spans="1:4" ht="13.5" thickBot="1">
      <c r="A6" s="100" t="s">
        <v>62</v>
      </c>
      <c r="B6" s="116"/>
      <c r="C6" s="84"/>
      <c r="D6" s="115"/>
    </row>
    <row r="7" spans="1:4" ht="13.5" thickBot="1">
      <c r="A7" s="100" t="s">
        <v>8</v>
      </c>
      <c r="B7" s="117"/>
      <c r="C7" s="118">
        <f>SUM(C5:C6)</f>
        <v>0</v>
      </c>
      <c r="D7" s="119">
        <f>SUM(D5:D6)</f>
        <v>0</v>
      </c>
    </row>
    <row r="8" ht="13.5" thickTop="1">
      <c r="A8" s="100"/>
    </row>
    <row r="9" ht="12.75">
      <c r="A9" s="100"/>
    </row>
    <row r="10" spans="1:4" ht="12.75">
      <c r="A10" s="100"/>
      <c r="B10" s="94"/>
      <c r="C10" s="112"/>
      <c r="D10" s="113"/>
    </row>
    <row r="11" spans="1:4" ht="12.75">
      <c r="A11" s="100"/>
      <c r="B11" s="47"/>
      <c r="C11" s="112"/>
      <c r="D11" s="113"/>
    </row>
    <row r="12" spans="1:4" ht="12.75">
      <c r="A12" s="100"/>
      <c r="B12" s="46"/>
      <c r="C12" s="81"/>
      <c r="D12" s="121"/>
    </row>
    <row r="13" spans="1:4" ht="12.75">
      <c r="A13" s="100" t="s">
        <v>63</v>
      </c>
      <c r="B13" s="46"/>
      <c r="C13" s="85"/>
      <c r="D13" s="115"/>
    </row>
    <row r="14" spans="1:4" ht="15">
      <c r="A14" s="1" t="s">
        <v>113</v>
      </c>
      <c r="B14" s="47"/>
      <c r="C14" s="109"/>
      <c r="D14" s="115"/>
    </row>
    <row r="15" spans="1:4" ht="13.5" thickBot="1">
      <c r="A15" s="100" t="s">
        <v>64</v>
      </c>
      <c r="B15" s="47"/>
      <c r="C15" s="84"/>
      <c r="D15" s="115"/>
    </row>
    <row r="16" spans="1:4" ht="13.5" thickBot="1">
      <c r="A16" s="100" t="s">
        <v>65</v>
      </c>
      <c r="B16" s="79"/>
      <c r="C16" s="118">
        <f>SUM(C13:C15)</f>
        <v>0</v>
      </c>
      <c r="D16" s="119">
        <f>SUM(D13:D15)</f>
        <v>0</v>
      </c>
    </row>
    <row r="17" ht="13.5" thickTop="1">
      <c r="A17" s="100"/>
    </row>
    <row r="18" spans="1:4" ht="12.75">
      <c r="A18" s="100"/>
      <c r="C18" s="84"/>
      <c r="D18" s="122"/>
    </row>
    <row r="19" spans="1:3" ht="12.75">
      <c r="A19" s="100"/>
      <c r="C19" s="123"/>
    </row>
    <row r="20" ht="12.75">
      <c r="A20" s="100"/>
    </row>
  </sheetData>
  <sheetProtection/>
  <printOptions/>
  <pageMargins left="0.75" right="0.75" top="1" bottom="1" header="0.5" footer="0.5"/>
  <pageSetup fitToHeight="1" fitToWidth="1" horizontalDpi="600" verticalDpi="600" orientation="landscape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H35"/>
  <sheetViews>
    <sheetView zoomScalePageLayoutView="0" workbookViewId="0" topLeftCell="A1">
      <pane xSplit="2" ySplit="3" topLeftCell="C4" activePane="bottomRight" state="frozen"/>
      <selection pane="topLeft" activeCell="D26" sqref="D26"/>
      <selection pane="topRight" activeCell="D26" sqref="D26"/>
      <selection pane="bottomLeft" activeCell="D26" sqref="D26"/>
      <selection pane="bottomRight" activeCell="D26" sqref="D26"/>
    </sheetView>
  </sheetViews>
  <sheetFormatPr defaultColWidth="9.140625" defaultRowHeight="12.75"/>
  <cols>
    <col min="1" max="1" width="2.8515625" style="0" customWidth="1"/>
    <col min="2" max="2" width="19.140625" style="0" bestFit="1" customWidth="1"/>
    <col min="3" max="4" width="12.7109375" style="0" customWidth="1"/>
    <col min="5" max="5" width="12.421875" style="0" customWidth="1"/>
    <col min="6" max="6" width="10.8515625" style="0" customWidth="1"/>
    <col min="7" max="7" width="11.57421875" style="0" customWidth="1"/>
    <col min="8" max="8" width="12.7109375" style="0" customWidth="1"/>
  </cols>
  <sheetData>
    <row r="2" spans="2:8" ht="14.25" customHeight="1">
      <c r="B2" s="20"/>
      <c r="C2" s="21"/>
      <c r="D2" s="21"/>
      <c r="E2" s="21"/>
      <c r="F2" s="21"/>
      <c r="G2" s="21"/>
      <c r="H2" s="21"/>
    </row>
    <row r="3" spans="2:8" ht="13.5" customHeight="1">
      <c r="B3" s="205" t="s">
        <v>112</v>
      </c>
      <c r="C3" s="22" t="s">
        <v>2</v>
      </c>
      <c r="D3" s="22" t="s">
        <v>3</v>
      </c>
      <c r="E3" s="23" t="s">
        <v>4</v>
      </c>
      <c r="F3" s="22" t="s">
        <v>5</v>
      </c>
      <c r="G3" s="22" t="s">
        <v>6</v>
      </c>
      <c r="H3" s="23" t="s">
        <v>7</v>
      </c>
    </row>
    <row r="4" spans="2:8" ht="14.25">
      <c r="B4" s="20"/>
      <c r="C4" s="22"/>
      <c r="D4" s="22"/>
      <c r="E4" s="23"/>
      <c r="F4" s="22"/>
      <c r="G4" s="22"/>
      <c r="H4" s="23"/>
    </row>
    <row r="5" spans="2:8" ht="14.25">
      <c r="B5" s="12" t="s">
        <v>9</v>
      </c>
      <c r="C5" s="25"/>
      <c r="D5" s="25"/>
      <c r="E5" s="13"/>
      <c r="F5" s="25"/>
      <c r="G5" s="25"/>
      <c r="H5" s="13">
        <f>SUM(C5:G5)</f>
        <v>0</v>
      </c>
    </row>
    <row r="6" spans="2:8" ht="15">
      <c r="B6" s="12"/>
      <c r="C6" s="27"/>
      <c r="D6" s="27"/>
      <c r="E6" s="15"/>
      <c r="F6" s="27"/>
      <c r="G6" s="27"/>
      <c r="H6" s="26"/>
    </row>
    <row r="7" spans="2:8" ht="14.25">
      <c r="B7" s="12" t="s">
        <v>10</v>
      </c>
      <c r="C7" s="20"/>
      <c r="D7" s="20"/>
      <c r="E7" s="26"/>
      <c r="F7" s="20"/>
      <c r="G7" s="20"/>
      <c r="H7" s="26"/>
    </row>
    <row r="8" spans="2:8" ht="15">
      <c r="B8" s="28" t="s">
        <v>11</v>
      </c>
      <c r="C8" s="29"/>
      <c r="D8" s="29"/>
      <c r="E8" s="17"/>
      <c r="F8" s="29"/>
      <c r="G8" s="29"/>
      <c r="H8" s="17">
        <f>SUM(C8:G8)</f>
        <v>0</v>
      </c>
    </row>
    <row r="9" spans="2:8" ht="15">
      <c r="B9" s="28" t="s">
        <v>12</v>
      </c>
      <c r="C9" s="29"/>
      <c r="D9" s="29"/>
      <c r="E9" s="17"/>
      <c r="F9" s="29"/>
      <c r="G9" s="29"/>
      <c r="H9" s="17">
        <f>SUM(C9:G9)</f>
        <v>0</v>
      </c>
    </row>
    <row r="10" spans="2:8" ht="15.75" thickBot="1">
      <c r="B10" s="28" t="s">
        <v>13</v>
      </c>
      <c r="C10" s="31"/>
      <c r="D10" s="31"/>
      <c r="E10" s="32"/>
      <c r="F10" s="31"/>
      <c r="G10" s="31"/>
      <c r="H10" s="32">
        <f>SUM(C10:G10)</f>
        <v>0</v>
      </c>
    </row>
    <row r="11" spans="2:8" ht="15">
      <c r="B11" s="28"/>
      <c r="C11" s="34">
        <f aca="true" t="shared" si="0" ref="C11:H11">SUM(C8:C10)</f>
        <v>0</v>
      </c>
      <c r="D11" s="34">
        <f t="shared" si="0"/>
        <v>0</v>
      </c>
      <c r="E11" s="34">
        <f t="shared" si="0"/>
        <v>0</v>
      </c>
      <c r="F11" s="34">
        <f t="shared" si="0"/>
        <v>0</v>
      </c>
      <c r="G11" s="34">
        <f t="shared" si="0"/>
        <v>0</v>
      </c>
      <c r="H11" s="34">
        <f t="shared" si="0"/>
        <v>0</v>
      </c>
    </row>
    <row r="12" spans="2:8" ht="15">
      <c r="B12" s="28"/>
      <c r="C12" s="29"/>
      <c r="D12" s="29"/>
      <c r="E12" s="17"/>
      <c r="F12" s="29"/>
      <c r="G12" s="29"/>
      <c r="H12" s="17"/>
    </row>
    <row r="13" spans="2:8" ht="14.25">
      <c r="B13" s="12" t="s">
        <v>14</v>
      </c>
      <c r="C13" s="35"/>
      <c r="D13" s="35"/>
      <c r="E13" s="34"/>
      <c r="F13" s="35"/>
      <c r="G13" s="35"/>
      <c r="H13" s="34">
        <f>SUM(C13:G13)</f>
        <v>0</v>
      </c>
    </row>
    <row r="14" spans="2:8" ht="15">
      <c r="B14" s="1"/>
      <c r="C14" s="29"/>
      <c r="D14" s="29"/>
      <c r="E14" s="17"/>
      <c r="F14" s="29"/>
      <c r="G14" s="29"/>
      <c r="H14" s="17"/>
    </row>
    <row r="15" spans="2:8" ht="15">
      <c r="B15" s="12" t="s">
        <v>15</v>
      </c>
      <c r="C15" s="29"/>
      <c r="D15" s="29"/>
      <c r="E15" s="17"/>
      <c r="F15" s="29"/>
      <c r="G15" s="29"/>
      <c r="H15" s="17">
        <f>SUM(C15:G15)</f>
        <v>0</v>
      </c>
    </row>
    <row r="16" spans="2:8" ht="15.75" thickBot="1">
      <c r="B16" s="1"/>
      <c r="C16" s="31"/>
      <c r="D16" s="31"/>
      <c r="E16" s="32"/>
      <c r="F16" s="31"/>
      <c r="G16" s="31"/>
      <c r="H16" s="32"/>
    </row>
    <row r="17" spans="2:8" ht="15" thickBot="1">
      <c r="B17" s="12" t="s">
        <v>7</v>
      </c>
      <c r="C17" s="36">
        <f aca="true" t="shared" si="1" ref="C17:H17">C5+C11+C13+C15</f>
        <v>0</v>
      </c>
      <c r="D17" s="36">
        <f t="shared" si="1"/>
        <v>0</v>
      </c>
      <c r="E17" s="36">
        <f t="shared" si="1"/>
        <v>0</v>
      </c>
      <c r="F17" s="36">
        <f t="shared" si="1"/>
        <v>0</v>
      </c>
      <c r="G17" s="36">
        <f t="shared" si="1"/>
        <v>0</v>
      </c>
      <c r="H17" s="36">
        <f t="shared" si="1"/>
        <v>0</v>
      </c>
    </row>
    <row r="18" spans="3:8" ht="13.5" thickTop="1">
      <c r="C18" s="38"/>
      <c r="D18" s="38"/>
      <c r="E18" s="38"/>
      <c r="F18" s="38"/>
      <c r="G18" s="38"/>
      <c r="H18" s="38"/>
    </row>
    <row r="19" ht="12.75">
      <c r="H19" s="38"/>
    </row>
    <row r="21" spans="2:8" ht="14.25">
      <c r="B21" s="205" t="s">
        <v>117</v>
      </c>
      <c r="C21" s="22" t="s">
        <v>2</v>
      </c>
      <c r="D21" s="22" t="s">
        <v>3</v>
      </c>
      <c r="E21" s="23" t="s">
        <v>4</v>
      </c>
      <c r="F21" s="22" t="s">
        <v>5</v>
      </c>
      <c r="G21" s="22" t="s">
        <v>6</v>
      </c>
      <c r="H21" s="23" t="s">
        <v>7</v>
      </c>
    </row>
    <row r="22" spans="2:8" ht="14.25">
      <c r="B22" s="20"/>
      <c r="C22" s="22"/>
      <c r="D22" s="22"/>
      <c r="E22" s="23"/>
      <c r="F22" s="22"/>
      <c r="G22" s="22"/>
      <c r="H22" s="23"/>
    </row>
    <row r="23" spans="2:8" ht="14.25">
      <c r="B23" s="12" t="s">
        <v>9</v>
      </c>
      <c r="C23" s="25"/>
      <c r="D23" s="25"/>
      <c r="E23" s="13"/>
      <c r="F23" s="25"/>
      <c r="G23" s="25"/>
      <c r="H23" s="13">
        <f>SUM(C23:G23)</f>
        <v>0</v>
      </c>
    </row>
    <row r="24" spans="2:8" ht="15">
      <c r="B24" s="12"/>
      <c r="C24" s="27"/>
      <c r="D24" s="27"/>
      <c r="E24" s="15"/>
      <c r="F24" s="27"/>
      <c r="G24" s="27"/>
      <c r="H24" s="26"/>
    </row>
    <row r="25" spans="2:8" ht="14.25">
      <c r="B25" s="12" t="s">
        <v>10</v>
      </c>
      <c r="C25" s="20"/>
      <c r="D25" s="20"/>
      <c r="E25" s="26"/>
      <c r="F25" s="20"/>
      <c r="G25" s="20"/>
      <c r="H25" s="26"/>
    </row>
    <row r="26" spans="2:8" ht="15">
      <c r="B26" s="28" t="s">
        <v>11</v>
      </c>
      <c r="C26" s="29"/>
      <c r="D26" s="29"/>
      <c r="E26" s="17"/>
      <c r="F26" s="29"/>
      <c r="G26" s="29"/>
      <c r="H26" s="17">
        <f>SUM(C26:G26)</f>
        <v>0</v>
      </c>
    </row>
    <row r="27" spans="2:8" ht="15">
      <c r="B27" s="28" t="s">
        <v>12</v>
      </c>
      <c r="C27" s="29"/>
      <c r="D27" s="29"/>
      <c r="E27" s="17"/>
      <c r="F27" s="29"/>
      <c r="G27" s="29"/>
      <c r="H27" s="17">
        <f>SUM(C27:G27)</f>
        <v>0</v>
      </c>
    </row>
    <row r="28" spans="2:8" ht="15.75" thickBot="1">
      <c r="B28" s="28" t="s">
        <v>13</v>
      </c>
      <c r="C28" s="31"/>
      <c r="D28" s="31"/>
      <c r="E28" s="32"/>
      <c r="F28" s="31"/>
      <c r="G28" s="31"/>
      <c r="H28" s="32">
        <f>SUM(C28:G28)</f>
        <v>0</v>
      </c>
    </row>
    <row r="29" spans="2:8" ht="15">
      <c r="B29" s="28"/>
      <c r="C29" s="34">
        <f aca="true" t="shared" si="2" ref="C29:H29">SUM(C26:C28)</f>
        <v>0</v>
      </c>
      <c r="D29" s="34">
        <f t="shared" si="2"/>
        <v>0</v>
      </c>
      <c r="E29" s="34">
        <f t="shared" si="2"/>
        <v>0</v>
      </c>
      <c r="F29" s="34">
        <f t="shared" si="2"/>
        <v>0</v>
      </c>
      <c r="G29" s="34">
        <f t="shared" si="2"/>
        <v>0</v>
      </c>
      <c r="H29" s="34">
        <f t="shared" si="2"/>
        <v>0</v>
      </c>
    </row>
    <row r="30" spans="2:8" ht="15">
      <c r="B30" s="28"/>
      <c r="C30" s="29"/>
      <c r="D30" s="29"/>
      <c r="E30" s="17"/>
      <c r="F30" s="29"/>
      <c r="G30" s="29"/>
      <c r="H30" s="17"/>
    </row>
    <row r="31" spans="2:8" ht="14.25">
      <c r="B31" s="12" t="s">
        <v>14</v>
      </c>
      <c r="C31" s="35"/>
      <c r="D31" s="35"/>
      <c r="E31" s="34"/>
      <c r="F31" s="35"/>
      <c r="G31" s="35"/>
      <c r="H31" s="34">
        <f>SUM(C31:G31)</f>
        <v>0</v>
      </c>
    </row>
    <row r="32" spans="2:8" ht="15">
      <c r="B32" s="1"/>
      <c r="C32" s="29"/>
      <c r="D32" s="29"/>
      <c r="E32" s="17"/>
      <c r="F32" s="29"/>
      <c r="G32" s="29"/>
      <c r="H32" s="17"/>
    </row>
    <row r="33" spans="2:8" ht="15">
      <c r="B33" s="12" t="s">
        <v>15</v>
      </c>
      <c r="C33" s="29"/>
      <c r="D33" s="29"/>
      <c r="E33" s="17"/>
      <c r="F33" s="29"/>
      <c r="G33" s="29"/>
      <c r="H33" s="17">
        <f>SUM(C33:G33)</f>
        <v>0</v>
      </c>
    </row>
    <row r="34" spans="2:8" ht="15.75" thickBot="1">
      <c r="B34" s="1"/>
      <c r="C34" s="31"/>
      <c r="D34" s="31"/>
      <c r="E34" s="32"/>
      <c r="F34" s="31"/>
      <c r="G34" s="31"/>
      <c r="H34" s="32"/>
    </row>
    <row r="35" spans="2:8" ht="15" thickBot="1">
      <c r="B35" s="12" t="s">
        <v>7</v>
      </c>
      <c r="C35" s="36">
        <f aca="true" t="shared" si="3" ref="C35:H35">C23+C29+C31+C33</f>
        <v>0</v>
      </c>
      <c r="D35" s="36">
        <f t="shared" si="3"/>
        <v>0</v>
      </c>
      <c r="E35" s="36">
        <f t="shared" si="3"/>
        <v>0</v>
      </c>
      <c r="F35" s="36">
        <f t="shared" si="3"/>
        <v>0</v>
      </c>
      <c r="G35" s="36">
        <f t="shared" si="3"/>
        <v>0</v>
      </c>
      <c r="H35" s="36">
        <f t="shared" si="3"/>
        <v>0</v>
      </c>
    </row>
    <row r="36" ht="13.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2"/>
  <sheetViews>
    <sheetView zoomScalePageLayoutView="0" workbookViewId="0" topLeftCell="A10">
      <selection activeCell="D16" sqref="D16"/>
    </sheetView>
  </sheetViews>
  <sheetFormatPr defaultColWidth="9.140625" defaultRowHeight="12.75"/>
  <cols>
    <col min="1" max="1" width="1.1484375" style="124" customWidth="1"/>
    <col min="2" max="2" width="36.28125" style="186" customWidth="1"/>
    <col min="3" max="4" width="15.7109375" style="125" customWidth="1"/>
    <col min="5" max="5" width="14.140625" style="125" customWidth="1"/>
    <col min="6" max="8" width="11.421875" style="124" customWidth="1"/>
    <col min="9" max="9" width="12.421875" style="124" bestFit="1" customWidth="1"/>
    <col min="10" max="16384" width="9.140625" style="124" customWidth="1"/>
  </cols>
  <sheetData>
    <row r="1" spans="3:4" ht="15">
      <c r="C1" s="56" t="s">
        <v>112</v>
      </c>
      <c r="D1" s="56" t="s">
        <v>19</v>
      </c>
    </row>
    <row r="2" spans="2:4" ht="15">
      <c r="B2" s="219"/>
      <c r="C2" s="126"/>
      <c r="D2" s="126"/>
    </row>
    <row r="3" spans="2:4" ht="15">
      <c r="B3" s="219"/>
      <c r="C3" s="126"/>
      <c r="D3" s="126"/>
    </row>
    <row r="4" ht="15">
      <c r="B4" s="227"/>
    </row>
    <row r="5" spans="2:4" ht="15">
      <c r="B5" s="227" t="s">
        <v>66</v>
      </c>
      <c r="C5" s="127">
        <f>584262/1000</f>
        <v>584.262</v>
      </c>
      <c r="D5" s="127"/>
    </row>
    <row r="6" spans="2:4" ht="15.75" thickBot="1">
      <c r="B6" s="219" t="s">
        <v>67</v>
      </c>
      <c r="C6" s="128">
        <f>181175/1000</f>
        <v>181.175</v>
      </c>
      <c r="D6" s="127"/>
    </row>
    <row r="7" spans="2:4" ht="15" thickBot="1">
      <c r="B7" s="228" t="s">
        <v>8</v>
      </c>
      <c r="C7" s="130">
        <f>SUM(C5:C6)</f>
        <v>765.4369999999999</v>
      </c>
      <c r="D7" s="130">
        <f>SUM(D5:D6)</f>
        <v>0</v>
      </c>
    </row>
    <row r="8" ht="15.75" thickTop="1"/>
    <row r="9" spans="2:5" ht="14.25">
      <c r="B9" s="210"/>
      <c r="C9" s="131"/>
      <c r="D9" s="131"/>
      <c r="E9" s="131"/>
    </row>
    <row r="10" spans="2:5" ht="14.25">
      <c r="B10" s="210"/>
      <c r="C10" s="131"/>
      <c r="D10" s="132"/>
      <c r="E10" s="133"/>
    </row>
    <row r="11" ht="15">
      <c r="A11" s="134"/>
    </row>
    <row r="13" spans="2:4" ht="15">
      <c r="B13" s="226" t="s">
        <v>20</v>
      </c>
      <c r="C13" s="56" t="s">
        <v>112</v>
      </c>
      <c r="D13" s="56" t="s">
        <v>19</v>
      </c>
    </row>
    <row r="14" spans="2:4" ht="15">
      <c r="B14" s="58" t="s">
        <v>22</v>
      </c>
      <c r="C14" s="30">
        <f>280900/1000</f>
        <v>280.9</v>
      </c>
      <c r="D14" s="30"/>
    </row>
    <row r="15" spans="2:4" ht="15.75" thickBot="1">
      <c r="B15" s="58" t="s">
        <v>23</v>
      </c>
      <c r="C15" s="200">
        <f>-99725/1000</f>
        <v>-99.725</v>
      </c>
      <c r="D15" s="200"/>
    </row>
    <row r="16" spans="2:4" ht="15">
      <c r="B16" s="58"/>
      <c r="C16" s="30">
        <f>C14+C15</f>
        <v>181.17499999999998</v>
      </c>
      <c r="D16" s="30"/>
    </row>
    <row r="17" spans="2:4" ht="15">
      <c r="B17" s="1" t="s">
        <v>114</v>
      </c>
      <c r="C17" s="27"/>
      <c r="D17" s="27"/>
    </row>
    <row r="18" spans="2:4" ht="15">
      <c r="B18" s="59" t="s">
        <v>24</v>
      </c>
      <c r="C18" s="30"/>
      <c r="D18" s="30"/>
    </row>
    <row r="19" spans="2:4" ht="15">
      <c r="B19" s="59" t="s">
        <v>25</v>
      </c>
      <c r="C19" s="30">
        <f>1720453/1000</f>
        <v>1720.453</v>
      </c>
      <c r="D19" s="30"/>
    </row>
    <row r="20" spans="2:4" ht="15.75" thickBot="1">
      <c r="B20" s="58" t="s">
        <v>115</v>
      </c>
      <c r="C20" s="200">
        <f>-1136191/1000</f>
        <v>-1136.191</v>
      </c>
      <c r="D20" s="200"/>
    </row>
    <row r="21" spans="2:4" ht="15">
      <c r="B21" s="1"/>
      <c r="C21" s="30">
        <f>C19+C20</f>
        <v>584.262</v>
      </c>
      <c r="D21" s="30"/>
    </row>
    <row r="22" spans="2:4" ht="15.75" thickBot="1">
      <c r="B22" s="1" t="s">
        <v>116</v>
      </c>
      <c r="C22" s="30"/>
      <c r="D22" s="30"/>
    </row>
    <row r="23" spans="2:4" ht="15" thickBot="1">
      <c r="B23" s="201" t="s">
        <v>26</v>
      </c>
      <c r="C23" s="202">
        <f>C16+C21</f>
        <v>765.4369999999999</v>
      </c>
      <c r="D23" s="202"/>
    </row>
    <row r="24" ht="15.75" thickTop="1"/>
    <row r="27" spans="2:9" ht="60">
      <c r="B27" s="225" t="s">
        <v>112</v>
      </c>
      <c r="C27" s="221" t="s">
        <v>118</v>
      </c>
      <c r="D27" s="221" t="s">
        <v>136</v>
      </c>
      <c r="E27" s="221" t="s">
        <v>120</v>
      </c>
      <c r="F27" s="221" t="s">
        <v>121</v>
      </c>
      <c r="G27" s="221" t="s">
        <v>122</v>
      </c>
      <c r="H27" s="221" t="s">
        <v>123</v>
      </c>
      <c r="I27" s="222" t="s">
        <v>8</v>
      </c>
    </row>
    <row r="28" spans="2:9" ht="15">
      <c r="B28" s="223"/>
      <c r="C28" s="208"/>
      <c r="D28" s="208"/>
      <c r="E28" s="208"/>
      <c r="F28" s="208"/>
      <c r="G28" s="208"/>
      <c r="H28" s="199"/>
      <c r="I28" s="209"/>
    </row>
    <row r="29" spans="2:9" ht="14.25">
      <c r="B29" s="224"/>
      <c r="C29" s="206"/>
      <c r="D29" s="206"/>
      <c r="E29" s="206"/>
      <c r="F29" s="206"/>
      <c r="G29" s="206"/>
      <c r="H29" s="206"/>
      <c r="I29" s="207"/>
    </row>
    <row r="30" spans="2:9" ht="15">
      <c r="B30" s="210" t="s">
        <v>124</v>
      </c>
      <c r="C30" s="211"/>
      <c r="D30" s="211"/>
      <c r="E30" s="211"/>
      <c r="F30" s="211"/>
      <c r="G30" s="211"/>
      <c r="H30" s="211"/>
      <c r="I30" s="204"/>
    </row>
    <row r="31" spans="2:9" ht="15">
      <c r="B31" s="186" t="s">
        <v>128</v>
      </c>
      <c r="C31" s="187">
        <f>65261/1000</f>
        <v>65.261</v>
      </c>
      <c r="D31" s="154">
        <f>2566751/1000</f>
        <v>2566.751</v>
      </c>
      <c r="E31" s="57">
        <f>8778009/1000</f>
        <v>8778.009</v>
      </c>
      <c r="F31" s="57">
        <f>2583000/1000</f>
        <v>2583</v>
      </c>
      <c r="G31" s="57"/>
      <c r="H31" s="57"/>
      <c r="I31" s="51">
        <f>SUM(C31:H31)</f>
        <v>13993.021</v>
      </c>
    </row>
    <row r="32" spans="2:9" ht="15">
      <c r="B32" s="186" t="s">
        <v>125</v>
      </c>
      <c r="C32" s="187">
        <f>209753/1000</f>
        <v>209.753</v>
      </c>
      <c r="D32" s="154"/>
      <c r="E32" s="57">
        <f>342583/1000</f>
        <v>342.583</v>
      </c>
      <c r="F32" s="57"/>
      <c r="G32" s="57"/>
      <c r="H32" s="57"/>
      <c r="I32" s="51">
        <f>SUM(C32:H32)</f>
        <v>552.336</v>
      </c>
    </row>
    <row r="33" spans="2:9" ht="15">
      <c r="B33" s="186" t="s">
        <v>126</v>
      </c>
      <c r="C33" s="187">
        <f>-44460/1000</f>
        <v>-44.46</v>
      </c>
      <c r="D33" s="154">
        <f>-2566751/1000</f>
        <v>-2566.751</v>
      </c>
      <c r="E33" s="57">
        <f>-7439483/1000</f>
        <v>-7439.483</v>
      </c>
      <c r="F33" s="57"/>
      <c r="G33" s="57"/>
      <c r="H33" s="57"/>
      <c r="I33" s="51">
        <f>SUM(C33:H33)</f>
        <v>-10050.694</v>
      </c>
    </row>
    <row r="34" spans="2:9" ht="15.75" thickBot="1">
      <c r="B34" s="186" t="s">
        <v>127</v>
      </c>
      <c r="C34" s="154"/>
      <c r="D34" s="154"/>
      <c r="E34" s="154"/>
      <c r="F34" s="212"/>
      <c r="G34" s="57"/>
      <c r="H34" s="213"/>
      <c r="I34" s="51">
        <f>SUM(C34:H34)</f>
        <v>0</v>
      </c>
    </row>
    <row r="35" spans="2:9" ht="15" thickBot="1">
      <c r="B35" s="214"/>
      <c r="C35" s="215">
        <f aca="true" t="shared" si="0" ref="C35:I35">SUM(C31:C34)</f>
        <v>230.554</v>
      </c>
      <c r="D35" s="215">
        <f t="shared" si="0"/>
        <v>0</v>
      </c>
      <c r="E35" s="215">
        <f t="shared" si="0"/>
        <v>1681.1090000000004</v>
      </c>
      <c r="F35" s="215">
        <f t="shared" si="0"/>
        <v>2583</v>
      </c>
      <c r="G35" s="215">
        <f t="shared" si="0"/>
        <v>0</v>
      </c>
      <c r="H35" s="215">
        <f t="shared" si="0"/>
        <v>0</v>
      </c>
      <c r="I35" s="216">
        <f t="shared" si="0"/>
        <v>4494.6630000000005</v>
      </c>
    </row>
    <row r="36" spans="2:9" ht="14.25">
      <c r="B36" s="210"/>
      <c r="C36" s="44"/>
      <c r="D36" s="44"/>
      <c r="E36" s="44"/>
      <c r="F36" s="44"/>
      <c r="G36" s="44"/>
      <c r="H36" s="44"/>
      <c r="I36" s="217"/>
    </row>
    <row r="37" spans="2:9" ht="15">
      <c r="B37" s="186" t="s">
        <v>128</v>
      </c>
      <c r="C37" s="187">
        <f>230550/1000</f>
        <v>230.55</v>
      </c>
      <c r="D37" s="154"/>
      <c r="E37" s="57">
        <f>1681109/1000</f>
        <v>1681.109</v>
      </c>
      <c r="F37" s="57">
        <f>2583000/1000</f>
        <v>2583</v>
      </c>
      <c r="G37" s="7"/>
      <c r="H37" s="7"/>
      <c r="I37" s="7">
        <f>SUM(C37:H37)</f>
        <v>4494.659</v>
      </c>
    </row>
    <row r="38" spans="2:9" ht="15">
      <c r="B38" s="186" t="s">
        <v>125</v>
      </c>
      <c r="C38" s="187">
        <f>50350/1000</f>
        <v>50.35</v>
      </c>
      <c r="D38" s="154"/>
      <c r="E38" s="57">
        <f>39344/1000</f>
        <v>39.344</v>
      </c>
      <c r="F38" s="57"/>
      <c r="G38" s="7"/>
      <c r="H38" s="7"/>
      <c r="I38" s="7">
        <f>SUM(C38:H38)</f>
        <v>89.694</v>
      </c>
    </row>
    <row r="39" spans="2:9" ht="15">
      <c r="B39" s="186" t="s">
        <v>126</v>
      </c>
      <c r="C39" s="187"/>
      <c r="D39" s="212"/>
      <c r="E39" s="57"/>
      <c r="F39" s="57">
        <f>2583000/1000</f>
        <v>2583</v>
      </c>
      <c r="G39" s="7"/>
      <c r="H39" s="7"/>
      <c r="I39" s="7">
        <f>SUM(C39:H39)</f>
        <v>2583</v>
      </c>
    </row>
    <row r="40" spans="2:9" ht="15.75" thickBot="1">
      <c r="B40" s="186" t="s">
        <v>127</v>
      </c>
      <c r="C40" s="33"/>
      <c r="D40" s="129"/>
      <c r="E40" s="129"/>
      <c r="F40" s="129"/>
      <c r="G40" s="129"/>
      <c r="H40" s="129"/>
      <c r="I40" s="129">
        <f>SUM(C40:H40)</f>
        <v>0</v>
      </c>
    </row>
    <row r="41" spans="2:9" ht="15.75" thickBot="1">
      <c r="B41" s="218" t="s">
        <v>133</v>
      </c>
      <c r="C41" s="197">
        <f aca="true" t="shared" si="1" ref="C41:H41">C37+C38-C39+C40</f>
        <v>280.90000000000003</v>
      </c>
      <c r="D41" s="197">
        <f t="shared" si="1"/>
        <v>0</v>
      </c>
      <c r="E41" s="197">
        <f t="shared" si="1"/>
        <v>1720.453</v>
      </c>
      <c r="F41" s="197">
        <f t="shared" si="1"/>
        <v>0</v>
      </c>
      <c r="G41" s="197">
        <f t="shared" si="1"/>
        <v>0</v>
      </c>
      <c r="H41" s="197">
        <f t="shared" si="1"/>
        <v>0</v>
      </c>
      <c r="I41" s="197">
        <f>SUM(C41:H41)</f>
        <v>2001.353</v>
      </c>
    </row>
    <row r="42" spans="2:9" ht="15">
      <c r="B42" s="214"/>
      <c r="C42" s="187"/>
      <c r="D42" s="57"/>
      <c r="E42" s="57"/>
      <c r="F42" s="57"/>
      <c r="G42" s="57"/>
      <c r="H42" s="57"/>
      <c r="I42" s="51"/>
    </row>
    <row r="43" spans="2:9" ht="15">
      <c r="B43" s="219"/>
      <c r="C43" s="187"/>
      <c r="D43" s="57"/>
      <c r="E43" s="57"/>
      <c r="F43" s="57"/>
      <c r="G43" s="57"/>
      <c r="H43" s="57"/>
      <c r="I43" s="51"/>
    </row>
    <row r="44" spans="2:9" ht="15">
      <c r="B44" s="210" t="s">
        <v>129</v>
      </c>
      <c r="C44" s="187"/>
      <c r="D44" s="57"/>
      <c r="E44" s="57"/>
      <c r="F44" s="57"/>
      <c r="G44" s="57"/>
      <c r="H44" s="57"/>
      <c r="I44" s="51"/>
    </row>
    <row r="45" spans="2:9" ht="15">
      <c r="B45" s="186" t="s">
        <v>128</v>
      </c>
      <c r="C45" s="7">
        <f>14955/1000</f>
        <v>14.955</v>
      </c>
      <c r="D45" s="7">
        <f>301124/1000</f>
        <v>301.124</v>
      </c>
      <c r="E45" s="7">
        <f>3724862/1000</f>
        <v>3724.862</v>
      </c>
      <c r="F45" s="7">
        <f>1067640/1000</f>
        <v>1067.64</v>
      </c>
      <c r="G45" s="15"/>
      <c r="H45" s="7"/>
      <c r="I45" s="51">
        <f>SUM(C45:H45)</f>
        <v>5108.581</v>
      </c>
    </row>
    <row r="46" spans="2:9" ht="15">
      <c r="B46" s="186" t="s">
        <v>130</v>
      </c>
      <c r="C46" s="7">
        <f>40648/1000</f>
        <v>40.648</v>
      </c>
      <c r="D46" s="7">
        <f>128338/1000</f>
        <v>128.338</v>
      </c>
      <c r="E46" s="7">
        <f>1196701/1000</f>
        <v>1196.701</v>
      </c>
      <c r="F46" s="7">
        <f>303072/1000</f>
        <v>303.072</v>
      </c>
      <c r="G46" s="15"/>
      <c r="H46" s="7"/>
      <c r="I46" s="51">
        <f>SUM(C46:H46)</f>
        <v>1668.759</v>
      </c>
    </row>
    <row r="47" spans="2:9" ht="15.75" thickBot="1">
      <c r="B47" s="186" t="s">
        <v>126</v>
      </c>
      <c r="C47" s="7">
        <v>-7.41</v>
      </c>
      <c r="D47" s="129">
        <f>-429462/1000</f>
        <v>-429.462</v>
      </c>
      <c r="E47" s="129">
        <f>-3976600/1000</f>
        <v>-3976.6</v>
      </c>
      <c r="F47" s="129"/>
      <c r="G47" s="33"/>
      <c r="H47" s="129"/>
      <c r="I47" s="51">
        <f>SUM(C47:H47)</f>
        <v>-4413.472</v>
      </c>
    </row>
    <row r="48" spans="2:9" ht="15" thickBot="1">
      <c r="B48" s="214"/>
      <c r="C48" s="215">
        <f aca="true" t="shared" si="2" ref="C48:I48">SUM(C45:C47)</f>
        <v>48.193</v>
      </c>
      <c r="D48" s="215">
        <f t="shared" si="2"/>
        <v>0</v>
      </c>
      <c r="E48" s="215">
        <f t="shared" si="2"/>
        <v>944.9630000000002</v>
      </c>
      <c r="F48" s="215">
        <f t="shared" si="2"/>
        <v>1370.712</v>
      </c>
      <c r="G48" s="215">
        <f t="shared" si="2"/>
        <v>0</v>
      </c>
      <c r="H48" s="215">
        <f t="shared" si="2"/>
        <v>0</v>
      </c>
      <c r="I48" s="216">
        <f t="shared" si="2"/>
        <v>2363.8680000000004</v>
      </c>
    </row>
    <row r="49" spans="2:9" ht="14.25">
      <c r="B49" s="210"/>
      <c r="C49" s="44"/>
      <c r="D49" s="44"/>
      <c r="E49" s="44"/>
      <c r="F49" s="44"/>
      <c r="G49" s="44"/>
      <c r="H49" s="44"/>
      <c r="I49" s="217"/>
    </row>
    <row r="50" spans="2:9" ht="15">
      <c r="B50" s="186" t="s">
        <v>132</v>
      </c>
      <c r="C50" s="7">
        <f aca="true" t="shared" si="3" ref="C50:H50">C48</f>
        <v>48.193</v>
      </c>
      <c r="D50" s="7">
        <f t="shared" si="3"/>
        <v>0</v>
      </c>
      <c r="E50" s="7">
        <f t="shared" si="3"/>
        <v>944.9630000000002</v>
      </c>
      <c r="F50" s="7">
        <f t="shared" si="3"/>
        <v>1370.712</v>
      </c>
      <c r="G50" s="7">
        <f t="shared" si="3"/>
        <v>0</v>
      </c>
      <c r="H50" s="7">
        <f t="shared" si="3"/>
        <v>0</v>
      </c>
      <c r="I50" s="7">
        <f>SUM(C50:H50)</f>
        <v>2363.8680000000004</v>
      </c>
    </row>
    <row r="51" spans="2:9" ht="15">
      <c r="B51" s="186" t="s">
        <v>130</v>
      </c>
      <c r="C51" s="7">
        <f>51532/1000</f>
        <v>51.532</v>
      </c>
      <c r="D51" s="7"/>
      <c r="E51" s="7">
        <f>191228/1000</f>
        <v>191.228</v>
      </c>
      <c r="F51" s="7">
        <f>131332/1000</f>
        <v>131.332</v>
      </c>
      <c r="G51" s="15"/>
      <c r="H51" s="7"/>
      <c r="I51" s="7">
        <f>SUM(C51:H51)</f>
        <v>374.092</v>
      </c>
    </row>
    <row r="52" spans="2:9" ht="15.75" thickBot="1">
      <c r="B52" s="186" t="s">
        <v>126</v>
      </c>
      <c r="C52" s="15"/>
      <c r="D52" s="15"/>
      <c r="E52" s="7"/>
      <c r="F52" s="7">
        <f>-1502044/1000</f>
        <v>-1502.044</v>
      </c>
      <c r="G52" s="15"/>
      <c r="H52" s="7"/>
      <c r="I52" s="7">
        <f>SUM(C52:H52)</f>
        <v>-1502.044</v>
      </c>
    </row>
    <row r="53" spans="2:9" ht="15.75" thickBot="1">
      <c r="B53" s="218" t="s">
        <v>133</v>
      </c>
      <c r="C53" s="220">
        <f aca="true" t="shared" si="4" ref="C53:H53">C50+C51+C52</f>
        <v>99.725</v>
      </c>
      <c r="D53" s="220">
        <f t="shared" si="4"/>
        <v>0</v>
      </c>
      <c r="E53" s="220">
        <f t="shared" si="4"/>
        <v>1136.1910000000003</v>
      </c>
      <c r="F53" s="220">
        <f t="shared" si="4"/>
        <v>0</v>
      </c>
      <c r="G53" s="220">
        <f t="shared" si="4"/>
        <v>0</v>
      </c>
      <c r="H53" s="220">
        <f t="shared" si="4"/>
        <v>0</v>
      </c>
      <c r="I53" s="220">
        <f>SUM(C53:H53)</f>
        <v>1235.9160000000002</v>
      </c>
    </row>
    <row r="54" spans="2:9" ht="15">
      <c r="B54" s="219"/>
      <c r="C54" s="187"/>
      <c r="D54" s="57"/>
      <c r="E54" s="57"/>
      <c r="F54" s="57"/>
      <c r="G54" s="57"/>
      <c r="H54" s="57"/>
      <c r="I54" s="51"/>
    </row>
    <row r="55" spans="3:9" ht="15">
      <c r="C55" s="187"/>
      <c r="D55" s="57"/>
      <c r="E55" s="57"/>
      <c r="F55" s="57"/>
      <c r="G55" s="57"/>
      <c r="H55" s="57"/>
      <c r="I55" s="51"/>
    </row>
    <row r="56" spans="2:9" ht="14.25">
      <c r="B56" s="210" t="s">
        <v>138</v>
      </c>
      <c r="C56" s="203">
        <f>C35-C48</f>
        <v>182.361</v>
      </c>
      <c r="D56" s="203">
        <f aca="true" t="shared" si="5" ref="D56:I56">D35-D48</f>
        <v>0</v>
      </c>
      <c r="E56" s="203">
        <f t="shared" si="5"/>
        <v>736.1460000000002</v>
      </c>
      <c r="F56" s="203">
        <f t="shared" si="5"/>
        <v>1212.288</v>
      </c>
      <c r="G56" s="203">
        <f t="shared" si="5"/>
        <v>0</v>
      </c>
      <c r="H56" s="203">
        <f t="shared" si="5"/>
        <v>0</v>
      </c>
      <c r="I56" s="203">
        <f t="shared" si="5"/>
        <v>2130.795</v>
      </c>
    </row>
    <row r="57" spans="2:9" ht="15" thickBot="1">
      <c r="B57" s="210" t="s">
        <v>137</v>
      </c>
      <c r="C57" s="43">
        <f aca="true" t="shared" si="6" ref="C57:I57">C41-C53</f>
        <v>181.17500000000004</v>
      </c>
      <c r="D57" s="43">
        <f t="shared" si="6"/>
        <v>0</v>
      </c>
      <c r="E57" s="43">
        <f t="shared" si="6"/>
        <v>584.2619999999997</v>
      </c>
      <c r="F57" s="43">
        <f t="shared" si="6"/>
        <v>0</v>
      </c>
      <c r="G57" s="43">
        <f t="shared" si="6"/>
        <v>0</v>
      </c>
      <c r="H57" s="43">
        <f t="shared" si="6"/>
        <v>0</v>
      </c>
      <c r="I57" s="43">
        <f t="shared" si="6"/>
        <v>765.4369999999999</v>
      </c>
    </row>
    <row r="58" ht="15.75" thickTop="1"/>
    <row r="61" spans="2:9" ht="45">
      <c r="B61" s="225" t="s">
        <v>117</v>
      </c>
      <c r="C61" s="221" t="s">
        <v>118</v>
      </c>
      <c r="D61" s="221" t="s">
        <v>119</v>
      </c>
      <c r="E61" s="221" t="s">
        <v>120</v>
      </c>
      <c r="F61" s="221" t="s">
        <v>121</v>
      </c>
      <c r="G61" s="221" t="s">
        <v>122</v>
      </c>
      <c r="H61" s="221" t="s">
        <v>123</v>
      </c>
      <c r="I61" s="222" t="s">
        <v>8</v>
      </c>
    </row>
    <row r="62" spans="2:9" ht="15">
      <c r="B62" s="223"/>
      <c r="C62" s="208"/>
      <c r="D62" s="208"/>
      <c r="E62" s="208"/>
      <c r="F62" s="208"/>
      <c r="G62" s="208"/>
      <c r="H62" s="199"/>
      <c r="I62" s="209"/>
    </row>
    <row r="63" spans="2:9" ht="14.25">
      <c r="B63" s="224"/>
      <c r="C63" s="206"/>
      <c r="D63" s="206"/>
      <c r="E63" s="206"/>
      <c r="F63" s="206"/>
      <c r="G63" s="206"/>
      <c r="H63" s="206"/>
      <c r="I63" s="207"/>
    </row>
    <row r="64" spans="2:9" ht="15">
      <c r="B64" s="210" t="s">
        <v>124</v>
      </c>
      <c r="C64" s="211"/>
      <c r="D64" s="211"/>
      <c r="E64" s="211"/>
      <c r="F64" s="211"/>
      <c r="G64" s="211"/>
      <c r="H64" s="211"/>
      <c r="I64" s="204"/>
    </row>
    <row r="65" spans="2:9" ht="15">
      <c r="B65" s="186" t="s">
        <v>128</v>
      </c>
      <c r="C65" s="187"/>
      <c r="D65" s="154"/>
      <c r="E65" s="57"/>
      <c r="F65" s="57"/>
      <c r="G65" s="57"/>
      <c r="H65" s="57"/>
      <c r="I65" s="51">
        <f>SUM(C65:H65)</f>
        <v>0</v>
      </c>
    </row>
    <row r="66" spans="2:9" ht="15">
      <c r="B66" s="186" t="s">
        <v>125</v>
      </c>
      <c r="C66" s="187"/>
      <c r="D66" s="154"/>
      <c r="E66" s="57"/>
      <c r="F66" s="57"/>
      <c r="G66" s="57"/>
      <c r="H66" s="57"/>
      <c r="I66" s="51">
        <f>SUM(C66:H66)</f>
        <v>0</v>
      </c>
    </row>
    <row r="67" spans="2:9" ht="15">
      <c r="B67" s="186" t="s">
        <v>126</v>
      </c>
      <c r="C67" s="187"/>
      <c r="D67" s="212"/>
      <c r="E67" s="57"/>
      <c r="F67" s="57"/>
      <c r="G67" s="57"/>
      <c r="H67" s="57"/>
      <c r="I67" s="51">
        <f>SUM(C67:H67)</f>
        <v>0</v>
      </c>
    </row>
    <row r="68" spans="2:9" ht="15.75" thickBot="1">
      <c r="B68" s="186" t="s">
        <v>127</v>
      </c>
      <c r="C68" s="154"/>
      <c r="D68" s="154"/>
      <c r="E68" s="154"/>
      <c r="F68" s="212"/>
      <c r="G68" s="57"/>
      <c r="H68" s="213"/>
      <c r="I68" s="51">
        <f>SUM(C68:H68)</f>
        <v>0</v>
      </c>
    </row>
    <row r="69" spans="2:9" ht="15" thickBot="1">
      <c r="B69" s="214"/>
      <c r="C69" s="215">
        <f aca="true" t="shared" si="7" ref="C69:I69">SUM(C65:C68)</f>
        <v>0</v>
      </c>
      <c r="D69" s="215">
        <f t="shared" si="7"/>
        <v>0</v>
      </c>
      <c r="E69" s="215">
        <f t="shared" si="7"/>
        <v>0</v>
      </c>
      <c r="F69" s="215">
        <f t="shared" si="7"/>
        <v>0</v>
      </c>
      <c r="G69" s="215">
        <f t="shared" si="7"/>
        <v>0</v>
      </c>
      <c r="H69" s="215">
        <f t="shared" si="7"/>
        <v>0</v>
      </c>
      <c r="I69" s="216">
        <f t="shared" si="7"/>
        <v>0</v>
      </c>
    </row>
    <row r="70" spans="2:9" ht="14.25">
      <c r="B70" s="210"/>
      <c r="C70" s="44"/>
      <c r="D70" s="44"/>
      <c r="E70" s="44"/>
      <c r="F70" s="44"/>
      <c r="G70" s="44"/>
      <c r="H70" s="44"/>
      <c r="I70" s="217"/>
    </row>
    <row r="71" spans="2:9" ht="15">
      <c r="B71" s="186" t="s">
        <v>132</v>
      </c>
      <c r="C71" s="7"/>
      <c r="D71" s="7"/>
      <c r="E71" s="7"/>
      <c r="F71" s="7"/>
      <c r="G71" s="7"/>
      <c r="H71" s="7"/>
      <c r="I71" s="7">
        <f>SUM(C71:H71)</f>
        <v>0</v>
      </c>
    </row>
    <row r="72" spans="2:9" ht="15">
      <c r="B72" s="186" t="s">
        <v>125</v>
      </c>
      <c r="C72" s="7"/>
      <c r="D72" s="15"/>
      <c r="E72" s="7"/>
      <c r="F72" s="7"/>
      <c r="G72" s="7"/>
      <c r="H72" s="7"/>
      <c r="I72" s="7">
        <f>SUM(C72:H72)</f>
        <v>0</v>
      </c>
    </row>
    <row r="73" spans="2:9" ht="15">
      <c r="B73" s="186" t="s">
        <v>126</v>
      </c>
      <c r="C73" s="15"/>
      <c r="D73" s="7"/>
      <c r="E73" s="7"/>
      <c r="F73" s="7"/>
      <c r="G73" s="7"/>
      <c r="H73" s="7"/>
      <c r="I73" s="7">
        <f>SUM(C73:H73)</f>
        <v>0</v>
      </c>
    </row>
    <row r="74" spans="2:9" ht="15.75" thickBot="1">
      <c r="B74" s="186" t="s">
        <v>127</v>
      </c>
      <c r="C74" s="33"/>
      <c r="D74" s="129"/>
      <c r="E74" s="129"/>
      <c r="F74" s="129"/>
      <c r="G74" s="129"/>
      <c r="H74" s="129"/>
      <c r="I74" s="129">
        <f>SUM(C74:H74)</f>
        <v>0</v>
      </c>
    </row>
    <row r="75" spans="2:9" ht="15.75" thickBot="1">
      <c r="B75" s="218" t="s">
        <v>133</v>
      </c>
      <c r="C75" s="197">
        <f aca="true" t="shared" si="8" ref="C75:H75">C71+C72-C73+C74</f>
        <v>0</v>
      </c>
      <c r="D75" s="197">
        <f t="shared" si="8"/>
        <v>0</v>
      </c>
      <c r="E75" s="197">
        <f t="shared" si="8"/>
        <v>0</v>
      </c>
      <c r="F75" s="197">
        <f t="shared" si="8"/>
        <v>0</v>
      </c>
      <c r="G75" s="197">
        <f t="shared" si="8"/>
        <v>0</v>
      </c>
      <c r="H75" s="197">
        <f t="shared" si="8"/>
        <v>0</v>
      </c>
      <c r="I75" s="197">
        <f>SUM(C75:H75)</f>
        <v>0</v>
      </c>
    </row>
    <row r="76" spans="2:9" ht="15">
      <c r="B76" s="214"/>
      <c r="C76" s="187"/>
      <c r="D76" s="57"/>
      <c r="E76" s="57"/>
      <c r="F76" s="57"/>
      <c r="G76" s="57"/>
      <c r="H76" s="57"/>
      <c r="I76" s="51"/>
    </row>
    <row r="77" spans="2:9" ht="15">
      <c r="B77" s="219"/>
      <c r="C77" s="187"/>
      <c r="D77" s="57"/>
      <c r="E77" s="57"/>
      <c r="F77" s="57"/>
      <c r="G77" s="57"/>
      <c r="H77" s="57"/>
      <c r="I77" s="51"/>
    </row>
    <row r="78" spans="2:9" ht="15">
      <c r="B78" s="210" t="s">
        <v>129</v>
      </c>
      <c r="C78" s="187"/>
      <c r="D78" s="57"/>
      <c r="E78" s="57"/>
      <c r="F78" s="57"/>
      <c r="G78" s="57"/>
      <c r="H78" s="57"/>
      <c r="I78" s="51"/>
    </row>
    <row r="79" spans="2:9" ht="15">
      <c r="B79" s="186" t="s">
        <v>128</v>
      </c>
      <c r="C79" s="7"/>
      <c r="D79" s="7"/>
      <c r="E79" s="7"/>
      <c r="F79" s="7"/>
      <c r="G79" s="15"/>
      <c r="H79" s="7"/>
      <c r="I79" s="51">
        <f>SUM(C79:H79)</f>
        <v>0</v>
      </c>
    </row>
    <row r="80" spans="2:9" ht="15">
      <c r="B80" s="186" t="s">
        <v>130</v>
      </c>
      <c r="C80" s="7"/>
      <c r="D80" s="7"/>
      <c r="E80" s="7"/>
      <c r="F80" s="7"/>
      <c r="G80" s="15"/>
      <c r="H80" s="7"/>
      <c r="I80" s="51">
        <f>SUM(C80:H80)</f>
        <v>0</v>
      </c>
    </row>
    <row r="81" spans="2:9" ht="15.75" thickBot="1">
      <c r="B81" s="186" t="s">
        <v>126</v>
      </c>
      <c r="C81" s="33"/>
      <c r="D81" s="129"/>
      <c r="E81" s="129"/>
      <c r="F81" s="129"/>
      <c r="G81" s="33"/>
      <c r="H81" s="129"/>
      <c r="I81" s="51">
        <f>SUM(C81:H81)</f>
        <v>0</v>
      </c>
    </row>
    <row r="82" spans="2:9" ht="15" thickBot="1">
      <c r="B82" s="214"/>
      <c r="C82" s="215">
        <f aca="true" t="shared" si="9" ref="C82:I82">SUM(C79:C81)</f>
        <v>0</v>
      </c>
      <c r="D82" s="215">
        <f t="shared" si="9"/>
        <v>0</v>
      </c>
      <c r="E82" s="215">
        <f t="shared" si="9"/>
        <v>0</v>
      </c>
      <c r="F82" s="215">
        <f t="shared" si="9"/>
        <v>0</v>
      </c>
      <c r="G82" s="215">
        <f t="shared" si="9"/>
        <v>0</v>
      </c>
      <c r="H82" s="215">
        <f t="shared" si="9"/>
        <v>0</v>
      </c>
      <c r="I82" s="216">
        <f t="shared" si="9"/>
        <v>0</v>
      </c>
    </row>
    <row r="83" spans="2:9" ht="14.25">
      <c r="B83" s="210"/>
      <c r="C83" s="44"/>
      <c r="D83" s="44"/>
      <c r="E83" s="44"/>
      <c r="F83" s="44"/>
      <c r="G83" s="44"/>
      <c r="H83" s="44"/>
      <c r="I83" s="217"/>
    </row>
    <row r="84" spans="2:9" ht="15">
      <c r="B84" s="186" t="s">
        <v>132</v>
      </c>
      <c r="C84" s="7"/>
      <c r="D84" s="7"/>
      <c r="E84" s="7"/>
      <c r="F84" s="7"/>
      <c r="G84" s="7"/>
      <c r="H84" s="7"/>
      <c r="I84" s="7">
        <f>SUM(C84:H84)</f>
        <v>0</v>
      </c>
    </row>
    <row r="85" spans="2:9" ht="15">
      <c r="B85" s="186" t="s">
        <v>130</v>
      </c>
      <c r="C85" s="7"/>
      <c r="D85" s="7"/>
      <c r="E85" s="7"/>
      <c r="F85" s="7"/>
      <c r="G85" s="15"/>
      <c r="H85" s="7"/>
      <c r="I85" s="7">
        <f>SUM(C85:H85)</f>
        <v>0</v>
      </c>
    </row>
    <row r="86" spans="2:9" ht="15.75" thickBot="1">
      <c r="B86" s="186" t="s">
        <v>126</v>
      </c>
      <c r="C86" s="15"/>
      <c r="D86" s="15"/>
      <c r="E86" s="7"/>
      <c r="F86" s="7"/>
      <c r="G86" s="15"/>
      <c r="H86" s="7"/>
      <c r="I86" s="7">
        <f>SUM(C86:H86)</f>
        <v>0</v>
      </c>
    </row>
    <row r="87" spans="2:9" ht="15.75" thickBot="1">
      <c r="B87" s="218" t="s">
        <v>133</v>
      </c>
      <c r="C87" s="220">
        <f aca="true" t="shared" si="10" ref="C87:H87">C84+C85+C86</f>
        <v>0</v>
      </c>
      <c r="D87" s="220">
        <f t="shared" si="10"/>
        <v>0</v>
      </c>
      <c r="E87" s="220">
        <f t="shared" si="10"/>
        <v>0</v>
      </c>
      <c r="F87" s="220">
        <f t="shared" si="10"/>
        <v>0</v>
      </c>
      <c r="G87" s="220">
        <f t="shared" si="10"/>
        <v>0</v>
      </c>
      <c r="H87" s="220">
        <f t="shared" si="10"/>
        <v>0</v>
      </c>
      <c r="I87" s="220">
        <f>SUM(C87:H87)</f>
        <v>0</v>
      </c>
    </row>
    <row r="88" spans="2:9" ht="15">
      <c r="B88" s="219"/>
      <c r="C88" s="187"/>
      <c r="D88" s="57"/>
      <c r="E88" s="57"/>
      <c r="F88" s="57"/>
      <c r="G88" s="57"/>
      <c r="H88" s="57"/>
      <c r="I88" s="51"/>
    </row>
    <row r="89" spans="2:9" ht="15">
      <c r="B89" s="210" t="s">
        <v>131</v>
      </c>
      <c r="C89" s="187"/>
      <c r="D89" s="57"/>
      <c r="E89" s="57"/>
      <c r="F89" s="57"/>
      <c r="G89" s="57"/>
      <c r="H89" s="57"/>
      <c r="I89" s="51"/>
    </row>
    <row r="90" spans="2:9" ht="14.25">
      <c r="B90" s="214"/>
      <c r="C90" s="203">
        <f aca="true" t="shared" si="11" ref="C90:I90">C75+C87</f>
        <v>0</v>
      </c>
      <c r="D90" s="203">
        <f t="shared" si="11"/>
        <v>0</v>
      </c>
      <c r="E90" s="203">
        <f t="shared" si="11"/>
        <v>0</v>
      </c>
      <c r="F90" s="203">
        <f t="shared" si="11"/>
        <v>0</v>
      </c>
      <c r="G90" s="203">
        <f t="shared" si="11"/>
        <v>0</v>
      </c>
      <c r="H90" s="203">
        <f t="shared" si="11"/>
        <v>0</v>
      </c>
      <c r="I90" s="203">
        <f t="shared" si="11"/>
        <v>0</v>
      </c>
    </row>
    <row r="91" spans="2:9" ht="15" thickBot="1">
      <c r="B91" s="210"/>
      <c r="C91" s="43">
        <f>C69+C82</f>
        <v>0</v>
      </c>
      <c r="D91" s="43">
        <f aca="true" t="shared" si="12" ref="D91:I91">D69+D82</f>
        <v>0</v>
      </c>
      <c r="E91" s="43">
        <f t="shared" si="12"/>
        <v>0</v>
      </c>
      <c r="F91" s="43">
        <f t="shared" si="12"/>
        <v>0</v>
      </c>
      <c r="G91" s="43">
        <f t="shared" si="12"/>
        <v>0</v>
      </c>
      <c r="H91" s="43">
        <f t="shared" si="12"/>
        <v>0</v>
      </c>
      <c r="I91" s="43">
        <f t="shared" si="12"/>
        <v>0</v>
      </c>
    </row>
    <row r="92" spans="2:9" ht="15.75" thickBot="1" thickTop="1">
      <c r="B92" s="210"/>
      <c r="C92" s="43">
        <f aca="true" t="shared" si="13" ref="C92:H92">C65+C79</f>
        <v>0</v>
      </c>
      <c r="D92" s="43">
        <f t="shared" si="13"/>
        <v>0</v>
      </c>
      <c r="E92" s="43">
        <f t="shared" si="13"/>
        <v>0</v>
      </c>
      <c r="F92" s="43">
        <f t="shared" si="13"/>
        <v>0</v>
      </c>
      <c r="G92" s="43">
        <f t="shared" si="13"/>
        <v>0</v>
      </c>
      <c r="H92" s="43">
        <f t="shared" si="13"/>
        <v>0</v>
      </c>
      <c r="I92" s="43">
        <f>SUM(C92:H92)</f>
        <v>0</v>
      </c>
    </row>
    <row r="93" ht="15.75" thickTop="1"/>
  </sheetData>
  <sheetProtection/>
  <printOptions/>
  <pageMargins left="0.75" right="0.75" top="1" bottom="1" header="0.5" footer="0.5"/>
  <pageSetup fitToHeight="1" fitToWidth="1" horizontalDpi="600" verticalDpi="600" orientation="landscape" scale="5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F47"/>
  <sheetViews>
    <sheetView zoomScale="80" zoomScaleNormal="80" zoomScalePageLayoutView="0" workbookViewId="0" topLeftCell="A1">
      <pane xSplit="2" ySplit="2" topLeftCell="C3" activePane="bottomRight" state="frozen"/>
      <selection pane="topLeft" activeCell="C106" sqref="C106"/>
      <selection pane="topRight" activeCell="C106" sqref="C106"/>
      <selection pane="bottomLeft" activeCell="C106" sqref="C106"/>
      <selection pane="bottomRight" activeCell="I13" sqref="I13"/>
    </sheetView>
  </sheetViews>
  <sheetFormatPr defaultColWidth="9.140625" defaultRowHeight="12.75"/>
  <cols>
    <col min="1" max="1" width="3.7109375" style="136" customWidth="1"/>
    <col min="2" max="2" width="38.00390625" style="135" customWidth="1"/>
    <col min="3" max="3" width="2.140625" style="135" customWidth="1"/>
    <col min="4" max="5" width="14.8515625" style="147" bestFit="1" customWidth="1"/>
    <col min="6" max="6" width="2.7109375" style="136" customWidth="1"/>
    <col min="7" max="16384" width="9.140625" style="136" customWidth="1"/>
  </cols>
  <sheetData>
    <row r="1" spans="2:6" ht="14.25">
      <c r="B1" s="137"/>
      <c r="C1" s="137"/>
      <c r="D1" s="56" t="s">
        <v>112</v>
      </c>
      <c r="E1" s="56" t="s">
        <v>19</v>
      </c>
      <c r="F1" s="139"/>
    </row>
    <row r="2" spans="2:6" ht="14.25">
      <c r="B2" s="137"/>
      <c r="C2" s="137"/>
      <c r="D2" s="138"/>
      <c r="E2" s="138"/>
      <c r="F2" s="139"/>
    </row>
    <row r="3" spans="2:6" ht="15">
      <c r="B3" s="140"/>
      <c r="C3" s="140"/>
      <c r="D3" s="141"/>
      <c r="E3" s="141"/>
      <c r="F3" s="142"/>
    </row>
    <row r="4" spans="2:6" ht="15">
      <c r="B4" s="143" t="s">
        <v>68</v>
      </c>
      <c r="C4" s="143"/>
      <c r="D4" s="5"/>
      <c r="E4" s="5"/>
      <c r="F4" s="142"/>
    </row>
    <row r="5" spans="2:6" ht="15">
      <c r="B5" s="143" t="s">
        <v>69</v>
      </c>
      <c r="C5" s="143"/>
      <c r="D5" s="144"/>
      <c r="E5" s="5"/>
      <c r="F5" s="142"/>
    </row>
    <row r="6" spans="2:6" ht="15">
      <c r="B6" s="143" t="s">
        <v>70</v>
      </c>
      <c r="C6" s="143"/>
      <c r="D6" s="144"/>
      <c r="E6" s="5"/>
      <c r="F6" s="142"/>
    </row>
    <row r="7" spans="2:6" ht="15">
      <c r="B7" s="50" t="s">
        <v>71</v>
      </c>
      <c r="C7" s="143"/>
      <c r="D7" s="144"/>
      <c r="E7" s="5"/>
      <c r="F7" s="142"/>
    </row>
    <row r="8" spans="2:6" ht="15">
      <c r="B8" s="143" t="s">
        <v>72</v>
      </c>
      <c r="C8" s="143"/>
      <c r="D8" s="144"/>
      <c r="E8" s="5"/>
      <c r="F8" s="142"/>
    </row>
    <row r="9" spans="2:6" ht="15">
      <c r="B9" s="143" t="s">
        <v>73</v>
      </c>
      <c r="C9" s="143"/>
      <c r="D9" s="144"/>
      <c r="E9" s="5"/>
      <c r="F9" s="142"/>
    </row>
    <row r="10" spans="2:6" ht="15">
      <c r="B10" s="143" t="s">
        <v>74</v>
      </c>
      <c r="C10" s="143"/>
      <c r="D10" s="144"/>
      <c r="E10" s="5"/>
      <c r="F10" s="142"/>
    </row>
    <row r="11" spans="2:6" ht="15">
      <c r="B11" s="143" t="s">
        <v>75</v>
      </c>
      <c r="C11" s="143"/>
      <c r="D11" s="144"/>
      <c r="E11" s="5"/>
      <c r="F11" s="142"/>
    </row>
    <row r="12" spans="2:6" ht="15">
      <c r="B12" s="143" t="s">
        <v>76</v>
      </c>
      <c r="C12" s="143"/>
      <c r="D12" s="144">
        <v>165</v>
      </c>
      <c r="E12" s="5"/>
      <c r="F12" s="145"/>
    </row>
    <row r="13" spans="2:5" ht="15" thickBot="1">
      <c r="B13" s="146" t="s">
        <v>8</v>
      </c>
      <c r="C13" s="146"/>
      <c r="D13" s="241">
        <f>SUM(D4:D12)</f>
        <v>165</v>
      </c>
      <c r="E13" s="74">
        <f>SUM(E4:E12)</f>
        <v>0</v>
      </c>
    </row>
    <row r="14" ht="13.5" thickTop="1"/>
    <row r="17" spans="2:6" ht="14.25">
      <c r="B17" s="22"/>
      <c r="C17" s="23"/>
      <c r="D17" s="138"/>
      <c r="E17" s="138"/>
      <c r="F17" s="23"/>
    </row>
    <row r="18" spans="2:6" ht="14.25">
      <c r="B18" s="22"/>
      <c r="C18" s="23"/>
      <c r="D18" s="23"/>
      <c r="E18" s="23"/>
      <c r="F18" s="23"/>
    </row>
    <row r="19" spans="2:6" ht="14.25">
      <c r="B19" s="12"/>
      <c r="C19" s="24"/>
      <c r="D19" s="136"/>
      <c r="E19" s="136"/>
      <c r="F19" s="23"/>
    </row>
    <row r="20" spans="2:6" ht="15.75">
      <c r="B20" s="148" t="s">
        <v>77</v>
      </c>
      <c r="C20" s="149"/>
      <c r="D20" s="5"/>
      <c r="E20" s="5">
        <f>SUM(D20:D20)</f>
        <v>0</v>
      </c>
      <c r="F20" s="48"/>
    </row>
    <row r="21" spans="2:6" ht="15.75">
      <c r="B21" s="148" t="s">
        <v>78</v>
      </c>
      <c r="C21" s="149"/>
      <c r="D21" s="5"/>
      <c r="E21" s="5">
        <f>SUM(D21:D21)</f>
        <v>0</v>
      </c>
      <c r="F21" s="48"/>
    </row>
    <row r="22" spans="2:6" ht="15" thickBot="1">
      <c r="B22" s="61" t="s">
        <v>79</v>
      </c>
      <c r="C22" s="150"/>
      <c r="D22" s="37">
        <f>SUM(D20:D21)</f>
        <v>0</v>
      </c>
      <c r="E22" s="37">
        <f>SUM(E20:E21)</f>
        <v>0</v>
      </c>
      <c r="F22" s="12"/>
    </row>
    <row r="23" ht="13.5" thickTop="1"/>
    <row r="24" ht="14.25">
      <c r="F24" s="151"/>
    </row>
    <row r="25" spans="2:6" ht="14.25">
      <c r="B25" s="152"/>
      <c r="C25" s="152"/>
      <c r="D25" s="138"/>
      <c r="E25" s="138"/>
      <c r="F25" s="151"/>
    </row>
    <row r="26" spans="2:6" ht="14.25">
      <c r="B26" s="152"/>
      <c r="C26" s="152"/>
      <c r="D26" s="138"/>
      <c r="E26" s="138"/>
      <c r="F26" s="151"/>
    </row>
    <row r="27" spans="2:6" ht="15">
      <c r="B27" s="152"/>
      <c r="C27" s="152"/>
      <c r="D27" s="141"/>
      <c r="E27" s="141"/>
      <c r="F27" s="153"/>
    </row>
    <row r="28" spans="2:6" ht="15">
      <c r="B28" s="143" t="s">
        <v>80</v>
      </c>
      <c r="C28" s="143"/>
      <c r="D28" s="239"/>
      <c r="E28" s="5"/>
      <c r="F28" s="153"/>
    </row>
    <row r="29" spans="2:6" ht="15">
      <c r="B29" s="143" t="s">
        <v>81</v>
      </c>
      <c r="C29" s="143"/>
      <c r="D29" s="240"/>
      <c r="E29" s="5"/>
      <c r="F29" s="155"/>
    </row>
    <row r="30" spans="2:5" ht="15" thickBot="1">
      <c r="B30" s="146" t="s">
        <v>82</v>
      </c>
      <c r="C30" s="146"/>
      <c r="D30" s="156">
        <f>SUM(D28:D29)</f>
        <v>0</v>
      </c>
      <c r="E30" s="156">
        <f>SUM(E28:E29)</f>
        <v>0</v>
      </c>
    </row>
    <row r="31" ht="13.5" thickTop="1"/>
    <row r="35" spans="2:5" ht="14.25">
      <c r="B35" s="157" t="s">
        <v>83</v>
      </c>
      <c r="C35" s="157"/>
      <c r="D35" s="138"/>
      <c r="E35" s="138"/>
    </row>
    <row r="36" spans="2:6" ht="14.25">
      <c r="B36" s="123"/>
      <c r="C36" s="123"/>
      <c r="D36" s="138"/>
      <c r="E36" s="138"/>
      <c r="F36" s="158"/>
    </row>
    <row r="37" spans="2:6" ht="12.75">
      <c r="B37" s="159"/>
      <c r="C37" s="159"/>
      <c r="D37" s="160"/>
      <c r="E37" s="160"/>
      <c r="F37" s="158"/>
    </row>
    <row r="38" spans="2:6" ht="15">
      <c r="B38" s="159" t="s">
        <v>84</v>
      </c>
      <c r="C38" s="159"/>
      <c r="D38" s="161"/>
      <c r="E38" s="5">
        <f>SUM(D38:D38)</f>
        <v>0</v>
      </c>
      <c r="F38" s="158"/>
    </row>
    <row r="39" spans="2:6" ht="15">
      <c r="B39" s="159" t="s">
        <v>85</v>
      </c>
      <c r="C39" s="159"/>
      <c r="D39" s="161"/>
      <c r="E39" s="5">
        <f>SUM(D39:D39)</f>
        <v>0</v>
      </c>
      <c r="F39" s="158"/>
    </row>
    <row r="40" spans="2:6" ht="15">
      <c r="B40" s="159" t="s">
        <v>86</v>
      </c>
      <c r="C40" s="159"/>
      <c r="D40" s="161"/>
      <c r="E40" s="5">
        <f>SUM(D40:D40)</f>
        <v>0</v>
      </c>
      <c r="F40" s="158"/>
    </row>
    <row r="41" spans="2:6" ht="15">
      <c r="B41" s="159" t="s">
        <v>87</v>
      </c>
      <c r="C41" s="159"/>
      <c r="D41" s="160"/>
      <c r="E41" s="5">
        <f>SUM(D41:D41)</f>
        <v>0</v>
      </c>
      <c r="F41" s="158"/>
    </row>
    <row r="42" spans="2:6" ht="15" thickBot="1">
      <c r="B42" s="159" t="s">
        <v>88</v>
      </c>
      <c r="C42" s="159"/>
      <c r="D42" s="162">
        <f>SUM(D38:D41)</f>
        <v>0</v>
      </c>
      <c r="E42" s="162">
        <f>SUM(E38:E41)</f>
        <v>0</v>
      </c>
      <c r="F42" s="158"/>
    </row>
    <row r="43" spans="2:6" ht="15.75" thickTop="1">
      <c r="B43" s="159"/>
      <c r="C43" s="159"/>
      <c r="D43" s="161"/>
      <c r="E43" s="161"/>
      <c r="F43" s="158"/>
    </row>
    <row r="44" spans="2:6" ht="15">
      <c r="B44" s="159"/>
      <c r="C44" s="159"/>
      <c r="D44" s="161"/>
      <c r="E44" s="161"/>
      <c r="F44" s="158"/>
    </row>
    <row r="45" spans="2:3" ht="12.75">
      <c r="B45" s="163"/>
      <c r="C45" s="163"/>
    </row>
    <row r="46" spans="4:5" ht="12.75">
      <c r="D46" s="160"/>
      <c r="E46" s="160"/>
    </row>
    <row r="47" spans="4:5" ht="12.75">
      <c r="D47" s="160"/>
      <c r="E47" s="160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E13"/>
  <sheetViews>
    <sheetView showGridLines="0" zoomScalePageLayoutView="0" workbookViewId="0" topLeftCell="A1">
      <selection activeCell="O32" sqref="O32"/>
    </sheetView>
  </sheetViews>
  <sheetFormatPr defaultColWidth="9.140625" defaultRowHeight="12.75"/>
  <cols>
    <col min="1" max="1" width="2.28125" style="165" customWidth="1"/>
    <col min="2" max="2" width="22.8515625" style="164" customWidth="1"/>
    <col min="3" max="3" width="2.00390625" style="164" customWidth="1"/>
    <col min="4" max="5" width="14.7109375" style="165" customWidth="1"/>
    <col min="6" max="16384" width="9.140625" style="165" customWidth="1"/>
  </cols>
  <sheetData>
    <row r="1" spans="4:5" ht="14.25">
      <c r="D1" s="56" t="s">
        <v>112</v>
      </c>
      <c r="E1" s="56" t="s">
        <v>19</v>
      </c>
    </row>
    <row r="2" spans="2:5" s="168" customFormat="1" ht="14.25">
      <c r="B2" s="166"/>
      <c r="C2" s="166"/>
      <c r="D2" s="167"/>
      <c r="E2" s="167"/>
    </row>
    <row r="3" spans="2:5" ht="14.25">
      <c r="B3" s="169"/>
      <c r="C3" s="169"/>
      <c r="D3" s="170"/>
      <c r="E3" s="170"/>
    </row>
    <row r="4" spans="2:5" ht="15">
      <c r="B4" s="171"/>
      <c r="C4" s="171"/>
      <c r="D4" s="170"/>
      <c r="E4" s="170"/>
    </row>
    <row r="5" spans="2:5" ht="15">
      <c r="B5" s="172" t="s">
        <v>89</v>
      </c>
      <c r="C5" s="172"/>
      <c r="D5" s="235"/>
      <c r="E5" s="235">
        <f>SUM(D5:D5)</f>
        <v>0</v>
      </c>
    </row>
    <row r="6" spans="2:5" ht="15.75" thickBot="1">
      <c r="B6" s="172" t="s">
        <v>90</v>
      </c>
      <c r="C6" s="172"/>
      <c r="D6" s="235"/>
      <c r="E6" s="235">
        <f>SUM(D6:D6)</f>
        <v>0</v>
      </c>
    </row>
    <row r="7" spans="2:5" ht="15.75" thickBot="1">
      <c r="B7" s="172"/>
      <c r="C7" s="172"/>
      <c r="D7" s="236">
        <f>SUM(D5:D6)</f>
        <v>0</v>
      </c>
      <c r="E7" s="236">
        <f>SUM(E5:E6)</f>
        <v>0</v>
      </c>
    </row>
    <row r="8" spans="2:5" ht="15.75" thickTop="1">
      <c r="B8" s="172"/>
      <c r="C8" s="172"/>
      <c r="D8" s="237"/>
      <c r="E8" s="237"/>
    </row>
    <row r="9" spans="2:5" ht="15">
      <c r="B9" s="172" t="s">
        <v>91</v>
      </c>
      <c r="C9" s="172"/>
      <c r="D9" s="235"/>
      <c r="E9" s="235"/>
    </row>
    <row r="10" spans="2:5" ht="15">
      <c r="B10" s="172" t="s">
        <v>92</v>
      </c>
      <c r="C10" s="172"/>
      <c r="D10" s="235"/>
      <c r="E10" s="235"/>
    </row>
    <row r="11" spans="2:5" ht="15" thickBot="1">
      <c r="B11" s="173" t="s">
        <v>8</v>
      </c>
      <c r="C11" s="173"/>
      <c r="D11" s="238">
        <f>D7+D9+D10</f>
        <v>0</v>
      </c>
      <c r="E11" s="238">
        <f>E7+E9+E10</f>
        <v>0</v>
      </c>
    </row>
    <row r="12" spans="2:5" ht="15">
      <c r="B12" s="174"/>
      <c r="C12" s="174"/>
      <c r="D12" s="18"/>
      <c r="E12" s="18"/>
    </row>
    <row r="13" spans="4:5" ht="12.75">
      <c r="D13" s="175"/>
      <c r="E13" s="175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Raiffeisen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ALAMAJU</dc:creator>
  <cp:keywords/>
  <dc:description/>
  <cp:lastModifiedBy>alaciar</cp:lastModifiedBy>
  <cp:lastPrinted>2010-03-08T13:44:31Z</cp:lastPrinted>
  <dcterms:created xsi:type="dcterms:W3CDTF">2010-02-10T20:03:27Z</dcterms:created>
  <dcterms:modified xsi:type="dcterms:W3CDTF">2010-07-15T16:27:09Z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