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380" tabRatio="823" activeTab="8"/>
  </bookViews>
  <sheets>
    <sheet name="Acc.Statement" sheetId="1" r:id="rId1"/>
    <sheet name="Kop." sheetId="2" r:id="rId2"/>
    <sheet name="Aktivet" sheetId="3" r:id="rId3"/>
    <sheet name="Pasivet" sheetId="4" r:id="rId4"/>
    <sheet name="Rez.1" sheetId="5" r:id="rId5"/>
    <sheet name="Fluksi 1" sheetId="6" r:id="rId6"/>
    <sheet name="Kapitali 2" sheetId="7" r:id="rId7"/>
    <sheet name="Shenimet" sheetId="8" r:id="rId8"/>
    <sheet name="Aneks Statistikor" sheetId="9" r:id="rId9"/>
    <sheet name="aktivitet per BM" sheetId="10" r:id="rId10"/>
    <sheet name="AAM" sheetId="11" r:id="rId11"/>
  </sheets>
  <externalReferences>
    <externalReference r:id="rId14"/>
    <externalReference r:id="rId15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8">'Aneks Statistikor'!$A$1:$J$96</definedName>
  </definedNames>
  <calcPr fullCalcOnLoad="1"/>
</workbook>
</file>

<file path=xl/sharedStrings.xml><?xml version="1.0" encoding="utf-8"?>
<sst xmlns="http://schemas.openxmlformats.org/spreadsheetml/2006/main" count="1061" uniqueCount="682">
  <si>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</si>
  <si>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</si>
  <si>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</si>
  <si>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</si>
  <si>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</si>
  <si>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</si>
  <si>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</si>
  <si>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</si>
  <si>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</si>
  <si>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</si>
  <si>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</si>
  <si>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</si>
  <si>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</si>
  <si>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</si>
  <si>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</si>
  <si>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</si>
  <si>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</si>
  <si>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</si>
  <si>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</si>
  <si>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</si>
  <si>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</si>
  <si>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</si>
  <si>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</si>
  <si>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</si>
  <si>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</si>
  <si>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</si>
  <si>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</si>
  <si>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</si>
  <si>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</si>
  <si>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</si>
  <si>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</si>
  <si>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</si>
  <si>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</si>
  <si>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</si>
  <si>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</si>
  <si>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</si>
  <si>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</si>
  <si>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</si>
  <si>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</si>
  <si>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</si>
  <si>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</si>
  <si>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</si>
  <si>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</si>
  <si>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</si>
  <si>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</si>
  <si>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</si>
  <si>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</si>
  <si>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</si>
  <si>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</si>
  <si>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</si>
  <si>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</si>
  <si>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</si>
  <si>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</si>
  <si>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</si>
  <si>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</si>
  <si>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</si>
  <si>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</si>
  <si>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</si>
  <si>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</si>
  <si>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</si>
  <si>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</si>
  <si>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</si>
  <si>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</si>
  <si>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</si>
  <si>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</si>
  <si>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</si>
  <si>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</si>
  <si>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</si>
  <si>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</si>
  <si>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</si>
  <si>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</si>
  <si>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</si>
  <si>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</si>
  <si>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</si>
  <si>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</si>
  <si>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Fluksi monetar nga veprimtarite e shfrytezimit</t>
  </si>
  <si>
    <t>MM te ardhura nga veprimtarite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</si>
  <si>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</si>
  <si>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</si>
  <si>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</si>
  <si>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</si>
  <si>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</si>
  <si>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</si>
  <si>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</si>
  <si>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</si>
  <si>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</si>
  <si>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</si>
  <si>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</si>
  <si>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</si>
  <si>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</si>
  <si>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</si>
  <si>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</si>
  <si>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</si>
  <si>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</si>
  <si>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</si>
  <si>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</si>
  <si>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</si>
  <si>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</si>
  <si>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</si>
  <si>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</si>
  <si>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</si>
  <si>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</si>
  <si>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</si>
  <si>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</si>
  <si>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</si>
  <si>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</si>
  <si>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</si>
  <si>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</si>
  <si>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</si>
  <si>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</si>
  <si>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</si>
  <si>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</si>
  <si>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</si>
  <si>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</si>
  <si>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</si>
  <si>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</si>
  <si>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</si>
  <si>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</si>
  <si>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</si>
  <si>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</si>
  <si>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</si>
  <si>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</si>
  <si>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</si>
  <si>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</si>
  <si>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</si>
  <si>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</si>
  <si>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</si>
  <si>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</si>
  <si>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</si>
  <si>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</si>
  <si>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</si>
  <si>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</si>
  <si>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</si>
  <si>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</si>
  <si>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</si>
  <si>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</si>
  <si>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</si>
  <si>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</si>
  <si>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</si>
  <si>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</si>
  <si>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</si>
  <si>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</si>
  <si>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</si>
  <si>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</si>
  <si>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</si>
  <si>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</si>
  <si>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</si>
  <si>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</si>
  <si>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</si>
  <si>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</si>
  <si>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</si>
  <si>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Pagesat e detyrimeve te qerase financiare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</si>
  <si>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</si>
  <si>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</si>
  <si>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</si>
  <si>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</si>
  <si>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</si>
  <si>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</si>
  <si>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</si>
  <si>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</si>
  <si>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</si>
  <si>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</si>
  <si>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</si>
  <si>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</si>
  <si>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</si>
  <si>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</si>
  <si>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Leke</t>
  </si>
  <si>
    <t>Po</t>
  </si>
  <si>
    <t>Te tjera</t>
  </si>
  <si>
    <t>Ndertesa (aktive ne proces)</t>
  </si>
  <si>
    <t xml:space="preserve">(  Ne zbatim te Standartit Kombetar te Kontabilitetit Nr.2 dhe </t>
  </si>
  <si>
    <t>TOTALI   I PASIVEVE   DHE   KAPITALIT  (I+II+III)</t>
  </si>
  <si>
    <t>Te ardhura nga huamarrje afatgjata(Financim ortaku)</t>
  </si>
  <si>
    <t>Omnix Albania Shpk</t>
  </si>
  <si>
    <t>K81527005D</t>
  </si>
  <si>
    <t>QKR</t>
  </si>
  <si>
    <t>Zhvillimi I pasurive te paluajtshme,</t>
  </si>
  <si>
    <t xml:space="preserve"> investime ne infrastrukture, turizem</t>
  </si>
  <si>
    <t>Gjiri I Lalezit, Komuna Drac</t>
  </si>
  <si>
    <t>Pozicioni me 31 dhjetor 2010</t>
  </si>
  <si>
    <t>Pozicioni me 31 dhjetor 2011</t>
  </si>
  <si>
    <t>Mjete transporti</t>
  </si>
  <si>
    <t>Interesi i paguar/Interes I arketuar</t>
  </si>
  <si>
    <t>SHOQERIA OMNIX ALBANIA SHPK</t>
  </si>
  <si>
    <t>NIPT K81527005D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</si>
  <si>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</si>
  <si>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</si>
  <si>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</si>
  <si>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</si>
  <si>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</si>
  <si>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</si>
  <si>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</si>
  <si>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</si>
  <si>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</si>
  <si>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</si>
  <si>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</si>
  <si>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</si>
  <si>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</si>
  <si>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</si>
  <si>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</si>
  <si>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</si>
  <si>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</si>
  <si>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</si>
  <si>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</si>
  <si>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</si>
  <si>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</si>
  <si>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</si>
  <si>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</si>
  <si>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</si>
  <si>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</si>
  <si>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</si>
  <si>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</si>
  <si>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>75+76</t>
  </si>
  <si>
    <t xml:space="preserve">  Të ardhura nga shitja e aktiveve afatgjata</t>
  </si>
  <si>
    <t>I)</t>
  </si>
  <si>
    <t>Totali i te ardhurave I= (1+2+/-3+4+5+6+7+8)</t>
  </si>
  <si>
    <t>Administratori</t>
  </si>
  <si>
    <t>FADI MITRI</t>
  </si>
  <si>
    <t>NIPT K 81527005 D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</si>
  <si>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</si>
  <si>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</si>
  <si>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</si>
  <si>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</si>
  <si>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</si>
  <si>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</si>
  <si>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</si>
  <si>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</si>
  <si>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</si>
  <si>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</si>
  <si>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</si>
  <si>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</si>
  <si>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</si>
  <si>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</si>
  <si>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</si>
  <si>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</si>
  <si>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</si>
  <si>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</si>
  <si>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</si>
  <si>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</si>
  <si>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te trete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</si>
  <si>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</si>
  <si>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</si>
  <si>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</si>
  <si>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</si>
  <si>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</si>
  <si>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</si>
  <si>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</si>
  <si>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</si>
  <si>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</si>
  <si>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</si>
  <si>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618+658+666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</si>
  <si>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</si>
  <si>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</si>
  <si>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</si>
  <si>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</si>
  <si>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</si>
  <si>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</si>
  <si>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</si>
  <si>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</si>
  <si>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</si>
  <si>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</si>
  <si>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</si>
  <si>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</si>
  <si>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</si>
  <si>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</si>
  <si>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</si>
  <si>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</si>
  <si>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</si>
  <si>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</si>
  <si>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</si>
  <si>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</si>
  <si>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</si>
  <si>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</si>
  <si>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</si>
  <si>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</si>
  <si>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</si>
  <si>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</si>
  <si>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</si>
  <si>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</si>
  <si>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</si>
  <si>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</si>
  <si>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</si>
  <si>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NIPT</t>
  </si>
  <si>
    <t>Aktiviteti  kryesor</t>
  </si>
  <si>
    <t>Aktiviteti dytesor</t>
  </si>
  <si>
    <t>Tregti</t>
  </si>
  <si>
    <t>NIPTI K81527005D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</si>
  <si>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</si>
  <si>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</si>
  <si>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</si>
  <si>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</si>
  <si>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</si>
  <si>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</si>
  <si>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</si>
  <si>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</si>
  <si>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</si>
  <si>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</si>
  <si>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</si>
  <si>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</si>
  <si>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</si>
  <si>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</si>
  <si>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</si>
  <si>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</si>
  <si>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</si>
  <si>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</si>
  <si>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</si>
  <si>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</si>
  <si>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</si>
  <si>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</si>
  <si>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</si>
  <si>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</si>
  <si>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</si>
  <si>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</si>
  <si>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</si>
  <si>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</si>
  <si>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</si>
  <si>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</si>
  <si>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</si>
  <si>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</si>
  <si>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</si>
  <si>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</si>
  <si>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</si>
  <si>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</si>
  <si>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</si>
  <si>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</si>
  <si>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</si>
  <si>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</si>
  <si>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</si>
  <si>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</si>
  <si>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</si>
  <si>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</si>
  <si>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</si>
  <si>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</si>
  <si>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</si>
  <si>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</si>
  <si>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</si>
  <si>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</si>
  <si>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</si>
  <si>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</si>
  <si>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</si>
  <si>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</si>
  <si>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</si>
  <si>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</si>
  <si>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</si>
  <si>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</si>
  <si>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</si>
  <si>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</si>
  <si>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</si>
  <si>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OMNIX ALBANIA SHPK</t>
  </si>
  <si>
    <t>NIPTI K 81527005 D</t>
  </si>
  <si>
    <t>Sasia</t>
  </si>
  <si>
    <t>Gjendje</t>
  </si>
  <si>
    <t>Shtesa</t>
  </si>
  <si>
    <t>Pakesime</t>
  </si>
  <si>
    <t>Ndertime (Aktive ne proces)</t>
  </si>
  <si>
    <t>Makineri,paisje</t>
  </si>
  <si>
    <t>kompjuterike</t>
  </si>
  <si>
    <t>Zyre</t>
  </si>
  <si>
    <t>Aktive te tjera</t>
  </si>
  <si>
    <t xml:space="preserve">             TOTALI</t>
  </si>
  <si>
    <t>Ndertime</t>
  </si>
  <si>
    <t>Makineri,paisje,vegla</t>
  </si>
  <si>
    <t>Pozicioni me 31 Dhjetor 2012</t>
  </si>
  <si>
    <t>Viti 2012</t>
  </si>
  <si>
    <t>Fadi Mitri</t>
  </si>
  <si>
    <t>Viti   2013</t>
  </si>
  <si>
    <t>01.01.2013</t>
  </si>
  <si>
    <t>31.12.2013</t>
  </si>
  <si>
    <t>Pasqyrat    Financiare    te    Vitit   2013</t>
  </si>
  <si>
    <t>Aktivet Afatgjata Materiale  me vlere fillestare   2013</t>
  </si>
  <si>
    <t>Amortizimi A.A.Materiale   2013</t>
  </si>
  <si>
    <t>Vlera Kontabel Neto e A.A.Materiale  2013</t>
  </si>
  <si>
    <t>Te punesuar mesatarisht per vitin 2013:</t>
  </si>
  <si>
    <t>Viti 2013</t>
  </si>
  <si>
    <t>Pasqyra  e  Ndryshimeve  ne  Kapital  2013</t>
  </si>
  <si>
    <t>Pozicioni me 31 Dhjetor 2013</t>
  </si>
  <si>
    <t>Pasqyra   e   Fluksit   Monetar  -  Metoda  Direkte   2013</t>
  </si>
  <si>
    <t>Pasqyra   e   te   Ardhurave   dhe   Shpenzimeve     2013</t>
  </si>
  <si>
    <t>Gjendja ne</t>
  </si>
  <si>
    <t>Nr. Llogarise</t>
  </si>
  <si>
    <t>Emertimi i Llogarise</t>
  </si>
  <si>
    <t>Monedha</t>
  </si>
  <si>
    <t>Debi</t>
  </si>
  <si>
    <t>Kredi</t>
  </si>
  <si>
    <t>101</t>
  </si>
  <si>
    <t>Kapitali (themeltar ose individual)</t>
  </si>
  <si>
    <t>LEK</t>
  </si>
  <si>
    <t>121</t>
  </si>
  <si>
    <t>Fitime dhe humbje</t>
  </si>
  <si>
    <t>211</t>
  </si>
  <si>
    <t>21330</t>
  </si>
  <si>
    <t>Makineri e Pajisje Energjitike</t>
  </si>
  <si>
    <t>215</t>
  </si>
  <si>
    <t>21810</t>
  </si>
  <si>
    <t>Mobilje dhe Orendi per zyrat/FFA Office</t>
  </si>
  <si>
    <t>21811</t>
  </si>
  <si>
    <t>Mobilje dhe Orendi Gjiri i Lalezit/FFA GL</t>
  </si>
  <si>
    <t>21812</t>
  </si>
  <si>
    <t>Mobilje dhe Orendi Sheraton/ FFA SHT</t>
  </si>
  <si>
    <t>21813</t>
  </si>
  <si>
    <t>Mobilje dhe Orendi per Maket GL</t>
  </si>
  <si>
    <t>21820</t>
  </si>
  <si>
    <t>Pajisje zyrash dhe informatike</t>
  </si>
  <si>
    <t>21881</t>
  </si>
  <si>
    <t>Aktive te Paamortizueshme</t>
  </si>
  <si>
    <t>21882</t>
  </si>
  <si>
    <t>Leasehold Improvements</t>
  </si>
  <si>
    <t>231</t>
  </si>
  <si>
    <t>Aktive te qendrueshme te patrup ne proces</t>
  </si>
  <si>
    <t>23201</t>
  </si>
  <si>
    <t>AQT_Proces_Touch of the Sun_Apartment</t>
  </si>
  <si>
    <t>281330</t>
  </si>
  <si>
    <t>2815</t>
  </si>
  <si>
    <t>Per mjetet e transportit</t>
  </si>
  <si>
    <t>281810</t>
  </si>
  <si>
    <t>Per Mobilje dhe Orendi per Zyrat/ FFA Office</t>
  </si>
  <si>
    <t>281812</t>
  </si>
  <si>
    <t>Per Mobilje dhe Orendi Sheraton FFA SHT</t>
  </si>
  <si>
    <t>281820</t>
  </si>
  <si>
    <t>Per Pajisje Zyre dhe Informatike</t>
  </si>
  <si>
    <t>281882</t>
  </si>
  <si>
    <t>Per Leasehold Improvements</t>
  </si>
  <si>
    <t>327</t>
  </si>
  <si>
    <t>Inventar i imet</t>
  </si>
  <si>
    <t>3270</t>
  </si>
  <si>
    <t>Inventar i Imet</t>
  </si>
  <si>
    <t>351</t>
  </si>
  <si>
    <t>Mallra</t>
  </si>
  <si>
    <t>40101</t>
  </si>
  <si>
    <t>Eniana Dupi</t>
  </si>
  <si>
    <t>EUR</t>
  </si>
  <si>
    <t>40102</t>
  </si>
  <si>
    <t>Notary Public</t>
  </si>
  <si>
    <t>40105</t>
  </si>
  <si>
    <t>Containex Container</t>
  </si>
  <si>
    <t>40107</t>
  </si>
  <si>
    <t>Omnix International LLC</t>
  </si>
  <si>
    <t>USD</t>
  </si>
  <si>
    <t>401103</t>
  </si>
  <si>
    <t>GRETON</t>
  </si>
  <si>
    <t>401105</t>
  </si>
  <si>
    <t>VILLEROY&amp;BOCH</t>
  </si>
  <si>
    <t>401132</t>
  </si>
  <si>
    <t>Julian Zhelegu</t>
  </si>
  <si>
    <t>401148</t>
  </si>
  <si>
    <t>TremaTech Shpk</t>
  </si>
  <si>
    <t>401161</t>
  </si>
  <si>
    <t>Naim Zaabri</t>
  </si>
  <si>
    <t>401176</t>
  </si>
  <si>
    <t>Omnix Group Dubai</t>
  </si>
  <si>
    <t>401192</t>
  </si>
  <si>
    <t>Sience and Development Co.Ltd</t>
  </si>
  <si>
    <t>401201</t>
  </si>
  <si>
    <t>Clara Shahatit</t>
  </si>
  <si>
    <t>401211</t>
  </si>
  <si>
    <t>LF Construction Group Shpk</t>
  </si>
  <si>
    <t>40123</t>
  </si>
  <si>
    <t>ABCOM Shpk</t>
  </si>
  <si>
    <t>401230</t>
  </si>
  <si>
    <t>Heesen Yacht Sales</t>
  </si>
  <si>
    <t>401232</t>
  </si>
  <si>
    <t>Korcari Shpk</t>
  </si>
  <si>
    <t>40128</t>
  </si>
  <si>
    <t>SHERATON TIRANA HOTEL&amp;TOWERS</t>
  </si>
  <si>
    <t>40165</t>
  </si>
  <si>
    <t>INDUSTRIEPARK EDELBURG(Grohe)</t>
  </si>
  <si>
    <t>40188</t>
  </si>
  <si>
    <t>LEVO</t>
  </si>
  <si>
    <t>CHF</t>
  </si>
  <si>
    <t>40189</t>
  </si>
  <si>
    <t>OTTO BOCK</t>
  </si>
  <si>
    <t>40190</t>
  </si>
  <si>
    <t>Medema Production A/S</t>
  </si>
  <si>
    <t>40191</t>
  </si>
  <si>
    <t>Grohe AG</t>
  </si>
  <si>
    <t>408</t>
  </si>
  <si>
    <t>Furnitore per fatura te pamberritura</t>
  </si>
  <si>
    <t>4110001</t>
  </si>
  <si>
    <t>Eski Cesme</t>
  </si>
  <si>
    <t>421</t>
  </si>
  <si>
    <t>Personeli-pagat e shperblimet per tu paguar</t>
  </si>
  <si>
    <t>431</t>
  </si>
  <si>
    <t>Sigurime Shoqerore</t>
  </si>
  <si>
    <t>442</t>
  </si>
  <si>
    <t>Shteti - Tatime dhe taksa te ndaluara</t>
  </si>
  <si>
    <t>444</t>
  </si>
  <si>
    <t>Shteti - Tatim mbi fitimin</t>
  </si>
  <si>
    <t>4456</t>
  </si>
  <si>
    <t>Shteti - Tvsh e zbritshme</t>
  </si>
  <si>
    <t>44801</t>
  </si>
  <si>
    <t>Tatim ne burim per konsulente te huaj</t>
  </si>
  <si>
    <t>45501</t>
  </si>
  <si>
    <t>LOAN from OMNIX GROUP INC FZ LLC</t>
  </si>
  <si>
    <t>45503</t>
  </si>
  <si>
    <t>LOAN from HUSSAM ABDUL SALAM ABU ISSA</t>
  </si>
  <si>
    <t>46701</t>
  </si>
  <si>
    <t>Advances Fadi Mitri</t>
  </si>
  <si>
    <t>46703</t>
  </si>
  <si>
    <t>Garanci Vodafone</t>
  </si>
  <si>
    <t>46705</t>
  </si>
  <si>
    <t>Marredhenie me OCE</t>
  </si>
  <si>
    <t>4771</t>
  </si>
  <si>
    <t>Shtim i kerkesave per arketim</t>
  </si>
  <si>
    <t>486</t>
  </si>
  <si>
    <t>512101</t>
  </si>
  <si>
    <t>Raiffeisen Bank Leke</t>
  </si>
  <si>
    <t>512102</t>
  </si>
  <si>
    <t>FIBANK ne Leke</t>
  </si>
  <si>
    <t>512103</t>
  </si>
  <si>
    <t>BKT ne Leke</t>
  </si>
  <si>
    <t>512401</t>
  </si>
  <si>
    <t>Raiffeisen Bank Euro</t>
  </si>
  <si>
    <t>512402</t>
  </si>
  <si>
    <t>FIBANK Euro</t>
  </si>
  <si>
    <t>512403</t>
  </si>
  <si>
    <t>BKT Bank ne Euro</t>
  </si>
  <si>
    <t>6027</t>
  </si>
  <si>
    <t>6035</t>
  </si>
  <si>
    <t>Ndryshim gjendje mallrave</t>
  </si>
  <si>
    <t>60401</t>
  </si>
  <si>
    <t>UTILITY- Shpenzime Energji, Uje</t>
  </si>
  <si>
    <t>605</t>
  </si>
  <si>
    <t>Blerje mallra</t>
  </si>
  <si>
    <t>61301</t>
  </si>
  <si>
    <t>RENT - Qera Enton Radovani</t>
  </si>
  <si>
    <t>61303</t>
  </si>
  <si>
    <t>RENT- Qera Sheraton</t>
  </si>
  <si>
    <t>61304</t>
  </si>
  <si>
    <t>RENT - Qera Vasilika</t>
  </si>
  <si>
    <t>61502</t>
  </si>
  <si>
    <t>CAR EXPENSES-REPAIR/Mirembajtje dhe riparim Makine</t>
  </si>
  <si>
    <t>61503</t>
  </si>
  <si>
    <t>MANTEINANCE SHT/ Mirembajtje dhe riparim Komp.</t>
  </si>
  <si>
    <t>61504</t>
  </si>
  <si>
    <t>MAINTENANCE GL/ Mirembajtje dhe riparime GL</t>
  </si>
  <si>
    <t>61505</t>
  </si>
  <si>
    <t>MAINTENANCE OA/ Mirembajtje dhe riparim OA</t>
  </si>
  <si>
    <t>61601</t>
  </si>
  <si>
    <t>CAR EXPENSES- INSURANCE/Prime te sigurimit</t>
  </si>
  <si>
    <t>618001</t>
  </si>
  <si>
    <t>STATIONARY SHT/ Shpenzime kancelarike SHT</t>
  </si>
  <si>
    <t>618005</t>
  </si>
  <si>
    <t>CUSTOMS EXPENSES / Shpenzime doganore</t>
  </si>
  <si>
    <t>618006</t>
  </si>
  <si>
    <t>SUBSCRIPTION EXPENSES/ Shpenzime abonimi</t>
  </si>
  <si>
    <t>618014</t>
  </si>
  <si>
    <t>CAR EXPENSES - Parking/Shpenzime parkimi</t>
  </si>
  <si>
    <t>618015</t>
  </si>
  <si>
    <t>CONSUMABLES SHT -Shpenzime per te konsumueshme SHT</t>
  </si>
  <si>
    <t>618016</t>
  </si>
  <si>
    <t>CONSUMABLES OA- Shpenzzime per te konsumueshme OA</t>
  </si>
  <si>
    <t>618017</t>
  </si>
  <si>
    <t>CONSUMABLES GL- Shpenzime per te konsumueshme GL</t>
  </si>
  <si>
    <t>618022</t>
  </si>
  <si>
    <t>Taxi Expenses</t>
  </si>
  <si>
    <t>62101</t>
  </si>
  <si>
    <t>Sherbime financiare/ Financial serv. Expenses</t>
  </si>
  <si>
    <t>62103</t>
  </si>
  <si>
    <t>Sherbime noteriale/Notary Services</t>
  </si>
  <si>
    <t>62301</t>
  </si>
  <si>
    <t>Pagese per licence AKEP</t>
  </si>
  <si>
    <t>62502</t>
  </si>
  <si>
    <t>TRAVEL.ACC&amp;Transportation-Transportation</t>
  </si>
  <si>
    <t>62601</t>
  </si>
  <si>
    <t>MOBILE EXPENSES/ Sherbime telefoni celulare</t>
  </si>
  <si>
    <t>62602</t>
  </si>
  <si>
    <t>INTERNET EXPENSES/ Sherbime interneti</t>
  </si>
  <si>
    <t>62603</t>
  </si>
  <si>
    <t>MAIL EXPENSES/ Sherbime postare</t>
  </si>
  <si>
    <t>62604</t>
  </si>
  <si>
    <t>Shpenzime telefoni</t>
  </si>
  <si>
    <t>627101</t>
  </si>
  <si>
    <t>CAR EXPENSES-Fuel Exp./ Shpenzime per NAFTE</t>
  </si>
  <si>
    <t>627102</t>
  </si>
  <si>
    <t>CAR EXPENSES - Fuel Exp./Shpenzime per Benzine</t>
  </si>
  <si>
    <t>628</t>
  </si>
  <si>
    <t>Sherbime bankare</t>
  </si>
  <si>
    <t>638</t>
  </si>
  <si>
    <t>TAXES- Municipality/ Te tjera tatime dhe taksa</t>
  </si>
  <si>
    <t>63801</t>
  </si>
  <si>
    <t>Car Expenses (Annual Car Taxes)</t>
  </si>
  <si>
    <t>641</t>
  </si>
  <si>
    <t>SALARIES / Pagat e personelit</t>
  </si>
  <si>
    <t>644</t>
  </si>
  <si>
    <t>TAXES-Soc.&amp; Health Contrib./ Kuota te sigur. shoq.</t>
  </si>
  <si>
    <t>65301</t>
  </si>
  <si>
    <t>Donations/Donacione</t>
  </si>
  <si>
    <t>654</t>
  </si>
  <si>
    <t>Shpenzime per pritje dhe dhurata</t>
  </si>
  <si>
    <t>65401</t>
  </si>
  <si>
    <t>REPRESENTATIVE EXPENSES(F&amp;B)- Shpenzime per darka</t>
  </si>
  <si>
    <t>657</t>
  </si>
  <si>
    <t>PENALTIES- Penalitete, gjoba e demshperblime</t>
  </si>
  <si>
    <t>658002</t>
  </si>
  <si>
    <t>Medical Expenses</t>
  </si>
  <si>
    <t>658003</t>
  </si>
  <si>
    <t>Entertainment</t>
  </si>
  <si>
    <t>658004</t>
  </si>
  <si>
    <t>TRAVEL,ACC&amp;Transportation- Travel Expenses</t>
  </si>
  <si>
    <t>658005</t>
  </si>
  <si>
    <t>TRAVEL,ACC&amp;Transportation- Transportation Expenses</t>
  </si>
  <si>
    <t>658006</t>
  </si>
  <si>
    <t>TRAVEL,ACC&amp;Transportation- Accomodation Expenses</t>
  </si>
  <si>
    <t>658007</t>
  </si>
  <si>
    <t>Utilities+TEL Expenses</t>
  </si>
  <si>
    <t>658008</t>
  </si>
  <si>
    <t>MOBILE EXPENSES</t>
  </si>
  <si>
    <t>65801</t>
  </si>
  <si>
    <t>Shpenzime te pazbritshme</t>
  </si>
  <si>
    <t>658010</t>
  </si>
  <si>
    <t>MAIL EXPENSES</t>
  </si>
  <si>
    <t>658011</t>
  </si>
  <si>
    <t>Car Expenses - FUEL</t>
  </si>
  <si>
    <t>658012</t>
  </si>
  <si>
    <t>Car Expenses- REPAIR</t>
  </si>
  <si>
    <t>658013</t>
  </si>
  <si>
    <t>Car Expenses - CAR WASH</t>
  </si>
  <si>
    <t>658014</t>
  </si>
  <si>
    <t>Car Expenses - PARKING</t>
  </si>
  <si>
    <t>658015</t>
  </si>
  <si>
    <t>Car Expenses - RENT</t>
  </si>
  <si>
    <t>658018</t>
  </si>
  <si>
    <t>Notary Expenses</t>
  </si>
  <si>
    <t>658019</t>
  </si>
  <si>
    <t>CUSTOMS EXPENSES/ Shp. ngarkim/shkarkim/transport</t>
  </si>
  <si>
    <t>658021</t>
  </si>
  <si>
    <t>ASET - Furniture, Fixture&amp; Accesories OA (O/1)</t>
  </si>
  <si>
    <t>658024</t>
  </si>
  <si>
    <t>INVENTORY - Furniture,Fixture, Acce. OA (O/3)</t>
  </si>
  <si>
    <t>658025</t>
  </si>
  <si>
    <t>INVENTORY - Furniture,Fixture Acce. SHT (O/3)</t>
  </si>
  <si>
    <t>658026</t>
  </si>
  <si>
    <t>INVENTORY - Furniture,Fixture Acce. GL (O/3)</t>
  </si>
  <si>
    <t>658030</t>
  </si>
  <si>
    <t>CONSUMABLES SHT</t>
  </si>
  <si>
    <t>658031</t>
  </si>
  <si>
    <t>CONSUMABLES OA</t>
  </si>
  <si>
    <t>658032</t>
  </si>
  <si>
    <t>CONSUMABLES GL</t>
  </si>
  <si>
    <t>658033</t>
  </si>
  <si>
    <t>SHT - F&amp;B</t>
  </si>
  <si>
    <t>658040</t>
  </si>
  <si>
    <t>STATIONARY SHT</t>
  </si>
  <si>
    <t>658050</t>
  </si>
  <si>
    <t>Manteinance OA</t>
  </si>
  <si>
    <t>658052</t>
  </si>
  <si>
    <t>Manteinance SHT</t>
  </si>
  <si>
    <t>658053</t>
  </si>
  <si>
    <t>Manteinance GL</t>
  </si>
  <si>
    <t>658060</t>
  </si>
  <si>
    <t>Licence-Fees for residence permission</t>
  </si>
  <si>
    <t>658063</t>
  </si>
  <si>
    <t>Car Expenses ( Annual Car Taxes )</t>
  </si>
  <si>
    <t>658067</t>
  </si>
  <si>
    <t>Car expenses - Technical control</t>
  </si>
  <si>
    <t>658068</t>
  </si>
  <si>
    <t>Legal Expenses</t>
  </si>
  <si>
    <t>658069</t>
  </si>
  <si>
    <t>INTERNET EXPENSES_SHP.INTERNETI PZ</t>
  </si>
  <si>
    <t>658070</t>
  </si>
  <si>
    <t>Maintenance_Touch of the Sun</t>
  </si>
  <si>
    <t>666</t>
  </si>
  <si>
    <t>Humbje nga shkembimet valutore</t>
  </si>
  <si>
    <t>677</t>
  </si>
  <si>
    <t>Humbje nga gabime te lejuara ne ushtrimet</t>
  </si>
  <si>
    <t>6811</t>
  </si>
  <si>
    <t>Amortizime te aktiveve te qendrueshme</t>
  </si>
  <si>
    <t>758</t>
  </si>
  <si>
    <t>Te ndryshme</t>
  </si>
  <si>
    <t>766</t>
  </si>
  <si>
    <t>Fitime nga shkembimet valutore</t>
  </si>
  <si>
    <t>767</t>
  </si>
  <si>
    <t>Te ardhura nga interesat</t>
  </si>
  <si>
    <t>Te ardhurat</t>
  </si>
  <si>
    <t>Shpenzimet totale</t>
  </si>
  <si>
    <t>Humbje financiare</t>
  </si>
  <si>
    <t>Shpenzime te PZ</t>
  </si>
  <si>
    <t>Humbja fiskale</t>
  </si>
  <si>
    <t>Me page deri ne 22.000 leke</t>
  </si>
  <si>
    <t>Me page nga 22.001 deri ne 30.000 leke</t>
  </si>
  <si>
    <t>Me page nga 66.501 deri ne 95.130 leke</t>
  </si>
  <si>
    <t>Me page me te larte se 95.130 leke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</si>
</sst>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0"/>
    <numFmt numFmtId="182" formatCode="_-* #,##0.0_L_e_k_-;\-* #,##0.0_L_e_k_-;_-* &quot;-&quot;??_L_e_k_-;_-@_-"/>
    <numFmt numFmtId="183" formatCode="_-* #,##0_L_e_k_-;\-* #,##0_L_e_k_-;_-* &quot;-&quot;??_L_e_k_-;_-@_-"/>
    <numFmt numFmtId="184" formatCode="#,##0.00_);\-#,##0.00"/>
    <numFmt numFmtId="185" formatCode="dd/mm/yyyy"/>
    <numFmt numFmtId="186" formatCode="#,##0;[Red]\(#,##0\)"/>
    <numFmt numFmtId="187" formatCode="_ * #,##0_ ;_ * \-#,##0_ ;_ * &quot;-&quot;??_ ;_ @_ "/>
    <numFmt numFmtId="188" formatCode="_(* #,##0_);_(* \(#,##0\);_(* &quot;-&quot;??_);_(@_)"/>
    <numFmt numFmtId="189" formatCode="#,##0_);\-#,##0"/>
    <numFmt numFmtId="190" formatCode="#,##0.000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0.0"/>
    <numFmt numFmtId="200" formatCode="General_)"/>
    <numFmt numFmtId="201" formatCode="0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General_);[Red]\-General_)"/>
    <numFmt numFmtId="207" formatCode="0.000"/>
    <numFmt numFmtId="208" formatCode="#,##0.00000000"/>
    <numFmt numFmtId="209" formatCode="#,##0.0000000"/>
    <numFmt numFmtId="210" formatCode="#,##0.000000"/>
    <numFmt numFmtId="211" formatCode="#,##0.00000"/>
    <numFmt numFmtId="212" formatCode="#,##0.0000"/>
    <numFmt numFmtId="213" formatCode="#,##0.0000000000"/>
    <numFmt numFmtId="214" formatCode="_-* #,##0.000_L_e_k_-;\-* #,##0.000_L_e_k_-;_-* &quot;-&quot;??_L_e_k_-;_-@_-"/>
    <numFmt numFmtId="215" formatCode="_-* #,##0.0000_L_e_k_-;\-* #,##0.0000_L_e_k_-;_-* &quot;-&quot;??_L_e_k_-;_-@_-"/>
    <numFmt numFmtId="216" formatCode="_-* #,##0.00000_L_e_k_-;\-* #,##0.00000_L_e_k_-;_-* &quot;-&quot;??_L_e_k_-;_-@_-"/>
  </numFmts>
  <fonts count="6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b/>
      <sz val="9.85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7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8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3" fontId="14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3" fontId="0" fillId="0" borderId="23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6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 applyProtection="1">
      <alignment/>
      <protection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2" fontId="20" fillId="0" borderId="0" xfId="58" applyNumberFormat="1" applyFont="1" applyBorder="1" applyAlignment="1">
      <alignment wrapText="1"/>
      <protection/>
    </xf>
    <xf numFmtId="0" fontId="14" fillId="0" borderId="23" xfId="58" applyFont="1" applyBorder="1" applyAlignment="1">
      <alignment horizontal="center"/>
      <protection/>
    </xf>
    <xf numFmtId="2" fontId="21" fillId="0" borderId="14" xfId="58" applyNumberFormat="1" applyFont="1" applyBorder="1" applyAlignment="1">
      <alignment horizontal="center" wrapText="1"/>
      <protection/>
    </xf>
    <xf numFmtId="0" fontId="22" fillId="0" borderId="32" xfId="58" applyFont="1" applyBorder="1" applyAlignment="1">
      <alignment horizontal="center" vertical="center" wrapText="1"/>
      <protection/>
    </xf>
    <xf numFmtId="0" fontId="14" fillId="0" borderId="33" xfId="58" applyFont="1" applyBorder="1" applyAlignment="1">
      <alignment horizontal="center"/>
      <protection/>
    </xf>
    <xf numFmtId="0" fontId="14" fillId="0" borderId="34" xfId="58" applyFont="1" applyBorder="1" applyAlignment="1">
      <alignment horizontal="left" wrapText="1"/>
      <protection/>
    </xf>
    <xf numFmtId="0" fontId="14" fillId="0" borderId="34" xfId="58" applyFont="1" applyBorder="1" applyAlignment="1">
      <alignment horizontal="left"/>
      <protection/>
    </xf>
    <xf numFmtId="0" fontId="14" fillId="0" borderId="35" xfId="58" applyFont="1" applyBorder="1" applyAlignment="1">
      <alignment horizontal="left"/>
      <protection/>
    </xf>
    <xf numFmtId="0" fontId="0" fillId="0" borderId="36" xfId="58" applyFont="1" applyBorder="1" applyAlignment="1">
      <alignment horizontal="center"/>
      <protection/>
    </xf>
    <xf numFmtId="0" fontId="0" fillId="0" borderId="22" xfId="58" applyFont="1" applyBorder="1" applyAlignment="1">
      <alignment horizontal="left" wrapText="1"/>
      <protection/>
    </xf>
    <xf numFmtId="0" fontId="14" fillId="0" borderId="21" xfId="58" applyFont="1" applyBorder="1" applyAlignment="1">
      <alignment horizontal="left"/>
      <protection/>
    </xf>
    <xf numFmtId="0" fontId="14" fillId="0" borderId="37" xfId="58" applyFont="1" applyBorder="1" applyAlignment="1">
      <alignment horizontal="left"/>
      <protection/>
    </xf>
    <xf numFmtId="0" fontId="0" fillId="0" borderId="38" xfId="58" applyFont="1" applyBorder="1" applyAlignment="1">
      <alignment horizontal="center"/>
      <protection/>
    </xf>
    <xf numFmtId="0" fontId="15" fillId="0" borderId="22" xfId="58" applyFont="1" applyBorder="1" applyAlignment="1">
      <alignment horizontal="left" wrapText="1"/>
      <protection/>
    </xf>
    <xf numFmtId="0" fontId="14" fillId="0" borderId="39" xfId="58" applyFont="1" applyBorder="1" applyAlignment="1">
      <alignment horizontal="center"/>
      <protection/>
    </xf>
    <xf numFmtId="0" fontId="14" fillId="0" borderId="22" xfId="58" applyFont="1" applyBorder="1" applyAlignment="1">
      <alignment horizontal="left" wrapText="1"/>
      <protection/>
    </xf>
    <xf numFmtId="0" fontId="0" fillId="0" borderId="20" xfId="58" applyFont="1" applyBorder="1" applyAlignment="1">
      <alignment horizontal="left" wrapText="1"/>
      <protection/>
    </xf>
    <xf numFmtId="0" fontId="0" fillId="0" borderId="40" xfId="58" applyFont="1" applyBorder="1" applyAlignment="1">
      <alignment horizontal="center"/>
      <protection/>
    </xf>
    <xf numFmtId="0" fontId="0" fillId="0" borderId="17" xfId="58" applyFont="1" applyBorder="1" applyAlignment="1">
      <alignment horizontal="left" wrapText="1"/>
      <protection/>
    </xf>
    <xf numFmtId="0" fontId="14" fillId="0" borderId="39" xfId="58" applyFont="1" applyBorder="1" applyAlignment="1">
      <alignment horizontal="center" vertical="center"/>
      <protection/>
    </xf>
    <xf numFmtId="0" fontId="14" fillId="0" borderId="38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 wrapText="1"/>
      <protection/>
    </xf>
    <xf numFmtId="0" fontId="14" fillId="0" borderId="36" xfId="58" applyFont="1" applyBorder="1" applyAlignment="1">
      <alignment horizontal="center"/>
      <protection/>
    </xf>
    <xf numFmtId="0" fontId="19" fillId="0" borderId="21" xfId="58" applyFont="1" applyBorder="1" applyAlignment="1">
      <alignment horizontal="left" wrapText="1"/>
      <protection/>
    </xf>
    <xf numFmtId="0" fontId="14" fillId="0" borderId="21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14" fillId="0" borderId="38" xfId="58" applyFont="1" applyBorder="1" applyAlignment="1">
      <alignment horizontal="center"/>
      <protection/>
    </xf>
    <xf numFmtId="0" fontId="14" fillId="0" borderId="21" xfId="58" applyFont="1" applyBorder="1" applyAlignment="1">
      <alignment horizontal="left" wrapText="1"/>
      <protection/>
    </xf>
    <xf numFmtId="0" fontId="14" fillId="0" borderId="40" xfId="58" applyFont="1" applyBorder="1" applyAlignment="1">
      <alignment horizontal="center"/>
      <protection/>
    </xf>
    <xf numFmtId="0" fontId="14" fillId="0" borderId="20" xfId="58" applyFont="1" applyBorder="1" applyAlignment="1">
      <alignment horizontal="left" wrapText="1"/>
      <protection/>
    </xf>
    <xf numFmtId="0" fontId="14" fillId="0" borderId="41" xfId="58" applyFont="1" applyBorder="1" applyAlignment="1">
      <alignment horizontal="center"/>
      <protection/>
    </xf>
    <xf numFmtId="0" fontId="14" fillId="0" borderId="42" xfId="58" applyFont="1" applyBorder="1" applyAlignment="1">
      <alignment horizontal="left" wrapText="1"/>
      <protection/>
    </xf>
    <xf numFmtId="0" fontId="14" fillId="0" borderId="42" xfId="58" applyFont="1" applyBorder="1" applyAlignment="1">
      <alignment horizontal="left"/>
      <protection/>
    </xf>
    <xf numFmtId="0" fontId="14" fillId="0" borderId="43" xfId="58" applyFont="1" applyBorder="1" applyAlignment="1">
      <alignment horizontal="left"/>
      <protection/>
    </xf>
    <xf numFmtId="0" fontId="14" fillId="0" borderId="0" xfId="58" applyFont="1" applyBorder="1" applyAlignment="1">
      <alignment horizontal="center"/>
      <protection/>
    </xf>
    <xf numFmtId="0" fontId="14" fillId="0" borderId="0" xfId="58" applyFont="1" applyBorder="1" applyAlignment="1">
      <alignment horizontal="left" wrapText="1"/>
      <protection/>
    </xf>
    <xf numFmtId="0" fontId="14" fillId="0" borderId="0" xfId="58" applyFont="1" applyBorder="1" applyAlignment="1">
      <alignment horizontal="left"/>
      <protection/>
    </xf>
    <xf numFmtId="1" fontId="14" fillId="0" borderId="0" xfId="58" applyNumberFormat="1" applyFont="1" applyBorder="1" applyAlignment="1">
      <alignment horizontal="left" wrapText="1"/>
      <protection/>
    </xf>
    <xf numFmtId="0" fontId="5" fillId="0" borderId="23" xfId="58" applyFont="1" applyBorder="1">
      <alignment/>
      <protection/>
    </xf>
    <xf numFmtId="2" fontId="21" fillId="0" borderId="23" xfId="58" applyNumberFormat="1" applyFont="1" applyBorder="1" applyAlignment="1">
      <alignment horizontal="center" wrapText="1"/>
      <protection/>
    </xf>
    <xf numFmtId="0" fontId="22" fillId="0" borderId="23" xfId="58" applyFont="1" applyBorder="1" applyAlignment="1">
      <alignment horizontal="center" vertical="center" wrapText="1"/>
      <protection/>
    </xf>
    <xf numFmtId="0" fontId="22" fillId="0" borderId="44" xfId="58" applyFont="1" applyBorder="1" applyAlignment="1">
      <alignment horizontal="center"/>
      <protection/>
    </xf>
    <xf numFmtId="0" fontId="22" fillId="0" borderId="34" xfId="58" applyFont="1" applyBorder="1" applyAlignment="1">
      <alignment horizontal="left" wrapText="1"/>
      <protection/>
    </xf>
    <xf numFmtId="0" fontId="5" fillId="0" borderId="39" xfId="58" applyFont="1" applyBorder="1" applyAlignment="1">
      <alignment horizontal="left"/>
      <protection/>
    </xf>
    <xf numFmtId="0" fontId="5" fillId="0" borderId="21" xfId="59" applyFont="1" applyFill="1" applyBorder="1" applyAlignment="1">
      <alignment horizontal="left" wrapText="1"/>
      <protection/>
    </xf>
    <xf numFmtId="0" fontId="22" fillId="0" borderId="21" xfId="58" applyFont="1" applyBorder="1" applyAlignment="1">
      <alignment horizontal="left"/>
      <protection/>
    </xf>
    <xf numFmtId="0" fontId="22" fillId="0" borderId="37" xfId="58" applyFont="1" applyBorder="1" applyAlignment="1">
      <alignment horizontal="left"/>
      <protection/>
    </xf>
    <xf numFmtId="0" fontId="5" fillId="0" borderId="21" xfId="58" applyFont="1" applyBorder="1" applyAlignment="1">
      <alignment horizontal="left" wrapText="1"/>
      <protection/>
    </xf>
    <xf numFmtId="0" fontId="22" fillId="0" borderId="39" xfId="58" applyFont="1" applyBorder="1" applyAlignment="1">
      <alignment horizontal="center"/>
      <protection/>
    </xf>
    <xf numFmtId="0" fontId="22" fillId="0" borderId="21" xfId="58" applyFont="1" applyBorder="1" applyAlignment="1">
      <alignment horizontal="left" wrapText="1"/>
      <protection/>
    </xf>
    <xf numFmtId="0" fontId="5" fillId="0" borderId="39" xfId="58" applyFont="1" applyBorder="1" applyAlignment="1">
      <alignment horizontal="center"/>
      <protection/>
    </xf>
    <xf numFmtId="0" fontId="5" fillId="0" borderId="21" xfId="58" applyFont="1" applyBorder="1" applyAlignment="1">
      <alignment horizontal="left"/>
      <protection/>
    </xf>
    <xf numFmtId="0" fontId="5" fillId="0" borderId="39" xfId="58" applyFont="1" applyFill="1" applyBorder="1" applyAlignment="1">
      <alignment horizontal="center"/>
      <protection/>
    </xf>
    <xf numFmtId="0" fontId="5" fillId="0" borderId="45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20" xfId="58" applyFont="1" applyBorder="1" applyAlignment="1">
      <alignment horizontal="center" vertical="center" wrapText="1"/>
      <protection/>
    </xf>
    <xf numFmtId="0" fontId="22" fillId="0" borderId="46" xfId="58" applyFont="1" applyBorder="1" applyAlignment="1">
      <alignment horizontal="center" vertical="center" wrapText="1"/>
      <protection/>
    </xf>
    <xf numFmtId="0" fontId="22" fillId="0" borderId="39" xfId="58" applyFont="1" applyBorder="1">
      <alignment/>
      <protection/>
    </xf>
    <xf numFmtId="0" fontId="5" fillId="0" borderId="39" xfId="0" applyFont="1" applyBorder="1" applyAlignment="1">
      <alignment/>
    </xf>
    <xf numFmtId="0" fontId="5" fillId="0" borderId="39" xfId="58" applyFont="1" applyBorder="1">
      <alignment/>
      <protection/>
    </xf>
    <xf numFmtId="0" fontId="5" fillId="0" borderId="41" xfId="58" applyFont="1" applyBorder="1">
      <alignment/>
      <protection/>
    </xf>
    <xf numFmtId="0" fontId="22" fillId="0" borderId="42" xfId="58" applyFont="1" applyBorder="1" applyAlignment="1">
      <alignment horizontal="left"/>
      <protection/>
    </xf>
    <xf numFmtId="0" fontId="5" fillId="0" borderId="42" xfId="58" applyFont="1" applyBorder="1" applyAlignment="1">
      <alignment horizontal="left"/>
      <protection/>
    </xf>
    <xf numFmtId="0" fontId="22" fillId="0" borderId="43" xfId="58" applyFont="1" applyBorder="1" applyAlignment="1">
      <alignment horizontal="left"/>
      <protection/>
    </xf>
    <xf numFmtId="0" fontId="5" fillId="0" borderId="0" xfId="0" applyFont="1" applyAlignment="1">
      <alignment/>
    </xf>
    <xf numFmtId="0" fontId="22" fillId="0" borderId="0" xfId="58" applyFont="1" applyBorder="1" applyAlignment="1">
      <alignment horizontal="left"/>
      <protection/>
    </xf>
    <xf numFmtId="0" fontId="7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ill="1" applyBorder="1" applyAlignment="1">
      <alignment/>
    </xf>
    <xf numFmtId="3" fontId="14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2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0" fillId="0" borderId="23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3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1" fontId="22" fillId="0" borderId="34" xfId="58" applyNumberFormat="1" applyFont="1" applyBorder="1" applyAlignment="1">
      <alignment horizontal="right"/>
      <protection/>
    </xf>
    <xf numFmtId="1" fontId="22" fillId="0" borderId="21" xfId="58" applyNumberFormat="1" applyFont="1" applyBorder="1" applyAlignment="1">
      <alignment horizontal="right"/>
      <protection/>
    </xf>
    <xf numFmtId="1" fontId="22" fillId="0" borderId="21" xfId="58" applyNumberFormat="1" applyFont="1" applyFill="1" applyBorder="1" applyAlignment="1">
      <alignment horizontal="right"/>
      <protection/>
    </xf>
    <xf numFmtId="1" fontId="22" fillId="0" borderId="21" xfId="58" applyNumberFormat="1" applyFont="1" applyFill="1" applyBorder="1" applyAlignment="1">
      <alignment horizontal="right" wrapText="1"/>
      <protection/>
    </xf>
    <xf numFmtId="0" fontId="22" fillId="0" borderId="37" xfId="58" applyFont="1" applyBorder="1" applyAlignment="1">
      <alignment horizontal="right"/>
      <protection/>
    </xf>
    <xf numFmtId="3" fontId="0" fillId="0" borderId="21" xfId="44" applyNumberFormat="1" applyBorder="1" applyAlignment="1">
      <alignment horizontal="right"/>
    </xf>
    <xf numFmtId="3" fontId="0" fillId="0" borderId="23" xfId="44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0" fontId="14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48" xfId="0" applyFont="1" applyBorder="1" applyAlignment="1">
      <alignment horizontal="center" vertical="center"/>
    </xf>
    <xf numFmtId="3" fontId="19" fillId="0" borderId="48" xfId="44" applyNumberFormat="1" applyFont="1" applyBorder="1" applyAlignment="1">
      <alignment horizontal="right" vertical="center"/>
    </xf>
    <xf numFmtId="179" fontId="14" fillId="0" borderId="37" xfId="42" applyFont="1" applyBorder="1" applyAlignment="1">
      <alignment horizontal="left"/>
    </xf>
    <xf numFmtId="3" fontId="14" fillId="0" borderId="21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" fontId="14" fillId="0" borderId="37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3" fontId="0" fillId="0" borderId="37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14" fillId="0" borderId="42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right" vertical="center"/>
    </xf>
    <xf numFmtId="3" fontId="14" fillId="0" borderId="21" xfId="0" applyNumberFormat="1" applyFont="1" applyFill="1" applyBorder="1" applyAlignment="1">
      <alignment horizontal="right" vertical="center"/>
    </xf>
    <xf numFmtId="3" fontId="14" fillId="0" borderId="21" xfId="0" applyNumberFormat="1" applyFont="1" applyFill="1" applyBorder="1" applyAlignment="1">
      <alignment vertical="center"/>
    </xf>
    <xf numFmtId="183" fontId="0" fillId="0" borderId="0" xfId="42" applyNumberFormat="1" applyFont="1" applyAlignment="1">
      <alignment/>
    </xf>
    <xf numFmtId="0" fontId="14" fillId="0" borderId="23" xfId="0" applyFont="1" applyBorder="1" applyAlignment="1">
      <alignment/>
    </xf>
    <xf numFmtId="0" fontId="26" fillId="0" borderId="0" xfId="0" applyFont="1" applyAlignment="1">
      <alignment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vertical="center"/>
    </xf>
    <xf numFmtId="3" fontId="22" fillId="0" borderId="58" xfId="0" applyNumberFormat="1" applyFont="1" applyBorder="1" applyAlignment="1">
      <alignment vertical="center"/>
    </xf>
    <xf numFmtId="3" fontId="22" fillId="0" borderId="59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3" fontId="22" fillId="0" borderId="63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0" fontId="0" fillId="0" borderId="21" xfId="0" applyNumberFormat="1" applyFill="1" applyBorder="1" applyAlignment="1" applyProtection="1">
      <alignment/>
      <protection/>
    </xf>
    <xf numFmtId="0" fontId="27" fillId="0" borderId="21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27" fillId="0" borderId="21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1" xfId="0" applyFont="1" applyBorder="1" applyAlignment="1">
      <alignment vertical="center"/>
    </xf>
    <xf numFmtId="184" fontId="28" fillId="0" borderId="21" xfId="0" applyNumberFormat="1" applyFont="1" applyBorder="1" applyAlignment="1">
      <alignment horizontal="right" vertical="center"/>
    </xf>
    <xf numFmtId="184" fontId="29" fillId="0" borderId="21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185" fontId="30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184" fontId="28" fillId="32" borderId="21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 applyProtection="1">
      <alignment/>
      <protection/>
    </xf>
    <xf numFmtId="0" fontId="0" fillId="32" borderId="21" xfId="0" applyNumberFormat="1" applyFill="1" applyBorder="1" applyAlignment="1" applyProtection="1">
      <alignment/>
      <protection/>
    </xf>
    <xf numFmtId="184" fontId="0" fillId="0" borderId="0" xfId="0" applyNumberFormat="1" applyFill="1" applyBorder="1" applyAlignment="1" applyProtection="1">
      <alignment/>
      <protection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21" fillId="0" borderId="0" xfId="58" applyNumberFormat="1" applyFont="1" applyBorder="1" applyAlignment="1">
      <alignment horizontal="center" wrapText="1"/>
      <protection/>
    </xf>
    <xf numFmtId="2" fontId="21" fillId="0" borderId="14" xfId="58" applyNumberFormat="1" applyFont="1" applyBorder="1" applyAlignment="1">
      <alignment horizontal="center" wrapText="1"/>
      <protection/>
    </xf>
    <xf numFmtId="0" fontId="14" fillId="0" borderId="71" xfId="58" applyFont="1" applyBorder="1" applyAlignment="1">
      <alignment horizontal="left" wrapText="1"/>
      <protection/>
    </xf>
    <xf numFmtId="0" fontId="14" fillId="0" borderId="34" xfId="58" applyFont="1" applyBorder="1" applyAlignment="1">
      <alignment horizontal="left" wrapText="1"/>
      <protection/>
    </xf>
    <xf numFmtId="0" fontId="0" fillId="0" borderId="18" xfId="58" applyFont="1" applyBorder="1" applyAlignment="1">
      <alignment horizontal="left" wrapText="1"/>
      <protection/>
    </xf>
    <xf numFmtId="0" fontId="0" fillId="0" borderId="22" xfId="58" applyFont="1" applyBorder="1" applyAlignment="1">
      <alignment horizontal="left" wrapText="1"/>
      <protection/>
    </xf>
    <xf numFmtId="0" fontId="14" fillId="0" borderId="18" xfId="58" applyFont="1" applyBorder="1" applyAlignment="1">
      <alignment horizontal="left" wrapText="1"/>
      <protection/>
    </xf>
    <xf numFmtId="0" fontId="14" fillId="0" borderId="22" xfId="58" applyFont="1" applyBorder="1" applyAlignment="1">
      <alignment horizontal="left" wrapText="1"/>
      <protection/>
    </xf>
    <xf numFmtId="0" fontId="0" fillId="0" borderId="18" xfId="58" applyFont="1" applyBorder="1" applyAlignment="1">
      <alignment horizontal="center" wrapText="1"/>
      <protection/>
    </xf>
    <xf numFmtId="0" fontId="0" fillId="0" borderId="22" xfId="58" applyFont="1" applyBorder="1" applyAlignment="1">
      <alignment horizontal="center" wrapText="1"/>
      <protection/>
    </xf>
    <xf numFmtId="2" fontId="14" fillId="0" borderId="19" xfId="58" applyNumberFormat="1" applyFont="1" applyBorder="1" applyAlignment="1">
      <alignment horizontal="center" wrapText="1"/>
      <protection/>
    </xf>
    <xf numFmtId="2" fontId="14" fillId="0" borderId="18" xfId="58" applyNumberFormat="1" applyFont="1" applyBorder="1" applyAlignment="1">
      <alignment horizontal="center" wrapText="1"/>
      <protection/>
    </xf>
    <xf numFmtId="2" fontId="14" fillId="0" borderId="22" xfId="58" applyNumberFormat="1" applyFont="1" applyBorder="1" applyAlignment="1">
      <alignment horizontal="center" wrapText="1"/>
      <protection/>
    </xf>
    <xf numFmtId="0" fontId="15" fillId="0" borderId="22" xfId="58" applyFont="1" applyBorder="1" applyAlignment="1">
      <alignment horizontal="left" wrapText="1"/>
      <protection/>
    </xf>
    <xf numFmtId="0" fontId="15" fillId="0" borderId="21" xfId="58" applyFont="1" applyBorder="1" applyAlignment="1">
      <alignment horizontal="left" wrapText="1"/>
      <protection/>
    </xf>
    <xf numFmtId="0" fontId="22" fillId="0" borderId="21" xfId="59" applyFont="1" applyFill="1" applyBorder="1" applyAlignment="1">
      <alignment horizontal="left" wrapText="1"/>
      <protection/>
    </xf>
    <xf numFmtId="0" fontId="5" fillId="0" borderId="21" xfId="59" applyFont="1" applyFill="1" applyBorder="1" applyAlignment="1">
      <alignment horizontal="left" wrapText="1"/>
      <protection/>
    </xf>
    <xf numFmtId="0" fontId="14" fillId="0" borderId="42" xfId="58" applyFont="1" applyBorder="1" applyAlignment="1">
      <alignment horizontal="left" wrapText="1"/>
      <protection/>
    </xf>
    <xf numFmtId="0" fontId="14" fillId="0" borderId="21" xfId="58" applyFont="1" applyBorder="1" applyAlignment="1">
      <alignment horizontal="left" wrapText="1"/>
      <protection/>
    </xf>
    <xf numFmtId="0" fontId="21" fillId="0" borderId="10" xfId="58" applyFont="1" applyBorder="1" applyAlignment="1">
      <alignment horizontal="center" wrapText="1"/>
      <protection/>
    </xf>
    <xf numFmtId="0" fontId="21" fillId="0" borderId="11" xfId="58" applyFont="1" applyBorder="1" applyAlignment="1">
      <alignment horizontal="center" wrapText="1"/>
      <protection/>
    </xf>
    <xf numFmtId="0" fontId="21" fillId="0" borderId="12" xfId="58" applyFont="1" applyBorder="1" applyAlignment="1">
      <alignment horizontal="center" wrapText="1"/>
      <protection/>
    </xf>
    <xf numFmtId="0" fontId="22" fillId="0" borderId="71" xfId="58" applyFont="1" applyBorder="1" applyAlignment="1">
      <alignment horizontal="left" wrapText="1"/>
      <protection/>
    </xf>
    <xf numFmtId="0" fontId="22" fillId="0" borderId="34" xfId="58" applyFont="1" applyBorder="1" applyAlignment="1">
      <alignment horizontal="left" wrapText="1"/>
      <protection/>
    </xf>
    <xf numFmtId="0" fontId="5" fillId="0" borderId="21" xfId="58" applyFont="1" applyBorder="1" applyAlignment="1">
      <alignment horizontal="left"/>
      <protection/>
    </xf>
    <xf numFmtId="0" fontId="5" fillId="0" borderId="21" xfId="58" applyFont="1" applyBorder="1" applyAlignment="1">
      <alignment horizontal="left" wrapText="1"/>
      <protection/>
    </xf>
    <xf numFmtId="0" fontId="22" fillId="0" borderId="21" xfId="58" applyFont="1" applyBorder="1" applyAlignment="1">
      <alignment horizontal="left" wrapText="1"/>
      <protection/>
    </xf>
    <xf numFmtId="0" fontId="23" fillId="0" borderId="21" xfId="59" applyFont="1" applyFill="1" applyBorder="1" applyAlignment="1">
      <alignment horizontal="left" wrapText="1"/>
      <protection/>
    </xf>
    <xf numFmtId="0" fontId="23" fillId="0" borderId="21" xfId="58" applyFont="1" applyBorder="1" applyAlignment="1">
      <alignment horizontal="left"/>
      <protection/>
    </xf>
    <xf numFmtId="0" fontId="23" fillId="0" borderId="42" xfId="58" applyFont="1" applyBorder="1" applyAlignment="1">
      <alignment horizontal="left"/>
      <protection/>
    </xf>
    <xf numFmtId="0" fontId="22" fillId="0" borderId="21" xfId="58" applyFont="1" applyBorder="1" applyAlignment="1">
      <alignment horizontal="left"/>
      <protection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logarik_palo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logarik_palogo.rpt"/>
    </sheetNames>
    <sheetDataSet>
      <sheetData sheetId="0">
        <row r="40">
          <cell r="J40">
            <v>240550000</v>
          </cell>
        </row>
        <row r="58">
          <cell r="J58">
            <v>205147.979</v>
          </cell>
        </row>
        <row r="66">
          <cell r="J66">
            <v>2959950</v>
          </cell>
        </row>
        <row r="87">
          <cell r="J87">
            <v>13707.92</v>
          </cell>
        </row>
        <row r="88">
          <cell r="J88">
            <v>4848.38</v>
          </cell>
        </row>
        <row r="89">
          <cell r="J89">
            <v>10534</v>
          </cell>
        </row>
        <row r="90">
          <cell r="J90">
            <v>9662.96</v>
          </cell>
        </row>
        <row r="91">
          <cell r="J91">
            <v>13343</v>
          </cell>
        </row>
        <row r="113">
          <cell r="J113">
            <v>1947559.5</v>
          </cell>
        </row>
        <row r="114">
          <cell r="J114">
            <v>27900</v>
          </cell>
        </row>
        <row r="115">
          <cell r="J115">
            <v>109999.99</v>
          </cell>
        </row>
        <row r="126">
          <cell r="J126">
            <v>31250</v>
          </cell>
        </row>
        <row r="127">
          <cell r="J127">
            <v>2595.84</v>
          </cell>
        </row>
        <row r="128">
          <cell r="J128">
            <v>10558</v>
          </cell>
        </row>
        <row r="129">
          <cell r="J129">
            <v>15102</v>
          </cell>
        </row>
        <row r="140">
          <cell r="J140">
            <v>185500</v>
          </cell>
        </row>
        <row r="141">
          <cell r="J141">
            <v>151200</v>
          </cell>
        </row>
        <row r="142">
          <cell r="J142">
            <v>234500</v>
          </cell>
        </row>
        <row r="143">
          <cell r="J143">
            <v>98000</v>
          </cell>
        </row>
        <row r="164">
          <cell r="J164">
            <v>200000</v>
          </cell>
        </row>
        <row r="165">
          <cell r="J165">
            <v>83863.04</v>
          </cell>
        </row>
        <row r="166">
          <cell r="J166">
            <v>200000</v>
          </cell>
        </row>
        <row r="167">
          <cell r="J167">
            <v>200000</v>
          </cell>
        </row>
        <row r="168">
          <cell r="J168">
            <v>45700</v>
          </cell>
        </row>
        <row r="169">
          <cell r="J169">
            <v>200000</v>
          </cell>
        </row>
        <row r="170">
          <cell r="J170">
            <v>2115300</v>
          </cell>
        </row>
        <row r="171">
          <cell r="J171">
            <v>235033.803</v>
          </cell>
        </row>
        <row r="172">
          <cell r="J172">
            <v>80527.244</v>
          </cell>
        </row>
        <row r="173">
          <cell r="J173">
            <v>200000</v>
          </cell>
        </row>
        <row r="174">
          <cell r="J174">
            <v>32800.76</v>
          </cell>
        </row>
        <row r="175">
          <cell r="J175">
            <v>200000</v>
          </cell>
        </row>
        <row r="176">
          <cell r="J176">
            <v>200000</v>
          </cell>
        </row>
        <row r="177">
          <cell r="J177">
            <v>200000</v>
          </cell>
        </row>
        <row r="178">
          <cell r="J178">
            <v>200000</v>
          </cell>
        </row>
        <row r="179">
          <cell r="J179">
            <v>200000</v>
          </cell>
        </row>
        <row r="180">
          <cell r="J180">
            <v>784980.25</v>
          </cell>
        </row>
        <row r="181">
          <cell r="J181">
            <v>200000</v>
          </cell>
        </row>
        <row r="182">
          <cell r="J182">
            <v>325426.4</v>
          </cell>
        </row>
        <row r="183">
          <cell r="J183">
            <v>200000</v>
          </cell>
        </row>
        <row r="184">
          <cell r="J184">
            <v>10342823.11</v>
          </cell>
        </row>
        <row r="251">
          <cell r="J251">
            <v>45012811.526999995</v>
          </cell>
        </row>
        <row r="3517">
          <cell r="L3517">
            <v>3482.5</v>
          </cell>
        </row>
        <row r="3518">
          <cell r="L3518">
            <v>4191300</v>
          </cell>
        </row>
        <row r="3519">
          <cell r="L3519">
            <v>4189500</v>
          </cell>
        </row>
        <row r="3520">
          <cell r="L3520">
            <v>4189800</v>
          </cell>
        </row>
        <row r="3521">
          <cell r="L3521">
            <v>6872256</v>
          </cell>
        </row>
        <row r="3522">
          <cell r="L3522">
            <v>4196100</v>
          </cell>
        </row>
        <row r="3523">
          <cell r="L3523">
            <v>1359455</v>
          </cell>
        </row>
        <row r="3524">
          <cell r="L3524">
            <v>28070000</v>
          </cell>
        </row>
        <row r="3525">
          <cell r="L3525">
            <v>8443200</v>
          </cell>
        </row>
        <row r="3526">
          <cell r="L3526">
            <v>3513000</v>
          </cell>
        </row>
        <row r="3527">
          <cell r="L3527">
            <v>12588300</v>
          </cell>
        </row>
        <row r="3528">
          <cell r="L3528">
            <v>4196100</v>
          </cell>
        </row>
        <row r="3529">
          <cell r="L3529">
            <v>1403000</v>
          </cell>
        </row>
        <row r="3530">
          <cell r="L3530">
            <v>1080695</v>
          </cell>
        </row>
        <row r="3531">
          <cell r="L3531">
            <v>2336333.801</v>
          </cell>
        </row>
        <row r="3532">
          <cell r="L3532">
            <v>140180000</v>
          </cell>
        </row>
        <row r="3533">
          <cell r="L3533">
            <v>168240000</v>
          </cell>
        </row>
        <row r="3534">
          <cell r="L3534">
            <v>4206000</v>
          </cell>
        </row>
        <row r="3535">
          <cell r="L3535">
            <v>7400992.5</v>
          </cell>
        </row>
        <row r="3536">
          <cell r="L3536">
            <v>4241100</v>
          </cell>
        </row>
        <row r="3537">
          <cell r="L3537">
            <v>4219800</v>
          </cell>
        </row>
        <row r="3538">
          <cell r="L3538">
            <v>4206600</v>
          </cell>
        </row>
        <row r="3539">
          <cell r="L3539">
            <v>4191900</v>
          </cell>
        </row>
        <row r="3540">
          <cell r="L3540">
            <v>2248059.495320916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02">
      <selection activeCell="D70" sqref="D70:D145"/>
    </sheetView>
  </sheetViews>
  <sheetFormatPr defaultColWidth="11.421875" defaultRowHeight="12.75"/>
  <cols>
    <col min="1" max="1" width="11.421875" style="333" customWidth="1"/>
    <col min="2" max="2" width="36.140625" style="333" customWidth="1"/>
    <col min="3" max="3" width="11.421875" style="333" customWidth="1"/>
    <col min="4" max="5" width="15.421875" style="333" bestFit="1" customWidth="1"/>
    <col min="6" max="6" width="11.421875" style="333" customWidth="1"/>
    <col min="7" max="7" width="13.421875" style="333" customWidth="1"/>
    <col min="8" max="8" width="11.421875" style="333" customWidth="1"/>
    <col min="9" max="9" width="16.421875" style="333" bestFit="1" customWidth="1"/>
    <col min="10" max="16384" width="11.421875" style="333" customWidth="1"/>
  </cols>
  <sheetData>
    <row r="1" spans="1:8" ht="12.75">
      <c r="A1" s="331"/>
      <c r="B1" s="331"/>
      <c r="C1" s="331"/>
      <c r="D1" s="332" t="s">
        <v>378</v>
      </c>
      <c r="E1" s="331"/>
      <c r="F1" s="331"/>
      <c r="G1" s="331"/>
      <c r="H1" s="331"/>
    </row>
    <row r="2" spans="1:8" ht="12.75">
      <c r="A2" s="334" t="s">
        <v>379</v>
      </c>
      <c r="B2" s="334" t="s">
        <v>380</v>
      </c>
      <c r="C2" s="332" t="s">
        <v>381</v>
      </c>
      <c r="D2" s="331"/>
      <c r="E2" s="331"/>
      <c r="F2" s="331"/>
      <c r="G2" s="331"/>
      <c r="H2" s="331"/>
    </row>
    <row r="3" spans="1:8" ht="12.75">
      <c r="A3" s="331"/>
      <c r="B3" s="331"/>
      <c r="C3" s="331"/>
      <c r="D3" s="332" t="s">
        <v>382</v>
      </c>
      <c r="E3" s="332" t="s">
        <v>383</v>
      </c>
      <c r="F3" s="331"/>
      <c r="G3" s="331"/>
      <c r="H3" s="331"/>
    </row>
    <row r="4" spans="1:8" ht="12.75">
      <c r="A4" s="335" t="s">
        <v>384</v>
      </c>
      <c r="B4" s="336" t="s">
        <v>385</v>
      </c>
      <c r="C4" s="335" t="s">
        <v>386</v>
      </c>
      <c r="D4" s="331"/>
      <c r="E4" s="342">
        <v>1110200000</v>
      </c>
      <c r="F4" s="331"/>
      <c r="G4" s="331"/>
      <c r="H4" s="331"/>
    </row>
    <row r="5" spans="1:8" ht="12.75">
      <c r="A5" s="335" t="s">
        <v>387</v>
      </c>
      <c r="B5" s="336" t="s">
        <v>388</v>
      </c>
      <c r="C5" s="335" t="s">
        <v>386</v>
      </c>
      <c r="D5" s="342">
        <v>156662391.44599998</v>
      </c>
      <c r="E5" s="331"/>
      <c r="F5" s="331"/>
      <c r="G5" s="331"/>
      <c r="H5" s="331"/>
    </row>
    <row r="6" spans="1:8" ht="12.75">
      <c r="A6" s="335" t="s">
        <v>389</v>
      </c>
      <c r="B6" s="336" t="s">
        <v>23</v>
      </c>
      <c r="C6" s="335" t="s">
        <v>386</v>
      </c>
      <c r="D6" s="342">
        <v>1338709600</v>
      </c>
      <c r="E6" s="331"/>
      <c r="F6" s="331"/>
      <c r="G6" s="331"/>
      <c r="H6" s="331"/>
    </row>
    <row r="7" spans="1:8" ht="12.75">
      <c r="A7" s="335" t="s">
        <v>390</v>
      </c>
      <c r="B7" s="336" t="s">
        <v>391</v>
      </c>
      <c r="C7" s="335" t="s">
        <v>386</v>
      </c>
      <c r="D7" s="342">
        <v>205147.97900000002</v>
      </c>
      <c r="E7" s="331"/>
      <c r="F7" s="331"/>
      <c r="G7" s="331"/>
      <c r="H7" s="331"/>
    </row>
    <row r="8" spans="1:8" ht="12.75">
      <c r="A8" s="335" t="s">
        <v>392</v>
      </c>
      <c r="B8" s="336" t="s">
        <v>181</v>
      </c>
      <c r="C8" s="335" t="s">
        <v>386</v>
      </c>
      <c r="D8" s="342">
        <v>13197960.179000003</v>
      </c>
      <c r="E8" s="331"/>
      <c r="F8" s="331"/>
      <c r="G8" s="331"/>
      <c r="H8" s="331"/>
    </row>
    <row r="9" spans="1:8" ht="12.75">
      <c r="A9" s="335" t="s">
        <v>393</v>
      </c>
      <c r="B9" s="336" t="s">
        <v>394</v>
      </c>
      <c r="C9" s="335" t="s">
        <v>386</v>
      </c>
      <c r="D9" s="342">
        <v>615822.84</v>
      </c>
      <c r="E9" s="331"/>
      <c r="F9" s="331"/>
      <c r="G9" s="331"/>
      <c r="H9" s="331"/>
    </row>
    <row r="10" spans="1:8" ht="12.75">
      <c r="A10" s="335" t="s">
        <v>395</v>
      </c>
      <c r="B10" s="336" t="s">
        <v>396</v>
      </c>
      <c r="C10" s="335" t="s">
        <v>386</v>
      </c>
      <c r="D10" s="342">
        <v>2386568.135</v>
      </c>
      <c r="E10" s="331"/>
      <c r="F10" s="331"/>
      <c r="G10" s="331"/>
      <c r="H10" s="331"/>
    </row>
    <row r="11" spans="1:8" ht="12.75">
      <c r="A11" s="335" t="s">
        <v>397</v>
      </c>
      <c r="B11" s="336" t="s">
        <v>398</v>
      </c>
      <c r="C11" s="335" t="s">
        <v>386</v>
      </c>
      <c r="D11" s="342">
        <v>2093765.47</v>
      </c>
      <c r="E11" s="331"/>
      <c r="F11" s="331"/>
      <c r="G11" s="331"/>
      <c r="H11" s="331"/>
    </row>
    <row r="12" spans="1:8" ht="12.75">
      <c r="A12" s="335" t="s">
        <v>399</v>
      </c>
      <c r="B12" s="336" t="s">
        <v>400</v>
      </c>
      <c r="C12" s="335" t="s">
        <v>386</v>
      </c>
      <c r="D12" s="342">
        <v>24289937.235999998</v>
      </c>
      <c r="E12" s="331"/>
      <c r="F12" s="331"/>
      <c r="G12" s="331"/>
      <c r="H12" s="331"/>
    </row>
    <row r="13" spans="1:8" ht="12.75">
      <c r="A13" s="335" t="s">
        <v>401</v>
      </c>
      <c r="B13" s="336" t="s">
        <v>402</v>
      </c>
      <c r="C13" s="335" t="s">
        <v>386</v>
      </c>
      <c r="D13" s="342">
        <v>3231539.0499999993</v>
      </c>
      <c r="E13" s="331"/>
      <c r="F13" s="331"/>
      <c r="G13" s="331"/>
      <c r="H13" s="331"/>
    </row>
    <row r="14" spans="1:8" ht="12.75">
      <c r="A14" s="335" t="s">
        <v>403</v>
      </c>
      <c r="B14" s="336" t="s">
        <v>404</v>
      </c>
      <c r="C14" s="335" t="s">
        <v>386</v>
      </c>
      <c r="D14" s="342">
        <v>2885609.2820000006</v>
      </c>
      <c r="E14" s="331"/>
      <c r="F14" s="331"/>
      <c r="G14" s="331"/>
      <c r="H14" s="331"/>
    </row>
    <row r="15" spans="1:8" ht="12.75">
      <c r="A15" s="335" t="s">
        <v>405</v>
      </c>
      <c r="B15" s="336" t="s">
        <v>406</v>
      </c>
      <c r="C15" s="335" t="s">
        <v>386</v>
      </c>
      <c r="D15" s="342">
        <v>111082.71999999999</v>
      </c>
      <c r="E15" s="331"/>
      <c r="F15" s="331"/>
      <c r="G15" s="331"/>
      <c r="H15" s="331"/>
    </row>
    <row r="16" spans="1:8" ht="12.75">
      <c r="A16" s="335" t="s">
        <v>407</v>
      </c>
      <c r="B16" s="336" t="s">
        <v>408</v>
      </c>
      <c r="C16" s="335" t="s">
        <v>386</v>
      </c>
      <c r="D16" s="342">
        <v>266960499.1720001</v>
      </c>
      <c r="E16" s="331"/>
      <c r="F16" s="331"/>
      <c r="G16" s="331"/>
      <c r="H16" s="331"/>
    </row>
    <row r="17" spans="1:8" ht="12.75">
      <c r="A17" s="335" t="s">
        <v>409</v>
      </c>
      <c r="B17" s="336" t="s">
        <v>410</v>
      </c>
      <c r="C17" s="335" t="s">
        <v>386</v>
      </c>
      <c r="D17" s="342">
        <v>45012811.527</v>
      </c>
      <c r="E17" s="331"/>
      <c r="F17" s="331"/>
      <c r="G17" s="331"/>
      <c r="H17" s="331"/>
    </row>
    <row r="18" spans="1:8" ht="12.75">
      <c r="A18" s="335" t="s">
        <v>411</v>
      </c>
      <c r="B18" s="336" t="s">
        <v>391</v>
      </c>
      <c r="C18" s="335" t="s">
        <v>386</v>
      </c>
      <c r="D18" s="331"/>
      <c r="E18" s="342">
        <v>5590</v>
      </c>
      <c r="F18" s="331"/>
      <c r="G18" s="331"/>
      <c r="H18" s="331"/>
    </row>
    <row r="19" spans="1:9" ht="12.75">
      <c r="A19" s="335" t="s">
        <v>412</v>
      </c>
      <c r="B19" s="336" t="s">
        <v>413</v>
      </c>
      <c r="C19" s="335" t="s">
        <v>386</v>
      </c>
      <c r="D19" s="331"/>
      <c r="E19" s="342">
        <v>5697022</v>
      </c>
      <c r="F19" s="331"/>
      <c r="G19" s="331"/>
      <c r="H19" s="331"/>
      <c r="I19" s="343"/>
    </row>
    <row r="20" spans="1:8" ht="12.75">
      <c r="A20" s="335" t="s">
        <v>414</v>
      </c>
      <c r="B20" s="336" t="s">
        <v>415</v>
      </c>
      <c r="C20" s="335" t="s">
        <v>386</v>
      </c>
      <c r="D20" s="331"/>
      <c r="E20" s="342">
        <v>345941.22</v>
      </c>
      <c r="F20" s="331"/>
      <c r="G20" s="331"/>
      <c r="H20" s="331"/>
    </row>
    <row r="21" spans="1:8" ht="12.75">
      <c r="A21" s="335" t="s">
        <v>416</v>
      </c>
      <c r="B21" s="336" t="s">
        <v>417</v>
      </c>
      <c r="C21" s="335" t="s">
        <v>386</v>
      </c>
      <c r="D21" s="331"/>
      <c r="E21" s="342">
        <v>1115769.78</v>
      </c>
      <c r="F21" s="331"/>
      <c r="G21" s="331"/>
      <c r="H21" s="331"/>
    </row>
    <row r="22" spans="1:8" ht="12.75">
      <c r="A22" s="335" t="s">
        <v>418</v>
      </c>
      <c r="B22" s="336" t="s">
        <v>419</v>
      </c>
      <c r="C22" s="335" t="s">
        <v>386</v>
      </c>
      <c r="D22" s="331"/>
      <c r="E22" s="342">
        <v>1875691.53</v>
      </c>
      <c r="F22" s="331"/>
      <c r="G22" s="331"/>
      <c r="H22" s="331"/>
    </row>
    <row r="23" spans="1:8" ht="12.75">
      <c r="A23" s="335" t="s">
        <v>420</v>
      </c>
      <c r="B23" s="336" t="s">
        <v>421</v>
      </c>
      <c r="C23" s="335" t="s">
        <v>386</v>
      </c>
      <c r="D23" s="331"/>
      <c r="E23" s="342">
        <v>15843</v>
      </c>
      <c r="F23" s="331"/>
      <c r="G23" s="331"/>
      <c r="H23" s="331"/>
    </row>
    <row r="24" spans="1:8" ht="12.75">
      <c r="A24" s="335" t="s">
        <v>422</v>
      </c>
      <c r="B24" s="336" t="s">
        <v>423</v>
      </c>
      <c r="C24" s="335" t="s">
        <v>386</v>
      </c>
      <c r="D24" s="342">
        <v>576493.5099999999</v>
      </c>
      <c r="E24" s="331"/>
      <c r="F24" s="331"/>
      <c r="G24" s="331"/>
      <c r="H24" s="331"/>
    </row>
    <row r="25" spans="1:8" ht="12.75">
      <c r="A25" s="335" t="s">
        <v>424</v>
      </c>
      <c r="B25" s="336" t="s">
        <v>425</v>
      </c>
      <c r="C25" s="335" t="s">
        <v>386</v>
      </c>
      <c r="D25" s="342">
        <v>148185.8</v>
      </c>
      <c r="E25" s="331"/>
      <c r="F25" s="331"/>
      <c r="G25" s="331"/>
      <c r="H25" s="331"/>
    </row>
    <row r="26" spans="1:8" ht="12.75">
      <c r="A26" s="335" t="s">
        <v>426</v>
      </c>
      <c r="B26" s="336" t="s">
        <v>427</v>
      </c>
      <c r="C26" s="335" t="s">
        <v>386</v>
      </c>
      <c r="D26" s="342">
        <v>421222</v>
      </c>
      <c r="E26" s="331"/>
      <c r="F26" s="331"/>
      <c r="G26" s="331"/>
      <c r="H26" s="331"/>
    </row>
    <row r="27" spans="1:8" ht="12.75">
      <c r="A27" s="335" t="s">
        <v>428</v>
      </c>
      <c r="B27" s="336" t="s">
        <v>429</v>
      </c>
      <c r="C27" s="335" t="s">
        <v>430</v>
      </c>
      <c r="D27" s="331"/>
      <c r="E27" s="342">
        <v>799140.0000000003</v>
      </c>
      <c r="F27" s="331"/>
      <c r="G27" s="337">
        <v>5700</v>
      </c>
      <c r="H27" s="331"/>
    </row>
    <row r="28" spans="1:8" ht="12.75">
      <c r="A28" s="335" t="s">
        <v>431</v>
      </c>
      <c r="B28" s="336" t="s">
        <v>432</v>
      </c>
      <c r="C28" s="335" t="s">
        <v>430</v>
      </c>
      <c r="D28" s="331"/>
      <c r="E28" s="342">
        <v>2288.958903137605</v>
      </c>
      <c r="F28" s="331"/>
      <c r="G28" s="337">
        <v>16.326383046630568</v>
      </c>
      <c r="H28" s="331"/>
    </row>
    <row r="29" spans="1:8" ht="12.75">
      <c r="A29" s="335" t="s">
        <v>433</v>
      </c>
      <c r="B29" s="336" t="s">
        <v>434</v>
      </c>
      <c r="C29" s="335" t="s">
        <v>430</v>
      </c>
      <c r="D29" s="331"/>
      <c r="E29" s="342">
        <v>106552</v>
      </c>
      <c r="F29" s="331"/>
      <c r="G29" s="337">
        <v>760</v>
      </c>
      <c r="H29" s="331"/>
    </row>
    <row r="30" spans="1:8" ht="12.75">
      <c r="A30" s="335" t="s">
        <v>435</v>
      </c>
      <c r="B30" s="336" t="s">
        <v>436</v>
      </c>
      <c r="C30" s="335" t="s">
        <v>437</v>
      </c>
      <c r="D30" s="331"/>
      <c r="E30" s="342">
        <v>1555577.087485649</v>
      </c>
      <c r="F30" s="331"/>
      <c r="G30" s="337">
        <v>15271.716939776643</v>
      </c>
      <c r="H30" s="331"/>
    </row>
    <row r="31" spans="1:8" ht="12.75">
      <c r="A31" s="335" t="s">
        <v>438</v>
      </c>
      <c r="B31" s="336" t="s">
        <v>439</v>
      </c>
      <c r="C31" s="335" t="s">
        <v>430</v>
      </c>
      <c r="D31" s="331"/>
      <c r="E31" s="342">
        <v>3364.8</v>
      </c>
      <c r="F31" s="331"/>
      <c r="G31" s="337">
        <v>24</v>
      </c>
      <c r="H31" s="331"/>
    </row>
    <row r="32" spans="1:8" ht="12.75">
      <c r="A32" s="335" t="s">
        <v>440</v>
      </c>
      <c r="B32" s="336" t="s">
        <v>441</v>
      </c>
      <c r="C32" s="335" t="s">
        <v>430</v>
      </c>
      <c r="D32" s="331"/>
      <c r="E32" s="342">
        <v>3722128.138031416</v>
      </c>
      <c r="F32" s="331"/>
      <c r="G32" s="337">
        <v>26548.7028390258</v>
      </c>
      <c r="H32" s="331"/>
    </row>
    <row r="33" spans="1:8" ht="12.75">
      <c r="A33" s="335" t="s">
        <v>442</v>
      </c>
      <c r="B33" s="336" t="s">
        <v>443</v>
      </c>
      <c r="C33" s="335" t="s">
        <v>386</v>
      </c>
      <c r="D33" s="331"/>
      <c r="E33" s="342">
        <v>560</v>
      </c>
      <c r="F33" s="331"/>
      <c r="G33" s="331"/>
      <c r="H33" s="331"/>
    </row>
    <row r="34" spans="1:8" ht="12.75">
      <c r="A34" s="335" t="s">
        <v>444</v>
      </c>
      <c r="B34" s="336" t="s">
        <v>445</v>
      </c>
      <c r="C34" s="335" t="s">
        <v>430</v>
      </c>
      <c r="D34" s="331"/>
      <c r="E34" s="342">
        <v>117486.7688175195</v>
      </c>
      <c r="F34" s="331"/>
      <c r="G34" s="337">
        <v>837.9940714516374</v>
      </c>
      <c r="H34" s="331"/>
    </row>
    <row r="35" spans="1:8" ht="12.75">
      <c r="A35" s="335" t="s">
        <v>446</v>
      </c>
      <c r="B35" s="336" t="s">
        <v>447</v>
      </c>
      <c r="C35" s="335" t="s">
        <v>437</v>
      </c>
      <c r="D35" s="331"/>
      <c r="E35" s="342">
        <v>167337.64520000003</v>
      </c>
      <c r="F35" s="331"/>
      <c r="G35" s="337">
        <v>1642.82</v>
      </c>
      <c r="H35" s="331"/>
    </row>
    <row r="36" spans="1:8" ht="12.75">
      <c r="A36" s="335" t="s">
        <v>448</v>
      </c>
      <c r="B36" s="336" t="s">
        <v>449</v>
      </c>
      <c r="C36" s="335" t="s">
        <v>437</v>
      </c>
      <c r="D36" s="331"/>
      <c r="E36" s="342">
        <v>27909.64</v>
      </c>
      <c r="F36" s="331"/>
      <c r="G36" s="337">
        <v>274</v>
      </c>
      <c r="H36" s="331"/>
    </row>
    <row r="37" spans="1:8" ht="12.75">
      <c r="A37" s="335" t="s">
        <v>450</v>
      </c>
      <c r="B37" s="336" t="s">
        <v>451</v>
      </c>
      <c r="C37" s="335" t="s">
        <v>437</v>
      </c>
      <c r="D37" s="331"/>
      <c r="E37" s="342">
        <v>183348</v>
      </c>
      <c r="F37" s="331"/>
      <c r="G37" s="337">
        <v>1800</v>
      </c>
      <c r="H37" s="331"/>
    </row>
    <row r="38" spans="1:8" ht="12.75">
      <c r="A38" s="335" t="s">
        <v>452</v>
      </c>
      <c r="B38" s="336" t="s">
        <v>453</v>
      </c>
      <c r="C38" s="335" t="s">
        <v>430</v>
      </c>
      <c r="D38" s="331"/>
      <c r="E38" s="342">
        <v>67997</v>
      </c>
      <c r="F38" s="331"/>
      <c r="G38" s="337">
        <v>485</v>
      </c>
      <c r="H38" s="331"/>
    </row>
    <row r="39" spans="1:8" ht="12.75">
      <c r="A39" s="335" t="s">
        <v>454</v>
      </c>
      <c r="B39" s="336" t="s">
        <v>455</v>
      </c>
      <c r="C39" s="335" t="s">
        <v>430</v>
      </c>
      <c r="D39" s="331"/>
      <c r="E39" s="342">
        <v>72913.98220006943</v>
      </c>
      <c r="F39" s="331"/>
      <c r="G39" s="337">
        <v>520.0711997152492</v>
      </c>
      <c r="H39" s="331"/>
    </row>
    <row r="40" spans="1:8" ht="12.75">
      <c r="A40" s="335" t="s">
        <v>456</v>
      </c>
      <c r="B40" s="336" t="s">
        <v>457</v>
      </c>
      <c r="C40" s="335" t="s">
        <v>386</v>
      </c>
      <c r="D40" s="331"/>
      <c r="E40" s="342">
        <v>178114.13199999972</v>
      </c>
      <c r="F40" s="331"/>
      <c r="G40" s="331"/>
      <c r="H40" s="331"/>
    </row>
    <row r="41" spans="1:8" ht="12.75">
      <c r="A41" s="335" t="s">
        <v>458</v>
      </c>
      <c r="B41" s="336" t="s">
        <v>459</v>
      </c>
      <c r="C41" s="335" t="s">
        <v>430</v>
      </c>
      <c r="D41" s="331"/>
      <c r="E41" s="342">
        <v>14019.999999999998</v>
      </c>
      <c r="F41" s="331"/>
      <c r="G41" s="337">
        <v>100</v>
      </c>
      <c r="H41" s="331"/>
    </row>
    <row r="42" spans="1:8" ht="12.75">
      <c r="A42" s="335" t="s">
        <v>460</v>
      </c>
      <c r="B42" s="336" t="s">
        <v>461</v>
      </c>
      <c r="C42" s="335" t="s">
        <v>430</v>
      </c>
      <c r="D42" s="331"/>
      <c r="E42" s="342">
        <v>45424.8</v>
      </c>
      <c r="F42" s="331"/>
      <c r="G42" s="337">
        <v>324</v>
      </c>
      <c r="H42" s="331"/>
    </row>
    <row r="43" spans="1:8" ht="12.75">
      <c r="A43" s="335" t="s">
        <v>462</v>
      </c>
      <c r="B43" s="336" t="s">
        <v>463</v>
      </c>
      <c r="C43" s="335" t="s">
        <v>386</v>
      </c>
      <c r="D43" s="331"/>
      <c r="E43" s="342">
        <v>333432.4319999981</v>
      </c>
      <c r="F43" s="331"/>
      <c r="G43" s="331"/>
      <c r="H43" s="331"/>
    </row>
    <row r="44" spans="1:8" ht="12.75">
      <c r="A44" s="335" t="s">
        <v>464</v>
      </c>
      <c r="B44" s="336" t="s">
        <v>465</v>
      </c>
      <c r="C44" s="335" t="s">
        <v>430</v>
      </c>
      <c r="D44" s="331"/>
      <c r="E44" s="342">
        <v>246457.64015282632</v>
      </c>
      <c r="F44" s="331"/>
      <c r="G44" s="337">
        <v>1757.9004290501166</v>
      </c>
      <c r="H44" s="331"/>
    </row>
    <row r="45" spans="1:8" ht="12.75">
      <c r="A45" s="335" t="s">
        <v>466</v>
      </c>
      <c r="B45" s="336" t="s">
        <v>467</v>
      </c>
      <c r="C45" s="335" t="s">
        <v>468</v>
      </c>
      <c r="D45" s="331"/>
      <c r="E45" s="342">
        <v>957306.2252999998</v>
      </c>
      <c r="F45" s="331"/>
      <c r="G45" s="337">
        <v>8367.33</v>
      </c>
      <c r="H45" s="331"/>
    </row>
    <row r="46" spans="1:8" ht="12.75">
      <c r="A46" s="335" t="s">
        <v>469</v>
      </c>
      <c r="B46" s="336" t="s">
        <v>470</v>
      </c>
      <c r="C46" s="335" t="s">
        <v>430</v>
      </c>
      <c r="D46" s="331"/>
      <c r="E46" s="342">
        <v>623189.0916012187</v>
      </c>
      <c r="F46" s="331"/>
      <c r="G46" s="337">
        <v>4445.000653361047</v>
      </c>
      <c r="H46" s="331"/>
    </row>
    <row r="47" spans="1:8" ht="12.75">
      <c r="A47" s="335" t="s">
        <v>471</v>
      </c>
      <c r="B47" s="336" t="s">
        <v>472</v>
      </c>
      <c r="C47" s="335" t="s">
        <v>430</v>
      </c>
      <c r="D47" s="331"/>
      <c r="E47" s="342">
        <v>832745.9399999998</v>
      </c>
      <c r="F47" s="331"/>
      <c r="G47" s="337">
        <v>5939.7</v>
      </c>
      <c r="H47" s="331"/>
    </row>
    <row r="48" spans="1:8" ht="12.75">
      <c r="A48" s="335" t="s">
        <v>473</v>
      </c>
      <c r="B48" s="336" t="s">
        <v>474</v>
      </c>
      <c r="C48" s="335" t="s">
        <v>430</v>
      </c>
      <c r="D48" s="331"/>
      <c r="E48" s="342">
        <v>511102.9078675601</v>
      </c>
      <c r="F48" s="331"/>
      <c r="G48" s="337">
        <v>3645.527160253639</v>
      </c>
      <c r="H48" s="331"/>
    </row>
    <row r="49" spans="1:8" ht="12.75">
      <c r="A49" s="335" t="s">
        <v>475</v>
      </c>
      <c r="B49" s="336" t="s">
        <v>476</v>
      </c>
      <c r="C49" s="335" t="s">
        <v>386</v>
      </c>
      <c r="D49" s="331"/>
      <c r="E49" s="342">
        <v>473604.94999999984</v>
      </c>
      <c r="F49" s="331"/>
      <c r="G49" s="331"/>
      <c r="H49" s="331"/>
    </row>
    <row r="50" spans="1:8" ht="12.75">
      <c r="A50" s="335" t="s">
        <v>477</v>
      </c>
      <c r="B50" s="336" t="s">
        <v>478</v>
      </c>
      <c r="C50" s="335" t="s">
        <v>430</v>
      </c>
      <c r="D50" s="342">
        <v>107200.56571348077</v>
      </c>
      <c r="E50" s="344"/>
      <c r="F50" s="337">
        <v>764.626003662488</v>
      </c>
      <c r="G50" s="331"/>
      <c r="H50" s="331"/>
    </row>
    <row r="51" spans="1:8" ht="12.75">
      <c r="A51" s="335" t="s">
        <v>479</v>
      </c>
      <c r="B51" s="336" t="s">
        <v>480</v>
      </c>
      <c r="C51" s="335" t="s">
        <v>386</v>
      </c>
      <c r="D51" s="331"/>
      <c r="E51" s="342">
        <v>2694421.9169999994</v>
      </c>
      <c r="F51" s="331"/>
      <c r="G51" s="331"/>
      <c r="H51" s="331"/>
    </row>
    <row r="52" spans="1:8" ht="12.75">
      <c r="A52" s="335" t="s">
        <v>481</v>
      </c>
      <c r="B52" s="336" t="s">
        <v>482</v>
      </c>
      <c r="C52" s="335" t="s">
        <v>386</v>
      </c>
      <c r="D52" s="331"/>
      <c r="E52" s="342">
        <v>203540.99799999953</v>
      </c>
      <c r="F52" s="331"/>
      <c r="G52" s="331"/>
      <c r="H52" s="331"/>
    </row>
    <row r="53" spans="1:8" ht="12.75">
      <c r="A53" s="335" t="s">
        <v>483</v>
      </c>
      <c r="B53" s="336" t="s">
        <v>484</v>
      </c>
      <c r="C53" s="335" t="s">
        <v>386</v>
      </c>
      <c r="D53" s="331"/>
      <c r="E53" s="342">
        <v>81784.995</v>
      </c>
      <c r="F53" s="331"/>
      <c r="G53" s="331"/>
      <c r="H53" s="331"/>
    </row>
    <row r="54" spans="1:8" ht="12.75">
      <c r="A54" s="335" t="s">
        <v>485</v>
      </c>
      <c r="B54" s="336" t="s">
        <v>486</v>
      </c>
      <c r="C54" s="335" t="s">
        <v>386</v>
      </c>
      <c r="D54" s="342">
        <v>220000</v>
      </c>
      <c r="E54" s="331"/>
      <c r="F54" s="331"/>
      <c r="G54" s="331"/>
      <c r="H54" s="331"/>
    </row>
    <row r="55" spans="1:8" ht="12.75">
      <c r="A55" s="335" t="s">
        <v>487</v>
      </c>
      <c r="B55" s="336" t="s">
        <v>488</v>
      </c>
      <c r="C55" s="335" t="s">
        <v>386</v>
      </c>
      <c r="D55" s="342">
        <v>37761625.872</v>
      </c>
      <c r="E55" s="331"/>
      <c r="F55" s="331"/>
      <c r="G55" s="331"/>
      <c r="H55" s="331"/>
    </row>
    <row r="56" spans="1:8" ht="12.75">
      <c r="A56" s="335" t="s">
        <v>489</v>
      </c>
      <c r="B56" s="336" t="s">
        <v>490</v>
      </c>
      <c r="C56" s="335" t="s">
        <v>430</v>
      </c>
      <c r="D56" s="331"/>
      <c r="E56" s="342">
        <v>943574.9940429111</v>
      </c>
      <c r="F56" s="331"/>
      <c r="G56" s="337">
        <v>6730.206804870977</v>
      </c>
      <c r="H56" s="331"/>
    </row>
    <row r="57" spans="1:8" ht="12.75">
      <c r="A57" s="335" t="s">
        <v>491</v>
      </c>
      <c r="B57" s="336" t="s">
        <v>492</v>
      </c>
      <c r="C57" s="335" t="s">
        <v>430</v>
      </c>
      <c r="D57" s="331"/>
      <c r="E57" s="342">
        <v>932439351.6379063</v>
      </c>
      <c r="F57" s="331"/>
      <c r="G57" s="337">
        <v>6650779.9688866325</v>
      </c>
      <c r="H57" s="331"/>
    </row>
    <row r="58" spans="1:8" ht="12.75">
      <c r="A58" s="335" t="s">
        <v>493</v>
      </c>
      <c r="B58" s="336" t="s">
        <v>494</v>
      </c>
      <c r="C58" s="335" t="s">
        <v>430</v>
      </c>
      <c r="D58" s="331"/>
      <c r="E58" s="342">
        <v>14019999.999999998</v>
      </c>
      <c r="F58" s="331"/>
      <c r="G58" s="337">
        <v>100000</v>
      </c>
      <c r="H58" s="331"/>
    </row>
    <row r="59" spans="1:8" ht="12.75">
      <c r="A59" s="335" t="s">
        <v>495</v>
      </c>
      <c r="B59" s="336" t="s">
        <v>496</v>
      </c>
      <c r="C59" s="335" t="s">
        <v>430</v>
      </c>
      <c r="D59" s="342">
        <v>62739891.62127358</v>
      </c>
      <c r="E59" s="331"/>
      <c r="F59" s="337">
        <v>447502.79330437654</v>
      </c>
      <c r="G59" s="331"/>
      <c r="H59" s="331"/>
    </row>
    <row r="60" spans="1:8" ht="12.75">
      <c r="A60" s="335" t="s">
        <v>497</v>
      </c>
      <c r="B60" s="336" t="s">
        <v>498</v>
      </c>
      <c r="C60" s="335" t="s">
        <v>430</v>
      </c>
      <c r="D60" s="342">
        <v>7009.999999999999</v>
      </c>
      <c r="E60" s="331"/>
      <c r="F60" s="337">
        <v>50</v>
      </c>
      <c r="G60" s="331"/>
      <c r="H60" s="331"/>
    </row>
    <row r="61" spans="1:8" ht="12.75">
      <c r="A61" s="335" t="s">
        <v>499</v>
      </c>
      <c r="B61" s="336" t="s">
        <v>500</v>
      </c>
      <c r="C61" s="335" t="s">
        <v>386</v>
      </c>
      <c r="D61" s="342">
        <v>6355170</v>
      </c>
      <c r="E61" s="331"/>
      <c r="F61" s="331"/>
      <c r="G61" s="331"/>
      <c r="H61" s="331"/>
    </row>
    <row r="62" spans="1:8" ht="12.75">
      <c r="A62" s="335" t="s">
        <v>501</v>
      </c>
      <c r="B62" s="336" t="s">
        <v>502</v>
      </c>
      <c r="C62" s="335" t="s">
        <v>386</v>
      </c>
      <c r="D62" s="331"/>
      <c r="E62" s="337"/>
      <c r="F62" s="331"/>
      <c r="G62" s="331"/>
      <c r="H62" s="331"/>
    </row>
    <row r="63" spans="1:8" ht="12.75">
      <c r="A63" s="335" t="s">
        <v>503</v>
      </c>
      <c r="B63" s="336" t="s">
        <v>145</v>
      </c>
      <c r="C63" s="335" t="s">
        <v>386</v>
      </c>
      <c r="D63" s="342">
        <v>143544.53099999993</v>
      </c>
      <c r="E63" s="331"/>
      <c r="F63" s="331"/>
      <c r="G63" s="331"/>
      <c r="H63" s="331"/>
    </row>
    <row r="64" spans="1:8" ht="12.75">
      <c r="A64" s="335" t="s">
        <v>504</v>
      </c>
      <c r="B64" s="336" t="s">
        <v>505</v>
      </c>
      <c r="C64" s="335" t="s">
        <v>386</v>
      </c>
      <c r="D64" s="342">
        <v>227083.31999999523</v>
      </c>
      <c r="E64" s="331"/>
      <c r="F64" s="331"/>
      <c r="G64" s="331"/>
      <c r="H64" s="331"/>
    </row>
    <row r="65" spans="1:8" ht="12.75">
      <c r="A65" s="335" t="s">
        <v>506</v>
      </c>
      <c r="B65" s="336" t="s">
        <v>507</v>
      </c>
      <c r="C65" s="335" t="s">
        <v>386</v>
      </c>
      <c r="D65" s="342">
        <v>25515.45</v>
      </c>
      <c r="E65" s="331"/>
      <c r="F65" s="331"/>
      <c r="G65" s="331"/>
      <c r="H65" s="331"/>
    </row>
    <row r="66" spans="1:8" ht="12.75">
      <c r="A66" s="335" t="s">
        <v>508</v>
      </c>
      <c r="B66" s="336" t="s">
        <v>509</v>
      </c>
      <c r="C66" s="335" t="s">
        <v>386</v>
      </c>
      <c r="D66" s="342">
        <v>8753.86</v>
      </c>
      <c r="E66" s="331"/>
      <c r="F66" s="331"/>
      <c r="G66" s="331"/>
      <c r="H66" s="331"/>
    </row>
    <row r="67" spans="1:8" ht="12.75">
      <c r="A67" s="335" t="s">
        <v>510</v>
      </c>
      <c r="B67" s="336" t="s">
        <v>511</v>
      </c>
      <c r="C67" s="335" t="s">
        <v>430</v>
      </c>
      <c r="D67" s="342">
        <v>6244900.560813598</v>
      </c>
      <c r="E67" s="331"/>
      <c r="F67" s="337">
        <v>44542.80000579834</v>
      </c>
      <c r="G67" s="331"/>
      <c r="H67" s="331"/>
    </row>
    <row r="68" spans="1:8" ht="12.75">
      <c r="A68" s="335" t="s">
        <v>512</v>
      </c>
      <c r="B68" s="336" t="s">
        <v>513</v>
      </c>
      <c r="C68" s="335" t="s">
        <v>430</v>
      </c>
      <c r="D68" s="342">
        <v>13492508.715999985</v>
      </c>
      <c r="E68" s="331"/>
      <c r="F68" s="337">
        <v>96237.58</v>
      </c>
      <c r="G68" s="331"/>
      <c r="H68" s="331"/>
    </row>
    <row r="69" spans="1:8" ht="12.75">
      <c r="A69" s="335" t="s">
        <v>514</v>
      </c>
      <c r="B69" s="336" t="s">
        <v>515</v>
      </c>
      <c r="C69" s="335" t="s">
        <v>430</v>
      </c>
      <c r="D69" s="342">
        <v>31867.46</v>
      </c>
      <c r="E69" s="331"/>
      <c r="F69" s="337">
        <v>227.3</v>
      </c>
      <c r="G69" s="331"/>
      <c r="H69" s="331"/>
    </row>
    <row r="70" spans="1:8" ht="12.75">
      <c r="A70" s="335" t="s">
        <v>516</v>
      </c>
      <c r="B70" s="336" t="s">
        <v>425</v>
      </c>
      <c r="C70" s="335" t="s">
        <v>386</v>
      </c>
      <c r="D70" s="337">
        <v>38245.15</v>
      </c>
      <c r="E70" s="331"/>
      <c r="F70" s="331"/>
      <c r="G70" s="331"/>
      <c r="H70" s="331"/>
    </row>
    <row r="71" spans="1:8" ht="12.75">
      <c r="A71" s="335" t="s">
        <v>517</v>
      </c>
      <c r="B71" s="336" t="s">
        <v>518</v>
      </c>
      <c r="C71" s="335" t="s">
        <v>386</v>
      </c>
      <c r="D71" s="331"/>
      <c r="E71" s="337">
        <v>16250</v>
      </c>
      <c r="F71" s="331"/>
      <c r="G71" s="331"/>
      <c r="H71" s="331"/>
    </row>
    <row r="72" spans="1:8" ht="12.75">
      <c r="A72" s="335" t="s">
        <v>519</v>
      </c>
      <c r="B72" s="336" t="s">
        <v>520</v>
      </c>
      <c r="C72" s="335" t="s">
        <v>386</v>
      </c>
      <c r="D72" s="337">
        <v>204234.98</v>
      </c>
      <c r="E72" s="331"/>
      <c r="F72" s="331"/>
      <c r="G72" s="331"/>
      <c r="H72" s="331"/>
    </row>
    <row r="73" spans="1:8" ht="12.75">
      <c r="A73" s="335" t="s">
        <v>521</v>
      </c>
      <c r="B73" s="336" t="s">
        <v>522</v>
      </c>
      <c r="C73" s="335" t="s">
        <v>386</v>
      </c>
      <c r="D73" s="337">
        <v>16250</v>
      </c>
      <c r="E73" s="331"/>
      <c r="F73" s="331"/>
      <c r="G73" s="331"/>
      <c r="H73" s="331"/>
    </row>
    <row r="74" spans="1:8" ht="12.75">
      <c r="A74" s="335" t="s">
        <v>523</v>
      </c>
      <c r="B74" s="336" t="s">
        <v>524</v>
      </c>
      <c r="C74" s="335" t="s">
        <v>386</v>
      </c>
      <c r="D74" s="337">
        <v>711288.38</v>
      </c>
      <c r="E74" s="331"/>
      <c r="F74" s="331"/>
      <c r="G74" s="331"/>
      <c r="H74" s="331"/>
    </row>
    <row r="75" spans="1:8" ht="12.75">
      <c r="A75" s="335" t="s">
        <v>525</v>
      </c>
      <c r="B75" s="336" t="s">
        <v>526</v>
      </c>
      <c r="C75" s="335" t="s">
        <v>386</v>
      </c>
      <c r="D75" s="337">
        <v>3177229.44</v>
      </c>
      <c r="E75" s="331"/>
      <c r="F75" s="331"/>
      <c r="G75" s="331"/>
      <c r="H75" s="331"/>
    </row>
    <row r="76" spans="1:8" ht="12.75">
      <c r="A76" s="335" t="s">
        <v>527</v>
      </c>
      <c r="B76" s="336" t="s">
        <v>528</v>
      </c>
      <c r="C76" s="335" t="s">
        <v>386</v>
      </c>
      <c r="D76" s="337">
        <v>2805655.6129999994</v>
      </c>
      <c r="E76" s="331"/>
      <c r="F76" s="331"/>
      <c r="G76" s="331"/>
      <c r="H76" s="331"/>
    </row>
    <row r="77" spans="1:8" ht="12.75">
      <c r="A77" s="335" t="s">
        <v>529</v>
      </c>
      <c r="B77" s="336" t="s">
        <v>530</v>
      </c>
      <c r="C77" s="335" t="s">
        <v>386</v>
      </c>
      <c r="D77" s="337">
        <v>584691.7009999999</v>
      </c>
      <c r="E77" s="331"/>
      <c r="F77" s="331"/>
      <c r="G77" s="331"/>
      <c r="H77" s="331"/>
    </row>
    <row r="78" spans="1:8" ht="12.75">
      <c r="A78" s="335" t="s">
        <v>531</v>
      </c>
      <c r="B78" s="336" t="s">
        <v>532</v>
      </c>
      <c r="C78" s="335" t="s">
        <v>386</v>
      </c>
      <c r="D78" s="337">
        <v>29250</v>
      </c>
      <c r="E78" s="331"/>
      <c r="F78" s="331"/>
      <c r="G78" s="331"/>
      <c r="H78" s="331"/>
    </row>
    <row r="79" spans="1:8" ht="12.75">
      <c r="A79" s="335" t="s">
        <v>533</v>
      </c>
      <c r="B79" s="336" t="s">
        <v>534</v>
      </c>
      <c r="C79" s="335" t="s">
        <v>386</v>
      </c>
      <c r="D79" s="337">
        <v>573166.6259999999</v>
      </c>
      <c r="E79" s="331"/>
      <c r="F79" s="331"/>
      <c r="G79" s="331"/>
      <c r="H79" s="331"/>
    </row>
    <row r="80" spans="1:8" ht="12.75">
      <c r="A80" s="335" t="s">
        <v>535</v>
      </c>
      <c r="B80" s="336" t="s">
        <v>536</v>
      </c>
      <c r="C80" s="335" t="s">
        <v>386</v>
      </c>
      <c r="D80" s="337">
        <v>833.33</v>
      </c>
      <c r="E80" s="331"/>
      <c r="F80" s="331"/>
      <c r="G80" s="331"/>
      <c r="H80" s="331"/>
    </row>
    <row r="81" spans="1:8" ht="12.75">
      <c r="A81" s="335" t="s">
        <v>537</v>
      </c>
      <c r="B81" s="336" t="s">
        <v>538</v>
      </c>
      <c r="C81" s="335" t="s">
        <v>386</v>
      </c>
      <c r="D81" s="337">
        <v>523175.2</v>
      </c>
      <c r="E81" s="331"/>
      <c r="F81" s="331"/>
      <c r="G81" s="331"/>
      <c r="H81" s="331"/>
    </row>
    <row r="82" spans="1:8" ht="12.75">
      <c r="A82" s="335" t="s">
        <v>539</v>
      </c>
      <c r="B82" s="336" t="s">
        <v>540</v>
      </c>
      <c r="C82" s="335" t="s">
        <v>386</v>
      </c>
      <c r="D82" s="337">
        <v>305161.23</v>
      </c>
      <c r="E82" s="331"/>
      <c r="F82" s="331"/>
      <c r="G82" s="331"/>
      <c r="H82" s="331"/>
    </row>
    <row r="83" spans="1:8" ht="12.75">
      <c r="A83" s="335" t="s">
        <v>541</v>
      </c>
      <c r="B83" s="336" t="s">
        <v>542</v>
      </c>
      <c r="C83" s="335" t="s">
        <v>386</v>
      </c>
      <c r="D83" s="337">
        <v>15366.66</v>
      </c>
      <c r="E83" s="331"/>
      <c r="F83" s="331"/>
      <c r="G83" s="331"/>
      <c r="H83" s="331"/>
    </row>
    <row r="84" spans="1:8" ht="12.75">
      <c r="A84" s="335" t="s">
        <v>543</v>
      </c>
      <c r="B84" s="336" t="s">
        <v>544</v>
      </c>
      <c r="C84" s="335" t="s">
        <v>386</v>
      </c>
      <c r="D84" s="337">
        <v>74003</v>
      </c>
      <c r="E84" s="331"/>
      <c r="F84" s="331"/>
      <c r="G84" s="331"/>
      <c r="H84" s="331"/>
    </row>
    <row r="85" spans="1:8" ht="12.75">
      <c r="A85" s="335" t="s">
        <v>545</v>
      </c>
      <c r="B85" s="336" t="s">
        <v>546</v>
      </c>
      <c r="C85" s="335" t="s">
        <v>386</v>
      </c>
      <c r="D85" s="337">
        <v>336240</v>
      </c>
      <c r="E85" s="331"/>
      <c r="F85" s="331"/>
      <c r="G85" s="331"/>
      <c r="H85" s="331"/>
    </row>
    <row r="86" spans="1:8" ht="12.75">
      <c r="A86" s="335" t="s">
        <v>547</v>
      </c>
      <c r="B86" s="336" t="s">
        <v>548</v>
      </c>
      <c r="C86" s="335" t="s">
        <v>386</v>
      </c>
      <c r="D86" s="337">
        <f>922619.022-826312.15</f>
        <v>96306.87199999997</v>
      </c>
      <c r="E86" s="331"/>
      <c r="F86" s="331"/>
      <c r="G86" s="331"/>
      <c r="H86" s="331"/>
    </row>
    <row r="87" spans="1:8" ht="12.75">
      <c r="A87" s="335" t="s">
        <v>549</v>
      </c>
      <c r="B87" s="336" t="s">
        <v>550</v>
      </c>
      <c r="C87" s="335" t="s">
        <v>386</v>
      </c>
      <c r="D87" s="337">
        <v>8460</v>
      </c>
      <c r="E87" s="331"/>
      <c r="F87" s="331"/>
      <c r="G87" s="331"/>
      <c r="H87" s="331"/>
    </row>
    <row r="88" spans="1:8" ht="12.75">
      <c r="A88" s="335" t="s">
        <v>551</v>
      </c>
      <c r="B88" s="336" t="s">
        <v>552</v>
      </c>
      <c r="C88" s="335" t="s">
        <v>386</v>
      </c>
      <c r="D88" s="337">
        <v>17440</v>
      </c>
      <c r="E88" s="331"/>
      <c r="F88" s="331"/>
      <c r="G88" s="331"/>
      <c r="H88" s="331"/>
    </row>
    <row r="89" spans="1:8" ht="12.75">
      <c r="A89" s="335" t="s">
        <v>553</v>
      </c>
      <c r="B89" s="336" t="s">
        <v>554</v>
      </c>
      <c r="C89" s="335" t="s">
        <v>386</v>
      </c>
      <c r="D89" s="337">
        <v>15000</v>
      </c>
      <c r="E89" s="331"/>
      <c r="F89" s="331"/>
      <c r="G89" s="331"/>
      <c r="H89" s="331"/>
    </row>
    <row r="90" spans="1:8" ht="12.75">
      <c r="A90" s="335" t="s">
        <v>555</v>
      </c>
      <c r="B90" s="336" t="s">
        <v>556</v>
      </c>
      <c r="C90" s="335" t="s">
        <v>386</v>
      </c>
      <c r="D90" s="337">
        <v>2394452.5</v>
      </c>
      <c r="E90" s="331"/>
      <c r="F90" s="331"/>
      <c r="G90" s="331"/>
      <c r="H90" s="331"/>
    </row>
    <row r="91" spans="1:8" ht="12.75">
      <c r="A91" s="335" t="s">
        <v>557</v>
      </c>
      <c r="B91" s="336" t="s">
        <v>558</v>
      </c>
      <c r="C91" s="335" t="s">
        <v>386</v>
      </c>
      <c r="D91" s="337">
        <v>378933.68</v>
      </c>
      <c r="E91" s="331"/>
      <c r="F91" s="331"/>
      <c r="G91" s="331"/>
      <c r="H91" s="331"/>
    </row>
    <row r="92" spans="1:8" ht="12.75">
      <c r="A92" s="335" t="s">
        <v>559</v>
      </c>
      <c r="B92" s="336" t="s">
        <v>560</v>
      </c>
      <c r="C92" s="335" t="s">
        <v>386</v>
      </c>
      <c r="D92" s="337">
        <v>100319</v>
      </c>
      <c r="E92" s="331"/>
      <c r="F92" s="331"/>
      <c r="G92" s="331"/>
      <c r="H92" s="331"/>
    </row>
    <row r="93" spans="1:8" ht="12.75">
      <c r="A93" s="335" t="s">
        <v>561</v>
      </c>
      <c r="B93" s="336" t="s">
        <v>562</v>
      </c>
      <c r="C93" s="335" t="s">
        <v>386</v>
      </c>
      <c r="D93" s="337">
        <v>75578</v>
      </c>
      <c r="E93" s="331"/>
      <c r="F93" s="331"/>
      <c r="G93" s="331"/>
      <c r="H93" s="331"/>
    </row>
    <row r="94" spans="1:8" ht="12.75">
      <c r="A94" s="335" t="s">
        <v>563</v>
      </c>
      <c r="B94" s="336" t="s">
        <v>564</v>
      </c>
      <c r="C94" s="335" t="s">
        <v>386</v>
      </c>
      <c r="D94" s="337">
        <v>3495332.33</v>
      </c>
      <c r="E94" s="331"/>
      <c r="F94" s="331"/>
      <c r="G94" s="331"/>
      <c r="H94" s="331"/>
    </row>
    <row r="95" spans="1:8" ht="12.75">
      <c r="A95" s="335" t="s">
        <v>565</v>
      </c>
      <c r="B95" s="336" t="s">
        <v>566</v>
      </c>
      <c r="C95" s="335" t="s">
        <v>386</v>
      </c>
      <c r="D95" s="337">
        <v>1099159.858</v>
      </c>
      <c r="E95" s="331"/>
      <c r="F95" s="331"/>
      <c r="G95" s="331"/>
      <c r="H95" s="331"/>
    </row>
    <row r="96" spans="1:8" ht="12.75">
      <c r="A96" s="335" t="s">
        <v>567</v>
      </c>
      <c r="B96" s="336" t="s">
        <v>568</v>
      </c>
      <c r="C96" s="335" t="s">
        <v>386</v>
      </c>
      <c r="D96" s="337">
        <v>136067.96800000002</v>
      </c>
      <c r="E96" s="331"/>
      <c r="F96" s="331"/>
      <c r="G96" s="331"/>
      <c r="H96" s="331"/>
    </row>
    <row r="97" spans="1:8" ht="12.75">
      <c r="A97" s="335" t="s">
        <v>569</v>
      </c>
      <c r="B97" s="336" t="s">
        <v>570</v>
      </c>
      <c r="C97" s="335" t="s">
        <v>386</v>
      </c>
      <c r="D97" s="337">
        <v>9500</v>
      </c>
      <c r="E97" s="331"/>
      <c r="F97" s="331"/>
      <c r="G97" s="331"/>
      <c r="H97" s="331"/>
    </row>
    <row r="98" spans="1:8" ht="12.75">
      <c r="A98" s="335" t="s">
        <v>571</v>
      </c>
      <c r="B98" s="336" t="s">
        <v>572</v>
      </c>
      <c r="C98" s="335" t="s">
        <v>386</v>
      </c>
      <c r="D98" s="337">
        <v>1072992</v>
      </c>
      <c r="E98" s="331"/>
      <c r="F98" s="331"/>
      <c r="G98" s="331"/>
      <c r="H98" s="331"/>
    </row>
    <row r="99" spans="1:8" ht="12.75">
      <c r="A99" s="335" t="s">
        <v>573</v>
      </c>
      <c r="B99" s="336" t="s">
        <v>574</v>
      </c>
      <c r="C99" s="335" t="s">
        <v>386</v>
      </c>
      <c r="D99" s="337">
        <v>214769</v>
      </c>
      <c r="E99" s="331"/>
      <c r="F99" s="331"/>
      <c r="G99" s="331"/>
      <c r="H99" s="331"/>
    </row>
    <row r="100" spans="1:8" ht="12.75">
      <c r="A100" s="335" t="s">
        <v>575</v>
      </c>
      <c r="B100" s="336" t="s">
        <v>576</v>
      </c>
      <c r="C100" s="335" t="s">
        <v>386</v>
      </c>
      <c r="D100" s="337">
        <v>236772.51900000003</v>
      </c>
      <c r="E100" s="331"/>
      <c r="F100" s="331"/>
      <c r="G100" s="331"/>
      <c r="H100" s="331"/>
    </row>
    <row r="101" spans="1:8" ht="12.75">
      <c r="A101" s="335" t="s">
        <v>577</v>
      </c>
      <c r="B101" s="336" t="s">
        <v>578</v>
      </c>
      <c r="C101" s="335" t="s">
        <v>386</v>
      </c>
      <c r="D101" s="337">
        <v>74240</v>
      </c>
      <c r="E101" s="331"/>
      <c r="F101" s="331"/>
      <c r="G101" s="331"/>
      <c r="H101" s="331"/>
    </row>
    <row r="102" spans="1:8" ht="12.75">
      <c r="A102" s="335" t="s">
        <v>579</v>
      </c>
      <c r="B102" s="336" t="s">
        <v>580</v>
      </c>
      <c r="C102" s="335" t="s">
        <v>386</v>
      </c>
      <c r="D102" s="337">
        <v>63004</v>
      </c>
      <c r="E102" s="331"/>
      <c r="F102" s="331"/>
      <c r="G102" s="331"/>
      <c r="H102" s="331"/>
    </row>
    <row r="103" spans="1:8" ht="12.75">
      <c r="A103" s="335" t="s">
        <v>581</v>
      </c>
      <c r="B103" s="336" t="s">
        <v>582</v>
      </c>
      <c r="C103" s="335" t="s">
        <v>386</v>
      </c>
      <c r="D103" s="342">
        <v>10361969</v>
      </c>
      <c r="E103" s="331"/>
      <c r="F103" s="331"/>
      <c r="G103" s="331"/>
      <c r="H103" s="331"/>
    </row>
    <row r="104" spans="1:8" ht="12.75">
      <c r="A104" s="335" t="s">
        <v>583</v>
      </c>
      <c r="B104" s="336" t="s">
        <v>584</v>
      </c>
      <c r="C104" s="335" t="s">
        <v>386</v>
      </c>
      <c r="D104" s="342">
        <v>1557297.5</v>
      </c>
      <c r="E104" s="331"/>
      <c r="F104" s="331"/>
      <c r="G104" s="331"/>
      <c r="H104" s="331"/>
    </row>
    <row r="105" spans="1:8" ht="12.75">
      <c r="A105" s="335" t="s">
        <v>585</v>
      </c>
      <c r="B105" s="336" t="s">
        <v>586</v>
      </c>
      <c r="C105" s="335" t="s">
        <v>386</v>
      </c>
      <c r="D105" s="337">
        <v>2013972.616</v>
      </c>
      <c r="E105" s="331"/>
      <c r="F105" s="331"/>
      <c r="G105" s="331"/>
      <c r="H105" s="331"/>
    </row>
    <row r="106" spans="1:8" ht="12.75">
      <c r="A106" s="335" t="s">
        <v>587</v>
      </c>
      <c r="B106" s="336" t="s">
        <v>588</v>
      </c>
      <c r="C106" s="335" t="s">
        <v>386</v>
      </c>
      <c r="D106" s="337">
        <v>310537.5</v>
      </c>
      <c r="E106" s="331"/>
      <c r="F106" s="331"/>
      <c r="G106" s="331"/>
      <c r="H106" s="331"/>
    </row>
    <row r="107" spans="1:8" ht="12.75">
      <c r="A107" s="335" t="s">
        <v>589</v>
      </c>
      <c r="B107" s="336" t="s">
        <v>590</v>
      </c>
      <c r="C107" s="335" t="s">
        <v>386</v>
      </c>
      <c r="D107" s="337">
        <v>6789023.499</v>
      </c>
      <c r="E107" s="331"/>
      <c r="F107" s="331"/>
      <c r="G107" s="331"/>
      <c r="H107" s="331"/>
    </row>
    <row r="108" spans="1:8" ht="12.75">
      <c r="A108" s="335" t="s">
        <v>591</v>
      </c>
      <c r="B108" s="336" t="s">
        <v>592</v>
      </c>
      <c r="C108" s="335" t="s">
        <v>386</v>
      </c>
      <c r="D108" s="337">
        <v>1700</v>
      </c>
      <c r="E108" s="331"/>
      <c r="F108" s="331"/>
      <c r="G108" s="331"/>
      <c r="H108" s="331"/>
    </row>
    <row r="109" spans="1:8" ht="12.75">
      <c r="A109" s="335" t="s">
        <v>593</v>
      </c>
      <c r="B109" s="336" t="s">
        <v>594</v>
      </c>
      <c r="C109" s="335" t="s">
        <v>386</v>
      </c>
      <c r="D109" s="337">
        <v>81946.6</v>
      </c>
      <c r="E109" s="331"/>
      <c r="F109" s="331"/>
      <c r="G109" s="331"/>
      <c r="H109" s="331"/>
    </row>
    <row r="110" spans="1:8" ht="12.75">
      <c r="A110" s="335" t="s">
        <v>595</v>
      </c>
      <c r="B110" s="336" t="s">
        <v>596</v>
      </c>
      <c r="C110" s="335" t="s">
        <v>386</v>
      </c>
      <c r="D110" s="337">
        <v>339522.97</v>
      </c>
      <c r="E110" s="331"/>
      <c r="F110" s="331"/>
      <c r="G110" s="331"/>
      <c r="H110" s="331"/>
    </row>
    <row r="111" spans="1:8" ht="12.75">
      <c r="A111" s="335" t="s">
        <v>597</v>
      </c>
      <c r="B111" s="336" t="s">
        <v>598</v>
      </c>
      <c r="C111" s="335" t="s">
        <v>386</v>
      </c>
      <c r="D111" s="337">
        <v>47084772.66099998</v>
      </c>
      <c r="E111" s="331"/>
      <c r="F111" s="331"/>
      <c r="G111" s="331"/>
      <c r="H111" s="331"/>
    </row>
    <row r="112" spans="1:8" ht="12.75">
      <c r="A112" s="335" t="s">
        <v>599</v>
      </c>
      <c r="B112" s="336" t="s">
        <v>600</v>
      </c>
      <c r="C112" s="335" t="s">
        <v>386</v>
      </c>
      <c r="D112" s="337">
        <v>1004618.2160000001</v>
      </c>
      <c r="E112" s="331"/>
      <c r="F112" s="331"/>
      <c r="G112" s="331"/>
      <c r="H112" s="331"/>
    </row>
    <row r="113" spans="1:8" ht="12.75">
      <c r="A113" s="335" t="s">
        <v>601</v>
      </c>
      <c r="B113" s="336" t="s">
        <v>602</v>
      </c>
      <c r="C113" s="335" t="s">
        <v>386</v>
      </c>
      <c r="D113" s="337">
        <v>1977639.44</v>
      </c>
      <c r="E113" s="331"/>
      <c r="F113" s="331"/>
      <c r="G113" s="331"/>
      <c r="H113" s="331"/>
    </row>
    <row r="114" spans="1:8" ht="12.75">
      <c r="A114" s="335" t="s">
        <v>603</v>
      </c>
      <c r="B114" s="336" t="s">
        <v>604</v>
      </c>
      <c r="C114" s="335" t="s">
        <v>386</v>
      </c>
      <c r="D114" s="337">
        <v>1052279.32</v>
      </c>
      <c r="E114" s="331"/>
      <c r="F114" s="331"/>
      <c r="G114" s="331"/>
      <c r="H114" s="331"/>
    </row>
    <row r="115" spans="1:8" ht="12.75">
      <c r="A115" s="335" t="s">
        <v>605</v>
      </c>
      <c r="B115" s="336" t="s">
        <v>606</v>
      </c>
      <c r="C115" s="335" t="s">
        <v>386</v>
      </c>
      <c r="D115" s="337">
        <v>173921</v>
      </c>
      <c r="E115" s="331"/>
      <c r="F115" s="331"/>
      <c r="G115" s="331"/>
      <c r="H115" s="331"/>
    </row>
    <row r="116" spans="1:8" ht="12.75">
      <c r="A116" s="335" t="s">
        <v>607</v>
      </c>
      <c r="B116" s="336" t="s">
        <v>608</v>
      </c>
      <c r="C116" s="335" t="s">
        <v>386</v>
      </c>
      <c r="D116" s="337">
        <f>77900.13+826312.15</f>
        <v>904212.28</v>
      </c>
      <c r="E116" s="331"/>
      <c r="F116" s="331"/>
      <c r="G116" s="331"/>
      <c r="H116" s="331"/>
    </row>
    <row r="117" spans="1:8" ht="12.75">
      <c r="A117" s="335" t="s">
        <v>609</v>
      </c>
      <c r="B117" s="336" t="s">
        <v>610</v>
      </c>
      <c r="C117" s="335" t="s">
        <v>386</v>
      </c>
      <c r="D117" s="337">
        <v>32222.898</v>
      </c>
      <c r="E117" s="331"/>
      <c r="F117" s="331"/>
      <c r="G117" s="331"/>
      <c r="H117" s="331"/>
    </row>
    <row r="118" spans="1:8" ht="12.75">
      <c r="A118" s="335" t="s">
        <v>611</v>
      </c>
      <c r="B118" s="336" t="s">
        <v>612</v>
      </c>
      <c r="C118" s="335" t="s">
        <v>386</v>
      </c>
      <c r="D118" s="337">
        <v>71500.18</v>
      </c>
      <c r="E118" s="331"/>
      <c r="F118" s="331"/>
      <c r="G118" s="331"/>
      <c r="H118" s="331"/>
    </row>
    <row r="119" spans="1:8" ht="12.75">
      <c r="A119" s="335" t="s">
        <v>613</v>
      </c>
      <c r="B119" s="336" t="s">
        <v>614</v>
      </c>
      <c r="C119" s="335" t="s">
        <v>386</v>
      </c>
      <c r="D119" s="337">
        <v>26781</v>
      </c>
      <c r="E119" s="331"/>
      <c r="F119" s="331"/>
      <c r="G119" s="331"/>
      <c r="H119" s="331"/>
    </row>
    <row r="120" spans="1:8" ht="12.75">
      <c r="A120" s="335" t="s">
        <v>615</v>
      </c>
      <c r="B120" s="336" t="s">
        <v>616</v>
      </c>
      <c r="C120" s="335" t="s">
        <v>386</v>
      </c>
      <c r="D120" s="337">
        <v>75000</v>
      </c>
      <c r="E120" s="331"/>
      <c r="F120" s="331"/>
      <c r="G120" s="331"/>
      <c r="H120" s="331"/>
    </row>
    <row r="121" spans="1:8" ht="12.75">
      <c r="A121" s="335" t="s">
        <v>617</v>
      </c>
      <c r="B121" s="336" t="s">
        <v>618</v>
      </c>
      <c r="C121" s="335" t="s">
        <v>386</v>
      </c>
      <c r="D121" s="337">
        <v>8490</v>
      </c>
      <c r="E121" s="331"/>
      <c r="F121" s="331"/>
      <c r="G121" s="331"/>
      <c r="H121" s="331"/>
    </row>
    <row r="122" spans="1:8" ht="12.75">
      <c r="A122" s="335" t="s">
        <v>619</v>
      </c>
      <c r="B122" s="336" t="s">
        <v>620</v>
      </c>
      <c r="C122" s="335" t="s">
        <v>386</v>
      </c>
      <c r="D122" s="337">
        <v>73950</v>
      </c>
      <c r="E122" s="331"/>
      <c r="F122" s="331"/>
      <c r="G122" s="331"/>
      <c r="H122" s="331"/>
    </row>
    <row r="123" spans="1:8" ht="12.75">
      <c r="A123" s="335" t="s">
        <v>621</v>
      </c>
      <c r="B123" s="336" t="s">
        <v>622</v>
      </c>
      <c r="C123" s="335" t="s">
        <v>386</v>
      </c>
      <c r="D123" s="337">
        <v>5320</v>
      </c>
      <c r="E123" s="331"/>
      <c r="F123" s="331"/>
      <c r="G123" s="331"/>
      <c r="H123" s="331"/>
    </row>
    <row r="124" spans="1:8" ht="12.75">
      <c r="A124" s="335" t="s">
        <v>623</v>
      </c>
      <c r="B124" s="336" t="s">
        <v>624</v>
      </c>
      <c r="C124" s="335" t="s">
        <v>386</v>
      </c>
      <c r="D124" s="337">
        <v>13681.56</v>
      </c>
      <c r="E124" s="331"/>
      <c r="F124" s="331"/>
      <c r="G124" s="331"/>
      <c r="H124" s="331"/>
    </row>
    <row r="125" spans="1:8" ht="12.75">
      <c r="A125" s="335" t="s">
        <v>625</v>
      </c>
      <c r="B125" s="336" t="s">
        <v>626</v>
      </c>
      <c r="C125" s="335" t="s">
        <v>386</v>
      </c>
      <c r="D125" s="337">
        <v>49900</v>
      </c>
      <c r="E125" s="331"/>
      <c r="F125" s="331"/>
      <c r="G125" s="331"/>
      <c r="H125" s="331"/>
    </row>
    <row r="126" spans="1:8" ht="12.75">
      <c r="A126" s="335" t="s">
        <v>627</v>
      </c>
      <c r="B126" s="336" t="s">
        <v>628</v>
      </c>
      <c r="C126" s="335" t="s">
        <v>386</v>
      </c>
      <c r="D126" s="337">
        <v>13640</v>
      </c>
      <c r="E126" s="331"/>
      <c r="F126" s="331"/>
      <c r="G126" s="331"/>
      <c r="H126" s="331"/>
    </row>
    <row r="127" spans="1:8" ht="12.75">
      <c r="A127" s="335" t="s">
        <v>629</v>
      </c>
      <c r="B127" s="336" t="s">
        <v>630</v>
      </c>
      <c r="C127" s="335" t="s">
        <v>386</v>
      </c>
      <c r="D127" s="337">
        <v>5930</v>
      </c>
      <c r="E127" s="331"/>
      <c r="F127" s="331"/>
      <c r="G127" s="331"/>
      <c r="H127" s="331"/>
    </row>
    <row r="128" spans="1:8" ht="12.75">
      <c r="A128" s="335" t="s">
        <v>631</v>
      </c>
      <c r="B128" s="336" t="s">
        <v>632</v>
      </c>
      <c r="C128" s="335" t="s">
        <v>386</v>
      </c>
      <c r="D128" s="337">
        <v>10800</v>
      </c>
      <c r="E128" s="331"/>
      <c r="F128" s="331"/>
      <c r="G128" s="331"/>
      <c r="H128" s="331"/>
    </row>
    <row r="129" spans="1:8" ht="12.75">
      <c r="A129" s="335" t="s">
        <v>633</v>
      </c>
      <c r="B129" s="336" t="s">
        <v>634</v>
      </c>
      <c r="C129" s="335" t="s">
        <v>386</v>
      </c>
      <c r="D129" s="337">
        <v>213801</v>
      </c>
      <c r="E129" s="331"/>
      <c r="F129" s="331"/>
      <c r="G129" s="331"/>
      <c r="H129" s="331"/>
    </row>
    <row r="130" spans="1:8" ht="12.75">
      <c r="A130" s="335" t="s">
        <v>635</v>
      </c>
      <c r="B130" s="336" t="s">
        <v>636</v>
      </c>
      <c r="C130" s="335" t="s">
        <v>386</v>
      </c>
      <c r="D130" s="337">
        <v>400</v>
      </c>
      <c r="E130" s="331"/>
      <c r="F130" s="331"/>
      <c r="G130" s="331"/>
      <c r="H130" s="331"/>
    </row>
    <row r="131" spans="1:8" ht="12.75">
      <c r="A131" s="335" t="s">
        <v>637</v>
      </c>
      <c r="B131" s="336" t="s">
        <v>638</v>
      </c>
      <c r="C131" s="335" t="s">
        <v>386</v>
      </c>
      <c r="D131" s="337">
        <v>72145.75</v>
      </c>
      <c r="E131" s="331"/>
      <c r="F131" s="331"/>
      <c r="G131" s="331"/>
      <c r="H131" s="331"/>
    </row>
    <row r="132" spans="1:8" ht="12.75">
      <c r="A132" s="335" t="s">
        <v>639</v>
      </c>
      <c r="B132" s="336" t="s">
        <v>640</v>
      </c>
      <c r="C132" s="335" t="s">
        <v>386</v>
      </c>
      <c r="D132" s="337">
        <v>192796</v>
      </c>
      <c r="E132" s="331"/>
      <c r="F132" s="331"/>
      <c r="G132" s="331"/>
      <c r="H132" s="331"/>
    </row>
    <row r="133" spans="1:8" ht="12.75">
      <c r="A133" s="335" t="s">
        <v>641</v>
      </c>
      <c r="B133" s="336" t="s">
        <v>642</v>
      </c>
      <c r="C133" s="335" t="s">
        <v>386</v>
      </c>
      <c r="D133" s="337">
        <v>18790</v>
      </c>
      <c r="E133" s="331"/>
      <c r="F133" s="331"/>
      <c r="G133" s="331"/>
      <c r="H133" s="331"/>
    </row>
    <row r="134" spans="1:8" ht="12.75">
      <c r="A134" s="335" t="s">
        <v>643</v>
      </c>
      <c r="B134" s="336" t="s">
        <v>644</v>
      </c>
      <c r="C134" s="335" t="s">
        <v>386</v>
      </c>
      <c r="D134" s="337">
        <v>55406</v>
      </c>
      <c r="E134" s="331"/>
      <c r="F134" s="331"/>
      <c r="G134" s="331"/>
      <c r="H134" s="331"/>
    </row>
    <row r="135" spans="1:8" ht="12.75">
      <c r="A135" s="335" t="s">
        <v>645</v>
      </c>
      <c r="B135" s="336" t="s">
        <v>646</v>
      </c>
      <c r="C135" s="335" t="s">
        <v>386</v>
      </c>
      <c r="D135" s="337">
        <v>16700</v>
      </c>
      <c r="E135" s="331"/>
      <c r="F135" s="331"/>
      <c r="G135" s="331"/>
      <c r="H135" s="331"/>
    </row>
    <row r="136" spans="1:8" ht="12.75">
      <c r="A136" s="335" t="s">
        <v>647</v>
      </c>
      <c r="B136" s="336" t="s">
        <v>648</v>
      </c>
      <c r="C136" s="335" t="s">
        <v>386</v>
      </c>
      <c r="D136" s="337">
        <v>82455</v>
      </c>
      <c r="E136" s="331"/>
      <c r="F136" s="331"/>
      <c r="G136" s="331"/>
      <c r="H136" s="331"/>
    </row>
    <row r="137" spans="1:8" ht="12.75">
      <c r="A137" s="335" t="s">
        <v>649</v>
      </c>
      <c r="B137" s="336" t="s">
        <v>650</v>
      </c>
      <c r="C137" s="335" t="s">
        <v>386</v>
      </c>
      <c r="D137" s="337">
        <v>125000</v>
      </c>
      <c r="E137" s="331"/>
      <c r="F137" s="331"/>
      <c r="G137" s="331"/>
      <c r="H137" s="331"/>
    </row>
    <row r="138" spans="1:8" ht="12.75">
      <c r="A138" s="335" t="s">
        <v>651</v>
      </c>
      <c r="B138" s="336" t="s">
        <v>652</v>
      </c>
      <c r="C138" s="335" t="s">
        <v>386</v>
      </c>
      <c r="D138" s="337">
        <v>11320</v>
      </c>
      <c r="E138" s="331"/>
      <c r="F138" s="331"/>
      <c r="G138" s="331"/>
      <c r="H138" s="331"/>
    </row>
    <row r="139" spans="1:8" ht="12.75">
      <c r="A139" s="335" t="s">
        <v>653</v>
      </c>
      <c r="B139" s="336" t="s">
        <v>654</v>
      </c>
      <c r="C139" s="335" t="s">
        <v>386</v>
      </c>
      <c r="D139" s="337">
        <v>500</v>
      </c>
      <c r="E139" s="331"/>
      <c r="F139" s="331"/>
      <c r="G139" s="331"/>
      <c r="H139" s="331"/>
    </row>
    <row r="140" spans="1:8" ht="12.75">
      <c r="A140" s="335" t="s">
        <v>655</v>
      </c>
      <c r="B140" s="336" t="s">
        <v>656</v>
      </c>
      <c r="C140" s="335" t="s">
        <v>386</v>
      </c>
      <c r="D140" s="337">
        <v>37200</v>
      </c>
      <c r="E140" s="331"/>
      <c r="F140" s="331"/>
      <c r="G140" s="331"/>
      <c r="H140" s="331"/>
    </row>
    <row r="141" spans="1:8" ht="12.75">
      <c r="A141" s="335" t="s">
        <v>657</v>
      </c>
      <c r="B141" s="336" t="s">
        <v>658</v>
      </c>
      <c r="C141" s="335" t="s">
        <v>386</v>
      </c>
      <c r="D141" s="337">
        <v>20000</v>
      </c>
      <c r="E141" s="331"/>
      <c r="F141" s="331"/>
      <c r="G141" s="331"/>
      <c r="H141" s="331"/>
    </row>
    <row r="142" spans="1:8" ht="12.75">
      <c r="A142" s="335" t="s">
        <v>659</v>
      </c>
      <c r="B142" s="336" t="s">
        <v>660</v>
      </c>
      <c r="C142" s="335" t="s">
        <v>386</v>
      </c>
      <c r="D142" s="337">
        <v>73044</v>
      </c>
      <c r="E142" s="331"/>
      <c r="F142" s="331"/>
      <c r="G142" s="331"/>
      <c r="H142" s="331"/>
    </row>
    <row r="143" spans="1:8" ht="12.75">
      <c r="A143" s="335" t="s">
        <v>661</v>
      </c>
      <c r="B143" s="336" t="s">
        <v>662</v>
      </c>
      <c r="C143" s="335" t="s">
        <v>386</v>
      </c>
      <c r="D143" s="342">
        <f>2262528.15-4.21</f>
        <v>2262523.94</v>
      </c>
      <c r="E143" s="331"/>
      <c r="F143" s="331"/>
      <c r="G143" s="331"/>
      <c r="H143" s="331"/>
    </row>
    <row r="144" spans="1:8" ht="12.75">
      <c r="A144" s="335" t="s">
        <v>663</v>
      </c>
      <c r="B144" s="336" t="s">
        <v>664</v>
      </c>
      <c r="C144" s="335" t="s">
        <v>386</v>
      </c>
      <c r="D144" s="337">
        <v>356632.9</v>
      </c>
      <c r="E144" s="331"/>
      <c r="F144" s="331"/>
      <c r="G144" s="331"/>
      <c r="H144" s="331"/>
    </row>
    <row r="145" spans="1:8" ht="12.75">
      <c r="A145" s="335" t="s">
        <v>665</v>
      </c>
      <c r="B145" s="336" t="s">
        <v>666</v>
      </c>
      <c r="C145" s="335" t="s">
        <v>386</v>
      </c>
      <c r="D145" s="342">
        <v>2075083</v>
      </c>
      <c r="E145" s="331"/>
      <c r="F145" s="331"/>
      <c r="G145" s="331"/>
      <c r="H145" s="331"/>
    </row>
    <row r="146" spans="1:8" ht="12.75">
      <c r="A146" s="335" t="s">
        <v>667</v>
      </c>
      <c r="B146" s="336" t="s">
        <v>668</v>
      </c>
      <c r="C146" s="335" t="s">
        <v>386</v>
      </c>
      <c r="D146" s="331"/>
      <c r="E146" s="342">
        <v>1500</v>
      </c>
      <c r="F146" s="331"/>
      <c r="G146" s="331"/>
      <c r="H146" s="331"/>
    </row>
    <row r="147" spans="1:8" ht="12.75">
      <c r="A147" s="335" t="s">
        <v>669</v>
      </c>
      <c r="B147" s="336" t="s">
        <v>670</v>
      </c>
      <c r="C147" s="335" t="s">
        <v>386</v>
      </c>
      <c r="D147" s="331"/>
      <c r="E147" s="342">
        <f>2489930.964+196914.904</f>
        <v>2686845.8680000002</v>
      </c>
      <c r="F147" s="331"/>
      <c r="G147" s="331"/>
      <c r="H147" s="331"/>
    </row>
    <row r="148" spans="1:8" ht="12.75">
      <c r="A148" s="335" t="s">
        <v>671</v>
      </c>
      <c r="B148" s="336" t="s">
        <v>672</v>
      </c>
      <c r="C148" s="335" t="s">
        <v>386</v>
      </c>
      <c r="D148" s="331"/>
      <c r="E148" s="342">
        <v>26123.093000000004</v>
      </c>
      <c r="F148" s="331"/>
      <c r="G148" s="331"/>
      <c r="H148" s="331"/>
    </row>
    <row r="149" spans="1:8" ht="12.75">
      <c r="A149" s="331"/>
      <c r="B149" s="331"/>
      <c r="C149" s="331"/>
      <c r="D149" s="338">
        <f>SUM(D4:D148)</f>
        <v>2083411253.169801</v>
      </c>
      <c r="E149" s="338">
        <f>SUM(E4:E148)</f>
        <v>2083411253.1725085</v>
      </c>
      <c r="F149" s="331"/>
      <c r="G149" s="331"/>
      <c r="H149" s="331"/>
    </row>
    <row r="150" spans="1:8" ht="12.75">
      <c r="A150" s="331"/>
      <c r="B150" s="331"/>
      <c r="C150" s="331"/>
      <c r="D150" s="331"/>
      <c r="E150" s="331"/>
      <c r="F150" s="331"/>
      <c r="G150" s="331"/>
      <c r="H150" s="331"/>
    </row>
    <row r="151" spans="1:8" ht="12.75">
      <c r="A151" s="331"/>
      <c r="B151" s="331"/>
      <c r="C151" s="331"/>
      <c r="D151" s="338">
        <f>D149-E149</f>
        <v>-0.0027074813842773438</v>
      </c>
      <c r="E151" s="331"/>
      <c r="F151" s="331"/>
      <c r="G151" s="331"/>
      <c r="H151" s="331"/>
    </row>
    <row r="154" ht="12.75">
      <c r="A154" s="339"/>
    </row>
    <row r="155" spans="4:7" ht="12.75">
      <c r="D155" s="340"/>
      <c r="G155" s="341"/>
    </row>
    <row r="156" spans="2:4" ht="12.75">
      <c r="B156" s="333" t="s">
        <v>673</v>
      </c>
      <c r="D156" s="345">
        <f>E147+E146+E148</f>
        <v>2714468.961</v>
      </c>
    </row>
    <row r="157" spans="2:4" ht="12.75">
      <c r="B157" s="333" t="s">
        <v>674</v>
      </c>
      <c r="D157" s="345">
        <f>SUM(D74:D148,D70,D72)</f>
        <v>98521294.86700001</v>
      </c>
    </row>
    <row r="158" spans="2:4" ht="12.75">
      <c r="B158" s="333" t="s">
        <v>675</v>
      </c>
      <c r="D158" s="343">
        <f>D156-D157</f>
        <v>-95806825.90600002</v>
      </c>
    </row>
    <row r="159" spans="2:4" ht="12.75">
      <c r="B159" s="333" t="s">
        <v>676</v>
      </c>
      <c r="D159" s="345">
        <f>SUM(D144,D142,D119:D141,D105:D118)</f>
        <v>63397552.38999998</v>
      </c>
    </row>
    <row r="160" spans="2:4" ht="12.75">
      <c r="B160" s="333" t="s">
        <v>677</v>
      </c>
      <c r="D160" s="343">
        <f>D156-D157+D159</f>
        <v>-32409273.51600004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25">
      <selection activeCell="L55" sqref="L55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63" t="s">
        <v>282</v>
      </c>
      <c r="B1" s="163" t="s">
        <v>283</v>
      </c>
      <c r="C1" s="163" t="s">
        <v>284</v>
      </c>
      <c r="I1" s="161" t="s">
        <v>183</v>
      </c>
    </row>
    <row r="2" spans="2:9" ht="12.75">
      <c r="B2" s="163" t="s">
        <v>285</v>
      </c>
      <c r="C2" s="163" t="s">
        <v>285</v>
      </c>
      <c r="I2" s="161" t="s">
        <v>286</v>
      </c>
    </row>
    <row r="3" spans="2:11" ht="12.75">
      <c r="B3" s="163"/>
      <c r="C3" s="163"/>
      <c r="I3" s="161"/>
      <c r="K3" s="163" t="s">
        <v>287</v>
      </c>
    </row>
    <row r="4" spans="2:3" ht="12.75">
      <c r="B4" s="163"/>
      <c r="C4" s="163"/>
    </row>
    <row r="5" spans="2:11" ht="12.75">
      <c r="B5" s="15" t="s">
        <v>288</v>
      </c>
      <c r="C5" s="15" t="s">
        <v>288</v>
      </c>
      <c r="H5" s="236"/>
      <c r="I5" s="236"/>
      <c r="J5" s="191" t="s">
        <v>289</v>
      </c>
      <c r="K5" s="191" t="s">
        <v>290</v>
      </c>
    </row>
    <row r="6" spans="2:11" ht="12.75">
      <c r="B6" s="15" t="s">
        <v>291</v>
      </c>
      <c r="C6" s="15" t="s">
        <v>291</v>
      </c>
      <c r="H6" s="236">
        <v>1</v>
      </c>
      <c r="I6" s="191" t="s">
        <v>285</v>
      </c>
      <c r="J6" s="237" t="s">
        <v>288</v>
      </c>
      <c r="K6" s="237"/>
    </row>
    <row r="7" spans="2:11" ht="12.75">
      <c r="B7" s="15" t="s">
        <v>292</v>
      </c>
      <c r="C7" s="15" t="s">
        <v>292</v>
      </c>
      <c r="H7" s="236">
        <v>2</v>
      </c>
      <c r="I7" s="191" t="s">
        <v>285</v>
      </c>
      <c r="J7" s="237" t="s">
        <v>293</v>
      </c>
      <c r="K7" s="236"/>
    </row>
    <row r="8" spans="2:11" ht="12.75">
      <c r="B8" s="15" t="s">
        <v>294</v>
      </c>
      <c r="C8" s="15" t="s">
        <v>294</v>
      </c>
      <c r="H8" s="236">
        <v>3</v>
      </c>
      <c r="I8" s="191" t="s">
        <v>285</v>
      </c>
      <c r="J8" s="237" t="s">
        <v>295</v>
      </c>
      <c r="K8" s="236"/>
    </row>
    <row r="9" spans="2:11" ht="12.75">
      <c r="B9" s="15" t="s">
        <v>296</v>
      </c>
      <c r="C9" s="15" t="s">
        <v>296</v>
      </c>
      <c r="H9" s="236">
        <v>4</v>
      </c>
      <c r="I9" s="191" t="s">
        <v>285</v>
      </c>
      <c r="J9" s="237" t="s">
        <v>294</v>
      </c>
      <c r="K9" s="236"/>
    </row>
    <row r="10" spans="2:11" ht="12.75">
      <c r="B10" s="15" t="s">
        <v>297</v>
      </c>
      <c r="C10" s="15" t="s">
        <v>297</v>
      </c>
      <c r="H10" s="236">
        <v>5</v>
      </c>
      <c r="I10" s="191" t="s">
        <v>285</v>
      </c>
      <c r="J10" s="237" t="s">
        <v>296</v>
      </c>
      <c r="K10" s="236"/>
    </row>
    <row r="11" spans="2:11" ht="12.75">
      <c r="B11" s="15" t="s">
        <v>298</v>
      </c>
      <c r="C11" s="15" t="s">
        <v>298</v>
      </c>
      <c r="H11" s="236">
        <v>6</v>
      </c>
      <c r="I11" s="191" t="s">
        <v>285</v>
      </c>
      <c r="J11" s="237" t="s">
        <v>297</v>
      </c>
      <c r="K11" s="236"/>
    </row>
    <row r="12" spans="2:11" ht="12.75">
      <c r="B12" s="15" t="s">
        <v>299</v>
      </c>
      <c r="C12" s="15" t="s">
        <v>299</v>
      </c>
      <c r="H12" s="236">
        <v>7</v>
      </c>
      <c r="I12" s="191" t="s">
        <v>285</v>
      </c>
      <c r="J12" s="237" t="s">
        <v>300</v>
      </c>
      <c r="K12" s="236"/>
    </row>
    <row r="13" spans="2:11" ht="12.75">
      <c r="B13" s="163" t="s">
        <v>301</v>
      </c>
      <c r="C13" s="163" t="s">
        <v>301</v>
      </c>
      <c r="H13" s="236">
        <v>8</v>
      </c>
      <c r="I13" s="191" t="s">
        <v>285</v>
      </c>
      <c r="J13" s="237" t="s">
        <v>299</v>
      </c>
      <c r="K13" s="236"/>
    </row>
    <row r="14" spans="2:11" ht="12.75">
      <c r="B14" s="163"/>
      <c r="C14" s="163"/>
      <c r="H14" s="191" t="s">
        <v>3</v>
      </c>
      <c r="I14" s="191"/>
      <c r="J14" s="191" t="s">
        <v>302</v>
      </c>
      <c r="K14" s="191"/>
    </row>
    <row r="15" spans="2:11" ht="12.75">
      <c r="B15" s="15" t="s">
        <v>303</v>
      </c>
      <c r="C15" s="15" t="s">
        <v>303</v>
      </c>
      <c r="H15" s="236">
        <v>9</v>
      </c>
      <c r="I15" s="191" t="s">
        <v>301</v>
      </c>
      <c r="J15" s="237" t="s">
        <v>304</v>
      </c>
      <c r="K15" s="236"/>
    </row>
    <row r="16" spans="2:11" ht="12.75">
      <c r="B16" s="15" t="s">
        <v>305</v>
      </c>
      <c r="C16" s="15" t="s">
        <v>305</v>
      </c>
      <c r="H16" s="236">
        <v>10</v>
      </c>
      <c r="I16" s="191" t="s">
        <v>301</v>
      </c>
      <c r="J16" s="237" t="s">
        <v>305</v>
      </c>
      <c r="K16" s="237"/>
    </row>
    <row r="17" spans="2:11" ht="12.75">
      <c r="B17" s="15" t="s">
        <v>306</v>
      </c>
      <c r="C17" s="15" t="s">
        <v>306</v>
      </c>
      <c r="H17" s="236">
        <v>11</v>
      </c>
      <c r="I17" s="191" t="s">
        <v>301</v>
      </c>
      <c r="J17" s="237" t="s">
        <v>306</v>
      </c>
      <c r="K17" s="236"/>
    </row>
    <row r="18" spans="2:11" ht="12.75">
      <c r="B18" s="15"/>
      <c r="C18" s="15"/>
      <c r="H18" s="191" t="s">
        <v>4</v>
      </c>
      <c r="I18" s="191"/>
      <c r="J18" s="191" t="s">
        <v>307</v>
      </c>
      <c r="K18" s="191"/>
    </row>
    <row r="19" spans="2:11" ht="12.75">
      <c r="B19" s="163" t="s">
        <v>308</v>
      </c>
      <c r="C19" s="163" t="s">
        <v>308</v>
      </c>
      <c r="H19" s="236">
        <v>12</v>
      </c>
      <c r="I19" s="191" t="s">
        <v>308</v>
      </c>
      <c r="J19" s="237" t="s">
        <v>309</v>
      </c>
      <c r="K19" s="236"/>
    </row>
    <row r="20" spans="2:11" ht="12.75">
      <c r="B20" s="15" t="s">
        <v>298</v>
      </c>
      <c r="C20" s="15" t="s">
        <v>298</v>
      </c>
      <c r="H20" s="236">
        <v>13</v>
      </c>
      <c r="I20" s="191" t="s">
        <v>308</v>
      </c>
      <c r="J20" s="191" t="s">
        <v>310</v>
      </c>
      <c r="K20" s="236"/>
    </row>
    <row r="21" spans="2:11" ht="12.75">
      <c r="B21" s="15" t="s">
        <v>311</v>
      </c>
      <c r="C21" s="15" t="s">
        <v>311</v>
      </c>
      <c r="H21" s="236">
        <v>14</v>
      </c>
      <c r="I21" s="191" t="s">
        <v>308</v>
      </c>
      <c r="J21" s="237" t="s">
        <v>312</v>
      </c>
      <c r="K21" s="236"/>
    </row>
    <row r="22" spans="2:11" ht="12.75">
      <c r="B22" s="15" t="s">
        <v>312</v>
      </c>
      <c r="C22" s="15" t="s">
        <v>312</v>
      </c>
      <c r="H22" s="236">
        <v>15</v>
      </c>
      <c r="I22" s="191" t="s">
        <v>308</v>
      </c>
      <c r="J22" s="237" t="s">
        <v>313</v>
      </c>
      <c r="K22" s="236"/>
    </row>
    <row r="23" spans="2:11" ht="12.75">
      <c r="B23" s="15" t="s">
        <v>313</v>
      </c>
      <c r="C23" s="15" t="s">
        <v>313</v>
      </c>
      <c r="H23" s="236">
        <v>16</v>
      </c>
      <c r="I23" s="191" t="s">
        <v>308</v>
      </c>
      <c r="J23" s="237" t="s">
        <v>314</v>
      </c>
      <c r="K23" s="236"/>
    </row>
    <row r="24" spans="2:11" ht="12.75">
      <c r="B24" s="15" t="s">
        <v>315</v>
      </c>
      <c r="C24" s="15" t="s">
        <v>315</v>
      </c>
      <c r="H24" s="236">
        <v>17</v>
      </c>
      <c r="I24" s="191" t="s">
        <v>308</v>
      </c>
      <c r="J24" s="237" t="s">
        <v>316</v>
      </c>
      <c r="K24" s="236"/>
    </row>
    <row r="25" spans="2:11" ht="12.75">
      <c r="B25" s="15" t="s">
        <v>316</v>
      </c>
      <c r="C25" s="15" t="s">
        <v>316</v>
      </c>
      <c r="H25" s="236">
        <v>18</v>
      </c>
      <c r="I25" s="191" t="s">
        <v>308</v>
      </c>
      <c r="J25" s="237" t="s">
        <v>317</v>
      </c>
      <c r="K25" s="236"/>
    </row>
    <row r="26" spans="2:11" ht="12.75">
      <c r="B26" s="15" t="s">
        <v>318</v>
      </c>
      <c r="C26" s="15" t="s">
        <v>318</v>
      </c>
      <c r="H26" s="236">
        <v>19</v>
      </c>
      <c r="I26" s="191" t="s">
        <v>308</v>
      </c>
      <c r="J26" s="237" t="s">
        <v>319</v>
      </c>
      <c r="K26" s="236"/>
    </row>
    <row r="27" spans="2:11" ht="12.75">
      <c r="B27" s="15"/>
      <c r="C27" s="15"/>
      <c r="H27" s="191" t="s">
        <v>36</v>
      </c>
      <c r="I27" s="191"/>
      <c r="J27" s="191" t="s">
        <v>320</v>
      </c>
      <c r="K27" s="236"/>
    </row>
    <row r="28" spans="2:11" ht="12.75">
      <c r="B28" s="15" t="s">
        <v>319</v>
      </c>
      <c r="C28" s="15" t="s">
        <v>319</v>
      </c>
      <c r="H28" s="236">
        <v>20</v>
      </c>
      <c r="I28" s="191" t="s">
        <v>321</v>
      </c>
      <c r="J28" s="237" t="s">
        <v>322</v>
      </c>
      <c r="K28" s="236"/>
    </row>
    <row r="29" spans="2:11" ht="12.75">
      <c r="B29" s="163" t="s">
        <v>321</v>
      </c>
      <c r="C29" s="163" t="s">
        <v>321</v>
      </c>
      <c r="H29" s="236">
        <v>21</v>
      </c>
      <c r="I29" s="191" t="s">
        <v>321</v>
      </c>
      <c r="J29" s="237" t="s">
        <v>323</v>
      </c>
      <c r="K29" s="237"/>
    </row>
    <row r="30" spans="2:11" ht="12.75">
      <c r="B30" s="15" t="s">
        <v>324</v>
      </c>
      <c r="C30" s="15" t="s">
        <v>324</v>
      </c>
      <c r="H30" s="236">
        <v>22</v>
      </c>
      <c r="I30" s="191" t="s">
        <v>321</v>
      </c>
      <c r="J30" s="237" t="s">
        <v>325</v>
      </c>
      <c r="K30" s="237"/>
    </row>
    <row r="31" spans="2:11" ht="12.75">
      <c r="B31" s="15" t="s">
        <v>323</v>
      </c>
      <c r="C31" s="15" t="s">
        <v>323</v>
      </c>
      <c r="H31" s="236">
        <v>23</v>
      </c>
      <c r="I31" s="191" t="s">
        <v>321</v>
      </c>
      <c r="J31" s="237" t="s">
        <v>326</v>
      </c>
      <c r="K31" s="236"/>
    </row>
    <row r="32" spans="2:11" ht="12.75">
      <c r="B32" s="15"/>
      <c r="C32" s="15"/>
      <c r="H32" s="191" t="s">
        <v>327</v>
      </c>
      <c r="I32" s="191"/>
      <c r="J32" s="191" t="s">
        <v>328</v>
      </c>
      <c r="K32" s="236"/>
    </row>
    <row r="33" spans="2:11" ht="12.75">
      <c r="B33" s="15" t="s">
        <v>325</v>
      </c>
      <c r="C33" s="15" t="s">
        <v>325</v>
      </c>
      <c r="H33" s="236">
        <v>24</v>
      </c>
      <c r="I33" s="191" t="s">
        <v>329</v>
      </c>
      <c r="J33" s="237" t="s">
        <v>330</v>
      </c>
      <c r="K33" s="236"/>
    </row>
    <row r="34" spans="2:11" ht="12.75">
      <c r="B34" s="15" t="s">
        <v>326</v>
      </c>
      <c r="C34" s="15" t="s">
        <v>326</v>
      </c>
      <c r="H34" s="236">
        <v>25</v>
      </c>
      <c r="I34" s="191" t="s">
        <v>329</v>
      </c>
      <c r="J34" s="237" t="s">
        <v>331</v>
      </c>
      <c r="K34" s="236"/>
    </row>
    <row r="35" spans="8:11" ht="12.75">
      <c r="H35" s="236">
        <v>26</v>
      </c>
      <c r="I35" s="191" t="s">
        <v>329</v>
      </c>
      <c r="J35" s="237" t="s">
        <v>332</v>
      </c>
      <c r="K35" s="236"/>
    </row>
    <row r="36" spans="2:11" ht="12.75">
      <c r="B36" s="163" t="s">
        <v>329</v>
      </c>
      <c r="C36" s="163" t="s">
        <v>329</v>
      </c>
      <c r="H36" s="236">
        <v>27</v>
      </c>
      <c r="I36" s="191" t="s">
        <v>329</v>
      </c>
      <c r="J36" s="237" t="s">
        <v>333</v>
      </c>
      <c r="K36" s="236"/>
    </row>
    <row r="37" spans="2:11" ht="12.75">
      <c r="B37" s="15" t="s">
        <v>330</v>
      </c>
      <c r="C37" s="15" t="s">
        <v>330</v>
      </c>
      <c r="H37" s="236">
        <v>28</v>
      </c>
      <c r="I37" s="191" t="s">
        <v>329</v>
      </c>
      <c r="J37" s="237" t="s">
        <v>334</v>
      </c>
      <c r="K37" s="237"/>
    </row>
    <row r="38" spans="2:11" ht="12.75">
      <c r="B38" s="15" t="s">
        <v>331</v>
      </c>
      <c r="C38" s="15" t="s">
        <v>331</v>
      </c>
      <c r="H38" s="236">
        <v>29</v>
      </c>
      <c r="I38" s="191" t="s">
        <v>329</v>
      </c>
      <c r="J38" s="238" t="s">
        <v>335</v>
      </c>
      <c r="K38" s="236"/>
    </row>
    <row r="39" spans="2:11" ht="12.75">
      <c r="B39" s="15" t="s">
        <v>332</v>
      </c>
      <c r="C39" s="15" t="s">
        <v>332</v>
      </c>
      <c r="H39" s="236">
        <v>30</v>
      </c>
      <c r="I39" s="191" t="s">
        <v>329</v>
      </c>
      <c r="J39" s="237" t="s">
        <v>336</v>
      </c>
      <c r="K39" s="236"/>
    </row>
    <row r="40" spans="2:11" ht="12.75">
      <c r="B40" s="15" t="s">
        <v>333</v>
      </c>
      <c r="C40" s="15" t="s">
        <v>333</v>
      </c>
      <c r="H40" s="236">
        <v>31</v>
      </c>
      <c r="I40" s="191" t="s">
        <v>329</v>
      </c>
      <c r="J40" s="237" t="s">
        <v>337</v>
      </c>
      <c r="K40" s="236"/>
    </row>
    <row r="41" spans="2:11" ht="12.75">
      <c r="B41" s="15"/>
      <c r="C41" s="15"/>
      <c r="H41" s="236">
        <v>32</v>
      </c>
      <c r="I41" s="191" t="s">
        <v>329</v>
      </c>
      <c r="J41" s="237" t="s">
        <v>338</v>
      </c>
      <c r="K41" s="236"/>
    </row>
    <row r="42" spans="2:11" ht="12.75">
      <c r="B42" s="15" t="s">
        <v>334</v>
      </c>
      <c r="C42" s="15" t="s">
        <v>334</v>
      </c>
      <c r="H42" s="236">
        <v>33</v>
      </c>
      <c r="I42" s="191" t="s">
        <v>329</v>
      </c>
      <c r="J42" s="237" t="s">
        <v>339</v>
      </c>
      <c r="K42" s="236"/>
    </row>
    <row r="43" spans="2:11" ht="12.75">
      <c r="B43" s="15" t="s">
        <v>335</v>
      </c>
      <c r="C43" s="15" t="s">
        <v>335</v>
      </c>
      <c r="H43" s="239">
        <v>34</v>
      </c>
      <c r="I43" s="191" t="s">
        <v>329</v>
      </c>
      <c r="J43" s="237" t="s">
        <v>340</v>
      </c>
      <c r="K43" s="236"/>
    </row>
    <row r="44" spans="2:11" ht="12.75">
      <c r="B44" s="15" t="s">
        <v>336</v>
      </c>
      <c r="C44" s="15" t="s">
        <v>336</v>
      </c>
      <c r="H44" s="191" t="s">
        <v>341</v>
      </c>
      <c r="I44" s="236"/>
      <c r="J44" s="191" t="s">
        <v>342</v>
      </c>
      <c r="K44" s="191"/>
    </row>
    <row r="45" spans="2:11" ht="12.75">
      <c r="B45" s="15" t="s">
        <v>337</v>
      </c>
      <c r="C45" s="15" t="s">
        <v>337</v>
      </c>
      <c r="H45" s="236"/>
      <c r="I45" s="236"/>
      <c r="J45" s="191" t="s">
        <v>343</v>
      </c>
      <c r="K45" s="240"/>
    </row>
    <row r="46" spans="2:3" ht="12.75">
      <c r="B46" s="15" t="s">
        <v>340</v>
      </c>
      <c r="C46" s="15" t="s">
        <v>340</v>
      </c>
    </row>
    <row r="48" spans="9:11" ht="12.75">
      <c r="I48" s="299" t="s">
        <v>372</v>
      </c>
      <c r="J48" s="241"/>
      <c r="K48" s="191" t="s">
        <v>344</v>
      </c>
    </row>
    <row r="49" spans="9:11" ht="12.75">
      <c r="I49" s="242"/>
      <c r="J49" s="243"/>
      <c r="K49" s="243"/>
    </row>
    <row r="50" spans="9:11" ht="12.75">
      <c r="I50" s="244" t="s">
        <v>678</v>
      </c>
      <c r="J50" s="244"/>
      <c r="K50" s="236"/>
    </row>
    <row r="51" spans="9:11" ht="12.75">
      <c r="I51" s="236" t="s">
        <v>679</v>
      </c>
      <c r="J51" s="236"/>
      <c r="K51" s="236"/>
    </row>
    <row r="52" spans="9:11" ht="12.75">
      <c r="I52" s="236" t="s">
        <v>345</v>
      </c>
      <c r="J52" s="236"/>
      <c r="K52" s="236">
        <v>3</v>
      </c>
    </row>
    <row r="53" spans="9:11" ht="12.75">
      <c r="I53" s="236" t="s">
        <v>680</v>
      </c>
      <c r="J53" s="236"/>
      <c r="K53" s="236">
        <v>4</v>
      </c>
    </row>
    <row r="54" spans="9:11" ht="12.75">
      <c r="I54" s="245" t="s">
        <v>681</v>
      </c>
      <c r="J54" s="241"/>
      <c r="K54" s="236">
        <v>3</v>
      </c>
    </row>
    <row r="55" spans="9:11" ht="12.75">
      <c r="I55" s="246"/>
      <c r="J55" s="247" t="s">
        <v>346</v>
      </c>
      <c r="K55" s="247">
        <f>K51+K52+K53+K54</f>
        <v>10</v>
      </c>
    </row>
    <row r="57" ht="12.75">
      <c r="K57" s="163" t="s">
        <v>216</v>
      </c>
    </row>
    <row r="58" ht="12.75">
      <c r="K58" t="s">
        <v>217</v>
      </c>
    </row>
    <row r="59" ht="12.75">
      <c r="I59" s="163" t="s">
        <v>347</v>
      </c>
    </row>
    <row r="61" ht="12.75">
      <c r="I61" s="163"/>
    </row>
    <row r="62" spans="8:15" ht="12.75">
      <c r="H62" s="163"/>
      <c r="I62" s="163"/>
      <c r="J62" s="163"/>
      <c r="K62" s="163"/>
      <c r="L62" s="163"/>
      <c r="M62" s="163"/>
      <c r="N62" s="163"/>
      <c r="O62" s="163"/>
    </row>
    <row r="63" spans="8:15" ht="12.75">
      <c r="H63" s="163"/>
      <c r="I63" s="163"/>
      <c r="J63" s="163"/>
      <c r="K63" s="163"/>
      <c r="L63" s="163"/>
      <c r="M63" s="163"/>
      <c r="N63" s="163"/>
      <c r="O63" s="163"/>
    </row>
    <row r="64" spans="9:15" ht="12.75">
      <c r="I64" s="163"/>
      <c r="J64" s="163"/>
      <c r="K64" s="163"/>
      <c r="L64" s="163"/>
      <c r="M64" s="163"/>
      <c r="N64" s="163"/>
      <c r="O64" s="163"/>
    </row>
    <row r="65" spans="9:15" ht="12.75">
      <c r="I65" s="163"/>
      <c r="J65" s="163"/>
      <c r="K65" s="163"/>
      <c r="L65" s="163"/>
      <c r="M65" s="163"/>
      <c r="N65" s="163"/>
      <c r="O65" s="163"/>
    </row>
    <row r="66" spans="8:9" ht="12.75">
      <c r="H66" s="163"/>
      <c r="I66" s="163"/>
    </row>
  </sheetData>
  <sheetProtection/>
  <printOptions/>
  <pageMargins left="0.75" right="0.42" top="0.25" bottom="0.53" header="0.17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0">
      <selection activeCell="F45" sqref="F45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5.8515625" style="0" customWidth="1"/>
    <col min="5" max="5" width="11.7109375" style="0" bestFit="1" customWidth="1"/>
    <col min="6" max="6" width="12.00390625" style="0" customWidth="1"/>
    <col min="7" max="7" width="13.421875" style="0" customWidth="1"/>
    <col min="8" max="8" width="12.7109375" style="0" bestFit="1" customWidth="1"/>
    <col min="9" max="10" width="10.140625" style="0" bestFit="1" customWidth="1"/>
    <col min="13" max="13" width="12.28125" style="0" customWidth="1"/>
  </cols>
  <sheetData>
    <row r="1" ht="15">
      <c r="B1" s="248" t="s">
        <v>348</v>
      </c>
    </row>
    <row r="2" ht="12.75">
      <c r="B2" s="161" t="s">
        <v>349</v>
      </c>
    </row>
    <row r="3" ht="12.75">
      <c r="B3" s="161"/>
    </row>
    <row r="4" spans="2:7" ht="15.75">
      <c r="B4" s="447" t="s">
        <v>369</v>
      </c>
      <c r="C4" s="447"/>
      <c r="D4" s="447"/>
      <c r="E4" s="447"/>
      <c r="F4" s="447"/>
      <c r="G4" s="447"/>
    </row>
    <row r="6" spans="1:7" ht="12.75">
      <c r="A6" s="448" t="s">
        <v>2</v>
      </c>
      <c r="B6" s="450" t="s">
        <v>64</v>
      </c>
      <c r="C6" s="448" t="s">
        <v>350</v>
      </c>
      <c r="D6" s="249" t="s">
        <v>351</v>
      </c>
      <c r="E6" s="448" t="s">
        <v>352</v>
      </c>
      <c r="F6" s="448" t="s">
        <v>353</v>
      </c>
      <c r="G6" s="249" t="s">
        <v>351</v>
      </c>
    </row>
    <row r="7" spans="1:9" ht="12.75">
      <c r="A7" s="449"/>
      <c r="B7" s="451"/>
      <c r="C7" s="449"/>
      <c r="D7" s="250">
        <v>41275</v>
      </c>
      <c r="E7" s="449"/>
      <c r="F7" s="449"/>
      <c r="G7" s="250">
        <v>41639</v>
      </c>
      <c r="H7" s="5"/>
      <c r="I7" s="5"/>
    </row>
    <row r="8" spans="1:9" ht="12.75">
      <c r="A8" s="251">
        <v>1</v>
      </c>
      <c r="B8" s="252" t="s">
        <v>23</v>
      </c>
      <c r="C8" s="251"/>
      <c r="D8" s="265">
        <v>1098159600</v>
      </c>
      <c r="E8" s="265">
        <f>'[2]llogarik_palogo.rpt'!$J$40</f>
        <v>240550000</v>
      </c>
      <c r="F8" s="265"/>
      <c r="G8" s="265">
        <f>D8+E8-F8</f>
        <v>1338709600</v>
      </c>
      <c r="H8" s="5"/>
      <c r="I8" s="5"/>
    </row>
    <row r="9" spans="1:9" ht="12.75">
      <c r="A9" s="251">
        <v>2</v>
      </c>
      <c r="B9" s="232" t="s">
        <v>354</v>
      </c>
      <c r="C9" s="251"/>
      <c r="D9" s="265">
        <v>250514045</v>
      </c>
      <c r="E9" s="265">
        <f>'[2]llogarik_palogo.rpt'!$J$164+'[2]llogarik_palogo.rpt'!$J$165+'[2]llogarik_palogo.rpt'!$J$166+'[2]llogarik_palogo.rpt'!$J$167+'[2]llogarik_palogo.rpt'!$J$168+'[2]llogarik_palogo.rpt'!$J$169+'[2]llogarik_palogo.rpt'!$J$170+'[2]llogarik_palogo.rpt'!$J$171+'[2]llogarik_palogo.rpt'!$J$172+'[2]llogarik_palogo.rpt'!$J$173+'[2]llogarik_palogo.rpt'!$J$174+'[2]llogarik_palogo.rpt'!$J$175+'[2]llogarik_palogo.rpt'!$J$176+'[2]llogarik_palogo.rpt'!$J$177+'[2]llogarik_palogo.rpt'!$J$178+'[2]llogarik_palogo.rpt'!$J$179+'[2]llogarik_palogo.rpt'!$J$180+'[2]llogarik_palogo.rpt'!$J$181+'[2]llogarik_palogo.rpt'!$J$182+'[2]llogarik_palogo.rpt'!$J$183+'[2]llogarik_palogo.rpt'!$J$184</f>
        <v>16446454.606999999</v>
      </c>
      <c r="F9" s="265"/>
      <c r="G9" s="265">
        <f aca="true" t="shared" si="0" ref="G9:G16">D9+E9-F9</f>
        <v>266960499.607</v>
      </c>
      <c r="H9" s="253"/>
      <c r="I9" s="254"/>
    </row>
    <row r="10" spans="1:9" ht="12.75">
      <c r="A10" s="251">
        <v>3</v>
      </c>
      <c r="B10" s="252" t="s">
        <v>355</v>
      </c>
      <c r="C10" s="251"/>
      <c r="D10" s="265">
        <v>0</v>
      </c>
      <c r="E10" s="265">
        <f>'[2]llogarik_palogo.rpt'!$J$58</f>
        <v>205147.979</v>
      </c>
      <c r="F10" s="265"/>
      <c r="G10" s="265">
        <f t="shared" si="0"/>
        <v>205147.979</v>
      </c>
      <c r="H10" s="253"/>
      <c r="I10" s="254"/>
    </row>
    <row r="11" spans="1:9" ht="12.75">
      <c r="A11" s="251">
        <v>4</v>
      </c>
      <c r="B11" s="252" t="s">
        <v>181</v>
      </c>
      <c r="C11" s="251"/>
      <c r="D11" s="265">
        <v>10238010</v>
      </c>
      <c r="E11" s="265">
        <f>'[2]llogarik_palogo.rpt'!$J$66</f>
        <v>2959950</v>
      </c>
      <c r="F11" s="265"/>
      <c r="G11" s="265">
        <f t="shared" si="0"/>
        <v>13197960</v>
      </c>
      <c r="H11" s="253"/>
      <c r="I11" s="254"/>
    </row>
    <row r="12" spans="1:9" ht="12.75">
      <c r="A12" s="251">
        <v>5</v>
      </c>
      <c r="B12" s="252" t="s">
        <v>356</v>
      </c>
      <c r="C12" s="251"/>
      <c r="D12" s="265">
        <v>3172033</v>
      </c>
      <c r="E12" s="265">
        <f>'[2]llogarik_palogo.rpt'!$J$127+'[2]llogarik_palogo.rpt'!$J$126+'[2]llogarik_palogo.rpt'!$J$128+'[2]llogarik_palogo.rpt'!$J$129</f>
        <v>59505.84</v>
      </c>
      <c r="F12" s="265"/>
      <c r="G12" s="265">
        <f t="shared" si="0"/>
        <v>3231538.84</v>
      </c>
      <c r="H12" s="253"/>
      <c r="I12" s="254"/>
    </row>
    <row r="13" spans="1:9" ht="12.75">
      <c r="A13" s="251">
        <v>6</v>
      </c>
      <c r="B13" s="252" t="s">
        <v>357</v>
      </c>
      <c r="C13" s="251"/>
      <c r="D13" s="265">
        <v>2671788</v>
      </c>
      <c r="E13" s="265">
        <v>37800</v>
      </c>
      <c r="F13" s="265"/>
      <c r="G13" s="265">
        <f t="shared" si="0"/>
        <v>2709588</v>
      </c>
      <c r="I13" s="254"/>
    </row>
    <row r="14" spans="1:9" ht="12.75">
      <c r="A14" s="251">
        <v>7</v>
      </c>
      <c r="B14" s="252" t="s">
        <v>358</v>
      </c>
      <c r="C14" s="251"/>
      <c r="D14" s="265">
        <v>26866442</v>
      </c>
      <c r="E14" s="265">
        <f>'[2]llogarik_palogo.rpt'!$J$87+'[2]llogarik_palogo.rpt'!$J$88+'[2]llogarik_palogo.rpt'!$J$89+'[2]llogarik_palogo.rpt'!$J$90+'[2]llogarik_palogo.rpt'!$J$91++'[2]llogarik_palogo.rpt'!$J$113+'[2]llogarik_palogo.rpt'!$J$114+'[2]llogarik_palogo.rpt'!$J$115+'[2]llogarik_palogo.rpt'!$J$140+'[2]llogarik_palogo.rpt'!$J$141+'[2]llogarik_palogo.rpt'!$J$142+'[2]llogarik_palogo.rpt'!$J$143+'[2]llogarik_palogo.rpt'!$J$251</f>
        <v>47819567.276999995</v>
      </c>
      <c r="F14" s="265"/>
      <c r="G14" s="265">
        <f t="shared" si="0"/>
        <v>74686009.277</v>
      </c>
      <c r="H14" s="253"/>
      <c r="I14" s="254"/>
    </row>
    <row r="15" spans="1:9" ht="12.75">
      <c r="A15" s="251">
        <v>8</v>
      </c>
      <c r="B15" s="236"/>
      <c r="C15" s="251"/>
      <c r="D15" s="265"/>
      <c r="E15" s="265"/>
      <c r="F15" s="265"/>
      <c r="G15" s="265">
        <f t="shared" si="0"/>
        <v>0</v>
      </c>
      <c r="H15" s="5"/>
      <c r="I15" s="5"/>
    </row>
    <row r="16" spans="1:9" ht="13.5" thickBot="1">
      <c r="A16" s="251">
        <v>9</v>
      </c>
      <c r="B16" s="241"/>
      <c r="C16" s="255"/>
      <c r="D16" s="266"/>
      <c r="E16" s="266"/>
      <c r="F16" s="266"/>
      <c r="G16" s="265">
        <f t="shared" si="0"/>
        <v>0</v>
      </c>
      <c r="H16" s="5"/>
      <c r="I16" s="5"/>
    </row>
    <row r="17" spans="1:9" ht="13.5" thickBot="1">
      <c r="A17" s="268"/>
      <c r="B17" s="269" t="s">
        <v>359</v>
      </c>
      <c r="C17" s="270"/>
      <c r="D17" s="271">
        <f>SUM(D8:D16)</f>
        <v>1391621918</v>
      </c>
      <c r="E17" s="271">
        <f>SUM(E8:E16)</f>
        <v>308078425.703</v>
      </c>
      <c r="F17" s="271">
        <f>SUM(F8:F16)</f>
        <v>0</v>
      </c>
      <c r="G17" s="271">
        <f>SUM(G8:G16)</f>
        <v>1699700343.7029998</v>
      </c>
      <c r="I17" s="256"/>
    </row>
    <row r="20" spans="2:9" ht="15.75">
      <c r="B20" s="447" t="s">
        <v>370</v>
      </c>
      <c r="C20" s="447"/>
      <c r="D20" s="447"/>
      <c r="E20" s="447"/>
      <c r="F20" s="447"/>
      <c r="G20" s="447"/>
      <c r="I20" s="256"/>
    </row>
    <row r="22" spans="1:7" ht="12.75">
      <c r="A22" s="448" t="s">
        <v>2</v>
      </c>
      <c r="B22" s="450" t="s">
        <v>64</v>
      </c>
      <c r="C22" s="448" t="s">
        <v>350</v>
      </c>
      <c r="D22" s="249" t="s">
        <v>351</v>
      </c>
      <c r="E22" s="448" t="s">
        <v>352</v>
      </c>
      <c r="F22" s="448" t="s">
        <v>353</v>
      </c>
      <c r="G22" s="249" t="s">
        <v>351</v>
      </c>
    </row>
    <row r="23" spans="1:7" ht="12.75">
      <c r="A23" s="449"/>
      <c r="B23" s="451"/>
      <c r="C23" s="449"/>
      <c r="D23" s="250">
        <v>41275</v>
      </c>
      <c r="E23" s="449"/>
      <c r="F23" s="449"/>
      <c r="G23" s="250">
        <v>41639</v>
      </c>
    </row>
    <row r="24" spans="1:7" ht="12.75">
      <c r="A24" s="251">
        <v>1</v>
      </c>
      <c r="B24" s="252" t="s">
        <v>23</v>
      </c>
      <c r="C24" s="251"/>
      <c r="D24" s="265">
        <v>0</v>
      </c>
      <c r="E24" s="265"/>
      <c r="F24" s="265"/>
      <c r="G24" s="265">
        <v>0</v>
      </c>
    </row>
    <row r="25" spans="1:7" ht="12.75">
      <c r="A25" s="251">
        <v>2</v>
      </c>
      <c r="B25" s="232" t="s">
        <v>360</v>
      </c>
      <c r="C25" s="251"/>
      <c r="D25" s="265"/>
      <c r="E25" s="265"/>
      <c r="F25" s="265"/>
      <c r="G25" s="265">
        <v>0</v>
      </c>
    </row>
    <row r="26" spans="1:7" ht="12.75">
      <c r="A26" s="251">
        <v>3</v>
      </c>
      <c r="B26" s="252" t="s">
        <v>361</v>
      </c>
      <c r="C26" s="251"/>
      <c r="D26" s="265">
        <v>0</v>
      </c>
      <c r="E26" s="267">
        <f>'Acc.Statement'!E18</f>
        <v>5590</v>
      </c>
      <c r="F26" s="265"/>
      <c r="G26" s="265">
        <f>E26</f>
        <v>5590</v>
      </c>
    </row>
    <row r="27" spans="1:7" ht="12.75">
      <c r="A27" s="251">
        <v>4</v>
      </c>
      <c r="B27" s="252" t="s">
        <v>181</v>
      </c>
      <c r="C27" s="251"/>
      <c r="D27" s="265">
        <v>4376777</v>
      </c>
      <c r="E27" s="265">
        <f>'Acc.Statement'!E19-AAM!D27</f>
        <v>1320245</v>
      </c>
      <c r="F27" s="265"/>
      <c r="G27" s="265">
        <f>SUM(D27:F27)</f>
        <v>5697022</v>
      </c>
    </row>
    <row r="28" spans="1:7" ht="12.75">
      <c r="A28" s="251">
        <v>5</v>
      </c>
      <c r="B28" s="252" t="s">
        <v>356</v>
      </c>
      <c r="C28" s="251"/>
      <c r="D28" s="265">
        <v>1433977</v>
      </c>
      <c r="E28" s="265">
        <f>'Acc.Statement'!E22-AAM!D28</f>
        <v>441714.53</v>
      </c>
      <c r="F28" s="265"/>
      <c r="G28" s="265">
        <f>SUM(D28:F28)</f>
        <v>1875691.53</v>
      </c>
    </row>
    <row r="29" spans="1:7" ht="12.75">
      <c r="A29" s="251">
        <v>6</v>
      </c>
      <c r="B29" s="252" t="s">
        <v>357</v>
      </c>
      <c r="C29" s="251"/>
      <c r="D29" s="265">
        <v>1159191</v>
      </c>
      <c r="E29" s="265">
        <f>('Acc.Statement'!E20+'Acc.Statement'!E21)-D29</f>
        <v>302520</v>
      </c>
      <c r="F29" s="265"/>
      <c r="G29" s="265">
        <f>SUM(D29:F29)</f>
        <v>1461711</v>
      </c>
    </row>
    <row r="30" spans="1:7" ht="12.75">
      <c r="A30" s="251">
        <v>7</v>
      </c>
      <c r="B30" s="252" t="s">
        <v>358</v>
      </c>
      <c r="C30" s="251"/>
      <c r="D30" s="265">
        <v>10830</v>
      </c>
      <c r="E30" s="265">
        <f>'Acc.Statement'!E23-AAM!D30</f>
        <v>5013</v>
      </c>
      <c r="F30" s="265"/>
      <c r="G30" s="265">
        <f>SUM(D30:F30)</f>
        <v>15843</v>
      </c>
    </row>
    <row r="31" spans="1:7" ht="12.75">
      <c r="A31" s="251">
        <v>8</v>
      </c>
      <c r="B31" s="236"/>
      <c r="C31" s="251"/>
      <c r="D31" s="265"/>
      <c r="E31" s="265"/>
      <c r="F31" s="265"/>
      <c r="G31" s="265">
        <v>0</v>
      </c>
    </row>
    <row r="32" spans="1:7" ht="13.5" thickBot="1">
      <c r="A32" s="251">
        <v>9</v>
      </c>
      <c r="B32" s="241"/>
      <c r="C32" s="255"/>
      <c r="D32" s="266"/>
      <c r="E32" s="266"/>
      <c r="F32" s="266"/>
      <c r="G32" s="266">
        <v>0</v>
      </c>
    </row>
    <row r="33" spans="1:10" ht="13.5" thickBot="1">
      <c r="A33" s="268"/>
      <c r="B33" s="269" t="s">
        <v>359</v>
      </c>
      <c r="C33" s="270"/>
      <c r="D33" s="271">
        <f>SUM(D24:D32)</f>
        <v>6980775</v>
      </c>
      <c r="E33" s="271">
        <f>SUM(E24:E32)</f>
        <v>2075082.53</v>
      </c>
      <c r="F33" s="271">
        <f>SUM(F24:F32)</f>
        <v>0</v>
      </c>
      <c r="G33" s="271">
        <f>SUM(G24:G32)</f>
        <v>9055857.530000001</v>
      </c>
      <c r="H33" s="257"/>
      <c r="I33" s="256"/>
      <c r="J33" s="256"/>
    </row>
    <row r="34" ht="12.75">
      <c r="G34" s="257"/>
    </row>
    <row r="36" spans="2:7" ht="15.75">
      <c r="B36" s="447" t="s">
        <v>371</v>
      </c>
      <c r="C36" s="447"/>
      <c r="D36" s="447"/>
      <c r="E36" s="447"/>
      <c r="F36" s="447"/>
      <c r="G36" s="447"/>
    </row>
    <row r="38" spans="1:7" ht="12.75">
      <c r="A38" s="448" t="s">
        <v>2</v>
      </c>
      <c r="B38" s="450" t="s">
        <v>64</v>
      </c>
      <c r="C38" s="448" t="s">
        <v>350</v>
      </c>
      <c r="D38" s="249" t="s">
        <v>351</v>
      </c>
      <c r="E38" s="448" t="s">
        <v>352</v>
      </c>
      <c r="F38" s="448" t="s">
        <v>353</v>
      </c>
      <c r="G38" s="249" t="s">
        <v>351</v>
      </c>
    </row>
    <row r="39" spans="1:7" ht="12.75">
      <c r="A39" s="449"/>
      <c r="B39" s="451"/>
      <c r="C39" s="449"/>
      <c r="D39" s="250">
        <v>41275</v>
      </c>
      <c r="E39" s="449"/>
      <c r="F39" s="449"/>
      <c r="G39" s="250">
        <v>41639</v>
      </c>
    </row>
    <row r="40" spans="1:7" ht="12.75">
      <c r="A40" s="251">
        <v>1</v>
      </c>
      <c r="B40" s="232" t="s">
        <v>23</v>
      </c>
      <c r="C40" s="251"/>
      <c r="D40" s="265">
        <f>D8-D24</f>
        <v>1098159600</v>
      </c>
      <c r="E40" s="265">
        <f>E8</f>
        <v>240550000</v>
      </c>
      <c r="F40" s="265">
        <v>0</v>
      </c>
      <c r="G40" s="265">
        <f>D40+E40-F40</f>
        <v>1338709600</v>
      </c>
    </row>
    <row r="41" spans="1:14" ht="12.75">
      <c r="A41" s="251">
        <v>2</v>
      </c>
      <c r="B41" s="252" t="s">
        <v>360</v>
      </c>
      <c r="C41" s="251"/>
      <c r="D41" s="265">
        <f aca="true" t="shared" si="1" ref="D41:D46">D9-D25</f>
        <v>250514045</v>
      </c>
      <c r="E41" s="265">
        <f>E9</f>
        <v>16446454.606999999</v>
      </c>
      <c r="F41" s="265"/>
      <c r="G41" s="265">
        <f aca="true" t="shared" si="2" ref="G41:G47">D41+E41-F41</f>
        <v>266960499.607</v>
      </c>
      <c r="M41" s="5"/>
      <c r="N41" s="5"/>
    </row>
    <row r="42" spans="1:14" ht="12.75">
      <c r="A42" s="251">
        <v>3</v>
      </c>
      <c r="B42" s="252" t="s">
        <v>361</v>
      </c>
      <c r="C42" s="251"/>
      <c r="D42" s="265">
        <f t="shared" si="1"/>
        <v>0</v>
      </c>
      <c r="E42" s="265">
        <f>E10-E26</f>
        <v>199557.979</v>
      </c>
      <c r="F42" s="265"/>
      <c r="G42" s="265">
        <f t="shared" si="2"/>
        <v>199557.979</v>
      </c>
      <c r="M42" s="5"/>
      <c r="N42" s="5"/>
    </row>
    <row r="43" spans="1:14" ht="12.75">
      <c r="A43" s="251">
        <v>4</v>
      </c>
      <c r="B43" s="252" t="s">
        <v>181</v>
      </c>
      <c r="C43" s="251"/>
      <c r="D43" s="265">
        <f t="shared" si="1"/>
        <v>5861233</v>
      </c>
      <c r="E43" s="265">
        <f>E11-E27</f>
        <v>1639705</v>
      </c>
      <c r="F43" s="265"/>
      <c r="G43" s="265">
        <f t="shared" si="2"/>
        <v>7500938</v>
      </c>
      <c r="M43" s="5"/>
      <c r="N43" s="5"/>
    </row>
    <row r="44" spans="1:14" ht="12.75">
      <c r="A44" s="251">
        <v>5</v>
      </c>
      <c r="B44" s="252" t="s">
        <v>356</v>
      </c>
      <c r="C44" s="251"/>
      <c r="D44" s="265">
        <f t="shared" si="1"/>
        <v>1738056</v>
      </c>
      <c r="E44" s="265"/>
      <c r="F44" s="265">
        <f>E12-E28</f>
        <v>-382208.69000000006</v>
      </c>
      <c r="G44" s="265">
        <f>D44+E44+F44</f>
        <v>1355847.31</v>
      </c>
      <c r="M44" s="5"/>
      <c r="N44" s="5"/>
    </row>
    <row r="45" spans="1:14" ht="12.75">
      <c r="A45" s="251">
        <v>6</v>
      </c>
      <c r="B45" s="252" t="s">
        <v>357</v>
      </c>
      <c r="C45" s="251"/>
      <c r="D45" s="265">
        <f t="shared" si="1"/>
        <v>1512597</v>
      </c>
      <c r="E45" s="265"/>
      <c r="F45" s="265">
        <f>E13-E29</f>
        <v>-264720</v>
      </c>
      <c r="G45" s="265">
        <f>D45+E45+F45</f>
        <v>1247877</v>
      </c>
      <c r="M45" s="5"/>
      <c r="N45" s="5"/>
    </row>
    <row r="46" spans="1:14" ht="12.75">
      <c r="A46" s="251">
        <v>7</v>
      </c>
      <c r="B46" s="252" t="s">
        <v>358</v>
      </c>
      <c r="C46" s="251"/>
      <c r="D46" s="265">
        <f t="shared" si="1"/>
        <v>26855612</v>
      </c>
      <c r="E46" s="265">
        <f>E14-E30</f>
        <v>47814554.276999995</v>
      </c>
      <c r="F46" s="265"/>
      <c r="G46" s="265">
        <f t="shared" si="2"/>
        <v>74670166.277</v>
      </c>
      <c r="M46" s="5"/>
      <c r="N46" s="5"/>
    </row>
    <row r="47" spans="1:14" ht="12.75">
      <c r="A47" s="251">
        <v>8</v>
      </c>
      <c r="B47" s="236"/>
      <c r="C47" s="251"/>
      <c r="D47" s="265"/>
      <c r="E47" s="265"/>
      <c r="F47" s="265"/>
      <c r="G47" s="265">
        <f t="shared" si="2"/>
        <v>0</v>
      </c>
      <c r="M47" s="5"/>
      <c r="N47" s="5"/>
    </row>
    <row r="48" spans="1:14" ht="13.5" thickBot="1">
      <c r="A48" s="251">
        <v>9</v>
      </c>
      <c r="B48" s="241"/>
      <c r="C48" s="255"/>
      <c r="D48" s="266"/>
      <c r="E48" s="266"/>
      <c r="F48" s="266"/>
      <c r="G48" s="266">
        <v>0</v>
      </c>
      <c r="M48" s="5"/>
      <c r="N48" s="5"/>
    </row>
    <row r="49" spans="1:14" ht="13.5" thickBot="1">
      <c r="A49" s="268"/>
      <c r="B49" s="269" t="s">
        <v>359</v>
      </c>
      <c r="C49" s="270"/>
      <c r="D49" s="271">
        <f>SUM(D40:D48)</f>
        <v>1384641143</v>
      </c>
      <c r="E49" s="271">
        <f>SUM(E40:E48)</f>
        <v>306650271.863</v>
      </c>
      <c r="F49" s="271">
        <f>SUM(F40:F48)</f>
        <v>-646928.6900000001</v>
      </c>
      <c r="G49" s="271">
        <f>SUM(G40:G48)</f>
        <v>1690644486.1729999</v>
      </c>
      <c r="H49" s="256"/>
      <c r="I49" s="257"/>
      <c r="J49" s="256"/>
      <c r="M49" s="258"/>
      <c r="N49" s="5"/>
    </row>
    <row r="50" spans="6:10" s="5" customFormat="1" ht="12.75">
      <c r="F50" s="254"/>
      <c r="G50" s="259"/>
      <c r="J50" s="254"/>
    </row>
    <row r="51" spans="4:14" ht="12.75">
      <c r="D51" s="256"/>
      <c r="G51" s="256"/>
      <c r="I51" s="257"/>
      <c r="M51" s="5"/>
      <c r="N51" s="5"/>
    </row>
    <row r="52" spans="4:14" ht="12.75">
      <c r="D52" s="256"/>
      <c r="G52" s="256"/>
      <c r="I52" s="256"/>
      <c r="M52" s="5"/>
      <c r="N52" s="5"/>
    </row>
    <row r="53" spans="5:14" ht="15.75">
      <c r="E53" s="446" t="s">
        <v>216</v>
      </c>
      <c r="F53" s="446"/>
      <c r="G53" s="446"/>
      <c r="M53" s="5"/>
      <c r="N53" s="5"/>
    </row>
    <row r="54" spans="5:7" ht="12.75">
      <c r="E54" s="445" t="s">
        <v>217</v>
      </c>
      <c r="F54" s="445"/>
      <c r="G54" s="44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4:G54"/>
    <mergeCell ref="E53:G53"/>
    <mergeCell ref="B36:G36"/>
    <mergeCell ref="A38:A39"/>
    <mergeCell ref="B38:B39"/>
    <mergeCell ref="C38:C39"/>
    <mergeCell ref="E38:E39"/>
    <mergeCell ref="F38:F39"/>
  </mergeCells>
  <printOptions/>
  <pageMargins left="0.22" right="0.2" top="0.29" bottom="0.36" header="0.16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6.140625" style="21" customWidth="1"/>
    <col min="2" max="3" width="9.140625" style="21" customWidth="1"/>
    <col min="4" max="4" width="9.28125" style="21" customWidth="1"/>
    <col min="5" max="5" width="11.421875" style="21" customWidth="1"/>
    <col min="6" max="6" width="12.8515625" style="21" customWidth="1"/>
    <col min="7" max="7" width="5.421875" style="21" customWidth="1"/>
    <col min="8" max="9" width="9.140625" style="21" customWidth="1"/>
    <col min="10" max="10" width="3.140625" style="21" customWidth="1"/>
    <col min="11" max="11" width="9.140625" style="21" customWidth="1"/>
    <col min="12" max="12" width="1.8515625" style="21" customWidth="1"/>
    <col min="13" max="16384" width="9.140625" style="21" customWidth="1"/>
  </cols>
  <sheetData>
    <row r="1" s="17" customFormat="1" ht="6.75" customHeight="1"/>
    <row r="2" spans="2:11" s="17" customFormat="1" ht="12.75">
      <c r="B2" s="22"/>
      <c r="C2" s="23"/>
      <c r="D2" s="23"/>
      <c r="E2" s="23"/>
      <c r="F2" s="23"/>
      <c r="G2" s="23"/>
      <c r="H2" s="23"/>
      <c r="I2" s="23"/>
      <c r="J2" s="23"/>
      <c r="K2" s="24"/>
    </row>
    <row r="3" spans="2:11" s="18" customFormat="1" ht="13.5" customHeight="1">
      <c r="B3" s="25"/>
      <c r="C3" s="26" t="s">
        <v>158</v>
      </c>
      <c r="D3" s="26"/>
      <c r="E3" s="26"/>
      <c r="F3" s="148" t="s">
        <v>173</v>
      </c>
      <c r="G3" s="28"/>
      <c r="H3" s="29"/>
      <c r="I3" s="27"/>
      <c r="J3" s="26"/>
      <c r="K3" s="30"/>
    </row>
    <row r="4" spans="2:11" s="18" customFormat="1" ht="13.5" customHeight="1">
      <c r="B4" s="25"/>
      <c r="C4" s="26" t="s">
        <v>94</v>
      </c>
      <c r="D4" s="26"/>
      <c r="E4" s="26"/>
      <c r="F4" s="27" t="s">
        <v>174</v>
      </c>
      <c r="G4" s="31"/>
      <c r="H4" s="32"/>
      <c r="I4" s="33"/>
      <c r="J4" s="33"/>
      <c r="K4" s="30"/>
    </row>
    <row r="5" spans="2:11" s="18" customFormat="1" ht="13.5" customHeight="1">
      <c r="B5" s="25"/>
      <c r="C5" s="26" t="s">
        <v>5</v>
      </c>
      <c r="D5" s="26"/>
      <c r="E5" s="26"/>
      <c r="F5" s="149" t="s">
        <v>178</v>
      </c>
      <c r="G5" s="27"/>
      <c r="H5" s="27"/>
      <c r="I5" s="27"/>
      <c r="J5" s="27"/>
      <c r="K5" s="30"/>
    </row>
    <row r="6" spans="2:11" s="18" customFormat="1" ht="13.5" customHeight="1">
      <c r="B6" s="25"/>
      <c r="C6" s="26"/>
      <c r="D6" s="26"/>
      <c r="E6" s="26"/>
      <c r="F6" s="26"/>
      <c r="G6" s="26"/>
      <c r="H6" s="35"/>
      <c r="I6" s="35"/>
      <c r="J6" s="33"/>
      <c r="K6" s="30"/>
    </row>
    <row r="7" spans="2:11" s="18" customFormat="1" ht="13.5" customHeight="1">
      <c r="B7" s="25"/>
      <c r="C7" s="26" t="s">
        <v>0</v>
      </c>
      <c r="D7" s="26"/>
      <c r="E7" s="26"/>
      <c r="F7" s="153">
        <v>39534</v>
      </c>
      <c r="G7" s="36"/>
      <c r="H7" s="26"/>
      <c r="I7" s="26"/>
      <c r="J7" s="26"/>
      <c r="K7" s="30"/>
    </row>
    <row r="8" spans="2:11" s="18" customFormat="1" ht="13.5" customHeight="1">
      <c r="B8" s="25"/>
      <c r="C8" s="26" t="s">
        <v>1</v>
      </c>
      <c r="D8" s="26"/>
      <c r="E8" s="26"/>
      <c r="F8" s="34" t="s">
        <v>175</v>
      </c>
      <c r="G8" s="37"/>
      <c r="H8" s="26"/>
      <c r="I8" s="26"/>
      <c r="J8" s="26"/>
      <c r="K8" s="30"/>
    </row>
    <row r="9" spans="2:11" s="18" customFormat="1" ht="13.5" customHeight="1">
      <c r="B9" s="25"/>
      <c r="C9" s="26"/>
      <c r="D9" s="26"/>
      <c r="E9" s="26"/>
      <c r="F9" s="26"/>
      <c r="G9" s="26"/>
      <c r="H9" s="26"/>
      <c r="I9" s="26"/>
      <c r="J9" s="26"/>
      <c r="K9" s="30"/>
    </row>
    <row r="10" spans="2:11" s="18" customFormat="1" ht="13.5" customHeight="1">
      <c r="B10" s="25"/>
      <c r="C10" s="26" t="s">
        <v>31</v>
      </c>
      <c r="D10" s="26"/>
      <c r="E10" s="26"/>
      <c r="F10" s="148" t="s">
        <v>176</v>
      </c>
      <c r="G10" s="27"/>
      <c r="H10" s="27"/>
      <c r="I10" s="27"/>
      <c r="J10" s="27"/>
      <c r="K10" s="30"/>
    </row>
    <row r="11" spans="2:11" s="18" customFormat="1" ht="13.5" customHeight="1">
      <c r="B11" s="25"/>
      <c r="C11" s="26"/>
      <c r="D11" s="26"/>
      <c r="E11" s="26"/>
      <c r="F11" s="34" t="s">
        <v>177</v>
      </c>
      <c r="G11" s="34"/>
      <c r="H11" s="34"/>
      <c r="I11" s="34"/>
      <c r="J11" s="34"/>
      <c r="K11" s="30"/>
    </row>
    <row r="12" spans="2:11" s="18" customFormat="1" ht="13.5" customHeight="1">
      <c r="B12" s="25"/>
      <c r="C12" s="26"/>
      <c r="D12" s="26"/>
      <c r="E12" s="26"/>
      <c r="F12" s="34"/>
      <c r="G12" s="34"/>
      <c r="H12" s="34"/>
      <c r="I12" s="34"/>
      <c r="J12" s="34"/>
      <c r="K12" s="30"/>
    </row>
    <row r="13" spans="2:11" s="19" customFormat="1" ht="12.75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2:11" s="19" customFormat="1" ht="12.75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s="19" customFormat="1" ht="12.75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s="19" customFormat="1" ht="12.75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s="19" customFormat="1" ht="12.75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s="19" customFormat="1" ht="12.75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s="19" customFormat="1" ht="12.75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s="19" customFormat="1" ht="12.75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s="19" customFormat="1" ht="12.75">
      <c r="B21" s="38"/>
      <c r="D21" s="39"/>
      <c r="E21" s="39"/>
      <c r="F21" s="39"/>
      <c r="G21" s="39"/>
      <c r="H21" s="39"/>
      <c r="I21" s="39"/>
      <c r="J21" s="39"/>
      <c r="K21" s="40"/>
    </row>
    <row r="22" spans="2:11" s="19" customFormat="1" ht="12.75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s="19" customFormat="1" ht="12.75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s="19" customFormat="1" ht="12.75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1:11" s="41" customFormat="1" ht="33.75">
      <c r="A25" s="19"/>
      <c r="B25" s="346" t="s">
        <v>6</v>
      </c>
      <c r="C25" s="347"/>
      <c r="D25" s="347"/>
      <c r="E25" s="347"/>
      <c r="F25" s="347"/>
      <c r="G25" s="347"/>
      <c r="H25" s="347"/>
      <c r="I25" s="347"/>
      <c r="J25" s="347"/>
      <c r="K25" s="348"/>
    </row>
    <row r="26" spans="1:11" s="19" customFormat="1" ht="12.75">
      <c r="A26" s="41"/>
      <c r="B26" s="42"/>
      <c r="C26" s="349" t="s">
        <v>170</v>
      </c>
      <c r="D26" s="350"/>
      <c r="E26" s="350"/>
      <c r="F26" s="350"/>
      <c r="G26" s="350"/>
      <c r="H26" s="350"/>
      <c r="I26" s="350"/>
      <c r="J26" s="350"/>
      <c r="K26" s="40"/>
    </row>
    <row r="27" spans="2:11" s="19" customFormat="1" ht="12.75">
      <c r="B27" s="38"/>
      <c r="C27" s="350" t="s">
        <v>74</v>
      </c>
      <c r="D27" s="350"/>
      <c r="E27" s="350"/>
      <c r="F27" s="350"/>
      <c r="G27" s="350"/>
      <c r="H27" s="350"/>
      <c r="I27" s="350"/>
      <c r="J27" s="350"/>
      <c r="K27" s="40"/>
    </row>
    <row r="28" spans="2:11" s="19" customFormat="1" ht="12.75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s="19" customFormat="1" ht="12.75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1:11" s="46" customFormat="1" ht="33.75">
      <c r="A30" s="19"/>
      <c r="B30" s="38"/>
      <c r="C30" s="39"/>
      <c r="D30" s="39"/>
      <c r="E30" s="39"/>
      <c r="F30" s="43" t="s">
        <v>365</v>
      </c>
      <c r="G30" s="44"/>
      <c r="H30" s="44"/>
      <c r="I30" s="44"/>
      <c r="J30" s="44"/>
      <c r="K30" s="45"/>
    </row>
    <row r="31" spans="2:11" s="46" customFormat="1" ht="12.75">
      <c r="B31" s="47"/>
      <c r="C31" s="44"/>
      <c r="D31" s="44"/>
      <c r="E31" s="44"/>
      <c r="F31" s="44"/>
      <c r="G31" s="44"/>
      <c r="H31" s="44"/>
      <c r="I31" s="44"/>
      <c r="J31" s="44"/>
      <c r="K31" s="45"/>
    </row>
    <row r="32" spans="2:11" s="46" customFormat="1" ht="12.75">
      <c r="B32" s="47"/>
      <c r="C32" s="44"/>
      <c r="D32" s="44"/>
      <c r="E32" s="44"/>
      <c r="F32" s="44"/>
      <c r="G32" s="44"/>
      <c r="H32" s="44"/>
      <c r="I32" s="44"/>
      <c r="J32" s="44"/>
      <c r="K32" s="45"/>
    </row>
    <row r="33" spans="2:11" s="46" customFormat="1" ht="12.75">
      <c r="B33" s="47"/>
      <c r="C33" s="44"/>
      <c r="D33" s="44"/>
      <c r="E33" s="44"/>
      <c r="F33" s="44"/>
      <c r="G33" s="44"/>
      <c r="H33" s="44"/>
      <c r="I33" s="44"/>
      <c r="J33" s="44"/>
      <c r="K33" s="45"/>
    </row>
    <row r="34" spans="2:11" s="46" customFormat="1" ht="12.75">
      <c r="B34" s="47"/>
      <c r="C34" s="44"/>
      <c r="D34" s="44"/>
      <c r="E34" s="44"/>
      <c r="F34" s="44"/>
      <c r="G34" s="44"/>
      <c r="H34" s="44"/>
      <c r="I34" s="44"/>
      <c r="J34" s="44"/>
      <c r="K34" s="45"/>
    </row>
    <row r="35" spans="2:11" s="46" customFormat="1" ht="12.75">
      <c r="B35" s="47"/>
      <c r="C35" s="44"/>
      <c r="D35" s="44"/>
      <c r="E35" s="44"/>
      <c r="F35" s="44"/>
      <c r="G35" s="44"/>
      <c r="H35" s="44"/>
      <c r="I35" s="44"/>
      <c r="J35" s="44"/>
      <c r="K35" s="45"/>
    </row>
    <row r="36" spans="2:11" s="46" customFormat="1" ht="12.75">
      <c r="B36" s="47"/>
      <c r="C36" s="44"/>
      <c r="D36" s="44"/>
      <c r="E36" s="44"/>
      <c r="F36" s="44"/>
      <c r="G36" s="44"/>
      <c r="H36" s="44"/>
      <c r="I36" s="44"/>
      <c r="J36" s="44"/>
      <c r="K36" s="45"/>
    </row>
    <row r="37" spans="2:11" s="46" customFormat="1" ht="12.75">
      <c r="B37" s="47"/>
      <c r="C37" s="44"/>
      <c r="D37" s="44"/>
      <c r="E37" s="44"/>
      <c r="F37" s="44"/>
      <c r="G37" s="44"/>
      <c r="H37" s="44"/>
      <c r="I37" s="44"/>
      <c r="J37" s="44"/>
      <c r="K37" s="45"/>
    </row>
    <row r="38" spans="2:11" s="46" customFormat="1" ht="12.75">
      <c r="B38" s="47"/>
      <c r="C38" s="44"/>
      <c r="D38" s="44"/>
      <c r="E38" s="44"/>
      <c r="F38" s="44"/>
      <c r="G38" s="44"/>
      <c r="H38" s="44"/>
      <c r="I38" s="44"/>
      <c r="J38" s="44"/>
      <c r="K38" s="45"/>
    </row>
    <row r="39" spans="2:11" s="46" customFormat="1" ht="12.75">
      <c r="B39" s="47"/>
      <c r="C39" s="44"/>
      <c r="D39" s="44"/>
      <c r="E39" s="44"/>
      <c r="F39" s="44"/>
      <c r="G39" s="44"/>
      <c r="H39" s="44"/>
      <c r="I39" s="44"/>
      <c r="J39" s="44"/>
      <c r="K39" s="45"/>
    </row>
    <row r="40" spans="2:11" s="46" customFormat="1" ht="12.75">
      <c r="B40" s="47"/>
      <c r="C40" s="44"/>
      <c r="D40" s="44"/>
      <c r="E40" s="44"/>
      <c r="F40" s="44"/>
      <c r="G40" s="44"/>
      <c r="H40" s="44"/>
      <c r="I40" s="44"/>
      <c r="J40" s="44"/>
      <c r="K40" s="45"/>
    </row>
    <row r="41" spans="2:11" s="46" customFormat="1" ht="12.75">
      <c r="B41" s="47"/>
      <c r="C41" s="44"/>
      <c r="D41" s="44"/>
      <c r="E41" s="44"/>
      <c r="F41" s="44"/>
      <c r="G41" s="44"/>
      <c r="H41" s="44"/>
      <c r="I41" s="44"/>
      <c r="J41" s="44"/>
      <c r="K41" s="45"/>
    </row>
    <row r="42" spans="2:11" s="46" customFormat="1" ht="12.75">
      <c r="B42" s="47"/>
      <c r="C42" s="44"/>
      <c r="D42" s="44"/>
      <c r="E42" s="44"/>
      <c r="F42" s="44"/>
      <c r="G42" s="44"/>
      <c r="H42" s="44"/>
      <c r="I42" s="44"/>
      <c r="J42" s="44"/>
      <c r="K42" s="45"/>
    </row>
    <row r="43" spans="2:11" s="46" customFormat="1" ht="12.75">
      <c r="B43" s="47"/>
      <c r="C43" s="44"/>
      <c r="D43" s="44"/>
      <c r="E43" s="44"/>
      <c r="F43" s="44"/>
      <c r="G43" s="44"/>
      <c r="H43" s="44"/>
      <c r="I43" s="44"/>
      <c r="J43" s="44"/>
      <c r="K43" s="45"/>
    </row>
    <row r="44" spans="2:11" s="46" customFormat="1" ht="12.75">
      <c r="B44" s="47"/>
      <c r="C44" s="44"/>
      <c r="D44" s="44"/>
      <c r="E44" s="44"/>
      <c r="F44" s="44"/>
      <c r="G44" s="44"/>
      <c r="H44" s="44"/>
      <c r="I44" s="44"/>
      <c r="J44" s="44"/>
      <c r="K44" s="45"/>
    </row>
    <row r="45" spans="2:11" s="46" customFormat="1" ht="9" customHeight="1">
      <c r="B45" s="47"/>
      <c r="C45" s="44"/>
      <c r="D45" s="44"/>
      <c r="E45" s="44"/>
      <c r="F45" s="44"/>
      <c r="G45" s="44"/>
      <c r="H45" s="44"/>
      <c r="I45" s="44"/>
      <c r="J45" s="44"/>
      <c r="K45" s="45"/>
    </row>
    <row r="46" spans="2:11" s="46" customFormat="1" ht="12.75">
      <c r="B46" s="47"/>
      <c r="C46" s="44"/>
      <c r="D46" s="44"/>
      <c r="E46" s="44"/>
      <c r="F46" s="44"/>
      <c r="G46" s="44"/>
      <c r="H46" s="44"/>
      <c r="I46" s="44"/>
      <c r="J46" s="44"/>
      <c r="K46" s="45"/>
    </row>
    <row r="47" spans="2:11" s="46" customFormat="1" ht="12.75">
      <c r="B47" s="47"/>
      <c r="C47" s="44"/>
      <c r="D47" s="44"/>
      <c r="E47" s="44"/>
      <c r="F47" s="44"/>
      <c r="G47" s="44"/>
      <c r="H47" s="44"/>
      <c r="I47" s="44"/>
      <c r="J47" s="44"/>
      <c r="K47" s="45"/>
    </row>
    <row r="48" spans="2:11" s="18" customFormat="1" ht="12.75" customHeight="1">
      <c r="B48" s="25"/>
      <c r="C48" s="26" t="s">
        <v>100</v>
      </c>
      <c r="D48" s="26"/>
      <c r="E48" s="26"/>
      <c r="F48" s="26"/>
      <c r="G48" s="26"/>
      <c r="H48" s="351" t="s">
        <v>167</v>
      </c>
      <c r="I48" s="351"/>
      <c r="J48" s="26"/>
      <c r="K48" s="30"/>
    </row>
    <row r="49" spans="2:11" s="18" customFormat="1" ht="12.75" customHeight="1">
      <c r="B49" s="25"/>
      <c r="C49" s="26" t="s">
        <v>101</v>
      </c>
      <c r="D49" s="26"/>
      <c r="E49" s="26"/>
      <c r="F49" s="26"/>
      <c r="G49" s="26"/>
      <c r="H49" s="355"/>
      <c r="I49" s="355"/>
      <c r="J49" s="26"/>
      <c r="K49" s="30"/>
    </row>
    <row r="50" spans="2:11" s="18" customFormat="1" ht="12.75" customHeight="1">
      <c r="B50" s="25"/>
      <c r="C50" s="26" t="s">
        <v>95</v>
      </c>
      <c r="D50" s="26"/>
      <c r="E50" s="26"/>
      <c r="F50" s="26"/>
      <c r="G50" s="26"/>
      <c r="H50" s="355" t="s">
        <v>166</v>
      </c>
      <c r="I50" s="355"/>
      <c r="J50" s="26"/>
      <c r="K50" s="30"/>
    </row>
    <row r="51" spans="2:11" s="18" customFormat="1" ht="12.75" customHeight="1">
      <c r="B51" s="25"/>
      <c r="C51" s="26" t="s">
        <v>96</v>
      </c>
      <c r="D51" s="26"/>
      <c r="E51" s="26"/>
      <c r="F51" s="26"/>
      <c r="G51" s="26"/>
      <c r="H51" s="355"/>
      <c r="I51" s="355"/>
      <c r="J51" s="26"/>
      <c r="K51" s="30"/>
    </row>
    <row r="52" spans="2:11" s="19" customFormat="1" ht="12.75">
      <c r="B52" s="38"/>
      <c r="C52" s="39"/>
      <c r="D52" s="39"/>
      <c r="E52" s="39"/>
      <c r="F52" s="39"/>
      <c r="G52" s="39"/>
      <c r="H52" s="39"/>
      <c r="I52" s="39"/>
      <c r="J52" s="39"/>
      <c r="K52" s="40"/>
    </row>
    <row r="53" spans="2:11" s="20" customFormat="1" ht="12.75" customHeight="1">
      <c r="B53" s="48"/>
      <c r="C53" s="26" t="s">
        <v>102</v>
      </c>
      <c r="D53" s="26"/>
      <c r="E53" s="26"/>
      <c r="F53" s="26"/>
      <c r="G53" s="37" t="s">
        <v>97</v>
      </c>
      <c r="H53" s="356" t="s">
        <v>366</v>
      </c>
      <c r="I53" s="350"/>
      <c r="J53" s="49"/>
      <c r="K53" s="50"/>
    </row>
    <row r="54" spans="2:11" s="20" customFormat="1" ht="12.75" customHeight="1">
      <c r="B54" s="48"/>
      <c r="C54" s="26"/>
      <c r="D54" s="26"/>
      <c r="E54" s="26"/>
      <c r="F54" s="26"/>
      <c r="G54" s="37" t="s">
        <v>98</v>
      </c>
      <c r="H54" s="354" t="s">
        <v>367</v>
      </c>
      <c r="I54" s="350"/>
      <c r="J54" s="49"/>
      <c r="K54" s="50"/>
    </row>
    <row r="55" spans="2:11" s="20" customFormat="1" ht="7.5" customHeight="1">
      <c r="B55" s="48"/>
      <c r="C55" s="26"/>
      <c r="D55" s="26"/>
      <c r="E55" s="26"/>
      <c r="F55" s="26"/>
      <c r="G55" s="37"/>
      <c r="H55" s="37"/>
      <c r="I55" s="37"/>
      <c r="J55" s="49"/>
      <c r="K55" s="50"/>
    </row>
    <row r="56" spans="2:11" s="20" customFormat="1" ht="12.75" customHeight="1">
      <c r="B56" s="48"/>
      <c r="C56" s="26" t="s">
        <v>99</v>
      </c>
      <c r="D56" s="26"/>
      <c r="E56" s="26"/>
      <c r="F56" s="37"/>
      <c r="G56" s="26"/>
      <c r="H56" s="352" t="s">
        <v>367</v>
      </c>
      <c r="I56" s="353"/>
      <c r="J56" s="49"/>
      <c r="K56" s="50"/>
    </row>
    <row r="57" spans="2:11" ht="22.5" customHeight="1">
      <c r="B57" s="51"/>
      <c r="C57" s="52"/>
      <c r="D57" s="52"/>
      <c r="E57" s="52"/>
      <c r="F57" s="52"/>
      <c r="G57" s="52"/>
      <c r="H57" s="52"/>
      <c r="I57" s="52"/>
      <c r="J57" s="52"/>
      <c r="K57" s="53"/>
    </row>
    <row r="58" ht="6.75" customHeight="1"/>
  </sheetData>
  <sheetProtection/>
  <mergeCells count="10">
    <mergeCell ref="B25:K25"/>
    <mergeCell ref="C26:J26"/>
    <mergeCell ref="C27:J27"/>
    <mergeCell ref="H48:I48"/>
    <mergeCell ref="H56:I56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10">
      <selection activeCell="G34" sqref="G34"/>
    </sheetView>
  </sheetViews>
  <sheetFormatPr defaultColWidth="9.140625" defaultRowHeight="12.75"/>
  <cols>
    <col min="1" max="1" width="13.28125" style="86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86" customWidth="1"/>
    <col min="6" max="6" width="8.28125" style="86" customWidth="1"/>
    <col min="7" max="8" width="15.7109375" style="89" customWidth="1"/>
    <col min="9" max="9" width="1.421875" style="86" customWidth="1"/>
    <col min="10" max="10" width="13.421875" style="86" customWidth="1"/>
    <col min="11" max="11" width="12.7109375" style="86" bestFit="1" customWidth="1"/>
    <col min="12" max="12" width="10.140625" style="86" bestFit="1" customWidth="1"/>
    <col min="13" max="16384" width="9.140625" style="86" customWidth="1"/>
  </cols>
  <sheetData>
    <row r="1" spans="2:8" s="17" customFormat="1" ht="17.25" customHeight="1">
      <c r="B1" s="54"/>
      <c r="C1" s="54"/>
      <c r="D1" s="54"/>
      <c r="G1" s="55"/>
      <c r="H1" s="55"/>
    </row>
    <row r="2" spans="2:8" s="59" customFormat="1" ht="18">
      <c r="B2" s="56"/>
      <c r="C2" s="57"/>
      <c r="D2" s="57"/>
      <c r="E2" s="58"/>
      <c r="G2" s="357"/>
      <c r="H2" s="357"/>
    </row>
    <row r="3" spans="2:8" s="59" customFormat="1" ht="9" customHeight="1">
      <c r="B3" s="56"/>
      <c r="C3" s="57"/>
      <c r="D3" s="57"/>
      <c r="E3" s="58"/>
      <c r="G3" s="60"/>
      <c r="H3" s="60"/>
    </row>
    <row r="4" spans="2:8" s="61" customFormat="1" ht="18" customHeight="1">
      <c r="B4" s="358" t="s">
        <v>368</v>
      </c>
      <c r="C4" s="358"/>
      <c r="D4" s="358"/>
      <c r="E4" s="358"/>
      <c r="F4" s="358"/>
      <c r="G4" s="358"/>
      <c r="H4" s="358"/>
    </row>
    <row r="5" spans="2:8" s="21" customFormat="1" ht="6.75" customHeight="1" thickBot="1">
      <c r="B5" s="62"/>
      <c r="C5" s="62"/>
      <c r="D5" s="62"/>
      <c r="G5" s="63"/>
      <c r="H5" s="63"/>
    </row>
    <row r="6" spans="2:8" s="21" customFormat="1" ht="12" customHeight="1">
      <c r="B6" s="373" t="s">
        <v>2</v>
      </c>
      <c r="C6" s="367" t="s">
        <v>7</v>
      </c>
      <c r="D6" s="368"/>
      <c r="E6" s="369"/>
      <c r="F6" s="365" t="s">
        <v>8</v>
      </c>
      <c r="G6" s="274" t="s">
        <v>135</v>
      </c>
      <c r="H6" s="275" t="s">
        <v>135</v>
      </c>
    </row>
    <row r="7" spans="2:8" s="21" customFormat="1" ht="12" customHeight="1">
      <c r="B7" s="374"/>
      <c r="C7" s="370"/>
      <c r="D7" s="371"/>
      <c r="E7" s="372"/>
      <c r="F7" s="366"/>
      <c r="G7" s="64" t="s">
        <v>136</v>
      </c>
      <c r="H7" s="276" t="s">
        <v>156</v>
      </c>
    </row>
    <row r="8" spans="2:8" s="68" customFormat="1" ht="24.75" customHeight="1">
      <c r="B8" s="277" t="s">
        <v>3</v>
      </c>
      <c r="C8" s="359" t="s">
        <v>157</v>
      </c>
      <c r="D8" s="360"/>
      <c r="E8" s="361"/>
      <c r="F8" s="66"/>
      <c r="G8" s="146">
        <f>G9+G12+G13+G21+G29+G30+G31</f>
        <v>128510973.26680063</v>
      </c>
      <c r="H8" s="278">
        <v>103922062.89176165</v>
      </c>
    </row>
    <row r="9" spans="2:8" s="68" customFormat="1" ht="16.5" customHeight="1">
      <c r="B9" s="279"/>
      <c r="C9" s="65">
        <v>1</v>
      </c>
      <c r="D9" s="70" t="s">
        <v>9</v>
      </c>
      <c r="E9" s="71"/>
      <c r="F9" s="72"/>
      <c r="G9" s="146">
        <f>G10</f>
        <v>20030629.366813578</v>
      </c>
      <c r="H9" s="278">
        <v>3739966.1873094896</v>
      </c>
    </row>
    <row r="10" spans="2:10" s="77" customFormat="1" ht="16.5" customHeight="1">
      <c r="B10" s="279"/>
      <c r="C10" s="65"/>
      <c r="D10" s="73" t="s">
        <v>103</v>
      </c>
      <c r="E10" s="74" t="s">
        <v>28</v>
      </c>
      <c r="F10" s="75"/>
      <c r="G10" s="155">
        <f>'Acc.Statement'!D69+'Acc.Statement'!D68+'Acc.Statement'!D67+'Acc.Statement'!D66+'Acc.Statement'!D65+'Acc.Statement'!D64</f>
        <v>20030629.366813578</v>
      </c>
      <c r="H10" s="280">
        <v>3739966.1873094896</v>
      </c>
      <c r="J10" s="151"/>
    </row>
    <row r="11" spans="2:8" s="77" customFormat="1" ht="16.5" customHeight="1">
      <c r="B11" s="281"/>
      <c r="C11" s="65"/>
      <c r="D11" s="73" t="s">
        <v>103</v>
      </c>
      <c r="E11" s="74" t="s">
        <v>29</v>
      </c>
      <c r="F11" s="75"/>
      <c r="G11" s="76"/>
      <c r="H11" s="282"/>
    </row>
    <row r="12" spans="2:8" s="68" customFormat="1" ht="16.5" customHeight="1">
      <c r="B12" s="281"/>
      <c r="C12" s="65">
        <v>2</v>
      </c>
      <c r="D12" s="70" t="s">
        <v>139</v>
      </c>
      <c r="E12" s="71"/>
      <c r="F12" s="72"/>
      <c r="G12" s="273">
        <v>0</v>
      </c>
      <c r="H12" s="284">
        <v>0</v>
      </c>
    </row>
    <row r="13" spans="2:8" s="68" customFormat="1" ht="16.5" customHeight="1">
      <c r="B13" s="279"/>
      <c r="C13" s="65">
        <v>3</v>
      </c>
      <c r="D13" s="70" t="s">
        <v>140</v>
      </c>
      <c r="E13" s="71"/>
      <c r="F13" s="72"/>
      <c r="G13" s="146">
        <f>G14+G15+G16+G17</f>
        <v>107190898.05898705</v>
      </c>
      <c r="H13" s="278">
        <v>98661049.84345217</v>
      </c>
    </row>
    <row r="14" spans="2:10" s="77" customFormat="1" ht="16.5" customHeight="1">
      <c r="B14" s="279"/>
      <c r="C14" s="79"/>
      <c r="D14" s="73" t="s">
        <v>103</v>
      </c>
      <c r="E14" s="74" t="s">
        <v>141</v>
      </c>
      <c r="F14" s="75"/>
      <c r="G14" s="76">
        <f>'Acc.Statement'!D50</f>
        <v>107200.56571348077</v>
      </c>
      <c r="H14" s="282">
        <v>106734.14385124667</v>
      </c>
      <c r="J14" s="151"/>
    </row>
    <row r="15" spans="2:10" s="77" customFormat="1" ht="16.5" customHeight="1">
      <c r="B15" s="281"/>
      <c r="C15" s="80"/>
      <c r="D15" s="81" t="s">
        <v>103</v>
      </c>
      <c r="E15" s="74" t="s">
        <v>104</v>
      </c>
      <c r="F15" s="75"/>
      <c r="G15" s="155">
        <f>'Acc.Statement'!D59+'Acc.Statement'!D60+'Acc.Statement'!D61</f>
        <v>69102071.62127358</v>
      </c>
      <c r="H15" s="280">
        <v>63184356.30660092</v>
      </c>
      <c r="J15" s="151"/>
    </row>
    <row r="16" spans="2:10" s="77" customFormat="1" ht="16.5" customHeight="1">
      <c r="B16" s="281"/>
      <c r="C16" s="80"/>
      <c r="D16" s="81" t="s">
        <v>103</v>
      </c>
      <c r="E16" s="74" t="s">
        <v>105</v>
      </c>
      <c r="F16" s="75"/>
      <c r="G16" s="155">
        <f>'Acc.Statement'!D54</f>
        <v>220000</v>
      </c>
      <c r="H16" s="280">
        <v>220000</v>
      </c>
      <c r="J16" s="151"/>
    </row>
    <row r="17" spans="2:10" s="77" customFormat="1" ht="16.5" customHeight="1">
      <c r="B17" s="281"/>
      <c r="C17" s="80"/>
      <c r="D17" s="81" t="s">
        <v>103</v>
      </c>
      <c r="E17" s="74" t="s">
        <v>106</v>
      </c>
      <c r="F17" s="75"/>
      <c r="G17" s="155">
        <f>'Acc.Statement'!D55</f>
        <v>37761625.872</v>
      </c>
      <c r="H17" s="280">
        <v>35149959.39300001</v>
      </c>
      <c r="J17" s="151"/>
    </row>
    <row r="18" spans="2:8" s="77" customFormat="1" ht="16.5" customHeight="1">
      <c r="B18" s="281"/>
      <c r="C18" s="80"/>
      <c r="D18" s="81" t="s">
        <v>103</v>
      </c>
      <c r="E18" s="74" t="s">
        <v>109</v>
      </c>
      <c r="F18" s="75"/>
      <c r="G18" s="76"/>
      <c r="H18" s="282"/>
    </row>
    <row r="19" spans="2:8" s="77" customFormat="1" ht="16.5" customHeight="1">
      <c r="B19" s="281"/>
      <c r="C19" s="80"/>
      <c r="D19" s="81" t="s">
        <v>103</v>
      </c>
      <c r="E19" s="74"/>
      <c r="F19" s="75"/>
      <c r="G19" s="76"/>
      <c r="H19" s="282"/>
    </row>
    <row r="20" spans="2:8" s="77" customFormat="1" ht="16.5" customHeight="1">
      <c r="B20" s="281"/>
      <c r="C20" s="80"/>
      <c r="D20" s="81" t="s">
        <v>103</v>
      </c>
      <c r="E20" s="74"/>
      <c r="F20" s="75"/>
      <c r="G20" s="76"/>
      <c r="H20" s="282"/>
    </row>
    <row r="21" spans="2:11" s="68" customFormat="1" ht="16.5" customHeight="1">
      <c r="B21" s="281"/>
      <c r="C21" s="65">
        <v>4</v>
      </c>
      <c r="D21" s="70" t="s">
        <v>10</v>
      </c>
      <c r="E21" s="71"/>
      <c r="F21" s="72"/>
      <c r="G21" s="146">
        <f>G22+G23+G24+G25+G26+G27+G28</f>
        <v>1145901.3099999998</v>
      </c>
      <c r="H21" s="278">
        <v>1167896.46</v>
      </c>
      <c r="K21" s="77"/>
    </row>
    <row r="22" spans="2:8" s="77" customFormat="1" ht="16.5" customHeight="1">
      <c r="B22" s="279"/>
      <c r="C22" s="79"/>
      <c r="D22" s="73" t="s">
        <v>103</v>
      </c>
      <c r="E22" s="74" t="s">
        <v>11</v>
      </c>
      <c r="F22" s="75"/>
      <c r="G22" s="76"/>
      <c r="H22" s="282"/>
    </row>
    <row r="23" spans="2:10" s="77" customFormat="1" ht="16.5" customHeight="1">
      <c r="B23" s="281"/>
      <c r="C23" s="80"/>
      <c r="D23" s="81" t="s">
        <v>103</v>
      </c>
      <c r="E23" s="74" t="s">
        <v>108</v>
      </c>
      <c r="F23" s="75"/>
      <c r="G23" s="155">
        <f>'Acc.Statement'!D24+'Acc.Statement'!D25+'Acc.Statement'!D26</f>
        <v>1145901.3099999998</v>
      </c>
      <c r="H23" s="280">
        <v>1167896.46</v>
      </c>
      <c r="J23" s="151"/>
    </row>
    <row r="24" spans="2:8" s="77" customFormat="1" ht="16.5" customHeight="1">
      <c r="B24" s="281"/>
      <c r="C24" s="80"/>
      <c r="D24" s="81" t="s">
        <v>103</v>
      </c>
      <c r="E24" s="74" t="s">
        <v>12</v>
      </c>
      <c r="F24" s="75"/>
      <c r="G24" s="76"/>
      <c r="H24" s="282"/>
    </row>
    <row r="25" spans="2:8" s="77" customFormat="1" ht="16.5" customHeight="1">
      <c r="B25" s="281"/>
      <c r="C25" s="80"/>
      <c r="D25" s="81" t="s">
        <v>103</v>
      </c>
      <c r="E25" s="74" t="s">
        <v>142</v>
      </c>
      <c r="F25" s="75"/>
      <c r="G25" s="76"/>
      <c r="H25" s="282"/>
    </row>
    <row r="26" spans="2:8" s="77" customFormat="1" ht="16.5" customHeight="1">
      <c r="B26" s="281"/>
      <c r="C26" s="80"/>
      <c r="D26" s="81" t="s">
        <v>103</v>
      </c>
      <c r="E26" s="74" t="s">
        <v>13</v>
      </c>
      <c r="F26" s="75"/>
      <c r="G26" s="76"/>
      <c r="H26" s="282"/>
    </row>
    <row r="27" spans="2:8" s="77" customFormat="1" ht="16.5" customHeight="1">
      <c r="B27" s="281"/>
      <c r="C27" s="80"/>
      <c r="D27" s="81" t="s">
        <v>103</v>
      </c>
      <c r="E27" s="74" t="s">
        <v>14</v>
      </c>
      <c r="F27" s="75"/>
      <c r="G27" s="76"/>
      <c r="H27" s="282"/>
    </row>
    <row r="28" spans="2:8" s="77" customFormat="1" ht="16.5" customHeight="1">
      <c r="B28" s="281"/>
      <c r="C28" s="80"/>
      <c r="D28" s="81" t="s">
        <v>103</v>
      </c>
      <c r="E28" s="74" t="s">
        <v>168</v>
      </c>
      <c r="F28" s="75"/>
      <c r="G28" s="76"/>
      <c r="H28" s="282"/>
    </row>
    <row r="29" spans="2:11" s="68" customFormat="1" ht="16.5" customHeight="1">
      <c r="B29" s="281"/>
      <c r="C29" s="65">
        <v>5</v>
      </c>
      <c r="D29" s="70" t="s">
        <v>143</v>
      </c>
      <c r="E29" s="71"/>
      <c r="F29" s="72"/>
      <c r="G29" s="273">
        <v>0</v>
      </c>
      <c r="H29" s="284">
        <v>0</v>
      </c>
      <c r="K29" s="77"/>
    </row>
    <row r="30" spans="2:8" s="68" customFormat="1" ht="16.5" customHeight="1">
      <c r="B30" s="279"/>
      <c r="C30" s="65">
        <v>6</v>
      </c>
      <c r="D30" s="70" t="s">
        <v>144</v>
      </c>
      <c r="E30" s="71"/>
      <c r="F30" s="72"/>
      <c r="G30" s="273">
        <v>0</v>
      </c>
      <c r="H30" s="284">
        <v>0</v>
      </c>
    </row>
    <row r="31" spans="2:8" s="68" customFormat="1" ht="16.5" customHeight="1">
      <c r="B31" s="279"/>
      <c r="C31" s="65">
        <v>7</v>
      </c>
      <c r="D31" s="70" t="s">
        <v>15</v>
      </c>
      <c r="E31" s="71"/>
      <c r="F31" s="72"/>
      <c r="G31" s="146">
        <f>G32</f>
        <v>143544.53099999993</v>
      </c>
      <c r="H31" s="278">
        <v>353150.40099999995</v>
      </c>
    </row>
    <row r="32" spans="2:11" s="68" customFormat="1" ht="16.5" customHeight="1">
      <c r="B32" s="279"/>
      <c r="C32" s="65"/>
      <c r="D32" s="73" t="s">
        <v>103</v>
      </c>
      <c r="E32" s="71" t="s">
        <v>145</v>
      </c>
      <c r="F32" s="72"/>
      <c r="G32" s="159">
        <f>'Acc.Statement'!D63</f>
        <v>143544.53099999993</v>
      </c>
      <c r="H32" s="285">
        <v>353150.40099999995</v>
      </c>
      <c r="J32" s="152"/>
      <c r="K32" s="152"/>
    </row>
    <row r="33" spans="2:8" s="68" customFormat="1" ht="16.5" customHeight="1">
      <c r="B33" s="279"/>
      <c r="C33" s="65"/>
      <c r="D33" s="73" t="s">
        <v>103</v>
      </c>
      <c r="E33" s="71"/>
      <c r="F33" s="72"/>
      <c r="G33" s="67"/>
      <c r="H33" s="283"/>
    </row>
    <row r="34" spans="2:8" s="68" customFormat="1" ht="24.75" customHeight="1">
      <c r="B34" s="286" t="s">
        <v>4</v>
      </c>
      <c r="C34" s="359" t="s">
        <v>16</v>
      </c>
      <c r="D34" s="360"/>
      <c r="E34" s="361"/>
      <c r="F34" s="72"/>
      <c r="G34" s="146">
        <f>G36+G35+G41+G42+G43+G44</f>
        <v>1690644486.0600002</v>
      </c>
      <c r="H34" s="278">
        <v>1384641143.357</v>
      </c>
    </row>
    <row r="35" spans="2:8" s="68" customFormat="1" ht="16.5" customHeight="1">
      <c r="B35" s="279"/>
      <c r="C35" s="65">
        <v>1</v>
      </c>
      <c r="D35" s="70" t="s">
        <v>17</v>
      </c>
      <c r="E35" s="71"/>
      <c r="F35" s="72"/>
      <c r="G35" s="273">
        <v>0</v>
      </c>
      <c r="H35" s="284">
        <v>0</v>
      </c>
    </row>
    <row r="36" spans="2:8" s="68" customFormat="1" ht="16.5" customHeight="1">
      <c r="B36" s="279"/>
      <c r="C36" s="65">
        <v>2</v>
      </c>
      <c r="D36" s="70" t="s">
        <v>18</v>
      </c>
      <c r="E36" s="82"/>
      <c r="F36" s="72"/>
      <c r="G36" s="146">
        <f>G37+G38+G39+G40</f>
        <v>1690644486.0600002</v>
      </c>
      <c r="H36" s="278">
        <v>1384641143.357</v>
      </c>
    </row>
    <row r="37" spans="2:10" s="77" customFormat="1" ht="16.5" customHeight="1">
      <c r="B37" s="279"/>
      <c r="C37" s="79"/>
      <c r="D37" s="73" t="s">
        <v>103</v>
      </c>
      <c r="E37" s="74" t="s">
        <v>23</v>
      </c>
      <c r="F37" s="75"/>
      <c r="G37" s="155">
        <f>'Acc.Statement'!D6</f>
        <v>1338709600</v>
      </c>
      <c r="H37" s="280">
        <v>1098159600</v>
      </c>
      <c r="J37" s="151"/>
    </row>
    <row r="38" spans="2:11" s="77" customFormat="1" ht="16.5" customHeight="1">
      <c r="B38" s="281"/>
      <c r="C38" s="80"/>
      <c r="D38" s="81" t="s">
        <v>103</v>
      </c>
      <c r="E38" s="74" t="s">
        <v>169</v>
      </c>
      <c r="F38" s="75"/>
      <c r="G38" s="155">
        <f>'Acc.Statement'!D16</f>
        <v>266960499.1720001</v>
      </c>
      <c r="H38" s="280">
        <v>250514044.56500012</v>
      </c>
      <c r="J38" s="151"/>
      <c r="K38" s="151"/>
    </row>
    <row r="39" spans="2:11" s="77" customFormat="1" ht="16.5" customHeight="1">
      <c r="B39" s="281"/>
      <c r="C39" s="80"/>
      <c r="D39" s="81" t="s">
        <v>103</v>
      </c>
      <c r="E39" s="74" t="s">
        <v>107</v>
      </c>
      <c r="F39" s="75"/>
      <c r="G39" s="76"/>
      <c r="H39" s="282"/>
      <c r="J39" s="151"/>
      <c r="K39" s="151"/>
    </row>
    <row r="40" spans="2:11" s="77" customFormat="1" ht="16.5" customHeight="1">
      <c r="B40" s="281"/>
      <c r="C40" s="80"/>
      <c r="D40" s="81" t="s">
        <v>103</v>
      </c>
      <c r="E40" s="74" t="s">
        <v>116</v>
      </c>
      <c r="F40" s="75"/>
      <c r="G40" s="155">
        <f>'Acc.Statement'!D7+'Acc.Statement'!D8+'Acc.Statement'!D9+'Acc.Statement'!D10+'Acc.Statement'!D11+'Acc.Statement'!D12+'Acc.Statement'!D13+'Acc.Statement'!D14+'Acc.Statement'!D15+'Acc.Statement'!D17-'Acc.Statement'!E18-'Acc.Statement'!E19-'Acc.Statement'!E20-'Acc.Statement'!E21-'Acc.Statement'!E22-'Acc.Statement'!E23</f>
        <v>84974386.888</v>
      </c>
      <c r="H40" s="280">
        <v>35967498.791999996</v>
      </c>
      <c r="J40" s="151"/>
      <c r="K40" s="151"/>
    </row>
    <row r="41" spans="2:12" s="68" customFormat="1" ht="16.5" customHeight="1">
      <c r="B41" s="281"/>
      <c r="C41" s="65">
        <v>3</v>
      </c>
      <c r="D41" s="70" t="s">
        <v>19</v>
      </c>
      <c r="E41" s="71"/>
      <c r="F41" s="72"/>
      <c r="G41" s="67"/>
      <c r="H41" s="283"/>
      <c r="L41" s="152"/>
    </row>
    <row r="42" spans="2:11" s="68" customFormat="1" ht="16.5" customHeight="1">
      <c r="B42" s="279"/>
      <c r="C42" s="65">
        <v>4</v>
      </c>
      <c r="D42" s="70" t="s">
        <v>20</v>
      </c>
      <c r="E42" s="71"/>
      <c r="F42" s="72"/>
      <c r="G42" s="67"/>
      <c r="H42" s="283"/>
      <c r="K42" s="152"/>
    </row>
    <row r="43" spans="2:11" s="68" customFormat="1" ht="16.5" customHeight="1">
      <c r="B43" s="279"/>
      <c r="C43" s="65">
        <v>5</v>
      </c>
      <c r="D43" s="70" t="s">
        <v>21</v>
      </c>
      <c r="E43" s="71"/>
      <c r="F43" s="72"/>
      <c r="G43" s="67"/>
      <c r="H43" s="283"/>
      <c r="K43" s="152"/>
    </row>
    <row r="44" spans="2:11" s="68" customFormat="1" ht="16.5" customHeight="1">
      <c r="B44" s="279"/>
      <c r="C44" s="65">
        <v>6</v>
      </c>
      <c r="D44" s="70" t="s">
        <v>22</v>
      </c>
      <c r="E44" s="71"/>
      <c r="F44" s="72"/>
      <c r="G44" s="67"/>
      <c r="H44" s="283"/>
      <c r="K44" s="152"/>
    </row>
    <row r="45" spans="2:8" s="68" customFormat="1" ht="30" customHeight="1" thickBot="1">
      <c r="B45" s="287"/>
      <c r="C45" s="362" t="s">
        <v>50</v>
      </c>
      <c r="D45" s="363"/>
      <c r="E45" s="364"/>
      <c r="F45" s="288"/>
      <c r="G45" s="289">
        <f>G34+G8</f>
        <v>1819155459.3268008</v>
      </c>
      <c r="H45" s="290">
        <v>1488563206.2487617</v>
      </c>
    </row>
    <row r="46" spans="2:8" s="68" customFormat="1" ht="9.75" customHeight="1">
      <c r="B46" s="83"/>
      <c r="C46" s="83"/>
      <c r="D46" s="83"/>
      <c r="E46" s="83"/>
      <c r="F46" s="84"/>
      <c r="G46" s="85"/>
      <c r="H46" s="85"/>
    </row>
    <row r="47" spans="2:8" s="68" customFormat="1" ht="15.75" customHeight="1">
      <c r="B47" s="83"/>
      <c r="C47" s="83"/>
      <c r="D47" s="83"/>
      <c r="E47" s="83"/>
      <c r="F47" s="84"/>
      <c r="G47" s="85"/>
      <c r="H47" s="85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9">
      <selection activeCell="G43" sqref="G43"/>
    </sheetView>
  </sheetViews>
  <sheetFormatPr defaultColWidth="9.140625" defaultRowHeight="12.75"/>
  <cols>
    <col min="1" max="1" width="13.28125" style="86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86" customWidth="1"/>
    <col min="6" max="6" width="8.28125" style="86" customWidth="1"/>
    <col min="7" max="8" width="15.7109375" style="89" customWidth="1"/>
    <col min="9" max="9" width="1.421875" style="86" customWidth="1"/>
    <col min="10" max="10" width="12.57421875" style="86" customWidth="1"/>
    <col min="11" max="11" width="11.140625" style="86" bestFit="1" customWidth="1"/>
    <col min="12" max="16384" width="9.140625" style="86" customWidth="1"/>
  </cols>
  <sheetData>
    <row r="2" spans="2:8" s="59" customFormat="1" ht="18">
      <c r="B2" s="56"/>
      <c r="C2" s="57"/>
      <c r="D2" s="57"/>
      <c r="E2" s="58"/>
      <c r="G2" s="357"/>
      <c r="H2" s="357"/>
    </row>
    <row r="3" spans="2:8" s="59" customFormat="1" ht="6" customHeight="1">
      <c r="B3" s="56"/>
      <c r="C3" s="57"/>
      <c r="D3" s="57"/>
      <c r="E3" s="58"/>
      <c r="G3" s="60"/>
      <c r="H3" s="60"/>
    </row>
    <row r="4" spans="2:8" s="90" customFormat="1" ht="18" customHeight="1">
      <c r="B4" s="358" t="s">
        <v>368</v>
      </c>
      <c r="C4" s="358"/>
      <c r="D4" s="358"/>
      <c r="E4" s="358"/>
      <c r="F4" s="358"/>
      <c r="G4" s="358"/>
      <c r="H4" s="358"/>
    </row>
    <row r="5" spans="2:8" s="19" customFormat="1" ht="6.75" customHeight="1" thickBot="1">
      <c r="B5" s="91"/>
      <c r="C5" s="91"/>
      <c r="D5" s="91"/>
      <c r="G5" s="92"/>
      <c r="H5" s="92"/>
    </row>
    <row r="6" spans="2:8" s="90" customFormat="1" ht="15.75" customHeight="1">
      <c r="B6" s="376" t="s">
        <v>2</v>
      </c>
      <c r="C6" s="378" t="s">
        <v>47</v>
      </c>
      <c r="D6" s="379"/>
      <c r="E6" s="380"/>
      <c r="F6" s="384" t="s">
        <v>8</v>
      </c>
      <c r="G6" s="291" t="s">
        <v>135</v>
      </c>
      <c r="H6" s="292" t="s">
        <v>135</v>
      </c>
    </row>
    <row r="7" spans="2:8" s="90" customFormat="1" ht="15.75" customHeight="1">
      <c r="B7" s="377"/>
      <c r="C7" s="381"/>
      <c r="D7" s="382"/>
      <c r="E7" s="383"/>
      <c r="F7" s="385"/>
      <c r="G7" s="93" t="s">
        <v>136</v>
      </c>
      <c r="H7" s="293" t="s">
        <v>156</v>
      </c>
    </row>
    <row r="8" spans="2:8" s="68" customFormat="1" ht="24.75" customHeight="1">
      <c r="B8" s="286" t="s">
        <v>3</v>
      </c>
      <c r="C8" s="359" t="s">
        <v>137</v>
      </c>
      <c r="D8" s="360"/>
      <c r="E8" s="361"/>
      <c r="F8" s="72"/>
      <c r="G8" s="146">
        <f>G9+G10+G13+G24+G25</f>
        <v>961424676.6815087</v>
      </c>
      <c r="H8" s="278">
        <v>535025595.3110161</v>
      </c>
    </row>
    <row r="9" spans="2:8" s="68" customFormat="1" ht="15.75" customHeight="1">
      <c r="B9" s="279"/>
      <c r="C9" s="65">
        <v>1</v>
      </c>
      <c r="D9" s="70" t="s">
        <v>24</v>
      </c>
      <c r="E9" s="71"/>
      <c r="F9" s="72"/>
      <c r="G9" s="273">
        <v>0</v>
      </c>
      <c r="H9" s="284">
        <v>0</v>
      </c>
    </row>
    <row r="10" spans="2:8" s="68" customFormat="1" ht="15.75" customHeight="1">
      <c r="B10" s="279"/>
      <c r="C10" s="65">
        <v>2</v>
      </c>
      <c r="D10" s="70" t="s">
        <v>25</v>
      </c>
      <c r="E10" s="71"/>
      <c r="F10" s="72"/>
      <c r="G10" s="273">
        <v>0</v>
      </c>
      <c r="H10" s="284">
        <v>0</v>
      </c>
    </row>
    <row r="11" spans="2:8" s="77" customFormat="1" ht="15.75" customHeight="1">
      <c r="B11" s="279"/>
      <c r="C11" s="79"/>
      <c r="D11" s="73" t="s">
        <v>103</v>
      </c>
      <c r="E11" s="74" t="s">
        <v>110</v>
      </c>
      <c r="F11" s="75"/>
      <c r="G11" s="76"/>
      <c r="H11" s="282"/>
    </row>
    <row r="12" spans="2:8" s="77" customFormat="1" ht="15.75" customHeight="1">
      <c r="B12" s="281"/>
      <c r="C12" s="80"/>
      <c r="D12" s="81" t="s">
        <v>103</v>
      </c>
      <c r="E12" s="74" t="s">
        <v>138</v>
      </c>
      <c r="F12" s="75"/>
      <c r="G12" s="76"/>
      <c r="H12" s="282"/>
    </row>
    <row r="13" spans="2:8" s="68" customFormat="1" ht="15.75" customHeight="1">
      <c r="B13" s="281"/>
      <c r="C13" s="65">
        <v>3</v>
      </c>
      <c r="D13" s="70" t="s">
        <v>26</v>
      </c>
      <c r="E13" s="71"/>
      <c r="F13" s="72"/>
      <c r="G13" s="146">
        <f>G14+G16+G15+G17+G18+G19+G20+G21+G22+G23</f>
        <v>961424676.6815087</v>
      </c>
      <c r="H13" s="278">
        <v>535025595.3110161</v>
      </c>
    </row>
    <row r="14" spans="2:10" s="77" customFormat="1" ht="15.75" customHeight="1">
      <c r="B14" s="279"/>
      <c r="C14" s="79"/>
      <c r="D14" s="73" t="s">
        <v>103</v>
      </c>
      <c r="E14" s="74" t="s">
        <v>146</v>
      </c>
      <c r="F14" s="75"/>
      <c r="G14" s="155">
        <f>'Acc.Statement'!E27+'Acc.Statement'!E28+'Acc.Statement'!E29+'Acc.Statement'!E30+'Acc.Statement'!E31+'Acc.Statement'!E32+'Acc.Statement'!E33+'Acc.Statement'!E34+'Acc.Statement'!E35+'Acc.Statement'!E36+'Acc.Statement'!E37+'Acc.Statement'!E38+'Acc.Statement'!E39+'Acc.Statement'!E40+'Acc.Statement'!E41+'Acc.Statement'!E42+'Acc.Statement'!E43+'Acc.Statement'!E44+'Acc.Statement'!E45+'Acc.Statement'!E46+'Acc.Statement'!E47+'Acc.Statement'!E48+'Acc.Statement'!E49</f>
        <v>11042002.139559392</v>
      </c>
      <c r="H14" s="280">
        <v>10408687.488539014</v>
      </c>
      <c r="J14" s="151"/>
    </row>
    <row r="15" spans="2:10" s="77" customFormat="1" ht="15.75" customHeight="1">
      <c r="B15" s="281"/>
      <c r="C15" s="80"/>
      <c r="D15" s="81" t="s">
        <v>103</v>
      </c>
      <c r="E15" s="74" t="s">
        <v>147</v>
      </c>
      <c r="F15" s="75"/>
      <c r="G15" s="155">
        <f>'Acc.Statement'!E51</f>
        <v>2694421.9169999994</v>
      </c>
      <c r="H15" s="280">
        <v>2694421.915</v>
      </c>
      <c r="J15" s="151"/>
    </row>
    <row r="16" spans="2:10" s="77" customFormat="1" ht="15.75" customHeight="1">
      <c r="B16" s="281"/>
      <c r="C16" s="80"/>
      <c r="D16" s="81" t="s">
        <v>103</v>
      </c>
      <c r="E16" s="74" t="s">
        <v>111</v>
      </c>
      <c r="F16" s="75"/>
      <c r="G16" s="155">
        <f>'Acc.Statement'!E52</f>
        <v>203540.99799999953</v>
      </c>
      <c r="H16" s="280">
        <v>248092.99799999953</v>
      </c>
      <c r="J16" s="151"/>
    </row>
    <row r="17" spans="2:11" s="77" customFormat="1" ht="15.75" customHeight="1">
      <c r="B17" s="281"/>
      <c r="C17" s="80"/>
      <c r="D17" s="81" t="s">
        <v>103</v>
      </c>
      <c r="E17" s="74" t="s">
        <v>112</v>
      </c>
      <c r="F17" s="75"/>
      <c r="G17" s="155">
        <f>'Acc.Statement'!E53</f>
        <v>81784.995</v>
      </c>
      <c r="H17" s="280">
        <v>103545.995</v>
      </c>
      <c r="J17" s="151"/>
      <c r="K17" s="151"/>
    </row>
    <row r="18" spans="2:10" s="77" customFormat="1" ht="15.75" customHeight="1">
      <c r="B18" s="281"/>
      <c r="C18" s="80"/>
      <c r="D18" s="81" t="s">
        <v>103</v>
      </c>
      <c r="E18" s="74" t="s">
        <v>113</v>
      </c>
      <c r="F18" s="75"/>
      <c r="G18" s="155"/>
      <c r="H18" s="280"/>
      <c r="J18" s="151"/>
    </row>
    <row r="19" spans="2:11" s="77" customFormat="1" ht="15.75" customHeight="1">
      <c r="B19" s="281"/>
      <c r="C19" s="80"/>
      <c r="D19" s="81" t="s">
        <v>103</v>
      </c>
      <c r="E19" s="74" t="s">
        <v>114</v>
      </c>
      <c r="F19" s="75"/>
      <c r="G19" s="155"/>
      <c r="H19" s="280"/>
      <c r="J19" s="151"/>
      <c r="K19" s="151"/>
    </row>
    <row r="20" spans="2:10" s="77" customFormat="1" ht="15.75" customHeight="1">
      <c r="B20" s="281"/>
      <c r="C20" s="80"/>
      <c r="D20" s="81" t="s">
        <v>103</v>
      </c>
      <c r="E20" s="74" t="s">
        <v>115</v>
      </c>
      <c r="F20" s="75"/>
      <c r="G20" s="155">
        <f>'Acc.Statement'!E56</f>
        <v>943574.9940429111</v>
      </c>
      <c r="H20" s="280">
        <v>939469.5728919404</v>
      </c>
      <c r="J20" s="151"/>
    </row>
    <row r="21" spans="2:10" s="77" customFormat="1" ht="15.75" customHeight="1">
      <c r="B21" s="281"/>
      <c r="C21" s="80"/>
      <c r="D21" s="81" t="s">
        <v>103</v>
      </c>
      <c r="E21" s="74" t="s">
        <v>109</v>
      </c>
      <c r="F21" s="75"/>
      <c r="G21" s="155">
        <f>'Acc.Statement'!E57+'Acc.Statement'!E58</f>
        <v>946459351.6379063</v>
      </c>
      <c r="H21" s="280">
        <v>520631377.3415851</v>
      </c>
      <c r="J21" s="151"/>
    </row>
    <row r="22" spans="2:11" s="77" customFormat="1" ht="15.75" customHeight="1">
      <c r="B22" s="281"/>
      <c r="C22" s="80"/>
      <c r="D22" s="81" t="s">
        <v>103</v>
      </c>
      <c r="E22" s="74" t="s">
        <v>118</v>
      </c>
      <c r="F22" s="75"/>
      <c r="G22" s="76"/>
      <c r="H22" s="282"/>
      <c r="K22" s="151"/>
    </row>
    <row r="23" spans="2:11" s="77" customFormat="1" ht="15.75" customHeight="1">
      <c r="B23" s="281"/>
      <c r="C23" s="80"/>
      <c r="D23" s="81" t="s">
        <v>103</v>
      </c>
      <c r="E23" s="74" t="s">
        <v>117</v>
      </c>
      <c r="F23" s="75"/>
      <c r="G23" s="76"/>
      <c r="H23" s="282"/>
      <c r="K23" s="151"/>
    </row>
    <row r="24" spans="2:8" s="68" customFormat="1" ht="15.75" customHeight="1">
      <c r="B24" s="281"/>
      <c r="C24" s="65">
        <v>4</v>
      </c>
      <c r="D24" s="70" t="s">
        <v>27</v>
      </c>
      <c r="E24" s="71"/>
      <c r="F24" s="72"/>
      <c r="G24" s="273">
        <v>0</v>
      </c>
      <c r="H24" s="284">
        <v>0</v>
      </c>
    </row>
    <row r="25" spans="2:8" s="68" customFormat="1" ht="15.75" customHeight="1">
      <c r="B25" s="279"/>
      <c r="C25" s="65">
        <v>5</v>
      </c>
      <c r="D25" s="70" t="s">
        <v>149</v>
      </c>
      <c r="E25" s="71"/>
      <c r="F25" s="72"/>
      <c r="G25" s="273">
        <v>0</v>
      </c>
      <c r="H25" s="284">
        <v>0</v>
      </c>
    </row>
    <row r="26" spans="2:8" s="68" customFormat="1" ht="24.75" customHeight="1">
      <c r="B26" s="286" t="s">
        <v>4</v>
      </c>
      <c r="C26" s="359" t="s">
        <v>48</v>
      </c>
      <c r="D26" s="360"/>
      <c r="E26" s="361"/>
      <c r="F26" s="72"/>
      <c r="G26" s="146">
        <f>G27+G30+G31+G32</f>
        <v>0</v>
      </c>
      <c r="H26" s="278">
        <v>0</v>
      </c>
    </row>
    <row r="27" spans="2:8" s="68" customFormat="1" ht="15.75" customHeight="1">
      <c r="B27" s="279"/>
      <c r="C27" s="65">
        <v>1</v>
      </c>
      <c r="D27" s="70" t="s">
        <v>32</v>
      </c>
      <c r="E27" s="82"/>
      <c r="F27" s="72"/>
      <c r="G27" s="67"/>
      <c r="H27" s="283"/>
    </row>
    <row r="28" spans="2:8" s="77" customFormat="1" ht="15.75" customHeight="1">
      <c r="B28" s="279"/>
      <c r="C28" s="79"/>
      <c r="D28" s="73" t="s">
        <v>103</v>
      </c>
      <c r="E28" s="74" t="s">
        <v>33</v>
      </c>
      <c r="F28" s="75"/>
      <c r="G28" s="76"/>
      <c r="H28" s="282"/>
    </row>
    <row r="29" spans="2:8" s="77" customFormat="1" ht="15.75" customHeight="1">
      <c r="B29" s="281"/>
      <c r="C29" s="80"/>
      <c r="D29" s="81" t="s">
        <v>103</v>
      </c>
      <c r="E29" s="74" t="s">
        <v>30</v>
      </c>
      <c r="F29" s="75"/>
      <c r="G29" s="76"/>
      <c r="H29" s="282"/>
    </row>
    <row r="30" spans="2:8" s="68" customFormat="1" ht="15.75" customHeight="1">
      <c r="B30" s="281"/>
      <c r="C30" s="65">
        <v>2</v>
      </c>
      <c r="D30" s="70" t="s">
        <v>34</v>
      </c>
      <c r="E30" s="71"/>
      <c r="F30" s="72"/>
      <c r="G30" s="67"/>
      <c r="H30" s="283"/>
    </row>
    <row r="31" spans="2:8" s="68" customFormat="1" ht="15.75" customHeight="1">
      <c r="B31" s="279"/>
      <c r="C31" s="65">
        <v>3</v>
      </c>
      <c r="D31" s="70" t="s">
        <v>27</v>
      </c>
      <c r="E31" s="71"/>
      <c r="F31" s="72"/>
      <c r="G31" s="67"/>
      <c r="H31" s="283"/>
    </row>
    <row r="32" spans="2:8" s="68" customFormat="1" ht="15.75" customHeight="1">
      <c r="B32" s="279"/>
      <c r="C32" s="65">
        <v>4</v>
      </c>
      <c r="D32" s="70" t="s">
        <v>35</v>
      </c>
      <c r="E32" s="71"/>
      <c r="F32" s="72"/>
      <c r="G32" s="67"/>
      <c r="H32" s="283"/>
    </row>
    <row r="33" spans="2:8" s="68" customFormat="1" ht="24.75" customHeight="1">
      <c r="B33" s="279"/>
      <c r="C33" s="359" t="s">
        <v>49</v>
      </c>
      <c r="D33" s="360"/>
      <c r="E33" s="361"/>
      <c r="F33" s="72"/>
      <c r="G33" s="146">
        <f>G8+G26</f>
        <v>961424676.6815087</v>
      </c>
      <c r="H33" s="278">
        <v>535025595.3110161</v>
      </c>
    </row>
    <row r="34" spans="2:8" s="68" customFormat="1" ht="24.75" customHeight="1">
      <c r="B34" s="286" t="s">
        <v>36</v>
      </c>
      <c r="C34" s="359" t="s">
        <v>37</v>
      </c>
      <c r="D34" s="360"/>
      <c r="E34" s="361"/>
      <c r="F34" s="72"/>
      <c r="G34" s="146">
        <f>G35+G36+G37+G38+G39+G40+G41+G42+G43+G44</f>
        <v>857730782.648</v>
      </c>
      <c r="H34" s="278">
        <v>953537610.6599705</v>
      </c>
    </row>
    <row r="35" spans="2:8" s="68" customFormat="1" ht="15.75" customHeight="1">
      <c r="B35" s="279"/>
      <c r="C35" s="65">
        <v>1</v>
      </c>
      <c r="D35" s="70" t="s">
        <v>38</v>
      </c>
      <c r="E35" s="71"/>
      <c r="F35" s="72"/>
      <c r="G35" s="67"/>
      <c r="H35" s="283"/>
    </row>
    <row r="36" spans="2:8" s="68" customFormat="1" ht="15.75" customHeight="1">
      <c r="B36" s="279"/>
      <c r="C36" s="94">
        <v>2</v>
      </c>
      <c r="D36" s="70" t="s">
        <v>39</v>
      </c>
      <c r="E36" s="71"/>
      <c r="F36" s="72"/>
      <c r="G36" s="67"/>
      <c r="H36" s="283"/>
    </row>
    <row r="37" spans="2:10" s="68" customFormat="1" ht="15.75" customHeight="1">
      <c r="B37" s="279"/>
      <c r="C37" s="65">
        <v>3</v>
      </c>
      <c r="D37" s="70" t="s">
        <v>40</v>
      </c>
      <c r="E37" s="71"/>
      <c r="F37" s="72"/>
      <c r="G37" s="159">
        <f>'Acc.Statement'!E4</f>
        <v>1110200000</v>
      </c>
      <c r="H37" s="285">
        <v>1110200000</v>
      </c>
      <c r="J37" s="152"/>
    </row>
    <row r="38" spans="2:8" s="68" customFormat="1" ht="15.75" customHeight="1">
      <c r="B38" s="279"/>
      <c r="C38" s="94">
        <v>4</v>
      </c>
      <c r="D38" s="70" t="s">
        <v>41</v>
      </c>
      <c r="E38" s="71"/>
      <c r="F38" s="72"/>
      <c r="G38" s="67"/>
      <c r="H38" s="283"/>
    </row>
    <row r="39" spans="2:8" s="68" customFormat="1" ht="15.75" customHeight="1">
      <c r="B39" s="279"/>
      <c r="C39" s="65">
        <v>5</v>
      </c>
      <c r="D39" s="70" t="s">
        <v>119</v>
      </c>
      <c r="E39" s="71"/>
      <c r="F39" s="72"/>
      <c r="G39" s="67"/>
      <c r="H39" s="283"/>
    </row>
    <row r="40" spans="2:8" s="68" customFormat="1" ht="15.75" customHeight="1">
      <c r="B40" s="279"/>
      <c r="C40" s="94">
        <v>6</v>
      </c>
      <c r="D40" s="70" t="s">
        <v>42</v>
      </c>
      <c r="E40" s="71"/>
      <c r="F40" s="72"/>
      <c r="G40" s="67"/>
      <c r="H40" s="283"/>
    </row>
    <row r="41" spans="2:8" s="68" customFormat="1" ht="15.75" customHeight="1">
      <c r="B41" s="279"/>
      <c r="C41" s="65">
        <v>7</v>
      </c>
      <c r="D41" s="70" t="s">
        <v>43</v>
      </c>
      <c r="E41" s="71"/>
      <c r="F41" s="72"/>
      <c r="G41" s="67"/>
      <c r="H41" s="283"/>
    </row>
    <row r="42" spans="2:8" s="68" customFormat="1" ht="15.75" customHeight="1">
      <c r="B42" s="279"/>
      <c r="C42" s="94">
        <v>8</v>
      </c>
      <c r="D42" s="70" t="s">
        <v>44</v>
      </c>
      <c r="E42" s="71"/>
      <c r="F42" s="72"/>
      <c r="G42" s="67"/>
      <c r="H42" s="283"/>
    </row>
    <row r="43" spans="2:10" s="68" customFormat="1" ht="15.75" customHeight="1">
      <c r="B43" s="279"/>
      <c r="C43" s="65">
        <v>9</v>
      </c>
      <c r="D43" s="70" t="s">
        <v>45</v>
      </c>
      <c r="E43" s="71"/>
      <c r="F43" s="72"/>
      <c r="G43" s="159">
        <f>-'Acc.Statement'!D5</f>
        <v>-156662391.44599998</v>
      </c>
      <c r="H43" s="285">
        <v>-101668668.38002947</v>
      </c>
      <c r="J43" s="152"/>
    </row>
    <row r="44" spans="2:10" s="68" customFormat="1" ht="15.75" customHeight="1">
      <c r="B44" s="279"/>
      <c r="C44" s="94">
        <v>10</v>
      </c>
      <c r="D44" s="70" t="s">
        <v>46</v>
      </c>
      <c r="E44" s="71"/>
      <c r="F44" s="72"/>
      <c r="G44" s="159">
        <f>'Rez.1'!F30</f>
        <v>-95806825.906</v>
      </c>
      <c r="H44" s="285">
        <v>-54993720.95999999</v>
      </c>
      <c r="J44" s="152"/>
    </row>
    <row r="45" spans="2:8" s="68" customFormat="1" ht="24.75" customHeight="1" thickBot="1">
      <c r="B45" s="294"/>
      <c r="C45" s="375" t="s">
        <v>171</v>
      </c>
      <c r="D45" s="363"/>
      <c r="E45" s="364"/>
      <c r="F45" s="288"/>
      <c r="G45" s="289">
        <f>G8+G26+G34</f>
        <v>1819155459.3295088</v>
      </c>
      <c r="H45" s="290">
        <v>1488563205.9709866</v>
      </c>
    </row>
    <row r="46" spans="2:8" s="68" customFormat="1" ht="15.75" customHeight="1">
      <c r="B46" s="83"/>
      <c r="C46" s="83"/>
      <c r="D46" s="95"/>
      <c r="E46" s="84"/>
      <c r="F46" s="84"/>
      <c r="G46" s="85"/>
      <c r="H46" s="85"/>
    </row>
    <row r="47" spans="2:8" s="68" customFormat="1" ht="15.75" customHeight="1">
      <c r="B47" s="83"/>
      <c r="C47" s="83"/>
      <c r="D47" s="95"/>
      <c r="E47" s="84"/>
      <c r="F47" s="84"/>
      <c r="G47" s="85"/>
      <c r="H47" s="85"/>
    </row>
    <row r="48" spans="2:8" s="68" customFormat="1" ht="15.75" customHeight="1">
      <c r="B48" s="83"/>
      <c r="C48" s="83"/>
      <c r="D48" s="95"/>
      <c r="E48" s="84"/>
      <c r="F48" s="84"/>
      <c r="G48" s="85"/>
      <c r="H48" s="85"/>
    </row>
    <row r="49" spans="2:8" s="68" customFormat="1" ht="15.75" customHeight="1">
      <c r="B49" s="83"/>
      <c r="C49" s="83"/>
      <c r="D49" s="95"/>
      <c r="E49" s="84"/>
      <c r="F49" s="84"/>
      <c r="G49" s="85"/>
      <c r="H49" s="85"/>
    </row>
    <row r="50" spans="2:8" s="68" customFormat="1" ht="15.75" customHeight="1">
      <c r="B50" s="83"/>
      <c r="C50" s="83"/>
      <c r="D50" s="95"/>
      <c r="E50" s="84"/>
      <c r="F50" s="84"/>
      <c r="G50" s="85"/>
      <c r="H50" s="85"/>
    </row>
    <row r="51" spans="2:8" s="68" customFormat="1" ht="15.75" customHeight="1">
      <c r="B51" s="83"/>
      <c r="C51" s="83"/>
      <c r="D51" s="95"/>
      <c r="E51" s="84"/>
      <c r="F51" s="84"/>
      <c r="G51" s="85"/>
      <c r="H51" s="85"/>
    </row>
    <row r="52" spans="2:8" s="68" customFormat="1" ht="15.75" customHeight="1">
      <c r="B52" s="83"/>
      <c r="C52" s="83"/>
      <c r="D52" s="95"/>
      <c r="E52" s="84"/>
      <c r="F52" s="84"/>
      <c r="G52" s="85"/>
      <c r="H52" s="85"/>
    </row>
    <row r="53" spans="2:8" s="68" customFormat="1" ht="15.75" customHeight="1">
      <c r="B53" s="83"/>
      <c r="C53" s="83"/>
      <c r="D53" s="95"/>
      <c r="E53" s="84"/>
      <c r="F53" s="84"/>
      <c r="G53" s="85"/>
      <c r="H53" s="85"/>
    </row>
    <row r="54" spans="2:8" s="68" customFormat="1" ht="15.75" customHeight="1">
      <c r="B54" s="83"/>
      <c r="C54" s="83"/>
      <c r="D54" s="95"/>
      <c r="E54" s="84"/>
      <c r="F54" s="84"/>
      <c r="G54" s="85"/>
      <c r="H54" s="85"/>
    </row>
    <row r="55" spans="2:8" s="68" customFormat="1" ht="15.75" customHeight="1">
      <c r="B55" s="83"/>
      <c r="C55" s="83"/>
      <c r="D55" s="83"/>
      <c r="E55" s="83"/>
      <c r="F55" s="84"/>
      <c r="G55" s="85"/>
      <c r="H55" s="85"/>
    </row>
    <row r="56" spans="2:8" ht="12.75">
      <c r="B56" s="96"/>
      <c r="C56" s="96"/>
      <c r="D56" s="97"/>
      <c r="E56" s="98"/>
      <c r="F56" s="98"/>
      <c r="G56" s="99"/>
      <c r="H56" s="99"/>
    </row>
  </sheetData>
  <sheetProtection/>
  <mergeCells count="10">
    <mergeCell ref="C45:E45"/>
    <mergeCell ref="B6:B7"/>
    <mergeCell ref="C6:E7"/>
    <mergeCell ref="C26:E26"/>
    <mergeCell ref="C34:E34"/>
    <mergeCell ref="G2:H2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6">
      <selection activeCell="F28" sqref="F28"/>
    </sheetView>
  </sheetViews>
  <sheetFormatPr defaultColWidth="9.140625" defaultRowHeight="12.75"/>
  <cols>
    <col min="1" max="1" width="5.00390625" style="19" customWidth="1"/>
    <col min="2" max="2" width="3.7109375" style="91" customWidth="1"/>
    <col min="3" max="3" width="5.28125" style="91" customWidth="1"/>
    <col min="4" max="4" width="2.7109375" style="91" customWidth="1"/>
    <col min="5" max="5" width="51.7109375" style="19" customWidth="1"/>
    <col min="6" max="6" width="14.8515625" style="92" customWidth="1"/>
    <col min="7" max="7" width="14.00390625" style="92" customWidth="1"/>
    <col min="8" max="8" width="1.421875" style="19" customWidth="1"/>
    <col min="9" max="9" width="10.7109375" style="19" bestFit="1" customWidth="1"/>
    <col min="10" max="10" width="18.00390625" style="103" customWidth="1"/>
    <col min="11" max="11" width="9.140625" style="19" customWidth="1"/>
    <col min="12" max="12" width="10.7109375" style="19" bestFit="1" customWidth="1"/>
    <col min="13" max="16384" width="9.140625" style="19" customWidth="1"/>
  </cols>
  <sheetData>
    <row r="2" spans="2:10" s="90" customFormat="1" ht="18">
      <c r="B2" s="56"/>
      <c r="C2" s="56"/>
      <c r="D2" s="57"/>
      <c r="E2" s="58"/>
      <c r="F2" s="59"/>
      <c r="G2" s="100"/>
      <c r="H2" s="59"/>
      <c r="I2" s="59"/>
      <c r="J2" s="101"/>
    </row>
    <row r="3" spans="2:10" s="90" customFormat="1" ht="7.5" customHeight="1">
      <c r="B3" s="56"/>
      <c r="C3" s="56"/>
      <c r="D3" s="57"/>
      <c r="E3" s="58"/>
      <c r="F3" s="60"/>
      <c r="G3" s="100"/>
      <c r="H3" s="59"/>
      <c r="I3" s="59"/>
      <c r="J3" s="101"/>
    </row>
    <row r="4" spans="2:10" s="90" customFormat="1" ht="29.25" customHeight="1">
      <c r="B4" s="386" t="s">
        <v>377</v>
      </c>
      <c r="C4" s="386"/>
      <c r="D4" s="386"/>
      <c r="E4" s="386"/>
      <c r="F4" s="386"/>
      <c r="G4" s="386"/>
      <c r="H4" s="102"/>
      <c r="I4" s="102"/>
      <c r="J4" s="101"/>
    </row>
    <row r="5" spans="2:10" s="90" customFormat="1" ht="18.75" customHeight="1">
      <c r="B5" s="403" t="s">
        <v>133</v>
      </c>
      <c r="C5" s="403"/>
      <c r="D5" s="403"/>
      <c r="E5" s="403"/>
      <c r="F5" s="403"/>
      <c r="G5" s="403"/>
      <c r="H5" s="61"/>
      <c r="I5" s="61"/>
      <c r="J5" s="101"/>
    </row>
    <row r="6" ht="7.5" customHeight="1"/>
    <row r="7" spans="2:10" s="90" customFormat="1" ht="15.75" customHeight="1">
      <c r="B7" s="396" t="s">
        <v>2</v>
      </c>
      <c r="C7" s="390" t="s">
        <v>134</v>
      </c>
      <c r="D7" s="391"/>
      <c r="E7" s="392"/>
      <c r="F7" s="104" t="s">
        <v>135</v>
      </c>
      <c r="G7" s="104" t="s">
        <v>135</v>
      </c>
      <c r="H7" s="68"/>
      <c r="I7" s="68"/>
      <c r="J7" s="101"/>
    </row>
    <row r="8" spans="2:10" s="90" customFormat="1" ht="15.75" customHeight="1">
      <c r="B8" s="397"/>
      <c r="C8" s="393"/>
      <c r="D8" s="394"/>
      <c r="E8" s="395"/>
      <c r="F8" s="105" t="s">
        <v>136</v>
      </c>
      <c r="G8" s="106" t="s">
        <v>156</v>
      </c>
      <c r="H8" s="68"/>
      <c r="I8" s="68"/>
      <c r="J8" s="101"/>
    </row>
    <row r="9" spans="2:10" s="90" customFormat="1" ht="24.75" customHeight="1">
      <c r="B9" s="107">
        <v>1</v>
      </c>
      <c r="C9" s="398" t="s">
        <v>51</v>
      </c>
      <c r="D9" s="399"/>
      <c r="E9" s="400"/>
      <c r="F9" s="109"/>
      <c r="G9" s="109"/>
      <c r="J9" s="101"/>
    </row>
    <row r="10" spans="2:10" s="90" customFormat="1" ht="24.75" customHeight="1">
      <c r="B10" s="107">
        <v>2</v>
      </c>
      <c r="C10" s="398" t="s">
        <v>52</v>
      </c>
      <c r="D10" s="399"/>
      <c r="E10" s="400"/>
      <c r="F10" s="158"/>
      <c r="G10" s="109"/>
      <c r="I10" s="122"/>
      <c r="J10" s="101"/>
    </row>
    <row r="11" spans="2:10" s="90" customFormat="1" ht="24.75" customHeight="1">
      <c r="B11" s="87">
        <v>3</v>
      </c>
      <c r="C11" s="398" t="s">
        <v>150</v>
      </c>
      <c r="D11" s="399"/>
      <c r="E11" s="400"/>
      <c r="F11" s="110"/>
      <c r="G11" s="110"/>
      <c r="J11" s="101"/>
    </row>
    <row r="12" spans="2:10" s="90" customFormat="1" ht="24.75" customHeight="1">
      <c r="B12" s="87">
        <v>4</v>
      </c>
      <c r="C12" s="398" t="s">
        <v>120</v>
      </c>
      <c r="D12" s="399"/>
      <c r="E12" s="400"/>
      <c r="F12" s="110"/>
      <c r="G12" s="110"/>
      <c r="J12" s="101"/>
    </row>
    <row r="13" spans="2:10" s="90" customFormat="1" ht="24.75" customHeight="1">
      <c r="B13" s="87">
        <v>5</v>
      </c>
      <c r="C13" s="398" t="s">
        <v>121</v>
      </c>
      <c r="D13" s="399"/>
      <c r="E13" s="400"/>
      <c r="F13" s="295">
        <f>F14+F15</f>
        <v>11919266.5</v>
      </c>
      <c r="G13" s="126">
        <v>13009237.5</v>
      </c>
      <c r="J13" s="101"/>
    </row>
    <row r="14" spans="2:10" s="90" customFormat="1" ht="24.75" customHeight="1">
      <c r="B14" s="87"/>
      <c r="C14" s="108"/>
      <c r="D14" s="401" t="s">
        <v>122</v>
      </c>
      <c r="E14" s="402"/>
      <c r="F14" s="150">
        <f>'Acc.Statement'!D103</f>
        <v>10361969</v>
      </c>
      <c r="G14" s="111">
        <v>11322406</v>
      </c>
      <c r="H14" s="77"/>
      <c r="I14" s="77"/>
      <c r="J14" s="101"/>
    </row>
    <row r="15" spans="2:10" s="90" customFormat="1" ht="24.75" customHeight="1">
      <c r="B15" s="87"/>
      <c r="C15" s="108"/>
      <c r="D15" s="401" t="s">
        <v>123</v>
      </c>
      <c r="E15" s="402"/>
      <c r="F15" s="147">
        <f>'Acc.Statement'!D104</f>
        <v>1557297.5</v>
      </c>
      <c r="G15" s="111">
        <v>1686831.5</v>
      </c>
      <c r="H15" s="77"/>
      <c r="I15" s="77"/>
      <c r="J15" s="101"/>
    </row>
    <row r="16" spans="2:10" s="90" customFormat="1" ht="24.75" customHeight="1">
      <c r="B16" s="107">
        <v>6</v>
      </c>
      <c r="C16" s="398" t="s">
        <v>124</v>
      </c>
      <c r="D16" s="399"/>
      <c r="E16" s="400"/>
      <c r="F16" s="296">
        <f>'Acc.Statement'!D145</f>
        <v>2075083</v>
      </c>
      <c r="G16" s="273">
        <v>2217476</v>
      </c>
      <c r="I16" s="122"/>
      <c r="J16" s="101"/>
    </row>
    <row r="17" spans="2:10" s="90" customFormat="1" ht="24.75" customHeight="1">
      <c r="B17" s="107">
        <v>7</v>
      </c>
      <c r="C17" s="398" t="s">
        <v>125</v>
      </c>
      <c r="D17" s="399"/>
      <c r="E17" s="400"/>
      <c r="F17" s="156">
        <f>SUM('Acc.Statement'!D70,'Acc.Statement'!D72,'Acc.Statement'!D74:D102,'Acc.Statement'!D105:D135,'Acc.Statement'!D136:D142,'Acc.Statement'!D144)</f>
        <v>82264421.427</v>
      </c>
      <c r="G17" s="109">
        <v>37468570.03599999</v>
      </c>
      <c r="I17" s="122"/>
      <c r="J17" s="101"/>
    </row>
    <row r="18" spans="2:10" s="90" customFormat="1" ht="39.75" customHeight="1">
      <c r="B18" s="107">
        <v>8</v>
      </c>
      <c r="C18" s="359" t="s">
        <v>126</v>
      </c>
      <c r="D18" s="360"/>
      <c r="E18" s="361"/>
      <c r="F18" s="146">
        <f>F12+F13+F16+F17</f>
        <v>96258770.927</v>
      </c>
      <c r="G18" s="146">
        <v>52695283.53599999</v>
      </c>
      <c r="H18" s="68"/>
      <c r="I18" s="68"/>
      <c r="J18" s="101"/>
    </row>
    <row r="19" spans="2:10" s="90" customFormat="1" ht="39.75" customHeight="1">
      <c r="B19" s="107">
        <v>9</v>
      </c>
      <c r="C19" s="387" t="s">
        <v>127</v>
      </c>
      <c r="D19" s="388"/>
      <c r="E19" s="389"/>
      <c r="F19" s="146">
        <f>F9+F10-F18</f>
        <v>-96258770.927</v>
      </c>
      <c r="G19" s="146">
        <v>-52695283.53599999</v>
      </c>
      <c r="H19" s="68"/>
      <c r="I19" s="68"/>
      <c r="J19" s="101"/>
    </row>
    <row r="20" spans="2:10" s="90" customFormat="1" ht="24.75" customHeight="1">
      <c r="B20" s="107">
        <v>10</v>
      </c>
      <c r="C20" s="398" t="s">
        <v>53</v>
      </c>
      <c r="D20" s="399"/>
      <c r="E20" s="400"/>
      <c r="F20" s="109"/>
      <c r="G20" s="109"/>
      <c r="J20" s="101"/>
    </row>
    <row r="21" spans="2:10" s="90" customFormat="1" ht="24.75" customHeight="1">
      <c r="B21" s="107">
        <v>11</v>
      </c>
      <c r="C21" s="398" t="s">
        <v>128</v>
      </c>
      <c r="D21" s="399"/>
      <c r="E21" s="400"/>
      <c r="F21" s="109"/>
      <c r="G21" s="109"/>
      <c r="J21" s="101"/>
    </row>
    <row r="22" spans="2:10" s="90" customFormat="1" ht="24.75" customHeight="1">
      <c r="B22" s="107">
        <v>12</v>
      </c>
      <c r="C22" s="398" t="s">
        <v>54</v>
      </c>
      <c r="D22" s="399"/>
      <c r="E22" s="400"/>
      <c r="F22" s="146"/>
      <c r="G22" s="109"/>
      <c r="J22" s="101"/>
    </row>
    <row r="23" spans="2:10" s="90" customFormat="1" ht="24.75" customHeight="1">
      <c r="B23" s="107"/>
      <c r="C23" s="112">
        <v>121</v>
      </c>
      <c r="D23" s="401" t="s">
        <v>55</v>
      </c>
      <c r="E23" s="402"/>
      <c r="F23" s="76"/>
      <c r="G23" s="76"/>
      <c r="H23" s="77"/>
      <c r="I23" s="77"/>
      <c r="J23" s="101"/>
    </row>
    <row r="24" spans="2:10" s="90" customFormat="1" ht="24.75" customHeight="1">
      <c r="B24" s="107"/>
      <c r="C24" s="108">
        <v>122</v>
      </c>
      <c r="D24" s="401" t="s">
        <v>129</v>
      </c>
      <c r="E24" s="402"/>
      <c r="F24" s="157">
        <f>'Acc.Statement'!E148</f>
        <v>26123.093000000004</v>
      </c>
      <c r="G24" s="76"/>
      <c r="H24" s="77"/>
      <c r="I24" s="151"/>
      <c r="J24" s="101"/>
    </row>
    <row r="25" spans="2:10" s="90" customFormat="1" ht="24.75" customHeight="1">
      <c r="B25" s="107"/>
      <c r="C25" s="108">
        <v>123</v>
      </c>
      <c r="D25" s="401" t="s">
        <v>56</v>
      </c>
      <c r="E25" s="402"/>
      <c r="F25" s="155">
        <f>'Acc.Statement'!E147-'Acc.Statement'!D143</f>
        <v>424321.9280000003</v>
      </c>
      <c r="G25" s="76">
        <v>-2298437.424</v>
      </c>
      <c r="H25" s="77"/>
      <c r="I25" s="151"/>
      <c r="J25" s="101"/>
    </row>
    <row r="26" spans="2:10" s="90" customFormat="1" ht="24.75" customHeight="1">
      <c r="B26" s="107"/>
      <c r="C26" s="108">
        <v>124</v>
      </c>
      <c r="D26" s="401" t="s">
        <v>57</v>
      </c>
      <c r="E26" s="402"/>
      <c r="F26" s="76">
        <f>'Acc.Statement'!E146</f>
        <v>1500</v>
      </c>
      <c r="G26" s="76"/>
      <c r="H26" s="77"/>
      <c r="I26" s="77"/>
      <c r="J26" s="101"/>
    </row>
    <row r="27" spans="2:10" s="90" customFormat="1" ht="39.75" customHeight="1">
      <c r="B27" s="107">
        <v>13</v>
      </c>
      <c r="C27" s="387" t="s">
        <v>58</v>
      </c>
      <c r="D27" s="388"/>
      <c r="E27" s="389"/>
      <c r="F27" s="146">
        <f>F25+F24+F26</f>
        <v>451945.0210000003</v>
      </c>
      <c r="G27" s="146">
        <v>-2298437.424</v>
      </c>
      <c r="H27" s="68"/>
      <c r="I27" s="68"/>
      <c r="J27" s="101"/>
    </row>
    <row r="28" spans="2:10" s="90" customFormat="1" ht="39.75" customHeight="1">
      <c r="B28" s="107">
        <v>14</v>
      </c>
      <c r="C28" s="387" t="s">
        <v>131</v>
      </c>
      <c r="D28" s="388"/>
      <c r="E28" s="389"/>
      <c r="F28" s="146">
        <f>F27+F19</f>
        <v>-95806825.906</v>
      </c>
      <c r="G28" s="146">
        <v>-54993720.95999999</v>
      </c>
      <c r="H28" s="68"/>
      <c r="I28" s="68"/>
      <c r="J28" s="101"/>
    </row>
    <row r="29" spans="2:12" s="90" customFormat="1" ht="24.75" customHeight="1">
      <c r="B29" s="107">
        <v>15</v>
      </c>
      <c r="C29" s="398" t="s">
        <v>59</v>
      </c>
      <c r="D29" s="399"/>
      <c r="E29" s="400"/>
      <c r="F29" s="273">
        <v>0</v>
      </c>
      <c r="G29" s="273">
        <v>0</v>
      </c>
      <c r="J29" s="101"/>
      <c r="L29" s="160"/>
    </row>
    <row r="30" spans="2:10" s="90" customFormat="1" ht="39.75" customHeight="1">
      <c r="B30" s="107">
        <v>16</v>
      </c>
      <c r="C30" s="387" t="s">
        <v>132</v>
      </c>
      <c r="D30" s="388"/>
      <c r="E30" s="389"/>
      <c r="F30" s="297">
        <f>F28</f>
        <v>-95806825.906</v>
      </c>
      <c r="G30" s="273">
        <v>-54993720.95999999</v>
      </c>
      <c r="H30" s="68"/>
      <c r="I30" s="68"/>
      <c r="J30" s="101"/>
    </row>
    <row r="31" spans="2:10" s="90" customFormat="1" ht="24.75" customHeight="1">
      <c r="B31" s="107">
        <v>17</v>
      </c>
      <c r="C31" s="398" t="s">
        <v>130</v>
      </c>
      <c r="D31" s="399"/>
      <c r="E31" s="400"/>
      <c r="F31" s="109"/>
      <c r="G31" s="109"/>
      <c r="J31" s="101"/>
    </row>
    <row r="32" spans="2:10" s="90" customFormat="1" ht="15.75" customHeight="1">
      <c r="B32" s="113"/>
      <c r="C32" s="113"/>
      <c r="D32" s="113"/>
      <c r="E32" s="114"/>
      <c r="F32" s="115"/>
      <c r="G32" s="115"/>
      <c r="J32" s="101"/>
    </row>
    <row r="33" spans="2:10" s="90" customFormat="1" ht="15.75" customHeight="1">
      <c r="B33" s="113"/>
      <c r="C33" s="113"/>
      <c r="D33" s="113"/>
      <c r="E33" s="114"/>
      <c r="F33" s="115"/>
      <c r="G33" s="115"/>
      <c r="J33" s="101"/>
    </row>
    <row r="34" spans="2:10" s="90" customFormat="1" ht="15.75" customHeight="1">
      <c r="B34" s="113"/>
      <c r="C34" s="113"/>
      <c r="D34" s="113"/>
      <c r="E34" s="114"/>
      <c r="F34" s="115"/>
      <c r="G34" s="115"/>
      <c r="J34" s="101"/>
    </row>
    <row r="35" spans="2:10" s="90" customFormat="1" ht="15.75" customHeight="1">
      <c r="B35" s="113"/>
      <c r="C35" s="113"/>
      <c r="D35" s="113"/>
      <c r="E35" s="114"/>
      <c r="F35" s="115"/>
      <c r="G35" s="115"/>
      <c r="J35" s="101"/>
    </row>
    <row r="36" spans="2:10" s="90" customFormat="1" ht="15.75" customHeight="1">
      <c r="B36" s="113"/>
      <c r="C36" s="113"/>
      <c r="D36" s="113"/>
      <c r="E36" s="114"/>
      <c r="F36" s="115"/>
      <c r="G36" s="115"/>
      <c r="J36" s="101"/>
    </row>
    <row r="37" spans="2:10" s="90" customFormat="1" ht="15.75" customHeight="1">
      <c r="B37" s="113"/>
      <c r="C37" s="113"/>
      <c r="D37" s="113"/>
      <c r="E37" s="114"/>
      <c r="F37" s="115"/>
      <c r="G37" s="115"/>
      <c r="J37" s="101"/>
    </row>
    <row r="38" spans="2:10" s="90" customFormat="1" ht="15.75" customHeight="1">
      <c r="B38" s="113"/>
      <c r="C38" s="113"/>
      <c r="D38" s="113"/>
      <c r="E38" s="114"/>
      <c r="F38" s="115"/>
      <c r="G38" s="115"/>
      <c r="J38" s="101"/>
    </row>
    <row r="39" spans="2:10" s="90" customFormat="1" ht="15.75" customHeight="1">
      <c r="B39" s="113"/>
      <c r="C39" s="113"/>
      <c r="D39" s="113"/>
      <c r="E39" s="114"/>
      <c r="F39" s="115"/>
      <c r="G39" s="115"/>
      <c r="J39" s="101"/>
    </row>
    <row r="40" spans="2:10" s="90" customFormat="1" ht="15.75" customHeight="1">
      <c r="B40" s="113"/>
      <c r="C40" s="113"/>
      <c r="D40" s="113"/>
      <c r="E40" s="114"/>
      <c r="F40" s="115"/>
      <c r="G40" s="115"/>
      <c r="J40" s="101"/>
    </row>
    <row r="41" spans="2:10" s="90" customFormat="1" ht="15.75" customHeight="1">
      <c r="B41" s="113"/>
      <c r="C41" s="113"/>
      <c r="D41" s="113"/>
      <c r="E41" s="113"/>
      <c r="F41" s="115"/>
      <c r="G41" s="115"/>
      <c r="J41" s="101"/>
    </row>
    <row r="42" spans="2:7" ht="12.75">
      <c r="B42" s="116"/>
      <c r="C42" s="116"/>
      <c r="D42" s="116"/>
      <c r="E42" s="39"/>
      <c r="F42" s="117"/>
      <c r="G42" s="117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28" footer="0.2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8"/>
  <sheetViews>
    <sheetView zoomScalePageLayoutView="0" workbookViewId="0" topLeftCell="A19">
      <selection activeCell="E25" sqref="E25"/>
    </sheetView>
  </sheetViews>
  <sheetFormatPr defaultColWidth="9.140625" defaultRowHeight="12.75"/>
  <cols>
    <col min="1" max="1" width="13.28125" style="86" customWidth="1"/>
    <col min="2" max="2" width="3.7109375" style="88" customWidth="1"/>
    <col min="3" max="3" width="5.7109375" style="88" customWidth="1"/>
    <col min="4" max="4" width="52.7109375" style="88" customWidth="1"/>
    <col min="5" max="5" width="15.28125" style="89" customWidth="1"/>
    <col min="6" max="6" width="13.7109375" style="89" customWidth="1"/>
    <col min="7" max="7" width="1.421875" style="86" customWidth="1"/>
    <col min="8" max="8" width="9.140625" style="86" customWidth="1"/>
    <col min="9" max="9" width="10.140625" style="86" bestFit="1" customWidth="1"/>
    <col min="10" max="10" width="11.7109375" style="86" bestFit="1" customWidth="1"/>
    <col min="11" max="16384" width="9.140625" style="86" customWidth="1"/>
  </cols>
  <sheetData>
    <row r="2" spans="2:6" s="90" customFormat="1" ht="15">
      <c r="B2" s="56"/>
      <c r="C2" s="56"/>
      <c r="D2" s="56"/>
      <c r="E2" s="119"/>
      <c r="F2" s="119"/>
    </row>
    <row r="3" spans="2:6" s="90" customFormat="1" ht="15">
      <c r="B3" s="56"/>
      <c r="C3" s="56"/>
      <c r="D3" s="56"/>
      <c r="E3" s="119"/>
      <c r="F3" s="120"/>
    </row>
    <row r="4" spans="2:6" s="90" customFormat="1" ht="8.25" customHeight="1">
      <c r="B4" s="56"/>
      <c r="C4" s="56"/>
      <c r="D4" s="56"/>
      <c r="E4" s="121"/>
      <c r="F4" s="122"/>
    </row>
    <row r="5" spans="2:6" s="102" customFormat="1" ht="18" customHeight="1">
      <c r="B5" s="386" t="s">
        <v>376</v>
      </c>
      <c r="C5" s="386"/>
      <c r="D5" s="386"/>
      <c r="E5" s="386"/>
      <c r="F5" s="386"/>
    </row>
    <row r="6" spans="2:6" s="125" customFormat="1" ht="28.5" customHeight="1">
      <c r="B6" s="123"/>
      <c r="C6" s="123"/>
      <c r="D6" s="123"/>
      <c r="E6" s="124"/>
      <c r="F6" s="124"/>
    </row>
    <row r="7" spans="2:6" s="127" customFormat="1" ht="21" customHeight="1">
      <c r="B7" s="396" t="s">
        <v>2</v>
      </c>
      <c r="C7" s="390" t="s">
        <v>79</v>
      </c>
      <c r="D7" s="392"/>
      <c r="E7" s="126" t="s">
        <v>135</v>
      </c>
      <c r="F7" s="104" t="s">
        <v>135</v>
      </c>
    </row>
    <row r="8" spans="2:6" s="127" customFormat="1" ht="21" customHeight="1">
      <c r="B8" s="397"/>
      <c r="C8" s="393"/>
      <c r="D8" s="395"/>
      <c r="E8" s="106" t="s">
        <v>136</v>
      </c>
      <c r="F8" s="106" t="s">
        <v>156</v>
      </c>
    </row>
    <row r="9" spans="2:6" s="68" customFormat="1" ht="34.5" customHeight="1">
      <c r="B9" s="69"/>
      <c r="C9" s="387" t="s">
        <v>75</v>
      </c>
      <c r="D9" s="389"/>
      <c r="E9" s="146">
        <f>E10+E11+E12</f>
        <v>-101397886.02736336</v>
      </c>
      <c r="F9" s="146">
        <v>-73032126.52023652</v>
      </c>
    </row>
    <row r="10" spans="2:6" s="68" customFormat="1" ht="24.75" customHeight="1">
      <c r="B10" s="69"/>
      <c r="C10" s="73"/>
      <c r="D10" s="128" t="s">
        <v>92</v>
      </c>
      <c r="E10" s="67">
        <v>0</v>
      </c>
      <c r="F10" s="154">
        <v>0</v>
      </c>
    </row>
    <row r="11" spans="2:6" s="68" customFormat="1" ht="24.75" customHeight="1">
      <c r="B11" s="69"/>
      <c r="C11" s="73"/>
      <c r="D11" s="128" t="s">
        <v>148</v>
      </c>
      <c r="E11" s="67">
        <f>(Pasivet!G13-Pasivet!H13+Pasivet!G44)-(Aktivet!G13-Aktivet!H13+Aktivet!G21-Aktivet!H21+Aktivet!G32-Aktivet!H32+Aktivet!G37+Aktivet!G38+Aktivet!G40-Aktivet!H37-Aktivet!H38-Aktivet!H40)-E16-E23-3</f>
        <v>-101397886.02736336</v>
      </c>
      <c r="F11" s="154">
        <v>-7189051.268841781</v>
      </c>
    </row>
    <row r="12" spans="2:6" s="68" customFormat="1" ht="24.75" customHeight="1">
      <c r="B12" s="69"/>
      <c r="C12" s="73"/>
      <c r="D12" s="128" t="s">
        <v>76</v>
      </c>
      <c r="E12" s="67"/>
      <c r="F12" s="154">
        <v>-65843075.25139474</v>
      </c>
    </row>
    <row r="13" spans="2:6" s="68" customFormat="1" ht="24.75" customHeight="1">
      <c r="B13" s="69"/>
      <c r="C13" s="73"/>
      <c r="D13" s="128" t="s">
        <v>182</v>
      </c>
      <c r="E13" s="67"/>
      <c r="F13" s="154"/>
    </row>
    <row r="14" spans="2:6" s="68" customFormat="1" ht="24.75" customHeight="1">
      <c r="B14" s="69"/>
      <c r="C14" s="73"/>
      <c r="D14" s="128" t="s">
        <v>77</v>
      </c>
      <c r="E14" s="67"/>
      <c r="F14" s="154"/>
    </row>
    <row r="15" spans="2:6" s="77" customFormat="1" ht="24.75" customHeight="1">
      <c r="B15" s="69"/>
      <c r="C15" s="73"/>
      <c r="D15" s="118" t="s">
        <v>78</v>
      </c>
      <c r="E15" s="76"/>
      <c r="F15" s="154"/>
    </row>
    <row r="16" spans="2:6" s="68" customFormat="1" ht="34.5" customHeight="1">
      <c r="B16" s="78"/>
      <c r="C16" s="387" t="s">
        <v>80</v>
      </c>
      <c r="D16" s="389"/>
      <c r="E16" s="273">
        <f>E18</f>
        <v>-308078425.703</v>
      </c>
      <c r="F16" s="273">
        <v>-14908431.263000019</v>
      </c>
    </row>
    <row r="17" spans="2:6" s="68" customFormat="1" ht="24.75" customHeight="1">
      <c r="B17" s="69"/>
      <c r="C17" s="73"/>
      <c r="D17" s="128" t="s">
        <v>93</v>
      </c>
      <c r="E17" s="67"/>
      <c r="F17" s="154"/>
    </row>
    <row r="18" spans="2:6" s="68" customFormat="1" ht="24.75" customHeight="1">
      <c r="B18" s="69"/>
      <c r="C18" s="73"/>
      <c r="D18" s="128" t="s">
        <v>81</v>
      </c>
      <c r="E18" s="67">
        <f>-AAM!E17</f>
        <v>-308078425.703</v>
      </c>
      <c r="F18" s="154">
        <v>-14908431.263000019</v>
      </c>
    </row>
    <row r="19" spans="2:6" s="68" customFormat="1" ht="24.75" customHeight="1">
      <c r="B19" s="69"/>
      <c r="C19" s="73"/>
      <c r="D19" s="128" t="s">
        <v>82</v>
      </c>
      <c r="E19" s="67"/>
      <c r="F19" s="154"/>
    </row>
    <row r="20" spans="2:6" s="68" customFormat="1" ht="24.75" customHeight="1">
      <c r="B20" s="69"/>
      <c r="C20" s="73"/>
      <c r="D20" s="128" t="s">
        <v>83</v>
      </c>
      <c r="E20" s="67"/>
      <c r="F20" s="154"/>
    </row>
    <row r="21" spans="2:6" s="68" customFormat="1" ht="24.75" customHeight="1">
      <c r="B21" s="69"/>
      <c r="C21" s="73"/>
      <c r="D21" s="128" t="s">
        <v>84</v>
      </c>
      <c r="E21" s="67"/>
      <c r="F21" s="154"/>
    </row>
    <row r="22" spans="2:6" s="77" customFormat="1" ht="24.75" customHeight="1">
      <c r="B22" s="69"/>
      <c r="C22" s="73"/>
      <c r="D22" s="118" t="s">
        <v>85</v>
      </c>
      <c r="E22" s="76"/>
      <c r="F22" s="154"/>
    </row>
    <row r="23" spans="2:10" s="68" customFormat="1" ht="34.5" customHeight="1">
      <c r="B23" s="78"/>
      <c r="C23" s="387" t="s">
        <v>86</v>
      </c>
      <c r="D23" s="389"/>
      <c r="E23" s="273">
        <f>E25</f>
        <v>425766974.2963209</v>
      </c>
      <c r="F23" s="273">
        <v>86084275.72726488</v>
      </c>
      <c r="J23" s="152"/>
    </row>
    <row r="24" spans="2:10" s="68" customFormat="1" ht="24.75" customHeight="1">
      <c r="B24" s="69"/>
      <c r="C24" s="73"/>
      <c r="D24" s="128" t="s">
        <v>91</v>
      </c>
      <c r="E24" s="67"/>
      <c r="F24" s="154"/>
      <c r="J24" s="152"/>
    </row>
    <row r="25" spans="2:10" s="68" customFormat="1" ht="24.75" customHeight="1">
      <c r="B25" s="69"/>
      <c r="C25" s="73"/>
      <c r="D25" s="128" t="s">
        <v>172</v>
      </c>
      <c r="E25" s="67">
        <f>'[2]llogarik_palogo.rpt'!$L$3517+'[2]llogarik_palogo.rpt'!$L$3518+'[2]llogarik_palogo.rpt'!$L$3519+'[2]llogarik_palogo.rpt'!$L$3520+'[2]llogarik_palogo.rpt'!$L$3521+'[2]llogarik_palogo.rpt'!$L$3522+'[2]llogarik_palogo.rpt'!$L$3523+'[2]llogarik_palogo.rpt'!$L$3524+'[2]llogarik_palogo.rpt'!$L$3525+'[2]llogarik_palogo.rpt'!$L$3526+'[2]llogarik_palogo.rpt'!$L$3527+'[2]llogarik_palogo.rpt'!$L$3528+'[2]llogarik_palogo.rpt'!$L$3529+'[2]llogarik_palogo.rpt'!$L$3530+'[2]llogarik_palogo.rpt'!$L$3531+'[2]llogarik_palogo.rpt'!$L$3532+'[2]llogarik_palogo.rpt'!$L$3533+'[2]llogarik_palogo.rpt'!$L$3534+'[2]llogarik_palogo.rpt'!$L$3535+'[2]llogarik_palogo.rpt'!$L$3536+'[2]llogarik_palogo.rpt'!$L$3537+'[2]llogarik_palogo.rpt'!$L$3538+'[2]llogarik_palogo.rpt'!$L$3539+'[2]llogarik_palogo.rpt'!$L$3540</f>
        <v>425766974.2963209</v>
      </c>
      <c r="F25" s="154">
        <v>86084275.72726488</v>
      </c>
      <c r="I25" s="152"/>
      <c r="J25" s="152"/>
    </row>
    <row r="26" spans="2:10" s="68" customFormat="1" ht="24.75" customHeight="1">
      <c r="B26" s="69"/>
      <c r="C26" s="73"/>
      <c r="D26" s="128" t="s">
        <v>151</v>
      </c>
      <c r="E26" s="67"/>
      <c r="F26" s="154"/>
      <c r="I26" s="152"/>
      <c r="J26" s="152"/>
    </row>
    <row r="27" spans="2:6" s="68" customFormat="1" ht="24.75" customHeight="1">
      <c r="B27" s="69"/>
      <c r="C27" s="73"/>
      <c r="D27" s="128" t="s">
        <v>87</v>
      </c>
      <c r="E27" s="67"/>
      <c r="F27" s="154"/>
    </row>
    <row r="28" spans="2:10" s="77" customFormat="1" ht="24.75" customHeight="1">
      <c r="B28" s="69"/>
      <c r="C28" s="73"/>
      <c r="D28" s="118" t="s">
        <v>152</v>
      </c>
      <c r="E28" s="76"/>
      <c r="F28" s="154"/>
      <c r="I28" s="151"/>
      <c r="J28" s="151"/>
    </row>
    <row r="29" spans="2:6" s="68" customFormat="1" ht="34.5" customHeight="1">
      <c r="B29" s="78"/>
      <c r="C29" s="387" t="s">
        <v>88</v>
      </c>
      <c r="D29" s="389"/>
      <c r="E29" s="273">
        <f>E9+E16+E23</f>
        <v>16290662.565957546</v>
      </c>
      <c r="F29" s="273">
        <v>-1856282.0559716523</v>
      </c>
    </row>
    <row r="30" spans="2:6" s="68" customFormat="1" ht="34.5" customHeight="1">
      <c r="B30" s="69"/>
      <c r="C30" s="387" t="s">
        <v>89</v>
      </c>
      <c r="D30" s="389"/>
      <c r="E30" s="273">
        <f>F31</f>
        <v>3739966.1873094896</v>
      </c>
      <c r="F30" s="273">
        <v>5596247.963505687</v>
      </c>
    </row>
    <row r="31" spans="2:6" s="68" customFormat="1" ht="34.5" customHeight="1">
      <c r="B31" s="69"/>
      <c r="C31" s="387" t="s">
        <v>90</v>
      </c>
      <c r="D31" s="389"/>
      <c r="E31" s="273">
        <f>Aktivet!G10</f>
        <v>20030629.366813578</v>
      </c>
      <c r="F31" s="273">
        <v>3739966.1873094896</v>
      </c>
    </row>
    <row r="32" spans="2:9" s="68" customFormat="1" ht="15.75" customHeight="1">
      <c r="B32" s="83"/>
      <c r="C32" s="83"/>
      <c r="D32" s="83"/>
      <c r="E32" s="85"/>
      <c r="F32" s="85"/>
      <c r="I32" s="152"/>
    </row>
    <row r="33" spans="2:6" s="68" customFormat="1" ht="15.75" customHeight="1">
      <c r="B33" s="83"/>
      <c r="C33" s="83"/>
      <c r="D33" s="83"/>
      <c r="E33" s="85"/>
      <c r="F33" s="85"/>
    </row>
    <row r="34" spans="2:6" s="68" customFormat="1" ht="15.75" customHeight="1">
      <c r="B34" s="83"/>
      <c r="C34" s="83"/>
      <c r="D34" s="83"/>
      <c r="E34" s="85"/>
      <c r="F34" s="85"/>
    </row>
    <row r="35" spans="2:6" s="68" customFormat="1" ht="15.75" customHeight="1">
      <c r="B35" s="83"/>
      <c r="C35" s="83"/>
      <c r="D35" s="83"/>
      <c r="E35" s="85"/>
      <c r="F35" s="85"/>
    </row>
    <row r="36" spans="2:6" s="68" customFormat="1" ht="15.75" customHeight="1">
      <c r="B36" s="83"/>
      <c r="C36" s="83"/>
      <c r="D36" s="83"/>
      <c r="E36" s="85"/>
      <c r="F36" s="85"/>
    </row>
    <row r="37" spans="2:6" s="68" customFormat="1" ht="15.75" customHeight="1">
      <c r="B37" s="83"/>
      <c r="C37" s="83"/>
      <c r="D37" s="83"/>
      <c r="E37" s="85"/>
      <c r="F37" s="85"/>
    </row>
    <row r="38" spans="2:6" ht="12.75">
      <c r="B38" s="96"/>
      <c r="C38" s="96"/>
      <c r="D38" s="96"/>
      <c r="E38" s="99"/>
      <c r="F38" s="99"/>
    </row>
  </sheetData>
  <sheetProtection/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29" sqref="H29"/>
    </sheetView>
  </sheetViews>
  <sheetFormatPr defaultColWidth="17.7109375" defaultRowHeight="12.75"/>
  <cols>
    <col min="1" max="1" width="2.8515625" style="136" customWidth="1"/>
    <col min="2" max="2" width="31.28125" style="136" customWidth="1"/>
    <col min="3" max="3" width="14.8515625" style="136" bestFit="1" customWidth="1"/>
    <col min="4" max="4" width="13.00390625" style="136" customWidth="1"/>
    <col min="5" max="5" width="14.00390625" style="136" bestFit="1" customWidth="1"/>
    <col min="6" max="6" width="17.140625" style="136" customWidth="1"/>
    <col min="7" max="7" width="18.140625" style="136" bestFit="1" customWidth="1"/>
    <col min="8" max="8" width="12.140625" style="136" customWidth="1"/>
    <col min="9" max="9" width="2.7109375" style="136" customWidth="1"/>
    <col min="10" max="16384" width="17.7109375" style="136" customWidth="1"/>
  </cols>
  <sheetData>
    <row r="1" spans="1:8" ht="25.5" customHeight="1">
      <c r="A1" s="404" t="s">
        <v>374</v>
      </c>
      <c r="B1" s="404"/>
      <c r="C1" s="404"/>
      <c r="D1" s="404"/>
      <c r="E1" s="404"/>
      <c r="F1" s="404"/>
      <c r="G1" s="404"/>
      <c r="H1" s="404"/>
    </row>
    <row r="2" ht="6.75" customHeight="1"/>
    <row r="3" spans="2:7" ht="12.75" customHeight="1">
      <c r="B3" s="300" t="s">
        <v>66</v>
      </c>
      <c r="G3" s="103"/>
    </row>
    <row r="4" ht="6.75" customHeight="1" thickBot="1"/>
    <row r="5" spans="1:8" s="103" customFormat="1" ht="24.75" customHeight="1" thickTop="1">
      <c r="A5" s="405"/>
      <c r="B5" s="406"/>
      <c r="C5" s="302" t="s">
        <v>40</v>
      </c>
      <c r="D5" s="302" t="s">
        <v>41</v>
      </c>
      <c r="E5" s="303" t="s">
        <v>68</v>
      </c>
      <c r="F5" s="303" t="s">
        <v>67</v>
      </c>
      <c r="G5" s="302" t="s">
        <v>69</v>
      </c>
      <c r="H5" s="304" t="s">
        <v>61</v>
      </c>
    </row>
    <row r="6" spans="1:8" s="309" customFormat="1" ht="30" customHeight="1">
      <c r="A6" s="305" t="s">
        <v>4</v>
      </c>
      <c r="B6" s="306" t="s">
        <v>179</v>
      </c>
      <c r="C6" s="313">
        <v>1110200000</v>
      </c>
      <c r="D6" s="313"/>
      <c r="E6" s="313"/>
      <c r="F6" s="313"/>
      <c r="G6" s="313">
        <v>-65381105.885</v>
      </c>
      <c r="H6" s="308">
        <v>1044818894.115</v>
      </c>
    </row>
    <row r="7" spans="1:8" s="309" customFormat="1" ht="19.5" customHeight="1">
      <c r="A7" s="310">
        <v>1</v>
      </c>
      <c r="B7" s="312" t="s">
        <v>65</v>
      </c>
      <c r="C7" s="313"/>
      <c r="D7" s="313"/>
      <c r="E7" s="313"/>
      <c r="F7" s="313"/>
      <c r="G7" s="313">
        <v>-36287563.476029456</v>
      </c>
      <c r="H7" s="308">
        <v>-36287563.476029456</v>
      </c>
    </row>
    <row r="8" spans="1:8" s="309" customFormat="1" ht="19.5" customHeight="1">
      <c r="A8" s="310">
        <v>2</v>
      </c>
      <c r="B8" s="312" t="s">
        <v>63</v>
      </c>
      <c r="C8" s="313"/>
      <c r="D8" s="313"/>
      <c r="E8" s="313"/>
      <c r="F8" s="313"/>
      <c r="G8" s="313"/>
      <c r="H8" s="308"/>
    </row>
    <row r="9" spans="1:8" s="309" customFormat="1" ht="19.5" customHeight="1">
      <c r="A9" s="310">
        <v>3</v>
      </c>
      <c r="B9" s="312" t="s">
        <v>70</v>
      </c>
      <c r="C9" s="313"/>
      <c r="D9" s="313"/>
      <c r="E9" s="313"/>
      <c r="F9" s="313"/>
      <c r="G9" s="313"/>
      <c r="H9" s="308"/>
    </row>
    <row r="10" spans="1:8" s="309" customFormat="1" ht="19.5" customHeight="1">
      <c r="A10" s="310">
        <v>4</v>
      </c>
      <c r="B10" s="312" t="s">
        <v>155</v>
      </c>
      <c r="C10" s="313"/>
      <c r="D10" s="313"/>
      <c r="E10" s="313"/>
      <c r="F10" s="313"/>
      <c r="G10" s="313"/>
      <c r="H10" s="308"/>
    </row>
    <row r="11" spans="1:8" s="309" customFormat="1" ht="30" customHeight="1" thickBot="1">
      <c r="A11" s="314" t="s">
        <v>36</v>
      </c>
      <c r="B11" s="315" t="s">
        <v>180</v>
      </c>
      <c r="C11" s="316">
        <v>1110200000</v>
      </c>
      <c r="D11" s="316">
        <v>0</v>
      </c>
      <c r="E11" s="316">
        <v>0</v>
      </c>
      <c r="F11" s="316">
        <v>0</v>
      </c>
      <c r="G11" s="316">
        <v>-101668669.361029</v>
      </c>
      <c r="H11" s="317">
        <v>1008531330.63897</v>
      </c>
    </row>
    <row r="12" spans="1:8" s="309" customFormat="1" ht="19.5" customHeight="1" thickTop="1">
      <c r="A12" s="301">
        <v>1</v>
      </c>
      <c r="B12" s="318" t="s">
        <v>65</v>
      </c>
      <c r="C12" s="319"/>
      <c r="D12" s="319"/>
      <c r="E12" s="319"/>
      <c r="F12" s="319"/>
      <c r="G12" s="319">
        <v>-54993720.95999999</v>
      </c>
      <c r="H12" s="320">
        <v>-54993720.95999999</v>
      </c>
    </row>
    <row r="13" spans="1:8" s="309" customFormat="1" ht="19.5" customHeight="1">
      <c r="A13" s="310">
        <v>2</v>
      </c>
      <c r="B13" s="312" t="s">
        <v>63</v>
      </c>
      <c r="C13" s="313"/>
      <c r="D13" s="313"/>
      <c r="E13" s="313"/>
      <c r="F13" s="313"/>
      <c r="G13" s="313"/>
      <c r="H13" s="308"/>
    </row>
    <row r="14" spans="1:8" s="309" customFormat="1" ht="19.5" customHeight="1">
      <c r="A14" s="310">
        <v>3</v>
      </c>
      <c r="B14" s="312" t="s">
        <v>70</v>
      </c>
      <c r="C14" s="313"/>
      <c r="D14" s="313"/>
      <c r="E14" s="313"/>
      <c r="F14" s="313"/>
      <c r="G14" s="313"/>
      <c r="H14" s="308"/>
    </row>
    <row r="15" spans="1:8" s="309" customFormat="1" ht="19.5" customHeight="1">
      <c r="A15" s="310">
        <v>4</v>
      </c>
      <c r="B15" s="312" t="s">
        <v>155</v>
      </c>
      <c r="C15" s="313"/>
      <c r="D15" s="313"/>
      <c r="E15" s="313"/>
      <c r="F15" s="313"/>
      <c r="G15" s="313"/>
      <c r="H15" s="308"/>
    </row>
    <row r="16" spans="1:8" s="323" customFormat="1" ht="30" customHeight="1" thickBot="1">
      <c r="A16" s="314" t="s">
        <v>327</v>
      </c>
      <c r="B16" s="315" t="s">
        <v>362</v>
      </c>
      <c r="C16" s="321">
        <v>1110200000</v>
      </c>
      <c r="D16" s="321">
        <v>0</v>
      </c>
      <c r="E16" s="321">
        <v>0</v>
      </c>
      <c r="F16" s="321">
        <v>0</v>
      </c>
      <c r="G16" s="321">
        <v>-156662390.321029</v>
      </c>
      <c r="H16" s="322">
        <v>953537609.678971</v>
      </c>
    </row>
    <row r="17" spans="1:8" s="309" customFormat="1" ht="19.5" customHeight="1" thickTop="1">
      <c r="A17" s="310" t="s">
        <v>153</v>
      </c>
      <c r="B17" s="311" t="s">
        <v>62</v>
      </c>
      <c r="C17" s="307"/>
      <c r="D17" s="307"/>
      <c r="E17" s="307"/>
      <c r="F17" s="307"/>
      <c r="G17" s="307"/>
      <c r="H17" s="308">
        <v>0</v>
      </c>
    </row>
    <row r="18" spans="1:8" s="323" customFormat="1" ht="14.25" customHeight="1">
      <c r="A18" s="328" t="s">
        <v>154</v>
      </c>
      <c r="B18" s="329" t="s">
        <v>60</v>
      </c>
      <c r="C18" s="330"/>
      <c r="D18" s="330"/>
      <c r="E18" s="330"/>
      <c r="F18" s="330"/>
      <c r="G18" s="330"/>
      <c r="H18" s="330"/>
    </row>
    <row r="19" spans="1:8" s="309" customFormat="1" ht="18.75" customHeight="1">
      <c r="A19" s="325">
        <v>1</v>
      </c>
      <c r="B19" s="326" t="s">
        <v>65</v>
      </c>
      <c r="C19" s="327"/>
      <c r="D19" s="327"/>
      <c r="E19" s="327"/>
      <c r="F19" s="327"/>
      <c r="G19" s="327">
        <f>'Rez.1'!F30</f>
        <v>-95806825.906</v>
      </c>
      <c r="H19" s="324">
        <f>C19+D19+E19+F19+G19</f>
        <v>-95806825.906</v>
      </c>
    </row>
    <row r="20" spans="1:8" s="309" customFormat="1" ht="19.5" customHeight="1">
      <c r="A20" s="310">
        <v>2</v>
      </c>
      <c r="B20" s="312" t="s">
        <v>63</v>
      </c>
      <c r="C20" s="313"/>
      <c r="D20" s="313"/>
      <c r="E20" s="313"/>
      <c r="F20" s="313"/>
      <c r="G20" s="313"/>
      <c r="H20" s="308"/>
    </row>
    <row r="21" spans="1:8" s="309" customFormat="1" ht="19.5" customHeight="1">
      <c r="A21" s="310">
        <v>3</v>
      </c>
      <c r="B21" s="312" t="s">
        <v>70</v>
      </c>
      <c r="C21" s="313"/>
      <c r="D21" s="313"/>
      <c r="E21" s="313"/>
      <c r="F21" s="313"/>
      <c r="G21" s="313"/>
      <c r="H21" s="308"/>
    </row>
    <row r="22" spans="1:8" s="309" customFormat="1" ht="19.5" customHeight="1">
      <c r="A22" s="310">
        <v>4</v>
      </c>
      <c r="B22" s="312" t="s">
        <v>155</v>
      </c>
      <c r="C22" s="313"/>
      <c r="D22" s="313"/>
      <c r="E22" s="313"/>
      <c r="F22" s="313"/>
      <c r="G22" s="313"/>
      <c r="H22" s="308"/>
    </row>
    <row r="23" spans="1:8" s="323" customFormat="1" ht="30" customHeight="1" thickBot="1">
      <c r="A23" s="314" t="s">
        <v>327</v>
      </c>
      <c r="B23" s="315" t="s">
        <v>375</v>
      </c>
      <c r="C23" s="321">
        <f>C16</f>
        <v>1110200000</v>
      </c>
      <c r="D23" s="321">
        <f>D16</f>
        <v>0</v>
      </c>
      <c r="E23" s="321">
        <f>E16</f>
        <v>0</v>
      </c>
      <c r="F23" s="321">
        <f>F16</f>
        <v>0</v>
      </c>
      <c r="G23" s="321">
        <f>G16+G19</f>
        <v>-252469216.22702903</v>
      </c>
      <c r="H23" s="322">
        <f>C23+G23</f>
        <v>857730783.7729709</v>
      </c>
    </row>
    <row r="24" ht="13.5" customHeight="1" thickTop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sheetProtection/>
  <mergeCells count="1">
    <mergeCell ref="A1:H1"/>
  </mergeCells>
  <printOptions horizontalCentered="1"/>
  <pageMargins left="0" right="0" top="0.32" bottom="0.19" header="0.19" footer="0.29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22">
      <selection activeCell="I62" sqref="I62"/>
    </sheetView>
  </sheetViews>
  <sheetFormatPr defaultColWidth="4.710937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09" t="s">
        <v>72</v>
      </c>
      <c r="C4" s="410"/>
      <c r="D4" s="410"/>
      <c r="E4" s="410"/>
      <c r="F4" s="410"/>
      <c r="G4" s="410"/>
      <c r="H4" s="410"/>
      <c r="I4" s="410"/>
      <c r="J4" s="411"/>
    </row>
    <row r="5" spans="2:10" s="136" customFormat="1" ht="12.75">
      <c r="B5" s="131"/>
      <c r="C5" s="145" t="s">
        <v>159</v>
      </c>
      <c r="D5" s="132"/>
      <c r="E5" s="132"/>
      <c r="F5" s="132"/>
      <c r="G5" s="133"/>
      <c r="H5" s="133"/>
      <c r="I5" s="134"/>
      <c r="J5" s="135"/>
    </row>
    <row r="6" spans="2:10" s="136" customFormat="1" ht="11.25">
      <c r="B6" s="131"/>
      <c r="C6" s="137"/>
      <c r="D6" s="130" t="s">
        <v>160</v>
      </c>
      <c r="E6" s="130"/>
      <c r="F6" s="130"/>
      <c r="G6" s="130"/>
      <c r="H6" s="130"/>
      <c r="I6" s="138"/>
      <c r="J6" s="135"/>
    </row>
    <row r="7" spans="2:10" s="136" customFormat="1" ht="11.25">
      <c r="B7" s="131"/>
      <c r="C7" s="137"/>
      <c r="D7" s="130" t="s">
        <v>162</v>
      </c>
      <c r="E7" s="130"/>
      <c r="F7" s="130"/>
      <c r="G7" s="130"/>
      <c r="H7" s="130"/>
      <c r="I7" s="138"/>
      <c r="J7" s="135"/>
    </row>
    <row r="8" spans="2:10" s="136" customFormat="1" ht="11.25">
      <c r="B8" s="131"/>
      <c r="C8" s="137" t="s">
        <v>163</v>
      </c>
      <c r="D8" s="139"/>
      <c r="E8" s="139"/>
      <c r="F8" s="139"/>
      <c r="G8" s="139"/>
      <c r="H8" s="139"/>
      <c r="I8" s="138"/>
      <c r="J8" s="135"/>
    </row>
    <row r="9" spans="2:10" s="136" customFormat="1" ht="11.25">
      <c r="B9" s="131"/>
      <c r="C9" s="137"/>
      <c r="D9" s="130"/>
      <c r="E9" s="130" t="s">
        <v>161</v>
      </c>
      <c r="F9" s="130"/>
      <c r="G9" s="139"/>
      <c r="H9" s="139"/>
      <c r="I9" s="138"/>
      <c r="J9" s="135"/>
    </row>
    <row r="10" spans="2:10" s="136" customFormat="1" ht="11.25">
      <c r="B10" s="131"/>
      <c r="C10" s="140"/>
      <c r="D10" s="141"/>
      <c r="E10" s="130" t="s">
        <v>164</v>
      </c>
      <c r="F10" s="130"/>
      <c r="G10" s="139"/>
      <c r="H10" s="139"/>
      <c r="I10" s="138"/>
      <c r="J10" s="135"/>
    </row>
    <row r="11" spans="2:10" s="136" customFormat="1" ht="11.25">
      <c r="B11" s="131"/>
      <c r="C11" s="142"/>
      <c r="D11" s="143"/>
      <c r="E11" s="143" t="s">
        <v>165</v>
      </c>
      <c r="F11" s="143"/>
      <c r="G11" s="143"/>
      <c r="H11" s="143"/>
      <c r="I11" s="144"/>
      <c r="J11" s="135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413"/>
      <c r="E14" s="413"/>
      <c r="F14" s="129"/>
      <c r="G14" s="412"/>
      <c r="H14" s="412"/>
      <c r="I14" s="412"/>
      <c r="J14" s="6"/>
    </row>
    <row r="15" spans="2:10" ht="12.75">
      <c r="B15" s="4"/>
      <c r="C15" s="5"/>
      <c r="D15" s="413"/>
      <c r="E15" s="413"/>
      <c r="F15" s="129"/>
      <c r="G15" s="129"/>
      <c r="H15" s="129"/>
      <c r="I15" s="129"/>
      <c r="J15" s="6"/>
    </row>
    <row r="16" spans="2:10" ht="12.75">
      <c r="B16" s="4"/>
      <c r="C16" s="5"/>
      <c r="D16" s="130"/>
      <c r="E16" s="130"/>
      <c r="F16" s="130"/>
      <c r="G16" s="130"/>
      <c r="H16" s="130"/>
      <c r="I16" s="130"/>
      <c r="J16" s="6"/>
    </row>
    <row r="17" spans="2:10" ht="12.75">
      <c r="B17" s="4"/>
      <c r="C17" s="5"/>
      <c r="D17" s="130"/>
      <c r="E17" s="130"/>
      <c r="F17" s="130"/>
      <c r="G17" s="130"/>
      <c r="H17" s="130"/>
      <c r="I17" s="130"/>
      <c r="J17" s="6"/>
    </row>
    <row r="18" spans="2:10" ht="12.75">
      <c r="B18" s="4"/>
      <c r="C18" s="5"/>
      <c r="D18" s="130"/>
      <c r="E18" s="130"/>
      <c r="F18" s="130"/>
      <c r="G18" s="130"/>
      <c r="H18" s="130"/>
      <c r="I18" s="130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15" customFormat="1" ht="12.75">
      <c r="B49" s="12"/>
      <c r="C49" s="13"/>
      <c r="D49" s="13"/>
      <c r="E49" s="13"/>
      <c r="F49" s="13"/>
      <c r="G49" s="13"/>
      <c r="H49" s="13"/>
      <c r="I49" s="13"/>
      <c r="J49" s="14"/>
    </row>
    <row r="50" spans="2:10" s="15" customFormat="1" ht="15">
      <c r="B50" s="12"/>
      <c r="C50" s="13"/>
      <c r="D50" s="13"/>
      <c r="E50" s="10"/>
      <c r="F50" s="10"/>
      <c r="G50" s="10"/>
      <c r="H50" s="10"/>
      <c r="I50" s="10"/>
      <c r="J50" s="14"/>
    </row>
    <row r="51" spans="2:10" s="15" customFormat="1" ht="15">
      <c r="B51" s="12"/>
      <c r="C51" s="13"/>
      <c r="D51" s="13"/>
      <c r="E51" s="10"/>
      <c r="F51" s="10"/>
      <c r="G51" s="10"/>
      <c r="H51" s="10"/>
      <c r="I51" s="10"/>
      <c r="J51" s="14"/>
    </row>
    <row r="52" spans="2:10" s="15" customFormat="1" ht="15">
      <c r="B52" s="12"/>
      <c r="C52" s="13"/>
      <c r="D52" s="13"/>
      <c r="E52" s="10"/>
      <c r="F52" s="10"/>
      <c r="G52" s="10"/>
      <c r="H52" s="10"/>
      <c r="I52" s="10"/>
      <c r="J52" s="14"/>
    </row>
    <row r="53" spans="2:10" s="15" customFormat="1" ht="15">
      <c r="B53" s="12"/>
      <c r="C53" s="13"/>
      <c r="D53" s="13"/>
      <c r="E53" s="10"/>
      <c r="F53" s="10"/>
      <c r="G53" s="10"/>
      <c r="H53" s="10"/>
      <c r="I53" s="10"/>
      <c r="J53" s="14"/>
    </row>
    <row r="54" spans="2:10" s="15" customFormat="1" ht="15">
      <c r="B54" s="12"/>
      <c r="C54" s="13"/>
      <c r="D54" s="13"/>
      <c r="E54" s="10"/>
      <c r="F54" s="10"/>
      <c r="G54" s="407" t="s">
        <v>73</v>
      </c>
      <c r="H54" s="407"/>
      <c r="I54" s="407"/>
      <c r="J54" s="14"/>
    </row>
    <row r="55" spans="2:10" ht="15.75">
      <c r="B55" s="4"/>
      <c r="C55" s="5"/>
      <c r="D55" s="5"/>
      <c r="E55" s="16"/>
      <c r="F55" s="16"/>
      <c r="G55" s="408" t="s">
        <v>71</v>
      </c>
      <c r="H55" s="408"/>
      <c r="I55" s="408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PageLayoutView="0" workbookViewId="0" topLeftCell="A65">
      <selection activeCell="I83" sqref="I83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6" max="16" width="53.421875" style="0" customWidth="1"/>
  </cols>
  <sheetData>
    <row r="1" spans="1:10" ht="12.75">
      <c r="A1" s="15"/>
      <c r="B1" s="161" t="s">
        <v>183</v>
      </c>
      <c r="C1" s="162"/>
      <c r="D1" s="162"/>
      <c r="E1" s="15"/>
      <c r="F1" s="15"/>
      <c r="G1" s="15"/>
      <c r="H1" s="15"/>
      <c r="I1" s="15"/>
      <c r="J1" s="15"/>
    </row>
    <row r="2" spans="1:10" ht="12.75">
      <c r="A2" s="15"/>
      <c r="B2" s="161" t="s">
        <v>184</v>
      </c>
      <c r="C2" s="162"/>
      <c r="D2" s="162"/>
      <c r="E2" s="15"/>
      <c r="F2" s="15"/>
      <c r="G2" s="15"/>
      <c r="H2" s="15"/>
      <c r="I2" s="15"/>
      <c r="J2" s="15"/>
    </row>
    <row r="3" spans="1:10" ht="12.75">
      <c r="A3" s="15"/>
      <c r="B3" s="163"/>
      <c r="C3" s="15"/>
      <c r="D3" s="15"/>
      <c r="E3" s="15"/>
      <c r="F3" s="15"/>
      <c r="G3" s="15"/>
      <c r="H3" s="15"/>
      <c r="I3" s="163" t="s">
        <v>185</v>
      </c>
      <c r="J3" s="15"/>
    </row>
    <row r="4" spans="1:10" ht="12.75">
      <c r="A4" s="15"/>
      <c r="B4" s="163"/>
      <c r="C4" s="15"/>
      <c r="D4" s="15"/>
      <c r="E4" s="15"/>
      <c r="F4" s="15"/>
      <c r="G4" s="15"/>
      <c r="H4" s="15"/>
      <c r="I4" s="15"/>
      <c r="J4" s="15"/>
    </row>
    <row r="5" spans="1:16" ht="12.75">
      <c r="A5" s="13"/>
      <c r="B5" s="13"/>
      <c r="C5" s="13"/>
      <c r="D5" s="13"/>
      <c r="E5" s="13"/>
      <c r="F5" s="13"/>
      <c r="G5" s="13"/>
      <c r="H5" s="13"/>
      <c r="I5" s="164"/>
      <c r="J5" s="165" t="s">
        <v>186</v>
      </c>
      <c r="K5" s="5"/>
      <c r="L5" s="5"/>
      <c r="M5" s="5"/>
      <c r="N5" s="5"/>
      <c r="O5" s="5"/>
      <c r="P5" s="5"/>
    </row>
    <row r="6" spans="1:16" ht="15.75" customHeight="1">
      <c r="A6" s="424" t="s">
        <v>187</v>
      </c>
      <c r="B6" s="425"/>
      <c r="C6" s="425"/>
      <c r="D6" s="425"/>
      <c r="E6" s="425"/>
      <c r="F6" s="425"/>
      <c r="G6" s="425"/>
      <c r="H6" s="425"/>
      <c r="I6" s="425"/>
      <c r="J6" s="426"/>
      <c r="K6" s="166"/>
      <c r="L6" s="166"/>
      <c r="M6" s="166"/>
      <c r="N6" s="166"/>
      <c r="O6" s="166"/>
      <c r="P6" s="166"/>
    </row>
    <row r="7" spans="1:10" ht="26.25" customHeight="1" thickBot="1">
      <c r="A7" s="167"/>
      <c r="B7" s="414" t="s">
        <v>188</v>
      </c>
      <c r="C7" s="414"/>
      <c r="D7" s="414"/>
      <c r="E7" s="414"/>
      <c r="F7" s="415"/>
      <c r="G7" s="168" t="s">
        <v>189</v>
      </c>
      <c r="H7" s="168" t="s">
        <v>190</v>
      </c>
      <c r="I7" s="169" t="s">
        <v>373</v>
      </c>
      <c r="J7" s="169" t="s">
        <v>363</v>
      </c>
    </row>
    <row r="8" spans="1:10" ht="16.5" customHeight="1">
      <c r="A8" s="170">
        <v>1</v>
      </c>
      <c r="B8" s="416" t="s">
        <v>191</v>
      </c>
      <c r="C8" s="417"/>
      <c r="D8" s="417"/>
      <c r="E8" s="417"/>
      <c r="F8" s="417"/>
      <c r="G8" s="171">
        <v>70</v>
      </c>
      <c r="H8" s="171">
        <v>11100</v>
      </c>
      <c r="I8" s="172"/>
      <c r="J8" s="173"/>
    </row>
    <row r="9" spans="1:10" ht="16.5" customHeight="1">
      <c r="A9" s="174" t="s">
        <v>192</v>
      </c>
      <c r="B9" s="418" t="s">
        <v>193</v>
      </c>
      <c r="C9" s="418"/>
      <c r="D9" s="418"/>
      <c r="E9" s="418"/>
      <c r="F9" s="419"/>
      <c r="G9" s="175" t="s">
        <v>194</v>
      </c>
      <c r="H9" s="175">
        <v>11101</v>
      </c>
      <c r="I9" s="176"/>
      <c r="J9" s="177"/>
    </row>
    <row r="10" spans="1:10" ht="16.5" customHeight="1">
      <c r="A10" s="178" t="s">
        <v>195</v>
      </c>
      <c r="B10" s="418" t="s">
        <v>196</v>
      </c>
      <c r="C10" s="418"/>
      <c r="D10" s="418"/>
      <c r="E10" s="418"/>
      <c r="F10" s="419"/>
      <c r="G10" s="175">
        <v>704</v>
      </c>
      <c r="H10" s="175">
        <v>11102</v>
      </c>
      <c r="I10" s="176"/>
      <c r="J10" s="177"/>
    </row>
    <row r="11" spans="1:10" ht="16.5" customHeight="1">
      <c r="A11" s="178" t="s">
        <v>197</v>
      </c>
      <c r="B11" s="418" t="s">
        <v>198</v>
      </c>
      <c r="C11" s="418"/>
      <c r="D11" s="418"/>
      <c r="E11" s="418"/>
      <c r="F11" s="419"/>
      <c r="G11" s="179">
        <v>705</v>
      </c>
      <c r="H11" s="175">
        <v>11103</v>
      </c>
      <c r="I11" s="176"/>
      <c r="J11" s="177"/>
    </row>
    <row r="12" spans="1:10" ht="16.5" customHeight="1">
      <c r="A12" s="180">
        <v>2</v>
      </c>
      <c r="B12" s="420" t="s">
        <v>199</v>
      </c>
      <c r="C12" s="420"/>
      <c r="D12" s="420"/>
      <c r="E12" s="420"/>
      <c r="F12" s="421"/>
      <c r="G12" s="181">
        <v>708</v>
      </c>
      <c r="H12" s="182">
        <v>11104</v>
      </c>
      <c r="I12" s="176"/>
      <c r="J12" s="177"/>
    </row>
    <row r="13" spans="1:10" ht="16.5" customHeight="1">
      <c r="A13" s="183" t="s">
        <v>192</v>
      </c>
      <c r="B13" s="418" t="s">
        <v>200</v>
      </c>
      <c r="C13" s="418"/>
      <c r="D13" s="418"/>
      <c r="E13" s="418"/>
      <c r="F13" s="419"/>
      <c r="G13" s="175">
        <v>7081</v>
      </c>
      <c r="H13" s="184">
        <v>111041</v>
      </c>
      <c r="I13" s="176"/>
      <c r="J13" s="177"/>
    </row>
    <row r="14" spans="1:10" ht="16.5" customHeight="1">
      <c r="A14" s="183" t="s">
        <v>201</v>
      </c>
      <c r="B14" s="418" t="s">
        <v>202</v>
      </c>
      <c r="C14" s="418"/>
      <c r="D14" s="418"/>
      <c r="E14" s="418"/>
      <c r="F14" s="419"/>
      <c r="G14" s="175">
        <v>7082</v>
      </c>
      <c r="H14" s="184">
        <v>111042</v>
      </c>
      <c r="I14" s="176"/>
      <c r="J14" s="177"/>
    </row>
    <row r="15" spans="1:10" ht="16.5" customHeight="1">
      <c r="A15" s="183" t="s">
        <v>203</v>
      </c>
      <c r="B15" s="418" t="s">
        <v>204</v>
      </c>
      <c r="C15" s="418"/>
      <c r="D15" s="418"/>
      <c r="E15" s="418"/>
      <c r="F15" s="419"/>
      <c r="G15" s="175">
        <v>7083</v>
      </c>
      <c r="H15" s="184">
        <v>111043</v>
      </c>
      <c r="I15" s="176"/>
      <c r="J15" s="177"/>
    </row>
    <row r="16" spans="1:10" ht="29.25" customHeight="1">
      <c r="A16" s="185">
        <v>3</v>
      </c>
      <c r="B16" s="420" t="s">
        <v>205</v>
      </c>
      <c r="C16" s="420"/>
      <c r="D16" s="420"/>
      <c r="E16" s="420"/>
      <c r="F16" s="421"/>
      <c r="G16" s="181">
        <v>71</v>
      </c>
      <c r="H16" s="182">
        <v>11201</v>
      </c>
      <c r="I16" s="176"/>
      <c r="J16" s="177"/>
    </row>
    <row r="17" spans="1:10" ht="16.5" customHeight="1">
      <c r="A17" s="186"/>
      <c r="B17" s="422" t="s">
        <v>206</v>
      </c>
      <c r="C17" s="422"/>
      <c r="D17" s="422"/>
      <c r="E17" s="422"/>
      <c r="F17" s="423"/>
      <c r="G17" s="187"/>
      <c r="H17" s="175">
        <v>112011</v>
      </c>
      <c r="I17" s="176"/>
      <c r="J17" s="177"/>
    </row>
    <row r="18" spans="1:10" ht="16.5" customHeight="1">
      <c r="A18" s="186"/>
      <c r="B18" s="422" t="s">
        <v>207</v>
      </c>
      <c r="C18" s="422"/>
      <c r="D18" s="422"/>
      <c r="E18" s="422"/>
      <c r="F18" s="423"/>
      <c r="G18" s="187"/>
      <c r="H18" s="175">
        <v>112012</v>
      </c>
      <c r="I18" s="176"/>
      <c r="J18" s="177"/>
    </row>
    <row r="19" spans="1:10" ht="16.5" customHeight="1">
      <c r="A19" s="188">
        <v>4</v>
      </c>
      <c r="B19" s="420" t="s">
        <v>208</v>
      </c>
      <c r="C19" s="420"/>
      <c r="D19" s="420"/>
      <c r="E19" s="420"/>
      <c r="F19" s="421"/>
      <c r="G19" s="189">
        <v>72</v>
      </c>
      <c r="H19" s="190">
        <v>11300</v>
      </c>
      <c r="I19" s="176"/>
      <c r="J19" s="177"/>
    </row>
    <row r="20" spans="1:10" ht="16.5" customHeight="1">
      <c r="A20" s="178"/>
      <c r="B20" s="427" t="s">
        <v>209</v>
      </c>
      <c r="C20" s="428"/>
      <c r="D20" s="428"/>
      <c r="E20" s="428"/>
      <c r="F20" s="428"/>
      <c r="G20" s="191"/>
      <c r="H20" s="192">
        <v>11301</v>
      </c>
      <c r="I20" s="176"/>
      <c r="J20" s="177"/>
    </row>
    <row r="21" spans="1:10" ht="16.5" customHeight="1">
      <c r="A21" s="193">
        <v>5</v>
      </c>
      <c r="B21" s="421" t="s">
        <v>210</v>
      </c>
      <c r="C21" s="432"/>
      <c r="D21" s="432"/>
      <c r="E21" s="432"/>
      <c r="F21" s="432"/>
      <c r="G21" s="194">
        <v>73</v>
      </c>
      <c r="H21" s="194">
        <v>11400</v>
      </c>
      <c r="I21" s="176"/>
      <c r="J21" s="177"/>
    </row>
    <row r="22" spans="1:10" ht="16.5" customHeight="1">
      <c r="A22" s="195">
        <v>6</v>
      </c>
      <c r="B22" s="421" t="s">
        <v>211</v>
      </c>
      <c r="C22" s="432"/>
      <c r="D22" s="432"/>
      <c r="E22" s="432"/>
      <c r="F22" s="432"/>
      <c r="G22" s="194" t="s">
        <v>212</v>
      </c>
      <c r="H22" s="196">
        <v>11500</v>
      </c>
      <c r="I22" s="298">
        <f>('Acc.Statement'!E146+'Acc.Statement'!E147+'Acc.Statement'!E148)/1000</f>
        <v>2714.468961</v>
      </c>
      <c r="J22" s="272">
        <v>3</v>
      </c>
    </row>
    <row r="23" spans="1:10" ht="16.5" customHeight="1">
      <c r="A23" s="193">
        <v>7</v>
      </c>
      <c r="B23" s="420" t="s">
        <v>213</v>
      </c>
      <c r="C23" s="420"/>
      <c r="D23" s="420"/>
      <c r="E23" s="420"/>
      <c r="F23" s="421"/>
      <c r="G23" s="181">
        <v>77</v>
      </c>
      <c r="H23" s="181">
        <v>11600</v>
      </c>
      <c r="I23" s="176"/>
      <c r="J23" s="177"/>
    </row>
    <row r="24" spans="1:10" ht="16.5" customHeight="1" thickBot="1">
      <c r="A24" s="197" t="s">
        <v>214</v>
      </c>
      <c r="B24" s="431" t="s">
        <v>215</v>
      </c>
      <c r="C24" s="431"/>
      <c r="D24" s="431"/>
      <c r="E24" s="431"/>
      <c r="F24" s="431"/>
      <c r="G24" s="198"/>
      <c r="H24" s="198">
        <v>11800</v>
      </c>
      <c r="I24" s="199"/>
      <c r="J24" s="200"/>
    </row>
    <row r="25" spans="1:10" ht="16.5" customHeight="1">
      <c r="A25" s="201"/>
      <c r="B25" s="202"/>
      <c r="C25" s="202"/>
      <c r="D25" s="202"/>
      <c r="E25" s="202"/>
      <c r="F25" s="202"/>
      <c r="G25" s="202"/>
      <c r="H25" s="202"/>
      <c r="I25" s="203"/>
      <c r="J25" s="203"/>
    </row>
    <row r="26" spans="1:10" ht="16.5" customHeight="1">
      <c r="A26" s="201"/>
      <c r="B26" s="202"/>
      <c r="C26" s="202"/>
      <c r="D26" s="202"/>
      <c r="E26" s="202"/>
      <c r="F26" s="202"/>
      <c r="G26" s="202"/>
      <c r="H26" s="202"/>
      <c r="I26" s="203"/>
      <c r="J26" s="203"/>
    </row>
    <row r="27" spans="1:10" ht="16.5" customHeight="1">
      <c r="A27" s="201"/>
      <c r="B27" s="202"/>
      <c r="C27" s="202"/>
      <c r="D27" s="202"/>
      <c r="E27" s="202"/>
      <c r="F27" s="202"/>
      <c r="G27" s="202"/>
      <c r="H27" s="202"/>
      <c r="I27" s="203"/>
      <c r="J27" s="203"/>
    </row>
    <row r="28" spans="1:10" ht="16.5" customHeight="1">
      <c r="A28" s="201"/>
      <c r="B28" s="202"/>
      <c r="C28" s="202"/>
      <c r="D28" s="202"/>
      <c r="E28" s="202"/>
      <c r="F28" s="202"/>
      <c r="G28" s="202"/>
      <c r="H28" s="202"/>
      <c r="I28" s="203" t="s">
        <v>216</v>
      </c>
      <c r="J28" s="203"/>
    </row>
    <row r="29" spans="1:10" ht="16.5" customHeight="1">
      <c r="A29" s="201"/>
      <c r="B29" s="202"/>
      <c r="C29" s="202"/>
      <c r="D29" s="202"/>
      <c r="E29" s="202"/>
      <c r="F29" s="202"/>
      <c r="G29" s="202"/>
      <c r="H29" s="202"/>
      <c r="I29" s="203" t="s">
        <v>217</v>
      </c>
      <c r="J29" s="203"/>
    </row>
    <row r="30" spans="1:10" ht="16.5" customHeight="1">
      <c r="A30" s="201"/>
      <c r="B30" s="202"/>
      <c r="C30" s="202"/>
      <c r="D30" s="202"/>
      <c r="E30" s="202"/>
      <c r="F30" s="204"/>
      <c r="G30" s="202"/>
      <c r="H30" s="202"/>
      <c r="I30" s="203"/>
      <c r="J30" s="203"/>
    </row>
    <row r="31" spans="1:10" ht="16.5" customHeight="1">
      <c r="A31" s="201"/>
      <c r="B31" s="202"/>
      <c r="C31" s="202"/>
      <c r="D31" s="202"/>
      <c r="E31" s="202"/>
      <c r="F31" s="202"/>
      <c r="G31" s="202"/>
      <c r="H31" s="202"/>
      <c r="I31" s="203"/>
      <c r="J31" s="203"/>
    </row>
    <row r="32" spans="1:10" ht="16.5" customHeight="1">
      <c r="A32" s="201"/>
      <c r="B32" s="202"/>
      <c r="C32" s="202"/>
      <c r="D32" s="202"/>
      <c r="E32" s="202"/>
      <c r="F32" s="202"/>
      <c r="G32" s="202"/>
      <c r="H32" s="202"/>
      <c r="I32" s="203"/>
      <c r="J32" s="203"/>
    </row>
    <row r="33" spans="1:10" ht="16.5" customHeight="1">
      <c r="A33" s="201"/>
      <c r="B33" s="202"/>
      <c r="C33" s="202"/>
      <c r="D33" s="202"/>
      <c r="E33" s="202"/>
      <c r="F33" s="202"/>
      <c r="G33" s="202"/>
      <c r="H33" s="202"/>
      <c r="I33" s="203"/>
      <c r="J33" s="203"/>
    </row>
    <row r="34" spans="1:10" ht="16.5" customHeight="1">
      <c r="A34" s="201"/>
      <c r="B34" s="202"/>
      <c r="C34" s="202"/>
      <c r="D34" s="202"/>
      <c r="E34" s="202"/>
      <c r="F34" s="202"/>
      <c r="G34" s="202"/>
      <c r="H34" s="202"/>
      <c r="I34" s="203"/>
      <c r="J34" s="203"/>
    </row>
    <row r="35" spans="1:10" ht="16.5" customHeight="1">
      <c r="A35" s="201"/>
      <c r="B35" s="202"/>
      <c r="C35" s="202"/>
      <c r="D35" s="202"/>
      <c r="E35" s="202"/>
      <c r="F35" s="202"/>
      <c r="G35" s="202"/>
      <c r="H35" s="202"/>
      <c r="I35" s="203"/>
      <c r="J35" s="203"/>
    </row>
    <row r="36" spans="1:10" ht="16.5" customHeight="1">
      <c r="A36" s="201"/>
      <c r="B36" s="202"/>
      <c r="C36" s="202"/>
      <c r="D36" s="202"/>
      <c r="E36" s="202"/>
      <c r="F36" s="202"/>
      <c r="G36" s="202"/>
      <c r="H36" s="202"/>
      <c r="I36" s="203"/>
      <c r="J36" s="203"/>
    </row>
    <row r="37" spans="1:10" ht="16.5" customHeight="1">
      <c r="A37" s="201"/>
      <c r="B37" s="202"/>
      <c r="C37" s="202"/>
      <c r="D37" s="202"/>
      <c r="E37" s="202"/>
      <c r="F37" s="202"/>
      <c r="G37" s="202"/>
      <c r="H37" s="202"/>
      <c r="I37" s="203"/>
      <c r="J37" s="203"/>
    </row>
    <row r="38" spans="1:10" ht="16.5" customHeight="1">
      <c r="A38" s="201"/>
      <c r="B38" s="202"/>
      <c r="C38" s="202"/>
      <c r="D38" s="202"/>
      <c r="E38" s="202"/>
      <c r="F38" s="202"/>
      <c r="G38" s="202"/>
      <c r="H38" s="202"/>
      <c r="I38" s="203"/>
      <c r="J38" s="203"/>
    </row>
    <row r="39" spans="1:10" ht="16.5" customHeight="1">
      <c r="A39" s="201"/>
      <c r="B39" s="202"/>
      <c r="C39" s="202"/>
      <c r="D39" s="202"/>
      <c r="E39" s="202"/>
      <c r="F39" s="202"/>
      <c r="G39" s="202"/>
      <c r="H39" s="202"/>
      <c r="I39" s="203"/>
      <c r="J39" s="203"/>
    </row>
    <row r="40" spans="1:10" ht="16.5" customHeight="1">
      <c r="A40" s="201"/>
      <c r="B40" s="202"/>
      <c r="C40" s="202"/>
      <c r="D40" s="202"/>
      <c r="E40" s="202"/>
      <c r="F40" s="202"/>
      <c r="G40" s="202"/>
      <c r="H40" s="202"/>
      <c r="I40" s="203"/>
      <c r="J40" s="203"/>
    </row>
    <row r="41" spans="1:10" ht="16.5" customHeight="1">
      <c r="A41" s="201"/>
      <c r="B41" s="202"/>
      <c r="C41" s="202"/>
      <c r="D41" s="202"/>
      <c r="E41" s="202"/>
      <c r="F41" s="202"/>
      <c r="G41" s="202"/>
      <c r="H41" s="202"/>
      <c r="I41" s="203"/>
      <c r="J41" s="203"/>
    </row>
    <row r="42" spans="1:10" ht="16.5" customHeight="1">
      <c r="A42" s="201"/>
      <c r="B42" s="202"/>
      <c r="C42" s="202"/>
      <c r="D42" s="202"/>
      <c r="E42" s="202"/>
      <c r="F42" s="202"/>
      <c r="G42" s="202"/>
      <c r="H42" s="202"/>
      <c r="I42" s="203"/>
      <c r="J42" s="203"/>
    </row>
    <row r="43" spans="1:10" ht="16.5" customHeight="1">
      <c r="A43" s="201"/>
      <c r="B43" s="202"/>
      <c r="C43" s="202"/>
      <c r="D43" s="202"/>
      <c r="E43" s="202"/>
      <c r="F43" s="202"/>
      <c r="G43" s="202"/>
      <c r="H43" s="202"/>
      <c r="I43" s="203"/>
      <c r="J43" s="203"/>
    </row>
    <row r="44" spans="1:10" ht="16.5" customHeight="1">
      <c r="A44" s="201"/>
      <c r="B44" s="202"/>
      <c r="C44" s="202"/>
      <c r="D44" s="202"/>
      <c r="E44" s="202"/>
      <c r="F44" s="202"/>
      <c r="G44" s="202"/>
      <c r="H44" s="202"/>
      <c r="I44" s="203"/>
      <c r="J44" s="203"/>
    </row>
    <row r="45" spans="1:10" ht="16.5" customHeight="1">
      <c r="A45" s="201"/>
      <c r="B45" s="202"/>
      <c r="C45" s="202"/>
      <c r="D45" s="202"/>
      <c r="E45" s="202"/>
      <c r="F45" s="202"/>
      <c r="G45" s="202"/>
      <c r="H45" s="202"/>
      <c r="I45" s="203"/>
      <c r="J45" s="203"/>
    </row>
    <row r="46" spans="1:10" ht="16.5" customHeight="1">
      <c r="A46" s="201"/>
      <c r="B46" s="202"/>
      <c r="C46" s="202"/>
      <c r="D46" s="202"/>
      <c r="E46" s="202"/>
      <c r="F46" s="202"/>
      <c r="G46" s="202"/>
      <c r="H46" s="202"/>
      <c r="I46" s="203"/>
      <c r="J46" s="203"/>
    </row>
    <row r="47" spans="1:10" ht="16.5" customHeight="1">
      <c r="A47" s="201"/>
      <c r="B47" s="202"/>
      <c r="C47" s="202"/>
      <c r="D47" s="202"/>
      <c r="E47" s="202"/>
      <c r="F47" s="202"/>
      <c r="G47" s="202"/>
      <c r="H47" s="202"/>
      <c r="I47" s="203"/>
      <c r="J47" s="203"/>
    </row>
    <row r="48" spans="1:10" ht="16.5" customHeight="1">
      <c r="A48" s="201"/>
      <c r="B48" s="202"/>
      <c r="C48" s="202"/>
      <c r="D48" s="202"/>
      <c r="E48" s="202"/>
      <c r="F48" s="202"/>
      <c r="G48" s="202"/>
      <c r="H48" s="202"/>
      <c r="I48" s="203"/>
      <c r="J48" s="203"/>
    </row>
    <row r="49" spans="1:10" ht="16.5" customHeight="1">
      <c r="A49" s="201"/>
      <c r="B49" s="202"/>
      <c r="C49" s="202"/>
      <c r="D49" s="202"/>
      <c r="E49" s="202"/>
      <c r="F49" s="202"/>
      <c r="G49" s="202"/>
      <c r="H49" s="202"/>
      <c r="I49" s="203"/>
      <c r="J49" s="203"/>
    </row>
    <row r="50" spans="1:10" ht="16.5" customHeight="1">
      <c r="A50" s="201"/>
      <c r="B50" s="202"/>
      <c r="C50" s="202"/>
      <c r="D50" s="202"/>
      <c r="E50" s="202"/>
      <c r="F50" s="202"/>
      <c r="G50" s="202"/>
      <c r="H50" s="202"/>
      <c r="I50" s="203"/>
      <c r="J50" s="203"/>
    </row>
    <row r="51" spans="1:10" ht="16.5" customHeight="1">
      <c r="A51" s="201"/>
      <c r="B51" s="202"/>
      <c r="C51" s="202"/>
      <c r="D51" s="202"/>
      <c r="E51" s="202"/>
      <c r="F51" s="202"/>
      <c r="G51" s="202"/>
      <c r="H51" s="202"/>
      <c r="I51" s="203"/>
      <c r="J51" s="203"/>
    </row>
    <row r="52" spans="1:10" ht="12.75">
      <c r="A52" s="15"/>
      <c r="B52" s="161" t="s">
        <v>183</v>
      </c>
      <c r="C52" s="162"/>
      <c r="D52" s="162"/>
      <c r="E52" s="15"/>
      <c r="F52" s="15"/>
      <c r="G52" s="15"/>
      <c r="H52" s="15"/>
      <c r="I52" s="15"/>
      <c r="J52" s="15"/>
    </row>
    <row r="53" spans="1:10" ht="12.75">
      <c r="A53" s="15"/>
      <c r="B53" s="161" t="s">
        <v>218</v>
      </c>
      <c r="C53" s="162"/>
      <c r="D53" s="162"/>
      <c r="E53" s="15"/>
      <c r="F53" s="15"/>
      <c r="G53" s="15"/>
      <c r="H53" s="15"/>
      <c r="I53" s="15"/>
      <c r="J53" s="15"/>
    </row>
    <row r="54" spans="1:10" ht="12.75">
      <c r="A54" s="15"/>
      <c r="B54" s="163"/>
      <c r="C54" s="15"/>
      <c r="D54" s="15"/>
      <c r="E54" s="15"/>
      <c r="F54" s="15"/>
      <c r="G54" s="15"/>
      <c r="H54" s="15"/>
      <c r="I54" s="163" t="s">
        <v>219</v>
      </c>
      <c r="J54" s="15"/>
    </row>
    <row r="55" spans="1:16" ht="12.75" customHeight="1">
      <c r="A55" s="13"/>
      <c r="B55" s="13"/>
      <c r="C55" s="13"/>
      <c r="D55" s="13"/>
      <c r="E55" s="13"/>
      <c r="F55" s="13"/>
      <c r="G55" s="13"/>
      <c r="H55" s="13"/>
      <c r="I55" s="164"/>
      <c r="J55" s="165" t="s">
        <v>186</v>
      </c>
      <c r="K55" s="5"/>
      <c r="L55" s="5"/>
      <c r="M55" s="5"/>
      <c r="N55" s="5"/>
      <c r="O55" s="5"/>
      <c r="P55" s="5"/>
    </row>
    <row r="56" spans="1:10" ht="12.75">
      <c r="A56" s="424" t="s">
        <v>187</v>
      </c>
      <c r="B56" s="425"/>
      <c r="C56" s="425"/>
      <c r="D56" s="425"/>
      <c r="E56" s="425"/>
      <c r="F56" s="425"/>
      <c r="G56" s="425"/>
      <c r="H56" s="425"/>
      <c r="I56" s="425"/>
      <c r="J56" s="426"/>
    </row>
    <row r="57" spans="1:10" ht="24.75" customHeight="1" thickBot="1">
      <c r="A57" s="205"/>
      <c r="B57" s="433" t="s">
        <v>220</v>
      </c>
      <c r="C57" s="434"/>
      <c r="D57" s="434"/>
      <c r="E57" s="434"/>
      <c r="F57" s="435"/>
      <c r="G57" s="206" t="s">
        <v>189</v>
      </c>
      <c r="H57" s="206" t="s">
        <v>190</v>
      </c>
      <c r="I57" s="207" t="s">
        <v>373</v>
      </c>
      <c r="J57" s="207" t="s">
        <v>363</v>
      </c>
    </row>
    <row r="58" spans="1:10" ht="16.5" customHeight="1">
      <c r="A58" s="208">
        <v>1</v>
      </c>
      <c r="B58" s="436" t="s">
        <v>221</v>
      </c>
      <c r="C58" s="437"/>
      <c r="D58" s="437"/>
      <c r="E58" s="437"/>
      <c r="F58" s="437"/>
      <c r="G58" s="209">
        <v>60</v>
      </c>
      <c r="H58" s="209">
        <v>12100</v>
      </c>
      <c r="I58" s="260">
        <v>0</v>
      </c>
      <c r="J58" s="262">
        <v>0</v>
      </c>
    </row>
    <row r="59" spans="1:10" ht="16.5" customHeight="1">
      <c r="A59" s="210" t="s">
        <v>222</v>
      </c>
      <c r="B59" s="430" t="s">
        <v>223</v>
      </c>
      <c r="C59" s="430" t="s">
        <v>224</v>
      </c>
      <c r="D59" s="430"/>
      <c r="E59" s="430"/>
      <c r="F59" s="430"/>
      <c r="G59" s="211" t="s">
        <v>225</v>
      </c>
      <c r="H59" s="211">
        <v>12101</v>
      </c>
      <c r="I59" s="261"/>
      <c r="J59" s="262"/>
    </row>
    <row r="60" spans="1:10" ht="12" customHeight="1">
      <c r="A60" s="210" t="s">
        <v>195</v>
      </c>
      <c r="B60" s="430" t="s">
        <v>226</v>
      </c>
      <c r="C60" s="430" t="s">
        <v>224</v>
      </c>
      <c r="D60" s="430"/>
      <c r="E60" s="430"/>
      <c r="F60" s="430"/>
      <c r="G60" s="211"/>
      <c r="H60" s="214">
        <v>12102</v>
      </c>
      <c r="I60" s="261"/>
      <c r="J60" s="262"/>
    </row>
    <row r="61" spans="1:10" ht="16.5" customHeight="1">
      <c r="A61" s="210" t="s">
        <v>197</v>
      </c>
      <c r="B61" s="430" t="s">
        <v>227</v>
      </c>
      <c r="C61" s="430" t="s">
        <v>224</v>
      </c>
      <c r="D61" s="430"/>
      <c r="E61" s="430"/>
      <c r="F61" s="430"/>
      <c r="G61" s="211" t="s">
        <v>228</v>
      </c>
      <c r="H61" s="211">
        <v>12103</v>
      </c>
      <c r="I61" s="261"/>
      <c r="J61" s="262"/>
    </row>
    <row r="62" spans="1:10" ht="16.5" customHeight="1">
      <c r="A62" s="210" t="s">
        <v>229</v>
      </c>
      <c r="B62" s="429" t="s">
        <v>280</v>
      </c>
      <c r="C62" s="430" t="s">
        <v>224</v>
      </c>
      <c r="D62" s="430"/>
      <c r="E62" s="430"/>
      <c r="F62" s="430"/>
      <c r="G62" s="211"/>
      <c r="H62" s="214">
        <v>12104</v>
      </c>
      <c r="I62" s="261"/>
      <c r="J62" s="262"/>
    </row>
    <row r="63" spans="1:10" ht="16.5" customHeight="1">
      <c r="A63" s="210" t="s">
        <v>230</v>
      </c>
      <c r="B63" s="430" t="s">
        <v>231</v>
      </c>
      <c r="C63" s="430" t="s">
        <v>224</v>
      </c>
      <c r="D63" s="430"/>
      <c r="E63" s="430"/>
      <c r="F63" s="430"/>
      <c r="G63" s="211" t="s">
        <v>232</v>
      </c>
      <c r="H63" s="214">
        <v>12105</v>
      </c>
      <c r="I63" s="261"/>
      <c r="J63" s="262"/>
    </row>
    <row r="64" spans="1:10" ht="16.5" customHeight="1">
      <c r="A64" s="215">
        <v>2</v>
      </c>
      <c r="B64" s="440" t="s">
        <v>233</v>
      </c>
      <c r="C64" s="440"/>
      <c r="D64" s="440"/>
      <c r="E64" s="440"/>
      <c r="F64" s="440"/>
      <c r="G64" s="216">
        <v>64</v>
      </c>
      <c r="H64" s="216">
        <v>12200</v>
      </c>
      <c r="I64" s="261">
        <f>I65+I66</f>
        <v>11919.2665</v>
      </c>
      <c r="J64" s="262">
        <v>13009.237500000001</v>
      </c>
    </row>
    <row r="65" spans="1:10" ht="16.5" customHeight="1">
      <c r="A65" s="217" t="s">
        <v>234</v>
      </c>
      <c r="B65" s="440" t="s">
        <v>281</v>
      </c>
      <c r="C65" s="439"/>
      <c r="D65" s="439"/>
      <c r="E65" s="439"/>
      <c r="F65" s="439"/>
      <c r="G65" s="214">
        <v>641</v>
      </c>
      <c r="H65" s="214">
        <v>12201</v>
      </c>
      <c r="I65" s="261">
        <f>'Rez.1'!F14/1000</f>
        <v>10361.969</v>
      </c>
      <c r="J65" s="262">
        <v>11322.406</v>
      </c>
    </row>
    <row r="66" spans="1:10" ht="16.5" customHeight="1">
      <c r="A66" s="217" t="s">
        <v>235</v>
      </c>
      <c r="B66" s="439" t="s">
        <v>236</v>
      </c>
      <c r="C66" s="439"/>
      <c r="D66" s="439"/>
      <c r="E66" s="439"/>
      <c r="F66" s="439"/>
      <c r="G66" s="214">
        <v>644</v>
      </c>
      <c r="H66" s="214">
        <v>12202</v>
      </c>
      <c r="I66" s="261">
        <f>'Rez.1'!F15/1000</f>
        <v>1557.2975</v>
      </c>
      <c r="J66" s="262">
        <v>1686.8315</v>
      </c>
    </row>
    <row r="67" spans="1:10" ht="16.5" customHeight="1">
      <c r="A67" s="215">
        <v>3</v>
      </c>
      <c r="B67" s="440" t="s">
        <v>237</v>
      </c>
      <c r="C67" s="440"/>
      <c r="D67" s="440"/>
      <c r="E67" s="440"/>
      <c r="F67" s="440"/>
      <c r="G67" s="216">
        <v>68</v>
      </c>
      <c r="H67" s="216">
        <v>12300</v>
      </c>
      <c r="I67" s="262">
        <f>'Rez.1'!F16/1000</f>
        <v>2075.083</v>
      </c>
      <c r="J67" s="262">
        <v>2217.476</v>
      </c>
    </row>
    <row r="68" spans="1:10" ht="16.5" customHeight="1">
      <c r="A68" s="215">
        <v>4</v>
      </c>
      <c r="B68" s="440" t="s">
        <v>238</v>
      </c>
      <c r="C68" s="440"/>
      <c r="D68" s="440"/>
      <c r="E68" s="440"/>
      <c r="F68" s="440"/>
      <c r="G68" s="216">
        <v>61</v>
      </c>
      <c r="H68" s="216">
        <v>12400</v>
      </c>
      <c r="I68" s="262">
        <f>I69+I70+I71+I72+I73+I74+I75+I76+I77+I78+I79+I80+I81+I82+I83</f>
        <v>84452.89983200001</v>
      </c>
      <c r="J68" s="262">
        <v>39656.437774</v>
      </c>
    </row>
    <row r="69" spans="1:10" ht="16.5" customHeight="1">
      <c r="A69" s="217" t="s">
        <v>192</v>
      </c>
      <c r="B69" s="438" t="s">
        <v>239</v>
      </c>
      <c r="C69" s="438"/>
      <c r="D69" s="438"/>
      <c r="E69" s="438"/>
      <c r="F69" s="438"/>
      <c r="G69" s="211">
        <v>621</v>
      </c>
      <c r="H69" s="211">
        <v>12401</v>
      </c>
      <c r="I69" s="262"/>
      <c r="J69" s="262">
        <v>1861.17777</v>
      </c>
    </row>
    <row r="70" spans="1:10" ht="16.5" customHeight="1">
      <c r="A70" s="217" t="s">
        <v>201</v>
      </c>
      <c r="B70" s="438" t="s">
        <v>240</v>
      </c>
      <c r="C70" s="438"/>
      <c r="D70" s="438"/>
      <c r="E70" s="438"/>
      <c r="F70" s="438"/>
      <c r="G70" s="218">
        <v>611</v>
      </c>
      <c r="H70" s="211">
        <v>12402</v>
      </c>
      <c r="I70" s="262"/>
      <c r="J70" s="262"/>
    </row>
    <row r="71" spans="1:10" ht="16.5" customHeight="1">
      <c r="A71" s="217" t="s">
        <v>203</v>
      </c>
      <c r="B71" s="438" t="s">
        <v>241</v>
      </c>
      <c r="C71" s="438"/>
      <c r="D71" s="438"/>
      <c r="E71" s="438"/>
      <c r="F71" s="438"/>
      <c r="G71" s="211">
        <v>613</v>
      </c>
      <c r="H71" s="211">
        <v>12403</v>
      </c>
      <c r="I71" s="262">
        <f>('Acc.Statement'!D74+'Acc.Statement'!D75+'Acc.Statement'!D76)/1000</f>
        <v>6694.173432999999</v>
      </c>
      <c r="J71" s="262">
        <v>7026.119265999999</v>
      </c>
    </row>
    <row r="72" spans="1:10" ht="16.5" customHeight="1">
      <c r="A72" s="217" t="s">
        <v>242</v>
      </c>
      <c r="B72" s="438" t="s">
        <v>243</v>
      </c>
      <c r="C72" s="438"/>
      <c r="D72" s="438"/>
      <c r="E72" s="438"/>
      <c r="F72" s="438"/>
      <c r="G72" s="218">
        <v>615</v>
      </c>
      <c r="H72" s="211">
        <v>12404</v>
      </c>
      <c r="I72" s="263">
        <f>('Acc.Statement'!D77+'Acc.Statement'!D78+'Acc.Statement'!D79+'Acc.Statement'!D80+'Acc.Statement'!D134+'Acc.Statement'!D135+'Acc.Statement'!D136)/1000</f>
        <v>1342.502657</v>
      </c>
      <c r="J72" s="262">
        <v>1452.498758</v>
      </c>
    </row>
    <row r="73" spans="1:10" ht="16.5" customHeight="1">
      <c r="A73" s="217" t="s">
        <v>244</v>
      </c>
      <c r="B73" s="438" t="s">
        <v>245</v>
      </c>
      <c r="C73" s="438"/>
      <c r="D73" s="438"/>
      <c r="E73" s="438"/>
      <c r="F73" s="438"/>
      <c r="G73" s="218">
        <v>616</v>
      </c>
      <c r="H73" s="211">
        <v>12405</v>
      </c>
      <c r="I73" s="262">
        <f>'Acc.Statement'!D81/1000</f>
        <v>523.1752</v>
      </c>
      <c r="J73" s="262">
        <v>490.506</v>
      </c>
    </row>
    <row r="74" spans="1:10" ht="16.5" customHeight="1">
      <c r="A74" s="217" t="s">
        <v>246</v>
      </c>
      <c r="B74" s="438" t="s">
        <v>247</v>
      </c>
      <c r="C74" s="438"/>
      <c r="D74" s="438"/>
      <c r="E74" s="438"/>
      <c r="F74" s="438"/>
      <c r="G74" s="218">
        <v>617</v>
      </c>
      <c r="H74" s="211">
        <v>12406</v>
      </c>
      <c r="I74" s="262"/>
      <c r="J74" s="262"/>
    </row>
    <row r="75" spans="1:10" ht="16.5" customHeight="1">
      <c r="A75" s="217" t="s">
        <v>248</v>
      </c>
      <c r="B75" s="430" t="s">
        <v>249</v>
      </c>
      <c r="C75" s="430" t="s">
        <v>224</v>
      </c>
      <c r="D75" s="430"/>
      <c r="E75" s="430"/>
      <c r="F75" s="430"/>
      <c r="G75" s="218" t="s">
        <v>250</v>
      </c>
      <c r="H75" s="211">
        <v>12407</v>
      </c>
      <c r="I75" s="262">
        <f>'Acc.Statement'!D157/1000-27799</f>
        <v>70722.29486700002</v>
      </c>
      <c r="J75" s="262">
        <v>23918.737685999997</v>
      </c>
    </row>
    <row r="76" spans="1:10" ht="16.5" customHeight="1">
      <c r="A76" s="217" t="s">
        <v>251</v>
      </c>
      <c r="B76" s="430" t="s">
        <v>252</v>
      </c>
      <c r="C76" s="430"/>
      <c r="D76" s="430"/>
      <c r="E76" s="430"/>
      <c r="F76" s="430"/>
      <c r="G76" s="218">
        <v>623</v>
      </c>
      <c r="H76" s="211">
        <v>12408</v>
      </c>
      <c r="I76" s="262"/>
      <c r="J76" s="262">
        <v>100.319</v>
      </c>
    </row>
    <row r="77" spans="1:10" ht="16.5" customHeight="1">
      <c r="A77" s="217" t="s">
        <v>253</v>
      </c>
      <c r="B77" s="430" t="s">
        <v>254</v>
      </c>
      <c r="C77" s="430"/>
      <c r="D77" s="430"/>
      <c r="E77" s="430"/>
      <c r="F77" s="430"/>
      <c r="G77" s="218">
        <v>624</v>
      </c>
      <c r="H77" s="211">
        <v>12409</v>
      </c>
      <c r="I77" s="262"/>
      <c r="J77" s="262"/>
    </row>
    <row r="78" spans="1:10" ht="16.5" customHeight="1">
      <c r="A78" s="217" t="s">
        <v>255</v>
      </c>
      <c r="B78" s="430" t="s">
        <v>256</v>
      </c>
      <c r="C78" s="430"/>
      <c r="D78" s="430"/>
      <c r="E78" s="430"/>
      <c r="F78" s="430"/>
      <c r="G78" s="218">
        <v>625</v>
      </c>
      <c r="H78" s="211">
        <v>12410</v>
      </c>
      <c r="I78" s="262"/>
      <c r="J78" s="262">
        <v>1.0000008344650268E-06</v>
      </c>
    </row>
    <row r="79" spans="1:10" ht="16.5" customHeight="1">
      <c r="A79" s="217" t="s">
        <v>257</v>
      </c>
      <c r="B79" s="430" t="s">
        <v>258</v>
      </c>
      <c r="C79" s="430"/>
      <c r="D79" s="430"/>
      <c r="E79" s="430"/>
      <c r="F79" s="430"/>
      <c r="G79" s="218">
        <v>626</v>
      </c>
      <c r="H79" s="211">
        <v>12411</v>
      </c>
      <c r="I79" s="262">
        <f>('Acc.Statement'!D94+'Acc.Statement'!D95+'Acc.Statement'!D96+'Acc.Statement'!D97+'Acc.Statement'!D115+'Acc.Statement'!D141)/1000</f>
        <v>4933.981156000001</v>
      </c>
      <c r="J79" s="262">
        <v>3267.798702</v>
      </c>
    </row>
    <row r="80" spans="1:10" ht="16.5" customHeight="1">
      <c r="A80" s="219" t="s">
        <v>259</v>
      </c>
      <c r="B80" s="430" t="s">
        <v>260</v>
      </c>
      <c r="C80" s="430"/>
      <c r="D80" s="430"/>
      <c r="E80" s="430"/>
      <c r="F80" s="430"/>
      <c r="G80" s="218">
        <v>627</v>
      </c>
      <c r="H80" s="211">
        <v>12412</v>
      </c>
      <c r="I80" s="262"/>
      <c r="J80" s="262"/>
    </row>
    <row r="81" spans="1:10" ht="16.5" customHeight="1">
      <c r="A81" s="217"/>
      <c r="B81" s="441" t="s">
        <v>261</v>
      </c>
      <c r="C81" s="441"/>
      <c r="D81" s="441"/>
      <c r="E81" s="441"/>
      <c r="F81" s="441"/>
      <c r="G81" s="218">
        <v>6271</v>
      </c>
      <c r="H81" s="218">
        <v>124121</v>
      </c>
      <c r="I81" s="262">
        <v>0</v>
      </c>
      <c r="J81" s="262">
        <v>1445.8731400000001</v>
      </c>
    </row>
    <row r="82" spans="1:10" ht="16.5" customHeight="1">
      <c r="A82" s="217"/>
      <c r="B82" s="441" t="s">
        <v>262</v>
      </c>
      <c r="C82" s="441"/>
      <c r="D82" s="441"/>
      <c r="E82" s="441"/>
      <c r="F82" s="441"/>
      <c r="G82" s="218">
        <v>6272</v>
      </c>
      <c r="H82" s="218">
        <v>124122</v>
      </c>
      <c r="I82" s="262"/>
      <c r="J82" s="262"/>
    </row>
    <row r="83" spans="1:10" ht="16.5" customHeight="1">
      <c r="A83" s="217" t="s">
        <v>263</v>
      </c>
      <c r="B83" s="430" t="s">
        <v>264</v>
      </c>
      <c r="C83" s="430"/>
      <c r="D83" s="430"/>
      <c r="E83" s="430"/>
      <c r="F83" s="430"/>
      <c r="G83" s="218">
        <v>628</v>
      </c>
      <c r="H83" s="218">
        <v>12413</v>
      </c>
      <c r="I83" s="262">
        <f>'Acc.Statement'!D100/1000</f>
        <v>236.77251900000002</v>
      </c>
      <c r="J83" s="262">
        <v>93.407451</v>
      </c>
    </row>
    <row r="84" spans="1:10" ht="16.5" customHeight="1">
      <c r="A84" s="215">
        <v>5</v>
      </c>
      <c r="B84" s="429" t="s">
        <v>265</v>
      </c>
      <c r="C84" s="430"/>
      <c r="D84" s="430"/>
      <c r="E84" s="430"/>
      <c r="F84" s="430"/>
      <c r="G84" s="212">
        <v>63</v>
      </c>
      <c r="H84" s="212">
        <v>12500</v>
      </c>
      <c r="I84" s="262">
        <f>I85+I86+I87+I88</f>
        <v>74.24</v>
      </c>
      <c r="J84" s="262">
        <v>113.816</v>
      </c>
    </row>
    <row r="85" spans="1:10" ht="16.5" customHeight="1">
      <c r="A85" s="217" t="s">
        <v>192</v>
      </c>
      <c r="B85" s="430" t="s">
        <v>266</v>
      </c>
      <c r="C85" s="430"/>
      <c r="D85" s="430"/>
      <c r="E85" s="430"/>
      <c r="F85" s="430"/>
      <c r="G85" s="218">
        <v>632</v>
      </c>
      <c r="H85" s="218">
        <v>12501</v>
      </c>
      <c r="I85" s="262"/>
      <c r="J85" s="262"/>
    </row>
    <row r="86" spans="1:10" ht="16.5" customHeight="1">
      <c r="A86" s="217" t="s">
        <v>201</v>
      </c>
      <c r="B86" s="430" t="s">
        <v>267</v>
      </c>
      <c r="C86" s="430"/>
      <c r="D86" s="430"/>
      <c r="E86" s="430"/>
      <c r="F86" s="430"/>
      <c r="G86" s="218">
        <v>633</v>
      </c>
      <c r="H86" s="218">
        <v>12502</v>
      </c>
      <c r="I86" s="262"/>
      <c r="J86" s="262"/>
    </row>
    <row r="87" spans="1:10" ht="16.5" customHeight="1">
      <c r="A87" s="217" t="s">
        <v>203</v>
      </c>
      <c r="B87" s="430" t="s">
        <v>268</v>
      </c>
      <c r="C87" s="430"/>
      <c r="D87" s="430"/>
      <c r="E87" s="430"/>
      <c r="F87" s="430"/>
      <c r="G87" s="218">
        <v>634</v>
      </c>
      <c r="H87" s="218">
        <v>12503</v>
      </c>
      <c r="I87" s="262"/>
      <c r="J87" s="262"/>
    </row>
    <row r="88" spans="1:10" ht="16.5" customHeight="1">
      <c r="A88" s="217" t="s">
        <v>242</v>
      </c>
      <c r="B88" s="430" t="s">
        <v>269</v>
      </c>
      <c r="C88" s="430"/>
      <c r="D88" s="430"/>
      <c r="E88" s="430"/>
      <c r="F88" s="430"/>
      <c r="G88" s="218" t="s">
        <v>270</v>
      </c>
      <c r="H88" s="218">
        <v>12504</v>
      </c>
      <c r="I88" s="262">
        <f>'Acc.Statement'!D101/1000</f>
        <v>74.24</v>
      </c>
      <c r="J88" s="262">
        <v>113.816</v>
      </c>
    </row>
    <row r="89" spans="1:10" ht="12.75" customHeight="1">
      <c r="A89" s="215" t="s">
        <v>271</v>
      </c>
      <c r="B89" s="440" t="s">
        <v>272</v>
      </c>
      <c r="C89" s="440"/>
      <c r="D89" s="440"/>
      <c r="E89" s="440"/>
      <c r="F89" s="440"/>
      <c r="G89" s="218"/>
      <c r="H89" s="218">
        <v>12600</v>
      </c>
      <c r="I89" s="261">
        <f>I58+I64+I67+I68+I84</f>
        <v>98521.48933200001</v>
      </c>
      <c r="J89" s="262">
        <v>54996.967274</v>
      </c>
    </row>
    <row r="90" spans="1:10" ht="16.5" customHeight="1">
      <c r="A90" s="220"/>
      <c r="B90" s="221" t="s">
        <v>273</v>
      </c>
      <c r="C90" s="222"/>
      <c r="D90" s="222"/>
      <c r="E90" s="222"/>
      <c r="F90" s="222"/>
      <c r="G90" s="222"/>
      <c r="H90" s="222"/>
      <c r="I90" s="223" t="s">
        <v>373</v>
      </c>
      <c r="J90" s="224" t="s">
        <v>363</v>
      </c>
    </row>
    <row r="91" spans="1:10" ht="16.5" customHeight="1">
      <c r="A91" s="225">
        <v>1</v>
      </c>
      <c r="B91" s="444" t="s">
        <v>274</v>
      </c>
      <c r="C91" s="444"/>
      <c r="D91" s="444"/>
      <c r="E91" s="444"/>
      <c r="F91" s="444"/>
      <c r="G91" s="212"/>
      <c r="H91" s="212">
        <v>14000</v>
      </c>
      <c r="I91" s="264">
        <v>15</v>
      </c>
      <c r="J91" s="264">
        <v>13</v>
      </c>
    </row>
    <row r="92" spans="1:10" ht="16.5" customHeight="1">
      <c r="A92" s="225">
        <v>2</v>
      </c>
      <c r="B92" s="444" t="s">
        <v>275</v>
      </c>
      <c r="C92" s="444"/>
      <c r="D92" s="444"/>
      <c r="E92" s="444"/>
      <c r="F92" s="444"/>
      <c r="G92" s="212"/>
      <c r="H92" s="212">
        <v>15000</v>
      </c>
      <c r="I92" s="212"/>
      <c r="J92" s="213"/>
    </row>
    <row r="93" spans="1:10" ht="16.5" customHeight="1">
      <c r="A93" s="226" t="s">
        <v>192</v>
      </c>
      <c r="B93" s="438" t="s">
        <v>276</v>
      </c>
      <c r="C93" s="438"/>
      <c r="D93" s="438"/>
      <c r="E93" s="438"/>
      <c r="F93" s="438"/>
      <c r="G93" s="212"/>
      <c r="H93" s="218">
        <v>15001</v>
      </c>
      <c r="I93" s="212"/>
      <c r="J93" s="213"/>
    </row>
    <row r="94" spans="1:10" ht="16.5" customHeight="1">
      <c r="A94" s="226"/>
      <c r="B94" s="442" t="s">
        <v>277</v>
      </c>
      <c r="C94" s="442"/>
      <c r="D94" s="442"/>
      <c r="E94" s="442"/>
      <c r="F94" s="442"/>
      <c r="G94" s="212"/>
      <c r="H94" s="218">
        <v>150011</v>
      </c>
      <c r="I94" s="212"/>
      <c r="J94" s="213"/>
    </row>
    <row r="95" spans="1:10" ht="16.5" customHeight="1">
      <c r="A95" s="227" t="s">
        <v>201</v>
      </c>
      <c r="B95" s="438" t="s">
        <v>278</v>
      </c>
      <c r="C95" s="438"/>
      <c r="D95" s="438"/>
      <c r="E95" s="438"/>
      <c r="F95" s="438"/>
      <c r="G95" s="212"/>
      <c r="H95" s="218">
        <v>15002</v>
      </c>
      <c r="I95" s="212"/>
      <c r="J95" s="213"/>
    </row>
    <row r="96" spans="1:10" ht="13.5" thickBot="1">
      <c r="A96" s="228"/>
      <c r="B96" s="443" t="s">
        <v>279</v>
      </c>
      <c r="C96" s="443"/>
      <c r="D96" s="443"/>
      <c r="E96" s="443"/>
      <c r="F96" s="443"/>
      <c r="G96" s="229"/>
      <c r="H96" s="230">
        <v>150021</v>
      </c>
      <c r="I96" s="229"/>
      <c r="J96" s="231"/>
    </row>
    <row r="97" spans="1:10" ht="12.75">
      <c r="A97" s="232"/>
      <c r="B97" s="232"/>
      <c r="C97" s="232"/>
      <c r="D97" s="232"/>
      <c r="E97" s="232"/>
      <c r="F97" s="232"/>
      <c r="G97" s="232"/>
      <c r="H97" s="232"/>
      <c r="I97" s="233" t="s">
        <v>216</v>
      </c>
      <c r="J97" s="233"/>
    </row>
    <row r="98" spans="1:10" ht="15.75">
      <c r="A98" s="15"/>
      <c r="B98" s="15"/>
      <c r="C98" s="15"/>
      <c r="D98" s="15"/>
      <c r="E98" s="15"/>
      <c r="F98" s="15"/>
      <c r="G98" s="15"/>
      <c r="H98" s="15"/>
      <c r="I98" s="234" t="s">
        <v>364</v>
      </c>
      <c r="J98" s="234"/>
    </row>
    <row r="99" spans="1:10" ht="15.75">
      <c r="A99" s="15"/>
      <c r="B99" s="15"/>
      <c r="C99" s="15"/>
      <c r="D99" s="15"/>
      <c r="E99" s="15"/>
      <c r="F99" s="15"/>
      <c r="G99" s="15"/>
      <c r="H99" s="15"/>
      <c r="I99" s="15"/>
      <c r="J99" s="234"/>
    </row>
    <row r="100" spans="1:10" ht="15.75">
      <c r="A100" s="15"/>
      <c r="B100" s="15"/>
      <c r="C100" s="15"/>
      <c r="D100" s="15"/>
      <c r="E100" s="15"/>
      <c r="F100" s="15"/>
      <c r="G100" s="15"/>
      <c r="H100" s="15"/>
      <c r="I100" s="15"/>
      <c r="J100" s="234"/>
    </row>
    <row r="101" spans="1:10" ht="15.75">
      <c r="A101" s="15"/>
      <c r="B101" s="15"/>
      <c r="C101" s="15"/>
      <c r="D101" s="15"/>
      <c r="E101" s="15"/>
      <c r="F101" s="15"/>
      <c r="G101" s="15"/>
      <c r="H101" s="15"/>
      <c r="I101" s="15"/>
      <c r="J101" s="234"/>
    </row>
    <row r="102" spans="1:10" ht="15.75">
      <c r="A102" s="15"/>
      <c r="B102" s="235"/>
      <c r="C102" s="15"/>
      <c r="D102" s="15"/>
      <c r="E102" s="15"/>
      <c r="F102" s="15"/>
      <c r="G102" s="15"/>
      <c r="H102" s="15"/>
      <c r="I102" s="15"/>
      <c r="J102" s="234"/>
    </row>
    <row r="103" spans="1:10" ht="12.75">
      <c r="A103" s="15"/>
      <c r="B103" s="23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23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23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</sheetData>
  <sheetProtection/>
  <mergeCells count="59">
    <mergeCell ref="A6:J6"/>
    <mergeCell ref="B79:F79"/>
    <mergeCell ref="B91:F91"/>
    <mergeCell ref="B92:F92"/>
    <mergeCell ref="B68:F68"/>
    <mergeCell ref="B61:F61"/>
    <mergeCell ref="B71:F71"/>
    <mergeCell ref="B69:F69"/>
    <mergeCell ref="B64:F64"/>
    <mergeCell ref="B65:F65"/>
    <mergeCell ref="B94:F94"/>
    <mergeCell ref="B95:F95"/>
    <mergeCell ref="B96:F96"/>
    <mergeCell ref="B93:F93"/>
    <mergeCell ref="B82:F82"/>
    <mergeCell ref="B83:F83"/>
    <mergeCell ref="B85:F85"/>
    <mergeCell ref="B86:F86"/>
    <mergeCell ref="B87:F87"/>
    <mergeCell ref="B88:F88"/>
    <mergeCell ref="B89:F89"/>
    <mergeCell ref="B72:F72"/>
    <mergeCell ref="B73:F73"/>
    <mergeCell ref="B74:F74"/>
    <mergeCell ref="B76:F76"/>
    <mergeCell ref="B77:F77"/>
    <mergeCell ref="B78:F78"/>
    <mergeCell ref="B81:F81"/>
    <mergeCell ref="B75:F75"/>
    <mergeCell ref="B57:F57"/>
    <mergeCell ref="B58:F58"/>
    <mergeCell ref="B59:F59"/>
    <mergeCell ref="B60:F60"/>
    <mergeCell ref="B80:F80"/>
    <mergeCell ref="B84:F84"/>
    <mergeCell ref="B70:F70"/>
    <mergeCell ref="B63:F63"/>
    <mergeCell ref="B66:F66"/>
    <mergeCell ref="B67:F67"/>
    <mergeCell ref="B17:F17"/>
    <mergeCell ref="B12:F12"/>
    <mergeCell ref="A56:J56"/>
    <mergeCell ref="B20:F20"/>
    <mergeCell ref="B18:F18"/>
    <mergeCell ref="B62:F62"/>
    <mergeCell ref="B24:F24"/>
    <mergeCell ref="B21:F21"/>
    <mergeCell ref="B23:F23"/>
    <mergeCell ref="B22:F22"/>
    <mergeCell ref="B7:F7"/>
    <mergeCell ref="B8:F8"/>
    <mergeCell ref="B11:F11"/>
    <mergeCell ref="B9:F9"/>
    <mergeCell ref="B10:F10"/>
    <mergeCell ref="B19:F19"/>
    <mergeCell ref="B13:F13"/>
    <mergeCell ref="B14:F14"/>
    <mergeCell ref="B15:F15"/>
    <mergeCell ref="B16:F16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Fujitsu</cp:lastModifiedBy>
  <cp:lastPrinted>2014-03-19T10:27:36Z</cp:lastPrinted>
  <dcterms:created xsi:type="dcterms:W3CDTF">2002-02-16T18:16:52Z</dcterms:created>
  <dcterms:modified xsi:type="dcterms:W3CDTF">2014-03-27T16:06:38Z</dcterms:modified>
  <cp:category/>
  <cp:version/>
  <cp:contentType/>
  <cp:contentStatus/>
</cp:coreProperties>
</file>