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<sst xmlns="http://schemas.openxmlformats.org/spreadsheetml/2006/main" count="421" uniqueCount="338">
  <si>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</si>
  <si>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</si>
  <si>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</si>
  <si>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</si>
  <si>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</si>
  <si>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</si>
  <si>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</si>
  <si>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2012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</si>
  <si>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</si>
  <si>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</si>
  <si>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</si>
  <si>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</si>
  <si>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</si>
  <si>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</si>
  <si>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</si>
  <si>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</si>
  <si>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</si>
  <si>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</si>
  <si>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</si>
  <si>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</si>
  <si>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</si>
  <si>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</si>
  <si>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</si>
  <si>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</si>
  <si>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</si>
  <si>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</si>
  <si>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</si>
  <si>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</si>
  <si>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</si>
  <si>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</si>
  <si>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</si>
  <si>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</si>
  <si>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</si>
  <si>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</si>
  <si>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</si>
  <si>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</si>
  <si>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</si>
  <si>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</si>
  <si>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</si>
  <si>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</si>
  <si>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</si>
  <si>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</si>
  <si>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</si>
  <si>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</si>
  <si>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</si>
  <si>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</si>
  <si>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</si>
  <si>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</si>
  <si>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</si>
  <si>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</si>
  <si>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</si>
  <si>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</si>
  <si>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</si>
  <si>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</si>
  <si>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</si>
  <si>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</si>
  <si>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</si>
  <si>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</si>
  <si>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</si>
  <si>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</si>
  <si>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</si>
  <si>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</si>
  <si>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</si>
  <si>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</si>
  <si>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</si>
  <si>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</si>
  <si>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</si>
  <si>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</si>
  <si>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</si>
  <si>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</si>
  <si>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</si>
  <si>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</si>
  <si>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</si>
  <si>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</si>
  <si>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</si>
  <si>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</si>
  <si>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</si>
  <si>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</si>
  <si>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</si>
  <si>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</si>
  <si>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</si>
  <si>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</si>
  <si>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</si>
  <si>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</si>
  <si>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</si>
  <si>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</si>
  <si>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</si>
  <si>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</si>
  <si>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</si>
  <si>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</si>
  <si>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</si>
  <si>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</si>
  <si>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</si>
  <si>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</si>
  <si>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</si>
  <si>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</si>
  <si>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</si>
  <si>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</si>
  <si>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</si>
  <si>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</si>
  <si>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</si>
  <si>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</si>
  <si>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</si>
  <si>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</si>
  <si>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</si>
  <si>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</si>
  <si>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</si>
  <si>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</si>
  <si>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</si>
  <si>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</si>
  <si>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</si>
  <si>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</si>
  <si>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</si>
  <si>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</si>
  <si>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</si>
  <si>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</si>
  <si>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</si>
  <si>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</si>
  <si>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</si>
  <si>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</si>
  <si>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</si>
  <si>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</si>
  <si>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</si>
  <si>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</si>
  <si>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</si>
  <si>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</si>
  <si>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</si>
  <si>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</si>
  <si>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</si>
  <si>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</si>
  <si>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</si>
  <si>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</si>
  <si>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</si>
  <si>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</si>
  <si>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</si>
  <si>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</si>
  <si>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</si>
  <si>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</si>
  <si>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</si>
  <si>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</si>
  <si>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</si>
  <si>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</si>
  <si>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</si>
  <si>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</si>
  <si>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</si>
  <si>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</si>
  <si>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</si>
  <si>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</si>
  <si>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</si>
  <si>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</si>
  <si>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</si>
  <si>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</si>
  <si>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</si>
  <si>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</si>
  <si>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</si>
  <si>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</si>
  <si>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</si>
  <si>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</si>
  <si>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</si>
  <si>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</si>
  <si>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</si>
  <si>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</si>
  <si>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</si>
  <si>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</si>
  <si>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</si>
  <si>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</si>
  <si>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</si>
  <si>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</si>
  <si>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</si>
  <si>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</si>
  <si>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</si>
  <si>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</si>
  <si>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</si>
  <si>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</si>
  <si>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</si>
  <si>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</si>
  <si>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</si>
  <si>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</si>
  <si>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</si>
  <si>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</si>
  <si>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</si>
  <si>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</si>
  <si>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</si>
  <si>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</si>
  <si>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</si>
  <si>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</si>
  <si>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</si>
  <si>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</si>
  <si>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</si>
  <si>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</si>
  <si>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</si>
  <si>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</si>
  <si>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</si>
  <si>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</si>
  <si>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</si>
  <si>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</si>
  <si>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</si>
  <si>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</si>
  <si>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</si>
  <si>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</si>
  <si>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</si>
  <si>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</si>
  <si>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</si>
  <si>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</si>
  <si>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</si>
  <si>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</si>
  <si>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</si>
  <si>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</si>
  <si>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</si>
  <si>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</si>
  <si>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</si>
  <si>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</si>
  <si>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</si>
  <si>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</si>
  <si>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</si>
  <si>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</si>
  <si>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</si>
  <si>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</si>
  <si>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</si>
  <si>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</si>
  <si>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</si>
  <si>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</si>
  <si>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</si>
  <si>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</si>
  <si>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</si>
  <si>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</si>
  <si>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</si>
  <si>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</si>
  <si>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</si>
  <si>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</si>
  <si>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</si>
  <si>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31 Dhjetor  2013</t>
  </si>
  <si>
    <t>L/1</t>
  </si>
  <si>
    <t>Te Ardhurat</t>
  </si>
  <si>
    <t>L/2</t>
  </si>
  <si>
    <t>Shitjet neto</t>
  </si>
  <si>
    <t>L/3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</si>
  <si>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</si>
  <si>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</si>
  <si>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</si>
  <si>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</si>
  <si>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</si>
  <si>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</si>
  <si>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</si>
  <si>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</si>
  <si>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</si>
  <si>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</si>
  <si>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</si>
  <si>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</si>
  <si>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</si>
  <si>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</si>
  <si>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</si>
  <si>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</si>
  <si>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</si>
  <si>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</si>
  <si>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</si>
  <si>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</si>
  <si>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</si>
  <si>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</si>
  <si>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</si>
  <si>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</si>
  <si>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</si>
  <si>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</si>
  <si>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</si>
  <si>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</si>
  <si>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</si>
  <si>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</si>
  <si>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</si>
  <si>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</si>
  <si>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</si>
  <si>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</si>
  <si>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</si>
  <si>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</si>
  <si>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</si>
  <si>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</si>
  <si>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</si>
  <si>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</si>
  <si>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</si>
  <si>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</si>
  <si>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</si>
  <si>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</si>
  <si>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</si>
  <si>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</si>
  <si>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</si>
  <si>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</si>
  <si>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</si>
  <si>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</si>
  <si>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</si>
  <si>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</si>
  <si>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</si>
  <si>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</si>
  <si>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</si>
  <si>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</si>
  <si>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</si>
  <si>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</si>
  <si>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</si>
  <si>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</si>
  <si>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</si>
  <si>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</si>
  <si>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</si>
  <si>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</si>
  <si>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</si>
  <si>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</si>
  <si>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</si>
  <si>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</si>
  <si>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</si>
  <si>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</si>
  <si>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</si>
  <si>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</si>
  <si>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</si>
  <si>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</si>
  <si>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</si>
  <si>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</si>
  <si>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</si>
  <si>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</si>
  <si>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</si>
  <si>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</si>
  <si>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</si>
  <si>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</si>
  <si>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</si>
  <si>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</si>
  <si>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2011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</si>
  <si>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</si>
  <si>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</si>
  <si>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</si>
  <si>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</si>
  <si>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</si>
  <si>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2012</t>
  </si>
  <si>
    <t>Aksione të thesarit të riblera</t>
  </si>
  <si>
    <t>Materiale Promocioni</t>
  </si>
  <si>
    <t>Ndertesa (neto)</t>
  </si>
  <si>
    <t xml:space="preserve">Të ardhura të tjera </t>
  </si>
  <si>
    <t>shpenzimet per honorare</t>
  </si>
  <si>
    <t>Të ardhura nga huamarrje afatgjata(Ortaku)</t>
  </si>
  <si>
    <t>Pagesat e detyrimeve të qirasë financiare(Kredi)</t>
  </si>
  <si>
    <t>Dividendë të paguar  Ortaku</t>
  </si>
  <si>
    <t>Efekti i ndryshimeve në politikat kontabël</t>
  </si>
  <si>
    <t>Pozicioni më 31 Dhjetor 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</si>
</sst>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L_e_k_-;\-* #,##0.00_L_e_k_-;_-* &quot;-&quot;??_L_e_k_-;_-@_-"/>
    <numFmt numFmtId="167" formatCode="_-* #,##0_L_e_k_-;\-* #,##0_L_e_k_-;_-* &quot;-&quot;??_L_e_k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17" xfId="0" applyFont="1" applyFill="1" applyBorder="1" applyAlignment="1">
      <alignment/>
    </xf>
    <xf numFmtId="0" fontId="2" fillId="15" borderId="17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/>
    </xf>
    <xf numFmtId="164" fontId="7" fillId="0" borderId="23" xfId="44" applyNumberFormat="1" applyFont="1" applyBorder="1" applyAlignment="1">
      <alignment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/>
    </xf>
    <xf numFmtId="164" fontId="7" fillId="0" borderId="26" xfId="44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/>
    </xf>
    <xf numFmtId="164" fontId="7" fillId="0" borderId="31" xfId="44" applyNumberFormat="1" applyFont="1" applyBorder="1" applyAlignment="1">
      <alignment/>
    </xf>
    <xf numFmtId="0" fontId="9" fillId="0" borderId="29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3" fillId="0" borderId="20" xfId="0" applyFont="1" applyBorder="1" applyAlignment="1">
      <alignment/>
    </xf>
    <xf numFmtId="0" fontId="10" fillId="0" borderId="23" xfId="0" applyFont="1" applyBorder="1" applyAlignment="1">
      <alignment wrapText="1"/>
    </xf>
    <xf numFmtId="0" fontId="2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2" fillId="15" borderId="27" xfId="0" applyFont="1" applyFill="1" applyBorder="1" applyAlignment="1">
      <alignment horizontal="center"/>
    </xf>
    <xf numFmtId="0" fontId="2" fillId="15" borderId="28" xfId="0" applyFont="1" applyFill="1" applyBorder="1" applyAlignment="1">
      <alignment horizontal="center"/>
    </xf>
    <xf numFmtId="0" fontId="2" fillId="15" borderId="29" xfId="0" applyFont="1" applyFill="1" applyBorder="1" applyAlignment="1">
      <alignment/>
    </xf>
    <xf numFmtId="164" fontId="2" fillId="15" borderId="29" xfId="44" applyNumberFormat="1" applyFont="1" applyFill="1" applyBorder="1" applyAlignment="1">
      <alignment/>
    </xf>
    <xf numFmtId="164" fontId="3" fillId="15" borderId="29" xfId="44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23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9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4" fontId="5" fillId="0" borderId="29" xfId="44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" fillId="15" borderId="35" xfId="0" applyFont="1" applyFill="1" applyBorder="1" applyAlignment="1">
      <alignment/>
    </xf>
    <xf numFmtId="0" fontId="2" fillId="15" borderId="36" xfId="0" applyFont="1" applyFill="1" applyBorder="1" applyAlignment="1">
      <alignment/>
    </xf>
    <xf numFmtId="0" fontId="2" fillId="15" borderId="37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/>
    </xf>
    <xf numFmtId="0" fontId="3" fillId="15" borderId="37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/>
    </xf>
    <xf numFmtId="165" fontId="2" fillId="15" borderId="17" xfId="42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10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165" fontId="7" fillId="0" borderId="23" xfId="42" applyNumberFormat="1" applyFont="1" applyFill="1" applyBorder="1" applyAlignment="1">
      <alignment/>
    </xf>
    <xf numFmtId="0" fontId="7" fillId="0" borderId="26" xfId="0" applyFont="1" applyBorder="1" applyAlignment="1">
      <alignment horizontal="right"/>
    </xf>
    <xf numFmtId="0" fontId="10" fillId="0" borderId="26" xfId="0" applyFont="1" applyBorder="1" applyAlignment="1">
      <alignment wrapText="1"/>
    </xf>
    <xf numFmtId="165" fontId="7" fillId="0" borderId="26" xfId="42" applyNumberFormat="1" applyFont="1" applyFill="1" applyBorder="1" applyAlignment="1">
      <alignment/>
    </xf>
    <xf numFmtId="0" fontId="7" fillId="0" borderId="2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3" fillId="0" borderId="30" xfId="0" applyFont="1" applyBorder="1" applyAlignment="1">
      <alignment/>
    </xf>
    <xf numFmtId="165" fontId="2" fillId="0" borderId="29" xfId="42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2" fillId="15" borderId="29" xfId="0" applyFont="1" applyFill="1" applyBorder="1" applyAlignment="1">
      <alignment horizontal="center"/>
    </xf>
    <xf numFmtId="0" fontId="7" fillId="15" borderId="29" xfId="0" applyFont="1" applyFill="1" applyBorder="1" applyAlignment="1">
      <alignment/>
    </xf>
    <xf numFmtId="0" fontId="10" fillId="15" borderId="29" xfId="0" applyFont="1" applyFill="1" applyBorder="1" applyAlignment="1">
      <alignment/>
    </xf>
    <xf numFmtId="165" fontId="2" fillId="15" borderId="29" xfId="42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7" fillId="0" borderId="31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29" xfId="42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64" fontId="7" fillId="0" borderId="20" xfId="42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164" fontId="7" fillId="0" borderId="23" xfId="42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164" fontId="7" fillId="0" borderId="26" xfId="42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164" fontId="2" fillId="0" borderId="39" xfId="42" applyNumberFormat="1" applyFont="1" applyFill="1" applyBorder="1" applyAlignment="1">
      <alignment/>
    </xf>
    <xf numFmtId="0" fontId="7" fillId="15" borderId="37" xfId="0" applyFont="1" applyFill="1" applyBorder="1" applyAlignment="1">
      <alignment/>
    </xf>
    <xf numFmtId="164" fontId="2" fillId="15" borderId="37" xfId="42" applyNumberFormat="1" applyFont="1" applyFill="1" applyBorder="1" applyAlignment="1">
      <alignment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40" xfId="57" applyFont="1" applyBorder="1" applyAlignment="1">
      <alignment horizontal="center" vertical="center" wrapText="1"/>
      <protection/>
    </xf>
    <xf numFmtId="9" fontId="2" fillId="0" borderId="31" xfId="60" applyFont="1" applyBorder="1" applyAlignment="1">
      <alignment horizontal="center" vertical="center"/>
    </xf>
    <xf numFmtId="9" fontId="2" fillId="0" borderId="41" xfId="60" applyFont="1" applyBorder="1" applyAlignment="1">
      <alignment horizontal="center"/>
    </xf>
    <xf numFmtId="164" fontId="2" fillId="15" borderId="29" xfId="45" applyNumberFormat="1" applyFont="1" applyFill="1" applyBorder="1" applyAlignment="1">
      <alignment/>
    </xf>
    <xf numFmtId="0" fontId="2" fillId="15" borderId="29" xfId="57" applyFont="1" applyFill="1" applyBorder="1" applyAlignment="1">
      <alignment horizontal="left" vertical="center" wrapText="1"/>
      <protection/>
    </xf>
    <xf numFmtId="0" fontId="2" fillId="15" borderId="29" xfId="57" applyFont="1" applyFill="1" applyBorder="1">
      <alignment/>
      <protection/>
    </xf>
    <xf numFmtId="164" fontId="2" fillId="0" borderId="42" xfId="45" applyNumberFormat="1" applyFont="1" applyFill="1" applyBorder="1" applyAlignment="1">
      <alignment/>
    </xf>
    <xf numFmtId="164" fontId="2" fillId="0" borderId="43" xfId="45" applyNumberFormat="1" applyFont="1" applyFill="1" applyBorder="1" applyAlignment="1">
      <alignment/>
    </xf>
    <xf numFmtId="0" fontId="7" fillId="0" borderId="43" xfId="0" applyFont="1" applyBorder="1" applyAlignment="1">
      <alignment vertical="top"/>
    </xf>
    <xf numFmtId="0" fontId="2" fillId="0" borderId="43" xfId="57" applyFont="1" applyFill="1" applyBorder="1">
      <alignment/>
      <protection/>
    </xf>
    <xf numFmtId="165" fontId="2" fillId="0" borderId="43" xfId="42" applyNumberFormat="1" applyFont="1" applyFill="1" applyBorder="1" applyAlignment="1">
      <alignment/>
    </xf>
    <xf numFmtId="164" fontId="2" fillId="0" borderId="44" xfId="45" applyNumberFormat="1" applyFont="1" applyBorder="1" applyAlignment="1">
      <alignment/>
    </xf>
    <xf numFmtId="164" fontId="2" fillId="0" borderId="45" xfId="45" applyNumberFormat="1" applyFont="1" applyBorder="1" applyAlignment="1">
      <alignment/>
    </xf>
    <xf numFmtId="0" fontId="7" fillId="0" borderId="45" xfId="0" applyFont="1" applyBorder="1" applyAlignment="1">
      <alignment vertical="top"/>
    </xf>
    <xf numFmtId="0" fontId="7" fillId="0" borderId="45" xfId="57" applyFont="1" applyFill="1" applyBorder="1" applyAlignment="1">
      <alignment horizontal="left"/>
      <protection/>
    </xf>
    <xf numFmtId="165" fontId="2" fillId="0" borderId="45" xfId="42" applyNumberFormat="1" applyFont="1" applyFill="1" applyBorder="1" applyAlignment="1">
      <alignment/>
    </xf>
    <xf numFmtId="165" fontId="7" fillId="0" borderId="45" xfId="42" applyNumberFormat="1" applyFont="1" applyFill="1" applyBorder="1" applyAlignment="1">
      <alignment/>
    </xf>
    <xf numFmtId="164" fontId="2" fillId="0" borderId="44" xfId="45" applyNumberFormat="1" applyFont="1" applyFill="1" applyBorder="1" applyAlignment="1">
      <alignment/>
    </xf>
    <xf numFmtId="164" fontId="2" fillId="0" borderId="45" xfId="45" applyNumberFormat="1" applyFont="1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5" xfId="57" applyFont="1" applyFill="1" applyBorder="1">
      <alignment/>
      <protection/>
    </xf>
    <xf numFmtId="164" fontId="7" fillId="0" borderId="45" xfId="42" applyNumberFormat="1" applyFont="1" applyFill="1" applyBorder="1" applyAlignment="1">
      <alignment/>
    </xf>
    <xf numFmtId="164" fontId="2" fillId="0" borderId="44" xfId="45" applyNumberFormat="1" applyFont="1" applyFill="1" applyBorder="1" applyAlignment="1">
      <alignment horizontal="right"/>
    </xf>
    <xf numFmtId="0" fontId="2" fillId="0" borderId="45" xfId="57" applyFont="1" applyFill="1" applyBorder="1" applyAlignment="1">
      <alignment horizontal="right"/>
      <protection/>
    </xf>
    <xf numFmtId="164" fontId="5" fillId="0" borderId="44" xfId="45" applyNumberFormat="1" applyFont="1" applyFill="1" applyBorder="1" applyAlignment="1">
      <alignment horizontal="right"/>
    </xf>
    <xf numFmtId="164" fontId="2" fillId="0" borderId="45" xfId="45" applyNumberFormat="1" applyFont="1" applyFill="1" applyBorder="1" applyAlignment="1">
      <alignment horizontal="right"/>
    </xf>
    <xf numFmtId="0" fontId="5" fillId="0" borderId="45" xfId="57" applyFont="1" applyFill="1" applyBorder="1">
      <alignment/>
      <protection/>
    </xf>
    <xf numFmtId="164" fontId="2" fillId="0" borderId="46" xfId="45" applyNumberFormat="1" applyFont="1" applyFill="1" applyBorder="1" applyAlignment="1">
      <alignment horizontal="right"/>
    </xf>
    <xf numFmtId="164" fontId="2" fillId="0" borderId="47" xfId="45" applyNumberFormat="1" applyFont="1" applyFill="1" applyBorder="1" applyAlignment="1">
      <alignment horizontal="right"/>
    </xf>
    <xf numFmtId="0" fontId="7" fillId="0" borderId="47" xfId="0" applyFont="1" applyBorder="1" applyAlignment="1">
      <alignment vertical="top"/>
    </xf>
    <xf numFmtId="0" fontId="7" fillId="0" borderId="47" xfId="57" applyFont="1" applyFill="1" applyBorder="1">
      <alignment/>
      <protection/>
    </xf>
    <xf numFmtId="165" fontId="7" fillId="0" borderId="47" xfId="42" applyNumberFormat="1" applyFont="1" applyFill="1" applyBorder="1" applyAlignment="1">
      <alignment/>
    </xf>
    <xf numFmtId="164" fontId="2" fillId="0" borderId="29" xfId="45" applyNumberFormat="1" applyFont="1" applyBorder="1" applyAlignment="1">
      <alignment/>
    </xf>
    <xf numFmtId="0" fontId="2" fillId="0" borderId="29" xfId="0" applyFont="1" applyBorder="1" applyAlignment="1">
      <alignment vertical="top"/>
    </xf>
    <xf numFmtId="0" fontId="7" fillId="0" borderId="29" xfId="57" applyFont="1" applyFill="1" applyBorder="1">
      <alignment/>
      <protection/>
    </xf>
    <xf numFmtId="164" fontId="2" fillId="33" borderId="43" xfId="45" applyNumberFormat="1" applyFont="1" applyFill="1" applyBorder="1" applyAlignment="1">
      <alignment/>
    </xf>
    <xf numFmtId="0" fontId="2" fillId="0" borderId="43" xfId="0" applyFont="1" applyBorder="1" applyAlignment="1">
      <alignment vertical="top" wrapText="1"/>
    </xf>
    <xf numFmtId="0" fontId="7" fillId="33" borderId="43" xfId="57" applyFont="1" applyFill="1" applyBorder="1">
      <alignment/>
      <protection/>
    </xf>
    <xf numFmtId="165" fontId="2" fillId="33" borderId="43" xfId="42" applyNumberFormat="1" applyFont="1" applyFill="1" applyBorder="1" applyAlignment="1">
      <alignment/>
    </xf>
    <xf numFmtId="164" fontId="5" fillId="0" borderId="45" xfId="42" applyNumberFormat="1" applyFont="1" applyFill="1" applyBorder="1" applyAlignment="1">
      <alignment/>
    </xf>
    <xf numFmtId="164" fontId="2" fillId="0" borderId="46" xfId="45" applyNumberFormat="1" applyFont="1" applyBorder="1" applyAlignment="1">
      <alignment/>
    </xf>
    <xf numFmtId="164" fontId="2" fillId="0" borderId="47" xfId="45" applyNumberFormat="1" applyFont="1" applyBorder="1" applyAlignment="1">
      <alignment/>
    </xf>
    <xf numFmtId="165" fontId="8" fillId="0" borderId="47" xfId="42" applyNumberFormat="1" applyFont="1" applyFill="1" applyBorder="1" applyAlignment="1">
      <alignment/>
    </xf>
    <xf numFmtId="0" fontId="7" fillId="0" borderId="29" xfId="0" applyFont="1" applyBorder="1" applyAlignment="1">
      <alignment vertical="top"/>
    </xf>
    <xf numFmtId="164" fontId="5" fillId="0" borderId="29" xfId="42" applyNumberFormat="1" applyFont="1" applyFill="1" applyBorder="1" applyAlignment="1">
      <alignment/>
    </xf>
    <xf numFmtId="164" fontId="2" fillId="0" borderId="42" xfId="45" applyNumberFormat="1" applyFont="1" applyBorder="1" applyAlignment="1">
      <alignment/>
    </xf>
    <xf numFmtId="164" fontId="2" fillId="0" borderId="43" xfId="45" applyNumberFormat="1" applyFont="1" applyBorder="1" applyAlignment="1">
      <alignment/>
    </xf>
    <xf numFmtId="0" fontId="7" fillId="0" borderId="43" xfId="0" applyFont="1" applyBorder="1" applyAlignment="1">
      <alignment vertical="top" wrapText="1"/>
    </xf>
    <xf numFmtId="0" fontId="7" fillId="0" borderId="43" xfId="57" applyFont="1" applyFill="1" applyBorder="1">
      <alignment/>
      <protection/>
    </xf>
    <xf numFmtId="165" fontId="7" fillId="0" borderId="43" xfId="42" applyNumberFormat="1" applyFont="1" applyFill="1" applyBorder="1" applyAlignment="1">
      <alignment/>
    </xf>
    <xf numFmtId="0" fontId="2" fillId="0" borderId="47" xfId="0" applyFont="1" applyBorder="1" applyAlignment="1">
      <alignment vertical="top" wrapText="1"/>
    </xf>
    <xf numFmtId="165" fontId="2" fillId="0" borderId="47" xfId="42" applyNumberFormat="1" applyFont="1" applyFill="1" applyBorder="1" applyAlignment="1">
      <alignment/>
    </xf>
    <xf numFmtId="0" fontId="5" fillId="15" borderId="29" xfId="0" applyFont="1" applyFill="1" applyBorder="1" applyAlignment="1">
      <alignment vertical="top"/>
    </xf>
    <xf numFmtId="0" fontId="7" fillId="15" borderId="29" xfId="57" applyFont="1" applyFill="1" applyBorder="1">
      <alignment/>
      <protection/>
    </xf>
    <xf numFmtId="165" fontId="7" fillId="15" borderId="29" xfId="42" applyNumberFormat="1" applyFont="1" applyFill="1" applyBorder="1" applyAlignment="1">
      <alignment/>
    </xf>
    <xf numFmtId="164" fontId="2" fillId="0" borderId="46" xfId="45" applyNumberFormat="1" applyFont="1" applyFill="1" applyBorder="1" applyAlignment="1">
      <alignment/>
    </xf>
    <xf numFmtId="164" fontId="2" fillId="0" borderId="47" xfId="45" applyNumberFormat="1" applyFont="1" applyFill="1" applyBorder="1" applyAlignment="1">
      <alignment/>
    </xf>
    <xf numFmtId="0" fontId="2" fillId="0" borderId="47" xfId="0" applyFont="1" applyBorder="1" applyAlignment="1">
      <alignment vertical="top"/>
    </xf>
    <xf numFmtId="0" fontId="2" fillId="15" borderId="29" xfId="57" applyFont="1" applyFill="1" applyBorder="1" applyAlignment="1">
      <alignment horizontal="right"/>
      <protection/>
    </xf>
    <xf numFmtId="9" fontId="2" fillId="15" borderId="29" xfId="60" applyFont="1" applyFill="1" applyBorder="1" applyAlignment="1">
      <alignment/>
    </xf>
    <xf numFmtId="164" fontId="7" fillId="15" borderId="29" xfId="44" applyNumberFormat="1" applyFont="1" applyFill="1" applyBorder="1" applyAlignment="1">
      <alignment/>
    </xf>
    <xf numFmtId="164" fontId="2" fillId="15" borderId="48" xfId="44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43" fontId="2" fillId="0" borderId="29" xfId="42" applyFont="1" applyBorder="1" applyAlignment="1">
      <alignment vertical="top"/>
    </xf>
    <xf numFmtId="0" fontId="7" fillId="0" borderId="49" xfId="0" applyFont="1" applyBorder="1" applyAlignment="1">
      <alignment horizontal="right"/>
    </xf>
    <xf numFmtId="0" fontId="2" fillId="0" borderId="50" xfId="0" applyFont="1" applyBorder="1" applyAlignment="1">
      <alignment/>
    </xf>
    <xf numFmtId="0" fontId="7" fillId="0" borderId="50" xfId="0" applyFont="1" applyBorder="1" applyAlignment="1">
      <alignment vertical="top"/>
    </xf>
    <xf numFmtId="43" fontId="2" fillId="0" borderId="50" xfId="42" applyFont="1" applyBorder="1" applyAlignment="1">
      <alignment vertical="top"/>
    </xf>
    <xf numFmtId="164" fontId="7" fillId="0" borderId="50" xfId="42" applyNumberFormat="1" applyFont="1" applyFill="1" applyBorder="1" applyAlignment="1">
      <alignment/>
    </xf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" fillId="0" borderId="45" xfId="0" applyFont="1" applyBorder="1" applyAlignment="1">
      <alignment vertical="top"/>
    </xf>
    <xf numFmtId="43" fontId="2" fillId="0" borderId="45" xfId="42" applyFont="1" applyBorder="1" applyAlignment="1">
      <alignment vertical="top"/>
    </xf>
    <xf numFmtId="0" fontId="7" fillId="0" borderId="45" xfId="0" applyFont="1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7" fillId="0" borderId="52" xfId="0" applyFont="1" applyBorder="1" applyAlignment="1">
      <alignment vertical="top"/>
    </xf>
    <xf numFmtId="43" fontId="2" fillId="0" borderId="52" xfId="42" applyFont="1" applyBorder="1" applyAlignment="1">
      <alignment vertical="top"/>
    </xf>
    <xf numFmtId="0" fontId="2" fillId="0" borderId="52" xfId="0" applyFont="1" applyBorder="1" applyAlignment="1">
      <alignment/>
    </xf>
    <xf numFmtId="164" fontId="7" fillId="0" borderId="52" xfId="42" applyNumberFormat="1" applyFont="1" applyFill="1" applyBorder="1" applyAlignment="1">
      <alignment/>
    </xf>
    <xf numFmtId="0" fontId="2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43" fontId="2" fillId="0" borderId="29" xfId="42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64" fontId="8" fillId="0" borderId="29" xfId="44" applyNumberFormat="1" applyFont="1" applyFill="1" applyBorder="1" applyAlignment="1">
      <alignment vertical="center"/>
    </xf>
    <xf numFmtId="165" fontId="7" fillId="0" borderId="29" xfId="42" applyNumberFormat="1" applyFont="1" applyFill="1" applyBorder="1" applyAlignment="1">
      <alignment vertical="center"/>
    </xf>
    <xf numFmtId="164" fontId="7" fillId="0" borderId="29" xfId="44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50" xfId="0" applyFont="1" applyBorder="1" applyAlignment="1">
      <alignment horizontal="right"/>
    </xf>
    <xf numFmtId="0" fontId="7" fillId="0" borderId="50" xfId="0" applyFont="1" applyBorder="1" applyAlignment="1">
      <alignment/>
    </xf>
    <xf numFmtId="0" fontId="2" fillId="0" borderId="52" xfId="0" applyFont="1" applyBorder="1" applyAlignment="1">
      <alignment horizontal="right"/>
    </xf>
    <xf numFmtId="0" fontId="7" fillId="0" borderId="52" xfId="0" applyFont="1" applyBorder="1" applyAlignment="1">
      <alignment/>
    </xf>
    <xf numFmtId="164" fontId="8" fillId="0" borderId="29" xfId="42" applyNumberFormat="1" applyFont="1" applyFill="1" applyBorder="1" applyAlignment="1">
      <alignment/>
    </xf>
    <xf numFmtId="0" fontId="7" fillId="0" borderId="31" xfId="0" applyFont="1" applyBorder="1" applyAlignment="1">
      <alignment horizontal="right"/>
    </xf>
    <xf numFmtId="0" fontId="8" fillId="0" borderId="29" xfId="0" applyFont="1" applyBorder="1" applyAlignment="1">
      <alignment vertical="top"/>
    </xf>
    <xf numFmtId="164" fontId="7" fillId="0" borderId="29" xfId="42" applyNumberFormat="1" applyFont="1" applyFill="1" applyBorder="1" applyAlignment="1">
      <alignment/>
    </xf>
    <xf numFmtId="164" fontId="7" fillId="0" borderId="39" xfId="42" applyNumberFormat="1" applyFont="1" applyFill="1" applyBorder="1" applyAlignment="1">
      <alignment/>
    </xf>
    <xf numFmtId="0" fontId="7" fillId="0" borderId="32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2" fillId="34" borderId="45" xfId="0" applyFont="1" applyFill="1" applyBorder="1" applyAlignment="1">
      <alignment horizontal="center"/>
    </xf>
    <xf numFmtId="0" fontId="7" fillId="34" borderId="45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165" fontId="7" fillId="0" borderId="29" xfId="42" applyNumberFormat="1" applyFont="1" applyFill="1" applyBorder="1" applyAlignment="1">
      <alignment/>
    </xf>
    <xf numFmtId="164" fontId="7" fillId="0" borderId="29" xfId="44" applyNumberFormat="1" applyFont="1" applyFill="1" applyBorder="1" applyAlignment="1">
      <alignment/>
    </xf>
    <xf numFmtId="0" fontId="2" fillId="0" borderId="29" xfId="0" applyFont="1" applyBorder="1" applyAlignment="1">
      <alignment vertical="center"/>
    </xf>
    <xf numFmtId="164" fontId="2" fillId="0" borderId="29" xfId="44" applyNumberFormat="1" applyFont="1" applyFill="1" applyBorder="1" applyAlignment="1">
      <alignment/>
    </xf>
    <xf numFmtId="0" fontId="2" fillId="15" borderId="29" xfId="0" applyFont="1" applyFill="1" applyBorder="1" applyAlignment="1">
      <alignment vertical="center"/>
    </xf>
    <xf numFmtId="0" fontId="3" fillId="15" borderId="29" xfId="0" applyFont="1" applyFill="1" applyBorder="1" applyAlignment="1">
      <alignment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8" fillId="15" borderId="29" xfId="0" applyFont="1" applyFill="1" applyBorder="1" applyAlignment="1">
      <alignment wrapText="1"/>
    </xf>
    <xf numFmtId="0" fontId="28" fillId="15" borderId="29" xfId="0" applyFont="1" applyFill="1" applyBorder="1" applyAlignment="1">
      <alignment vertical="top" wrapText="1"/>
    </xf>
    <xf numFmtId="0" fontId="29" fillId="15" borderId="29" xfId="0" applyFont="1" applyFill="1" applyBorder="1" applyAlignment="1">
      <alignment vertical="top" wrapText="1"/>
    </xf>
    <xf numFmtId="0" fontId="29" fillId="0" borderId="32" xfId="0" applyFont="1" applyBorder="1" applyAlignment="1">
      <alignment wrapText="1"/>
    </xf>
    <xf numFmtId="0" fontId="28" fillId="0" borderId="44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9" fillId="15" borderId="29" xfId="0" applyFont="1" applyFill="1" applyBorder="1" applyAlignment="1">
      <alignment wrapText="1"/>
    </xf>
    <xf numFmtId="0" fontId="46" fillId="0" borderId="29" xfId="0" applyFont="1" applyBorder="1" applyAlignment="1">
      <alignment/>
    </xf>
    <xf numFmtId="0" fontId="28" fillId="0" borderId="49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167" fontId="2" fillId="15" borderId="17" xfId="42" applyNumberFormat="1" applyFont="1" applyFill="1" applyBorder="1" applyAlignment="1">
      <alignment/>
    </xf>
    <xf numFmtId="167" fontId="2" fillId="0" borderId="20" xfId="42" applyNumberFormat="1" applyFont="1" applyBorder="1" applyAlignment="1">
      <alignment/>
    </xf>
    <xf numFmtId="167" fontId="7" fillId="0" borderId="23" xfId="42" applyNumberFormat="1" applyFont="1" applyBorder="1" applyAlignment="1">
      <alignment/>
    </xf>
    <xf numFmtId="167" fontId="7" fillId="0" borderId="26" xfId="42" applyNumberFormat="1" applyFont="1" applyBorder="1" applyAlignment="1">
      <alignment/>
    </xf>
    <xf numFmtId="167" fontId="8" fillId="0" borderId="29" xfId="42" applyNumberFormat="1" applyFont="1" applyBorder="1" applyAlignment="1">
      <alignment/>
    </xf>
    <xf numFmtId="167" fontId="5" fillId="0" borderId="29" xfId="42" applyNumberFormat="1" applyFont="1" applyBorder="1" applyAlignment="1">
      <alignment/>
    </xf>
    <xf numFmtId="167" fontId="7" fillId="0" borderId="20" xfId="42" applyNumberFormat="1" applyFont="1" applyBorder="1" applyAlignment="1">
      <alignment/>
    </xf>
    <xf numFmtId="167" fontId="5" fillId="0" borderId="30" xfId="42" applyNumberFormat="1" applyFont="1" applyBorder="1" applyAlignment="1">
      <alignment/>
    </xf>
    <xf numFmtId="167" fontId="5" fillId="0" borderId="28" xfId="42" applyNumberFormat="1" applyFont="1" applyBorder="1" applyAlignment="1">
      <alignment/>
    </xf>
    <xf numFmtId="167" fontId="2" fillId="15" borderId="29" xfId="42" applyNumberFormat="1" applyFont="1" applyFill="1" applyBorder="1" applyAlignment="1">
      <alignment/>
    </xf>
    <xf numFmtId="167" fontId="7" fillId="0" borderId="20" xfId="44" applyNumberFormat="1" applyFont="1" applyBorder="1" applyAlignment="1">
      <alignment/>
    </xf>
    <xf numFmtId="167" fontId="7" fillId="0" borderId="23" xfId="44" applyNumberFormat="1" applyFont="1" applyBorder="1" applyAlignment="1">
      <alignment/>
    </xf>
    <xf numFmtId="167" fontId="8" fillId="0" borderId="26" xfId="44" applyNumberFormat="1" applyFont="1" applyBorder="1" applyAlignment="1">
      <alignment/>
    </xf>
    <xf numFmtId="167" fontId="5" fillId="0" borderId="29" xfId="44" applyNumberFormat="1" applyFont="1" applyBorder="1" applyAlignment="1">
      <alignment/>
    </xf>
    <xf numFmtId="167" fontId="5" fillId="0" borderId="23" xfId="42" applyNumberFormat="1" applyFont="1" applyBorder="1" applyAlignment="1">
      <alignment/>
    </xf>
    <xf numFmtId="167" fontId="5" fillId="0" borderId="23" xfId="44" applyNumberFormat="1" applyFont="1" applyBorder="1" applyAlignment="1">
      <alignment/>
    </xf>
    <xf numFmtId="167" fontId="7" fillId="0" borderId="23" xfId="42" applyNumberFormat="1" applyFont="1" applyFill="1" applyBorder="1" applyAlignment="1">
      <alignment/>
    </xf>
    <xf numFmtId="167" fontId="7" fillId="0" borderId="26" xfId="44" applyNumberFormat="1" applyFont="1" applyBorder="1" applyAlignment="1">
      <alignment/>
    </xf>
    <xf numFmtId="167" fontId="5" fillId="0" borderId="20" xfId="42" applyNumberFormat="1" applyFont="1" applyBorder="1" applyAlignment="1">
      <alignment/>
    </xf>
    <xf numFmtId="167" fontId="5" fillId="0" borderId="20" xfId="44" applyNumberFormat="1" applyFont="1" applyBorder="1" applyAlignment="1">
      <alignment/>
    </xf>
    <xf numFmtId="167" fontId="5" fillId="0" borderId="29" xfId="42" applyNumberFormat="1" applyFont="1" applyFill="1" applyBorder="1" applyAlignment="1">
      <alignment/>
    </xf>
    <xf numFmtId="167" fontId="5" fillId="0" borderId="29" xfId="44" applyNumberFormat="1" applyFont="1" applyFill="1" applyBorder="1" applyAlignment="1">
      <alignment/>
    </xf>
    <xf numFmtId="167" fontId="2" fillId="15" borderId="37" xfId="42" applyNumberFormat="1" applyFont="1" applyFill="1" applyBorder="1" applyAlignment="1">
      <alignment/>
    </xf>
    <xf numFmtId="167" fontId="2" fillId="15" borderId="37" xfId="44" applyNumberFormat="1" applyFont="1" applyFill="1" applyBorder="1" applyAlignment="1">
      <alignment/>
    </xf>
    <xf numFmtId="164" fontId="2" fillId="15" borderId="17" xfId="42" applyNumberFormat="1" applyFont="1" applyFill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5" fillId="0" borderId="55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5" fillId="0" borderId="31" xfId="42" applyNumberFormat="1" applyFont="1" applyFill="1" applyBorder="1" applyAlignment="1">
      <alignment/>
    </xf>
    <xf numFmtId="164" fontId="2" fillId="15" borderId="29" xfId="42" applyNumberFormat="1" applyFont="1" applyFill="1" applyBorder="1" applyAlignment="1">
      <alignment/>
    </xf>
    <xf numFmtId="164" fontId="7" fillId="0" borderId="31" xfId="42" applyNumberFormat="1" applyFont="1" applyFill="1" applyBorder="1" applyAlignment="1">
      <alignment/>
    </xf>
    <xf numFmtId="43" fontId="2" fillId="15" borderId="29" xfId="42" applyFont="1" applyFill="1" applyBorder="1" applyAlignment="1">
      <alignment/>
    </xf>
    <xf numFmtId="43" fontId="7" fillId="0" borderId="43" xfId="42" applyFont="1" applyFill="1" applyBorder="1" applyAlignment="1">
      <alignment/>
    </xf>
    <xf numFmtId="43" fontId="7" fillId="0" borderId="45" xfId="42" applyFont="1" applyFill="1" applyBorder="1" applyAlignment="1">
      <alignment/>
    </xf>
    <xf numFmtId="43" fontId="7" fillId="0" borderId="47" xfId="42" applyFont="1" applyFill="1" applyBorder="1" applyAlignment="1">
      <alignment/>
    </xf>
    <xf numFmtId="43" fontId="2" fillId="0" borderId="29" xfId="42" applyFont="1" applyFill="1" applyBorder="1" applyAlignment="1">
      <alignment/>
    </xf>
    <xf numFmtId="43" fontId="2" fillId="0" borderId="43" xfId="42" applyFont="1" applyFill="1" applyBorder="1" applyAlignment="1">
      <alignment/>
    </xf>
    <xf numFmtId="43" fontId="5" fillId="0" borderId="45" xfId="42" applyFont="1" applyFill="1" applyBorder="1" applyAlignment="1">
      <alignment/>
    </xf>
    <xf numFmtId="43" fontId="5" fillId="0" borderId="56" xfId="42" applyFont="1" applyFill="1" applyBorder="1" applyAlignment="1">
      <alignment/>
    </xf>
    <xf numFmtId="43" fontId="7" fillId="0" borderId="57" xfId="42" applyFont="1" applyFill="1" applyBorder="1" applyAlignment="1">
      <alignment/>
    </xf>
    <xf numFmtId="43" fontId="5" fillId="0" borderId="29" xfId="42" applyFont="1" applyFill="1" applyBorder="1" applyAlignment="1">
      <alignment/>
    </xf>
    <xf numFmtId="43" fontId="7" fillId="0" borderId="58" xfId="42" applyFont="1" applyFill="1" applyBorder="1" applyAlignment="1">
      <alignment/>
    </xf>
    <xf numFmtId="43" fontId="2" fillId="0" borderId="47" xfId="42" applyFont="1" applyFill="1" applyBorder="1" applyAlignment="1">
      <alignment/>
    </xf>
    <xf numFmtId="43" fontId="5" fillId="15" borderId="29" xfId="42" applyFont="1" applyFill="1" applyBorder="1" applyAlignment="1">
      <alignment/>
    </xf>
    <xf numFmtId="43" fontId="29" fillId="0" borderId="29" xfId="42" applyFont="1" applyBorder="1" applyAlignment="1">
      <alignment wrapText="1"/>
    </xf>
    <xf numFmtId="43" fontId="28" fillId="0" borderId="50" xfId="42" applyFont="1" applyBorder="1" applyAlignment="1">
      <alignment wrapText="1"/>
    </xf>
    <xf numFmtId="43" fontId="29" fillId="0" borderId="59" xfId="42" applyFont="1" applyBorder="1" applyAlignment="1">
      <alignment wrapText="1"/>
    </xf>
    <xf numFmtId="0" fontId="29" fillId="0" borderId="44" xfId="0" applyFont="1" applyBorder="1" applyAlignment="1">
      <alignment wrapText="1"/>
    </xf>
    <xf numFmtId="43" fontId="29" fillId="0" borderId="45" xfId="42" applyFont="1" applyBorder="1" applyAlignment="1">
      <alignment wrapText="1"/>
    </xf>
    <xf numFmtId="43" fontId="29" fillId="0" borderId="45" xfId="42" applyFont="1" applyBorder="1" applyAlignment="1">
      <alignment horizontal="center" wrapText="1"/>
    </xf>
    <xf numFmtId="43" fontId="29" fillId="0" borderId="56" xfId="42" applyFont="1" applyBorder="1" applyAlignment="1">
      <alignment wrapText="1"/>
    </xf>
    <xf numFmtId="43" fontId="28" fillId="0" borderId="45" xfId="42" applyFont="1" applyBorder="1" applyAlignment="1">
      <alignment wrapText="1"/>
    </xf>
    <xf numFmtId="43" fontId="28" fillId="0" borderId="52" xfId="42" applyFont="1" applyBorder="1" applyAlignment="1">
      <alignment wrapText="1"/>
    </xf>
    <xf numFmtId="43" fontId="29" fillId="0" borderId="60" xfId="42" applyFont="1" applyBorder="1" applyAlignment="1">
      <alignment wrapText="1"/>
    </xf>
    <xf numFmtId="43" fontId="29" fillId="0" borderId="32" xfId="42" applyFont="1" applyBorder="1" applyAlignment="1">
      <alignment wrapText="1"/>
    </xf>
    <xf numFmtId="43" fontId="28" fillId="15" borderId="29" xfId="42" applyFont="1" applyFill="1" applyBorder="1" applyAlignment="1">
      <alignment wrapText="1"/>
    </xf>
    <xf numFmtId="43" fontId="29" fillId="15" borderId="29" xfId="42" applyFont="1" applyFill="1" applyBorder="1" applyAlignment="1">
      <alignment wrapText="1"/>
    </xf>
    <xf numFmtId="0" fontId="10" fillId="0" borderId="26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2" xfId="57" applyFont="1" applyBorder="1" applyAlignment="1">
      <alignment horizontal="center" vertical="center" wrapText="1"/>
      <protection/>
    </xf>
    <xf numFmtId="0" fontId="2" fillId="0" borderId="63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31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2" fillId="0" borderId="64" xfId="57" applyFont="1" applyBorder="1" applyAlignment="1">
      <alignment horizontal="center"/>
      <protection/>
    </xf>
    <xf numFmtId="0" fontId="2" fillId="0" borderId="65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Profit &amp; Loss acc. Albavi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88" zoomScaleNormal="88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0" customWidth="1"/>
    <col min="2" max="2" width="0.13671875" style="0" customWidth="1"/>
    <col min="3" max="3" width="51.140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8" width="26.7109375" style="0" customWidth="1"/>
  </cols>
  <sheetData>
    <row r="1" spans="1:8" ht="22.5" customHeight="1">
      <c r="A1" s="330" t="s">
        <v>0</v>
      </c>
      <c r="B1" s="1" t="s">
        <v>1</v>
      </c>
      <c r="C1" s="332" t="s">
        <v>2</v>
      </c>
      <c r="D1" s="332" t="s">
        <v>3</v>
      </c>
      <c r="E1" s="2"/>
      <c r="F1" s="332" t="s">
        <v>4</v>
      </c>
      <c r="G1" s="334" t="s">
        <v>5</v>
      </c>
      <c r="H1" s="334"/>
    </row>
    <row r="2" spans="1:8" ht="15" customHeight="1" thickBot="1">
      <c r="A2" s="331"/>
      <c r="B2" s="3" t="s">
        <v>6</v>
      </c>
      <c r="C2" s="333"/>
      <c r="D2" s="333"/>
      <c r="E2" s="4"/>
      <c r="F2" s="333"/>
      <c r="G2" s="5" t="s">
        <v>231</v>
      </c>
      <c r="H2" s="5" t="s">
        <v>7</v>
      </c>
    </row>
    <row r="3" spans="1:8" ht="20.25" customHeight="1">
      <c r="A3" s="6" t="s">
        <v>8</v>
      </c>
      <c r="B3" s="7" t="s">
        <v>9</v>
      </c>
      <c r="C3" s="8" t="s">
        <v>10</v>
      </c>
      <c r="D3" s="9" t="s">
        <v>11</v>
      </c>
      <c r="E3" s="10"/>
      <c r="F3" s="9"/>
      <c r="G3" s="269">
        <f>G25</f>
        <v>36948308.72</v>
      </c>
      <c r="H3" s="269">
        <f>H25</f>
        <v>15701531.31</v>
      </c>
    </row>
    <row r="4" spans="1:8" ht="12.75" customHeight="1">
      <c r="A4" s="11">
        <v>1</v>
      </c>
      <c r="B4" s="12" t="s">
        <v>12</v>
      </c>
      <c r="C4" s="13" t="s">
        <v>13</v>
      </c>
      <c r="D4" s="14" t="s">
        <v>14</v>
      </c>
      <c r="E4" s="15" t="s">
        <v>15</v>
      </c>
      <c r="F4" s="14"/>
      <c r="G4" s="270">
        <v>5708156.1</v>
      </c>
      <c r="H4" s="270">
        <v>4502696.49</v>
      </c>
    </row>
    <row r="5" spans="1:8" ht="12.75" customHeight="1">
      <c r="A5" s="16">
        <v>2</v>
      </c>
      <c r="B5" s="17" t="s">
        <v>16</v>
      </c>
      <c r="C5" s="18" t="s">
        <v>17</v>
      </c>
      <c r="D5" s="19" t="s">
        <v>18</v>
      </c>
      <c r="E5" s="335" t="s">
        <v>19</v>
      </c>
      <c r="F5" s="19"/>
      <c r="G5" s="271">
        <f>G8</f>
        <v>0</v>
      </c>
      <c r="H5" s="271">
        <f>H8</f>
        <v>0</v>
      </c>
    </row>
    <row r="6" spans="1:8" ht="12.75" customHeight="1">
      <c r="A6" s="21" t="s">
        <v>20</v>
      </c>
      <c r="B6" s="22" t="s">
        <v>21</v>
      </c>
      <c r="C6" s="23" t="s">
        <v>22</v>
      </c>
      <c r="D6" s="20" t="s">
        <v>23</v>
      </c>
      <c r="E6" s="336"/>
      <c r="F6" s="20"/>
      <c r="G6" s="271">
        <v>0</v>
      </c>
      <c r="H6" s="271">
        <v>0</v>
      </c>
    </row>
    <row r="7" spans="1:8" ht="12.75" customHeight="1">
      <c r="A7" s="24" t="s">
        <v>24</v>
      </c>
      <c r="B7" s="25" t="s">
        <v>25</v>
      </c>
      <c r="C7" s="26" t="s">
        <v>26</v>
      </c>
      <c r="D7" s="27" t="s">
        <v>27</v>
      </c>
      <c r="E7" s="337"/>
      <c r="F7" s="27"/>
      <c r="G7" s="272">
        <v>0</v>
      </c>
      <c r="H7" s="272">
        <v>0</v>
      </c>
    </row>
    <row r="8" spans="1:8" ht="12.75" customHeight="1">
      <c r="A8" s="28"/>
      <c r="B8" s="29"/>
      <c r="C8" s="30" t="s">
        <v>28</v>
      </c>
      <c r="D8" s="31" t="s">
        <v>29</v>
      </c>
      <c r="E8" s="32"/>
      <c r="F8" s="33"/>
      <c r="G8" s="273">
        <f>SUM(G6:G7)</f>
        <v>0</v>
      </c>
      <c r="H8" s="273">
        <f>SUM(H6:H7)</f>
        <v>0</v>
      </c>
    </row>
    <row r="9" spans="1:8" ht="12.75" customHeight="1">
      <c r="A9" s="11">
        <v>3</v>
      </c>
      <c r="B9" s="12" t="s">
        <v>30</v>
      </c>
      <c r="C9" s="13" t="s">
        <v>31</v>
      </c>
      <c r="D9" s="13" t="s">
        <v>32</v>
      </c>
      <c r="E9" s="335" t="s">
        <v>33</v>
      </c>
      <c r="F9" s="13"/>
      <c r="G9" s="270">
        <f>G14</f>
        <v>5125640.9399999995</v>
      </c>
      <c r="H9" s="270">
        <f>H14</f>
        <v>2489550.69</v>
      </c>
    </row>
    <row r="10" spans="1:8" ht="12.75" customHeight="1">
      <c r="A10" s="21" t="s">
        <v>20</v>
      </c>
      <c r="B10" s="22" t="s">
        <v>34</v>
      </c>
      <c r="C10" s="23" t="s">
        <v>35</v>
      </c>
      <c r="D10" s="20" t="s">
        <v>36</v>
      </c>
      <c r="E10" s="336"/>
      <c r="F10" s="20"/>
      <c r="G10" s="271">
        <v>3215161</v>
      </c>
      <c r="H10" s="271">
        <v>789561.1</v>
      </c>
    </row>
    <row r="11" spans="1:8" ht="12.75" customHeight="1">
      <c r="A11" s="21" t="s">
        <v>24</v>
      </c>
      <c r="B11" s="22" t="s">
        <v>37</v>
      </c>
      <c r="C11" s="23" t="s">
        <v>38</v>
      </c>
      <c r="D11" s="20" t="s">
        <v>39</v>
      </c>
      <c r="E11" s="337"/>
      <c r="F11" s="20"/>
      <c r="G11" s="271">
        <v>1910479.94</v>
      </c>
      <c r="H11" s="271">
        <v>1699989.59</v>
      </c>
    </row>
    <row r="12" spans="1:8" ht="12.75" customHeight="1">
      <c r="A12" s="34" t="s">
        <v>40</v>
      </c>
      <c r="B12" s="35" t="s">
        <v>41</v>
      </c>
      <c r="C12" s="36" t="s">
        <v>42</v>
      </c>
      <c r="D12" s="20" t="s">
        <v>23</v>
      </c>
      <c r="E12" s="335"/>
      <c r="F12" s="20"/>
      <c r="G12" s="271"/>
      <c r="H12" s="271"/>
    </row>
    <row r="13" spans="1:8" ht="12.75" customHeight="1">
      <c r="A13" s="24" t="s">
        <v>43</v>
      </c>
      <c r="B13" s="25" t="s">
        <v>44</v>
      </c>
      <c r="C13" s="26" t="s">
        <v>45</v>
      </c>
      <c r="D13" s="37" t="s">
        <v>46</v>
      </c>
      <c r="E13" s="336"/>
      <c r="F13" s="37"/>
      <c r="G13" s="272"/>
      <c r="H13" s="272"/>
    </row>
    <row r="14" spans="1:8" ht="12.75" customHeight="1">
      <c r="A14" s="28"/>
      <c r="B14" s="29"/>
      <c r="C14" s="30" t="s">
        <v>47</v>
      </c>
      <c r="D14" s="30" t="s">
        <v>29</v>
      </c>
      <c r="E14" s="38"/>
      <c r="F14" s="39"/>
      <c r="G14" s="274">
        <f>SUM(G10:G13)</f>
        <v>5125640.9399999995</v>
      </c>
      <c r="H14" s="274">
        <f>SUM(H10:H13)</f>
        <v>2489550.69</v>
      </c>
    </row>
    <row r="15" spans="1:8" ht="12.75" customHeight="1">
      <c r="A15" s="11">
        <v>4</v>
      </c>
      <c r="B15" s="12" t="s">
        <v>48</v>
      </c>
      <c r="C15" s="13" t="s">
        <v>49</v>
      </c>
      <c r="D15" s="13" t="s">
        <v>50</v>
      </c>
      <c r="E15" s="335" t="s">
        <v>51</v>
      </c>
      <c r="F15" s="13"/>
      <c r="G15" s="270">
        <f>G21</f>
        <v>26090997.8</v>
      </c>
      <c r="H15" s="270">
        <f>H21</f>
        <v>8562014.81</v>
      </c>
    </row>
    <row r="16" spans="1:8" ht="12.75" customHeight="1">
      <c r="A16" s="21" t="s">
        <v>20</v>
      </c>
      <c r="B16" s="22" t="s">
        <v>52</v>
      </c>
      <c r="C16" s="23" t="s">
        <v>53</v>
      </c>
      <c r="D16" s="20" t="s">
        <v>54</v>
      </c>
      <c r="E16" s="336"/>
      <c r="F16" s="20"/>
      <c r="G16" s="271">
        <v>26090997.8</v>
      </c>
      <c r="H16" s="271">
        <v>8562014.81</v>
      </c>
    </row>
    <row r="17" spans="1:8" ht="12.75" customHeight="1">
      <c r="A17" s="21" t="s">
        <v>24</v>
      </c>
      <c r="B17" s="22" t="s">
        <v>55</v>
      </c>
      <c r="C17" s="23" t="s">
        <v>56</v>
      </c>
      <c r="D17" s="20" t="s">
        <v>57</v>
      </c>
      <c r="E17" s="337"/>
      <c r="F17" s="20"/>
      <c r="G17" s="271"/>
      <c r="H17" s="271"/>
    </row>
    <row r="18" spans="1:8" ht="12.75" customHeight="1">
      <c r="A18" s="34" t="s">
        <v>40</v>
      </c>
      <c r="B18" s="35" t="s">
        <v>58</v>
      </c>
      <c r="C18" s="23" t="s">
        <v>329</v>
      </c>
      <c r="D18" s="20" t="s">
        <v>59</v>
      </c>
      <c r="E18" s="40"/>
      <c r="F18" s="20"/>
      <c r="G18" s="271">
        <v>0</v>
      </c>
      <c r="H18" s="271">
        <v>0</v>
      </c>
    </row>
    <row r="19" spans="1:8" ht="12.75" customHeight="1">
      <c r="A19" s="21" t="s">
        <v>43</v>
      </c>
      <c r="B19" s="22" t="s">
        <v>60</v>
      </c>
      <c r="C19" s="23" t="s">
        <v>61</v>
      </c>
      <c r="D19" s="20" t="s">
        <v>62</v>
      </c>
      <c r="E19" s="41"/>
      <c r="F19" s="20"/>
      <c r="G19" s="271">
        <v>0</v>
      </c>
      <c r="H19" s="271">
        <v>0</v>
      </c>
    </row>
    <row r="20" spans="1:8" ht="12.75" customHeight="1">
      <c r="A20" s="24" t="s">
        <v>63</v>
      </c>
      <c r="B20" s="25" t="s">
        <v>64</v>
      </c>
      <c r="C20" s="26" t="s">
        <v>65</v>
      </c>
      <c r="D20" s="27" t="s">
        <v>66</v>
      </c>
      <c r="E20" s="42"/>
      <c r="F20" s="27"/>
      <c r="G20" s="272"/>
      <c r="H20" s="272"/>
    </row>
    <row r="21" spans="1:8" ht="12.75" customHeight="1">
      <c r="A21" s="28"/>
      <c r="B21" s="29"/>
      <c r="C21" s="30" t="s">
        <v>67</v>
      </c>
      <c r="D21" s="30" t="s">
        <v>29</v>
      </c>
      <c r="E21" s="38"/>
      <c r="F21" s="39"/>
      <c r="G21" s="274">
        <f>SUM(G16:G20)</f>
        <v>26090997.8</v>
      </c>
      <c r="H21" s="274">
        <f>SUM(H16:H20)</f>
        <v>8562014.81</v>
      </c>
    </row>
    <row r="22" spans="1:8" ht="12.75" customHeight="1">
      <c r="A22" s="34">
        <v>5</v>
      </c>
      <c r="B22" s="35" t="s">
        <v>68</v>
      </c>
      <c r="C22" s="13" t="s">
        <v>69</v>
      </c>
      <c r="D22" s="13" t="s">
        <v>70</v>
      </c>
      <c r="E22" s="43"/>
      <c r="F22" s="13"/>
      <c r="G22" s="275"/>
      <c r="H22" s="275"/>
    </row>
    <row r="23" spans="1:8" ht="12.75" customHeight="1">
      <c r="A23" s="21">
        <v>6</v>
      </c>
      <c r="B23" s="22" t="s">
        <v>71</v>
      </c>
      <c r="C23" s="18" t="s">
        <v>72</v>
      </c>
      <c r="D23" s="18" t="s">
        <v>27</v>
      </c>
      <c r="E23" s="44" t="s">
        <v>73</v>
      </c>
      <c r="F23" s="18"/>
      <c r="G23" s="271"/>
      <c r="H23" s="271"/>
    </row>
    <row r="24" spans="1:8" ht="12.75" customHeight="1">
      <c r="A24" s="24">
        <v>7</v>
      </c>
      <c r="B24" s="25" t="s">
        <v>74</v>
      </c>
      <c r="C24" s="45" t="s">
        <v>75</v>
      </c>
      <c r="D24" s="18" t="s">
        <v>76</v>
      </c>
      <c r="E24" s="46" t="s">
        <v>77</v>
      </c>
      <c r="F24" s="45"/>
      <c r="G24" s="272">
        <v>23513.88</v>
      </c>
      <c r="H24" s="272">
        <v>147269.32</v>
      </c>
    </row>
    <row r="25" spans="1:8" ht="12.75" customHeight="1">
      <c r="A25" s="47"/>
      <c r="B25" s="48"/>
      <c r="C25" s="30" t="s">
        <v>78</v>
      </c>
      <c r="D25" s="49"/>
      <c r="E25" s="50"/>
      <c r="F25" s="49"/>
      <c r="G25" s="274">
        <f>SUM(G22:G24,G21,G14,G8)+G4</f>
        <v>36948308.72</v>
      </c>
      <c r="H25" s="274">
        <f>H4+H8+H14+H21+H24</f>
        <v>15701531.31</v>
      </c>
    </row>
    <row r="26" spans="1:8" ht="12.75" customHeight="1">
      <c r="A26" s="51"/>
      <c r="B26" s="52"/>
      <c r="C26" s="52"/>
      <c r="D26" s="53"/>
      <c r="E26" s="54"/>
      <c r="F26" s="53"/>
      <c r="G26" s="276"/>
      <c r="H26" s="277"/>
    </row>
    <row r="27" spans="1:8" ht="23.25" customHeight="1">
      <c r="A27" s="55" t="s">
        <v>79</v>
      </c>
      <c r="B27" s="56" t="s">
        <v>80</v>
      </c>
      <c r="C27" s="57" t="s">
        <v>81</v>
      </c>
      <c r="D27" s="58" t="s">
        <v>82</v>
      </c>
      <c r="E27" s="59"/>
      <c r="F27" s="58"/>
      <c r="G27" s="278">
        <f>G48</f>
        <v>117314663</v>
      </c>
      <c r="H27" s="278">
        <f>H48</f>
        <v>124724667.46</v>
      </c>
    </row>
    <row r="28" spans="1:8" ht="12.75" customHeight="1">
      <c r="A28" s="60">
        <v>1</v>
      </c>
      <c r="B28" s="61" t="s">
        <v>83</v>
      </c>
      <c r="C28" s="13" t="s">
        <v>84</v>
      </c>
      <c r="D28" s="18" t="s">
        <v>85</v>
      </c>
      <c r="E28" s="44" t="s">
        <v>86</v>
      </c>
      <c r="F28" s="18"/>
      <c r="G28" s="271">
        <f>G33</f>
        <v>0</v>
      </c>
      <c r="H28" s="279">
        <f>H33</f>
        <v>0</v>
      </c>
    </row>
    <row r="29" spans="1:8" ht="12.75" customHeight="1">
      <c r="A29" s="21" t="s">
        <v>20</v>
      </c>
      <c r="B29" s="22" t="s">
        <v>87</v>
      </c>
      <c r="C29" s="23" t="s">
        <v>88</v>
      </c>
      <c r="D29" s="23" t="s">
        <v>89</v>
      </c>
      <c r="E29" s="62"/>
      <c r="F29" s="23"/>
      <c r="G29" s="271">
        <v>0</v>
      </c>
      <c r="H29" s="280">
        <v>0</v>
      </c>
    </row>
    <row r="30" spans="1:8" ht="12.75" customHeight="1">
      <c r="A30" s="21" t="s">
        <v>24</v>
      </c>
      <c r="B30" s="22" t="s">
        <v>90</v>
      </c>
      <c r="C30" s="23" t="s">
        <v>91</v>
      </c>
      <c r="D30" s="23" t="s">
        <v>92</v>
      </c>
      <c r="E30" s="44" t="s">
        <v>93</v>
      </c>
      <c r="F30" s="23"/>
      <c r="G30" s="271">
        <v>0</v>
      </c>
      <c r="H30" s="280">
        <v>0</v>
      </c>
    </row>
    <row r="31" spans="1:8" ht="12.75" customHeight="1">
      <c r="A31" s="21" t="s">
        <v>40</v>
      </c>
      <c r="B31" s="22" t="s">
        <v>94</v>
      </c>
      <c r="C31" s="23" t="s">
        <v>95</v>
      </c>
      <c r="D31" s="23" t="s">
        <v>96</v>
      </c>
      <c r="E31" s="44" t="s">
        <v>97</v>
      </c>
      <c r="F31" s="23"/>
      <c r="G31" s="271">
        <v>0</v>
      </c>
      <c r="H31" s="280">
        <v>0</v>
      </c>
    </row>
    <row r="32" spans="1:8" ht="12.75" customHeight="1">
      <c r="A32" s="24" t="s">
        <v>98</v>
      </c>
      <c r="B32" s="25" t="s">
        <v>99</v>
      </c>
      <c r="C32" s="26" t="s">
        <v>100</v>
      </c>
      <c r="D32" s="26" t="s">
        <v>101</v>
      </c>
      <c r="E32" s="46" t="s">
        <v>102</v>
      </c>
      <c r="F32" s="26"/>
      <c r="G32" s="272">
        <v>0</v>
      </c>
      <c r="H32" s="281">
        <v>0</v>
      </c>
    </row>
    <row r="33" spans="1:8" ht="12.75" customHeight="1">
      <c r="A33" s="63"/>
      <c r="B33" s="64"/>
      <c r="C33" s="30" t="s">
        <v>103</v>
      </c>
      <c r="D33" s="30" t="s">
        <v>29</v>
      </c>
      <c r="E33" s="38"/>
      <c r="F33" s="49"/>
      <c r="G33" s="273">
        <f>SUM(G29:G32)</f>
        <v>0</v>
      </c>
      <c r="H33" s="282">
        <f>SUM(H29:H32)</f>
        <v>0</v>
      </c>
    </row>
    <row r="34" spans="1:8" ht="12.75" customHeight="1">
      <c r="A34" s="34"/>
      <c r="B34" s="65" t="s">
        <v>104</v>
      </c>
      <c r="C34" s="13" t="s">
        <v>105</v>
      </c>
      <c r="D34" s="13" t="s">
        <v>106</v>
      </c>
      <c r="E34" s="43"/>
      <c r="F34" s="13"/>
      <c r="G34" s="270">
        <f>G39</f>
        <v>117314663</v>
      </c>
      <c r="H34" s="270">
        <f>H39</f>
        <v>124724667.46</v>
      </c>
    </row>
    <row r="35" spans="1:8" ht="12.75" customHeight="1">
      <c r="A35" s="21" t="s">
        <v>20</v>
      </c>
      <c r="B35" s="22" t="s">
        <v>107</v>
      </c>
      <c r="C35" s="23" t="s">
        <v>108</v>
      </c>
      <c r="D35" s="23" t="s">
        <v>109</v>
      </c>
      <c r="E35" s="327" t="s">
        <v>110</v>
      </c>
      <c r="F35" s="23"/>
      <c r="G35" s="271">
        <v>16000000</v>
      </c>
      <c r="H35" s="271">
        <v>16000000</v>
      </c>
    </row>
    <row r="36" spans="1:8" ht="12.75" customHeight="1">
      <c r="A36" s="21" t="s">
        <v>24</v>
      </c>
      <c r="B36" s="22" t="s">
        <v>111</v>
      </c>
      <c r="C36" s="23" t="s">
        <v>330</v>
      </c>
      <c r="D36" s="23" t="s">
        <v>112</v>
      </c>
      <c r="E36" s="328"/>
      <c r="F36" s="23"/>
      <c r="G36" s="271">
        <v>12869001.2</v>
      </c>
      <c r="H36" s="271">
        <v>12563036.41</v>
      </c>
    </row>
    <row r="37" spans="1:8" ht="12.75" customHeight="1">
      <c r="A37" s="21" t="s">
        <v>40</v>
      </c>
      <c r="B37" s="22" t="s">
        <v>113</v>
      </c>
      <c r="C37" s="23" t="s">
        <v>114</v>
      </c>
      <c r="D37" s="23" t="s">
        <v>115</v>
      </c>
      <c r="E37" s="329"/>
      <c r="F37" s="23"/>
      <c r="G37" s="271">
        <v>87104246.55</v>
      </c>
      <c r="H37" s="271">
        <v>95121385.05</v>
      </c>
    </row>
    <row r="38" spans="1:8" ht="12.75" customHeight="1">
      <c r="A38" s="24" t="s">
        <v>98</v>
      </c>
      <c r="B38" s="25" t="s">
        <v>116</v>
      </c>
      <c r="C38" s="26" t="s">
        <v>117</v>
      </c>
      <c r="D38" s="26" t="s">
        <v>118</v>
      </c>
      <c r="E38" s="66"/>
      <c r="F38" s="26"/>
      <c r="G38" s="272">
        <v>1341415.25</v>
      </c>
      <c r="H38" s="272">
        <v>1040246</v>
      </c>
    </row>
    <row r="39" spans="1:8" ht="12.75" customHeight="1">
      <c r="A39" s="63"/>
      <c r="B39" s="64"/>
      <c r="C39" s="30" t="s">
        <v>28</v>
      </c>
      <c r="D39" s="30" t="s">
        <v>29</v>
      </c>
      <c r="E39" s="38"/>
      <c r="F39" s="49"/>
      <c r="G39" s="274">
        <f>SUM(G35:G38)</f>
        <v>117314663</v>
      </c>
      <c r="H39" s="274">
        <f>SUM(H35:H38)</f>
        <v>124724667.46</v>
      </c>
    </row>
    <row r="40" spans="1:8" ht="12.75" customHeight="1">
      <c r="A40" s="11">
        <v>3</v>
      </c>
      <c r="B40" s="12" t="s">
        <v>119</v>
      </c>
      <c r="C40" s="13" t="s">
        <v>120</v>
      </c>
      <c r="D40" s="14"/>
      <c r="E40" s="67" t="s">
        <v>121</v>
      </c>
      <c r="F40" s="14"/>
      <c r="G40" s="275"/>
      <c r="H40" s="279"/>
    </row>
    <row r="41" spans="1:8" ht="12.75" customHeight="1">
      <c r="A41" s="16">
        <v>4</v>
      </c>
      <c r="B41" s="17" t="s">
        <v>122</v>
      </c>
      <c r="C41" s="18" t="s">
        <v>123</v>
      </c>
      <c r="D41" s="19"/>
      <c r="E41" s="68"/>
      <c r="F41" s="19"/>
      <c r="G41" s="271"/>
      <c r="H41" s="280"/>
    </row>
    <row r="42" spans="1:8" ht="12.75" customHeight="1">
      <c r="A42" s="21" t="s">
        <v>20</v>
      </c>
      <c r="B42" s="22" t="s">
        <v>124</v>
      </c>
      <c r="C42" s="23" t="s">
        <v>125</v>
      </c>
      <c r="D42" s="23" t="s">
        <v>126</v>
      </c>
      <c r="E42" s="44" t="s">
        <v>127</v>
      </c>
      <c r="F42" s="19"/>
      <c r="G42" s="283">
        <v>0</v>
      </c>
      <c r="H42" s="284"/>
    </row>
    <row r="43" spans="1:8" ht="12.75" customHeight="1">
      <c r="A43" s="21" t="s">
        <v>24</v>
      </c>
      <c r="B43" s="22" t="s">
        <v>128</v>
      </c>
      <c r="C43" s="23" t="s">
        <v>129</v>
      </c>
      <c r="D43" s="19"/>
      <c r="E43" s="68"/>
      <c r="F43" s="19"/>
      <c r="G43" s="285">
        <v>0</v>
      </c>
      <c r="H43" s="280"/>
    </row>
    <row r="44" spans="1:8" ht="12.75" customHeight="1">
      <c r="A44" s="24" t="s">
        <v>40</v>
      </c>
      <c r="B44" s="25" t="s">
        <v>130</v>
      </c>
      <c r="C44" s="26" t="s">
        <v>131</v>
      </c>
      <c r="D44" s="69"/>
      <c r="E44" s="70"/>
      <c r="F44" s="69"/>
      <c r="G44" s="272">
        <v>0</v>
      </c>
      <c r="H44" s="286"/>
    </row>
    <row r="45" spans="1:8" ht="12.75" customHeight="1">
      <c r="A45" s="71"/>
      <c r="B45" s="72"/>
      <c r="C45" s="30" t="s">
        <v>67</v>
      </c>
      <c r="D45" s="30" t="s">
        <v>29</v>
      </c>
      <c r="E45" s="38"/>
      <c r="F45" s="49"/>
      <c r="G45" s="274">
        <f>SUM(G42:G44)</f>
        <v>0</v>
      </c>
      <c r="H45" s="282">
        <f>SUM(H42:H44)</f>
        <v>0</v>
      </c>
    </row>
    <row r="46" spans="1:8" ht="12.75" customHeight="1">
      <c r="A46" s="11">
        <v>5</v>
      </c>
      <c r="B46" s="12" t="s">
        <v>132</v>
      </c>
      <c r="C46" s="13" t="s">
        <v>133</v>
      </c>
      <c r="D46" s="14"/>
      <c r="E46" s="73"/>
      <c r="F46" s="14"/>
      <c r="G46" s="287"/>
      <c r="H46" s="288"/>
    </row>
    <row r="47" spans="1:8" ht="12.75" customHeight="1">
      <c r="A47" s="74">
        <v>6</v>
      </c>
      <c r="B47" s="75" t="s">
        <v>134</v>
      </c>
      <c r="C47" s="45" t="s">
        <v>135</v>
      </c>
      <c r="D47" s="19"/>
      <c r="E47" s="70"/>
      <c r="F47" s="69"/>
      <c r="G47" s="272"/>
      <c r="H47" s="286"/>
    </row>
    <row r="48" spans="1:8" ht="12.75" customHeight="1">
      <c r="A48" s="76"/>
      <c r="B48" s="77"/>
      <c r="C48" s="78" t="s">
        <v>136</v>
      </c>
      <c r="D48" s="79"/>
      <c r="E48" s="80"/>
      <c r="F48" s="79"/>
      <c r="G48" s="289">
        <f>SUM(G46:G47,G45,G39,G33)</f>
        <v>117314663</v>
      </c>
      <c r="H48" s="290">
        <f>SUM(H46:H47,H45,H39,H33)</f>
        <v>124724667.46</v>
      </c>
    </row>
    <row r="49" spans="1:8" ht="12.75" customHeight="1" thickBot="1">
      <c r="A49" s="82"/>
      <c r="B49" s="83"/>
      <c r="C49" s="23"/>
      <c r="D49" s="19"/>
      <c r="E49" s="68"/>
      <c r="F49" s="19"/>
      <c r="G49" s="271"/>
      <c r="H49" s="280"/>
    </row>
    <row r="50" spans="1:8" ht="36" customHeight="1" thickBot="1">
      <c r="A50" s="84"/>
      <c r="B50" s="85"/>
      <c r="C50" s="86" t="s">
        <v>137</v>
      </c>
      <c r="D50" s="87" t="s">
        <v>138</v>
      </c>
      <c r="E50" s="88"/>
      <c r="F50" s="87"/>
      <c r="G50" s="291">
        <f>+G48+G25</f>
        <v>154262971.72</v>
      </c>
      <c r="H50" s="292">
        <f>+H48+H25</f>
        <v>140426198.76999998</v>
      </c>
    </row>
  </sheetData>
  <sheetProtection/>
  <mergeCells count="10">
    <mergeCell ref="E35:E37"/>
    <mergeCell ref="A1:A2"/>
    <mergeCell ref="C1:C2"/>
    <mergeCell ref="D1:D2"/>
    <mergeCell ref="F1:F2"/>
    <mergeCell ref="G1:H1"/>
    <mergeCell ref="E5:E7"/>
    <mergeCell ref="E9:E11"/>
    <mergeCell ref="E12:E13"/>
    <mergeCell ref="E15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2">
      <selection activeCell="A22" sqref="A1:IV16384"/>
    </sheetView>
  </sheetViews>
  <sheetFormatPr defaultColWidth="9.140625" defaultRowHeight="15"/>
  <cols>
    <col min="1" max="1" width="3.00390625" style="0" customWidth="1"/>
    <col min="2" max="2" width="3.7109375" style="0" hidden="1" customWidth="1"/>
    <col min="3" max="3" width="46.140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7" width="23.8515625" style="0" customWidth="1"/>
    <col min="8" max="8" width="24.28125" style="0" customWidth="1"/>
  </cols>
  <sheetData>
    <row r="1" spans="1:8" ht="22.5" customHeight="1">
      <c r="A1" s="338" t="s">
        <v>139</v>
      </c>
      <c r="B1" s="89"/>
      <c r="C1" s="338" t="s">
        <v>140</v>
      </c>
      <c r="D1" s="338" t="s">
        <v>141</v>
      </c>
      <c r="E1" s="2"/>
      <c r="F1" s="332" t="s">
        <v>4</v>
      </c>
      <c r="G1" s="334" t="s">
        <v>5</v>
      </c>
      <c r="H1" s="334"/>
    </row>
    <row r="2" spans="1:8" ht="15" customHeight="1" thickBot="1">
      <c r="A2" s="339"/>
      <c r="B2" s="90"/>
      <c r="C2" s="339"/>
      <c r="D2" s="339"/>
      <c r="E2" s="4"/>
      <c r="F2" s="333"/>
      <c r="G2" s="5" t="s">
        <v>231</v>
      </c>
      <c r="H2" s="5" t="s">
        <v>7</v>
      </c>
    </row>
    <row r="3" spans="1:8" ht="25.5" customHeight="1">
      <c r="A3" s="91" t="s">
        <v>8</v>
      </c>
      <c r="B3" s="91"/>
      <c r="C3" s="8" t="s">
        <v>142</v>
      </c>
      <c r="D3" s="9"/>
      <c r="E3" s="10"/>
      <c r="F3" s="9"/>
      <c r="G3" s="293">
        <f>G20</f>
        <v>833279.26</v>
      </c>
      <c r="H3" s="293">
        <f>H20</f>
        <v>4019363.99</v>
      </c>
    </row>
    <row r="4" spans="1:8" ht="12.75" customHeight="1">
      <c r="A4" s="93">
        <v>1</v>
      </c>
      <c r="B4" s="13"/>
      <c r="C4" s="13" t="s">
        <v>143</v>
      </c>
      <c r="D4" s="13" t="s">
        <v>144</v>
      </c>
      <c r="E4" s="94" t="s">
        <v>145</v>
      </c>
      <c r="F4" s="13"/>
      <c r="G4" s="294"/>
      <c r="H4" s="295"/>
    </row>
    <row r="5" spans="1:8" ht="12.75" customHeight="1">
      <c r="A5" s="18">
        <v>2</v>
      </c>
      <c r="B5" s="18"/>
      <c r="C5" s="18" t="s">
        <v>146</v>
      </c>
      <c r="D5" s="18" t="s">
        <v>147</v>
      </c>
      <c r="E5" s="95"/>
      <c r="F5" s="18"/>
      <c r="G5" s="296">
        <f>G9</f>
        <v>0</v>
      </c>
      <c r="H5" s="296">
        <f>H9</f>
        <v>0</v>
      </c>
    </row>
    <row r="6" spans="1:8" ht="12.75" customHeight="1">
      <c r="A6" s="96" t="s">
        <v>20</v>
      </c>
      <c r="B6" s="96"/>
      <c r="C6" s="23" t="s">
        <v>148</v>
      </c>
      <c r="D6" s="23" t="s">
        <v>149</v>
      </c>
      <c r="E6" s="62" t="s">
        <v>150</v>
      </c>
      <c r="F6" s="23"/>
      <c r="G6" s="133">
        <v>0</v>
      </c>
      <c r="H6" s="133"/>
    </row>
    <row r="7" spans="1:8" ht="12.75" customHeight="1">
      <c r="A7" s="96" t="s">
        <v>24</v>
      </c>
      <c r="B7" s="96"/>
      <c r="C7" s="23" t="s">
        <v>151</v>
      </c>
      <c r="D7" s="23" t="s">
        <v>152</v>
      </c>
      <c r="E7" s="44" t="s">
        <v>153</v>
      </c>
      <c r="F7" s="23"/>
      <c r="G7" s="133">
        <v>0</v>
      </c>
      <c r="H7" s="133">
        <v>0</v>
      </c>
    </row>
    <row r="8" spans="1:8" ht="12.75" customHeight="1">
      <c r="A8" s="98" t="s">
        <v>40</v>
      </c>
      <c r="B8" s="98"/>
      <c r="C8" s="26" t="s">
        <v>154</v>
      </c>
      <c r="D8" s="26" t="s">
        <v>155</v>
      </c>
      <c r="E8" s="99" t="s">
        <v>156</v>
      </c>
      <c r="F8" s="26"/>
      <c r="G8" s="137">
        <v>0</v>
      </c>
      <c r="H8" s="137">
        <v>0</v>
      </c>
    </row>
    <row r="9" spans="1:8" ht="12.75" customHeight="1">
      <c r="A9" s="101"/>
      <c r="B9" s="101"/>
      <c r="C9" s="30" t="s">
        <v>28</v>
      </c>
      <c r="D9" s="49" t="s">
        <v>29</v>
      </c>
      <c r="E9" s="50"/>
      <c r="F9" s="49"/>
      <c r="G9" s="188">
        <f>SUM(G6:G8)</f>
        <v>0</v>
      </c>
      <c r="H9" s="188">
        <f>SUM(H6:H8)</f>
        <v>0</v>
      </c>
    </row>
    <row r="10" spans="1:8" ht="12.75" customHeight="1">
      <c r="A10" s="102">
        <v>3</v>
      </c>
      <c r="B10" s="102"/>
      <c r="C10" s="13" t="s">
        <v>157</v>
      </c>
      <c r="D10" s="36"/>
      <c r="E10" s="94"/>
      <c r="F10" s="36"/>
      <c r="G10" s="297">
        <f>G16</f>
        <v>833279.26</v>
      </c>
      <c r="H10" s="297">
        <f>H16</f>
        <v>4019363.99</v>
      </c>
    </row>
    <row r="11" spans="1:8" ht="12.75" customHeight="1">
      <c r="A11" s="96" t="s">
        <v>20</v>
      </c>
      <c r="B11" s="96"/>
      <c r="C11" s="23" t="s">
        <v>158</v>
      </c>
      <c r="D11" s="23" t="s">
        <v>159</v>
      </c>
      <c r="E11" s="62" t="s">
        <v>150</v>
      </c>
      <c r="F11" s="23"/>
      <c r="G11" s="133">
        <v>208656</v>
      </c>
      <c r="H11" s="133">
        <v>1591816.99</v>
      </c>
    </row>
    <row r="12" spans="1:8" ht="12.75" customHeight="1">
      <c r="A12" s="96" t="s">
        <v>24</v>
      </c>
      <c r="B12" s="96"/>
      <c r="C12" s="23" t="s">
        <v>160</v>
      </c>
      <c r="D12" s="23" t="s">
        <v>161</v>
      </c>
      <c r="E12" s="62"/>
      <c r="F12" s="23"/>
      <c r="G12" s="133">
        <v>187570</v>
      </c>
      <c r="H12" s="133">
        <v>1107261.68</v>
      </c>
    </row>
    <row r="13" spans="1:8" ht="12.75" customHeight="1">
      <c r="A13" s="96" t="s">
        <v>40</v>
      </c>
      <c r="B13" s="96"/>
      <c r="C13" s="23" t="s">
        <v>162</v>
      </c>
      <c r="D13" s="23" t="s">
        <v>163</v>
      </c>
      <c r="E13" s="62"/>
      <c r="F13" s="23"/>
      <c r="G13" s="133">
        <v>437053.26</v>
      </c>
      <c r="H13" s="133">
        <v>1320285.32</v>
      </c>
    </row>
    <row r="14" spans="1:8" ht="12.75" customHeight="1">
      <c r="A14" s="96" t="s">
        <v>98</v>
      </c>
      <c r="B14" s="96"/>
      <c r="C14" s="23" t="s">
        <v>164</v>
      </c>
      <c r="D14" s="23" t="s">
        <v>165</v>
      </c>
      <c r="E14" s="62"/>
      <c r="F14" s="23"/>
      <c r="G14" s="133">
        <v>0</v>
      </c>
      <c r="H14" s="133">
        <v>0</v>
      </c>
    </row>
    <row r="15" spans="1:8" ht="12.75" customHeight="1">
      <c r="A15" s="98" t="s">
        <v>43</v>
      </c>
      <c r="B15" s="98"/>
      <c r="C15" s="26" t="s">
        <v>166</v>
      </c>
      <c r="D15" s="26" t="s">
        <v>167</v>
      </c>
      <c r="E15" s="46"/>
      <c r="F15" s="26"/>
      <c r="G15" s="137">
        <v>0</v>
      </c>
      <c r="H15" s="137">
        <v>0</v>
      </c>
    </row>
    <row r="16" spans="1:8" ht="12.75" customHeight="1">
      <c r="A16" s="101"/>
      <c r="B16" s="101"/>
      <c r="C16" s="30" t="s">
        <v>168</v>
      </c>
      <c r="D16" s="49" t="s">
        <v>29</v>
      </c>
      <c r="E16" s="50"/>
      <c r="F16" s="49"/>
      <c r="G16" s="188">
        <f>SUM(G11:G15)</f>
        <v>833279.26</v>
      </c>
      <c r="H16" s="188">
        <f>SUM(H11:H15)</f>
        <v>4019363.99</v>
      </c>
    </row>
    <row r="17" spans="1:8" ht="12.75" customHeight="1">
      <c r="A17" s="102">
        <v>4</v>
      </c>
      <c r="B17" s="102"/>
      <c r="C17" s="13" t="s">
        <v>169</v>
      </c>
      <c r="D17" s="13" t="s">
        <v>170</v>
      </c>
      <c r="E17" s="67" t="s">
        <v>171</v>
      </c>
      <c r="F17" s="36"/>
      <c r="G17" s="131"/>
      <c r="H17" s="131"/>
    </row>
    <row r="18" spans="1:8" ht="12.75" customHeight="1">
      <c r="A18" s="103">
        <v>5</v>
      </c>
      <c r="B18" s="103"/>
      <c r="C18" s="18" t="s">
        <v>172</v>
      </c>
      <c r="D18" s="18" t="s">
        <v>173</v>
      </c>
      <c r="E18" s="44" t="s">
        <v>174</v>
      </c>
      <c r="F18" s="23"/>
      <c r="G18" s="133"/>
      <c r="H18" s="133"/>
    </row>
    <row r="19" spans="1:8" ht="12.75" customHeight="1">
      <c r="A19" s="98"/>
      <c r="B19" s="98"/>
      <c r="C19" s="26"/>
      <c r="D19" s="26"/>
      <c r="E19" s="46"/>
      <c r="F19" s="26"/>
      <c r="G19" s="137"/>
      <c r="H19" s="137"/>
    </row>
    <row r="20" spans="1:8" ht="12.75" customHeight="1">
      <c r="A20" s="101"/>
      <c r="B20" s="101"/>
      <c r="C20" s="104" t="s">
        <v>175</v>
      </c>
      <c r="D20" s="105" t="s">
        <v>176</v>
      </c>
      <c r="E20" s="106"/>
      <c r="F20" s="105"/>
      <c r="G20" s="128">
        <f>G4+G5+G10+G17+G18</f>
        <v>833279.26</v>
      </c>
      <c r="H20" s="128">
        <f>H4+H5+H10+H17+H18</f>
        <v>4019363.99</v>
      </c>
    </row>
    <row r="21" spans="1:8" ht="12.75" customHeight="1">
      <c r="A21" s="108"/>
      <c r="B21" s="108"/>
      <c r="C21" s="109"/>
      <c r="D21" s="110"/>
      <c r="E21" s="111"/>
      <c r="F21" s="110"/>
      <c r="G21" s="298"/>
      <c r="H21" s="298"/>
    </row>
    <row r="22" spans="1:8" ht="24" customHeight="1">
      <c r="A22" s="112" t="s">
        <v>79</v>
      </c>
      <c r="B22" s="112"/>
      <c r="C22" s="57" t="s">
        <v>177</v>
      </c>
      <c r="D22" s="113"/>
      <c r="E22" s="114"/>
      <c r="F22" s="113"/>
      <c r="G22" s="299">
        <f>G31</f>
        <v>125575646.98</v>
      </c>
      <c r="H22" s="299">
        <f>H31</f>
        <v>110515386.73</v>
      </c>
    </row>
    <row r="23" spans="1:8" ht="12.75" customHeight="1">
      <c r="A23" s="36"/>
      <c r="B23" s="36"/>
      <c r="C23" s="36"/>
      <c r="D23" s="36"/>
      <c r="E23" s="94"/>
      <c r="F23" s="36"/>
      <c r="G23" s="131"/>
      <c r="H23" s="131"/>
    </row>
    <row r="24" spans="1:8" ht="12.75" customHeight="1">
      <c r="A24" s="116">
        <v>1</v>
      </c>
      <c r="B24" s="116"/>
      <c r="C24" s="116" t="s">
        <v>178</v>
      </c>
      <c r="D24" s="18" t="s">
        <v>179</v>
      </c>
      <c r="E24" s="95"/>
      <c r="F24" s="18"/>
      <c r="G24" s="296">
        <f>G27</f>
        <v>29596854.2</v>
      </c>
      <c r="H24" s="296">
        <f>H27</f>
        <v>20614593.95</v>
      </c>
    </row>
    <row r="25" spans="1:8" ht="12.75" customHeight="1">
      <c r="A25" s="117" t="s">
        <v>20</v>
      </c>
      <c r="B25" s="117"/>
      <c r="C25" s="118" t="s">
        <v>180</v>
      </c>
      <c r="D25" s="23" t="s">
        <v>181</v>
      </c>
      <c r="E25" s="62"/>
      <c r="F25" s="23"/>
      <c r="G25" s="133">
        <v>29596854.2</v>
      </c>
      <c r="H25" s="133">
        <v>20614593.95</v>
      </c>
    </row>
    <row r="26" spans="1:8" ht="12.75" customHeight="1">
      <c r="A26" s="119" t="s">
        <v>24</v>
      </c>
      <c r="B26" s="119"/>
      <c r="C26" s="120" t="s">
        <v>182</v>
      </c>
      <c r="D26" s="26" t="s">
        <v>152</v>
      </c>
      <c r="E26" s="99" t="s">
        <v>183</v>
      </c>
      <c r="F26" s="26"/>
      <c r="G26" s="137">
        <v>0</v>
      </c>
      <c r="H26" s="137">
        <v>0</v>
      </c>
    </row>
    <row r="27" spans="1:8" ht="12.75" customHeight="1">
      <c r="A27" s="121"/>
      <c r="B27" s="121"/>
      <c r="C27" s="78" t="s">
        <v>103</v>
      </c>
      <c r="D27" s="49" t="s">
        <v>184</v>
      </c>
      <c r="E27" s="50"/>
      <c r="F27" s="39"/>
      <c r="G27" s="238">
        <f>SUM(G25:G26)</f>
        <v>29596854.2</v>
      </c>
      <c r="H27" s="238">
        <f>SUM(H25:H26)</f>
        <v>20614593.95</v>
      </c>
    </row>
    <row r="28" spans="1:8" ht="12.75" customHeight="1">
      <c r="A28" s="122">
        <v>2</v>
      </c>
      <c r="B28" s="122"/>
      <c r="C28" s="122" t="s">
        <v>185</v>
      </c>
      <c r="D28" s="13" t="s">
        <v>186</v>
      </c>
      <c r="E28" s="43"/>
      <c r="F28" s="36"/>
      <c r="G28" s="131">
        <v>95978792.78</v>
      </c>
      <c r="H28" s="131">
        <v>89900792.78</v>
      </c>
    </row>
    <row r="29" spans="1:8" ht="12.75" customHeight="1">
      <c r="A29" s="116">
        <v>3</v>
      </c>
      <c r="B29" s="116"/>
      <c r="C29" s="116" t="s">
        <v>187</v>
      </c>
      <c r="D29" s="18" t="s">
        <v>188</v>
      </c>
      <c r="E29" s="44" t="s">
        <v>189</v>
      </c>
      <c r="F29" s="23"/>
      <c r="G29" s="133">
        <v>0</v>
      </c>
      <c r="H29" s="133">
        <v>0</v>
      </c>
    </row>
    <row r="30" spans="1:8" ht="12.75" customHeight="1">
      <c r="A30" s="123">
        <v>4</v>
      </c>
      <c r="B30" s="123"/>
      <c r="C30" s="123" t="s">
        <v>190</v>
      </c>
      <c r="D30" s="45" t="s">
        <v>170</v>
      </c>
      <c r="E30" s="99" t="s">
        <v>191</v>
      </c>
      <c r="F30" s="26"/>
      <c r="G30" s="137"/>
      <c r="H30" s="137"/>
    </row>
    <row r="31" spans="1:8" ht="12.75" customHeight="1">
      <c r="A31" s="121"/>
      <c r="B31" s="121"/>
      <c r="C31" s="124" t="s">
        <v>192</v>
      </c>
      <c r="D31" s="105" t="s">
        <v>193</v>
      </c>
      <c r="E31" s="106"/>
      <c r="F31" s="105"/>
      <c r="G31" s="128">
        <f>G24+G28+G29+G30</f>
        <v>125575646.98</v>
      </c>
      <c r="H31" s="128">
        <f>H24+H28+H29+H30</f>
        <v>110515386.73</v>
      </c>
    </row>
    <row r="32" spans="1:8" ht="12.75" customHeight="1">
      <c r="A32" s="125"/>
      <c r="B32" s="125"/>
      <c r="C32" s="125"/>
      <c r="D32" s="125"/>
      <c r="E32" s="126"/>
      <c r="F32" s="125"/>
      <c r="G32" s="300"/>
      <c r="H32" s="300"/>
    </row>
    <row r="33" spans="1:8" ht="12.75" customHeight="1">
      <c r="A33" s="127"/>
      <c r="B33" s="127"/>
      <c r="C33" s="104" t="s">
        <v>194</v>
      </c>
      <c r="D33" s="105" t="s">
        <v>195</v>
      </c>
      <c r="E33" s="106"/>
      <c r="F33" s="105"/>
      <c r="G33" s="128">
        <f>G31+G20</f>
        <v>126408926.24000001</v>
      </c>
      <c r="H33" s="128">
        <f>H31+H20</f>
        <v>114534750.72</v>
      </c>
    </row>
    <row r="34" spans="1:8" ht="12.75" customHeight="1">
      <c r="A34" s="125"/>
      <c r="B34" s="125"/>
      <c r="C34" s="125"/>
      <c r="D34" s="36"/>
      <c r="E34" s="111"/>
      <c r="F34" s="110"/>
      <c r="G34" s="300"/>
      <c r="H34" s="300"/>
    </row>
    <row r="35" spans="1:8" ht="23.25" customHeight="1">
      <c r="A35" s="112" t="s">
        <v>196</v>
      </c>
      <c r="B35" s="112"/>
      <c r="C35" s="57" t="s">
        <v>197</v>
      </c>
      <c r="D35" s="113"/>
      <c r="E35" s="114"/>
      <c r="F35" s="113"/>
      <c r="G35" s="299">
        <f>G47</f>
        <v>27854047.23</v>
      </c>
      <c r="H35" s="299">
        <f>H47</f>
        <v>25894447.950000003</v>
      </c>
    </row>
    <row r="36" spans="1:8" ht="12.75" customHeight="1">
      <c r="A36" s="129"/>
      <c r="B36" s="129"/>
      <c r="C36" s="129"/>
      <c r="D36" s="129"/>
      <c r="E36" s="130"/>
      <c r="F36" s="129"/>
      <c r="G36" s="131"/>
      <c r="H36" s="131"/>
    </row>
    <row r="37" spans="1:8" ht="12.75" customHeight="1">
      <c r="A37" s="116">
        <v>1</v>
      </c>
      <c r="B37" s="116"/>
      <c r="C37" s="116" t="s">
        <v>198</v>
      </c>
      <c r="D37" s="116" t="s">
        <v>199</v>
      </c>
      <c r="E37" s="132" t="s">
        <v>200</v>
      </c>
      <c r="F37" s="97"/>
      <c r="G37" s="133"/>
      <c r="H37" s="133"/>
    </row>
    <row r="38" spans="1:8" ht="12.75" customHeight="1">
      <c r="A38" s="116">
        <v>2</v>
      </c>
      <c r="B38" s="116"/>
      <c r="C38" s="116" t="s">
        <v>201</v>
      </c>
      <c r="D38" s="116" t="s">
        <v>202</v>
      </c>
      <c r="E38" s="134"/>
      <c r="F38" s="97"/>
      <c r="G38" s="133"/>
      <c r="H38" s="133"/>
    </row>
    <row r="39" spans="1:8" ht="12.75" customHeight="1">
      <c r="A39" s="116">
        <v>3</v>
      </c>
      <c r="B39" s="116"/>
      <c r="C39" s="116" t="s">
        <v>203</v>
      </c>
      <c r="D39" s="116" t="s">
        <v>204</v>
      </c>
      <c r="E39" s="134"/>
      <c r="F39" s="97"/>
      <c r="G39" s="133">
        <v>22000000</v>
      </c>
      <c r="H39" s="133">
        <v>22000000</v>
      </c>
    </row>
    <row r="40" spans="1:8" ht="12.75" customHeight="1">
      <c r="A40" s="116">
        <v>4</v>
      </c>
      <c r="B40" s="116"/>
      <c r="C40" s="116" t="s">
        <v>205</v>
      </c>
      <c r="D40" s="116" t="s">
        <v>206</v>
      </c>
      <c r="E40" s="135" t="s">
        <v>207</v>
      </c>
      <c r="F40" s="97"/>
      <c r="G40" s="133"/>
      <c r="H40" s="133"/>
    </row>
    <row r="41" spans="1:8" ht="12.75" customHeight="1">
      <c r="A41" s="116">
        <v>5</v>
      </c>
      <c r="B41" s="116"/>
      <c r="C41" s="116" t="s">
        <v>208</v>
      </c>
      <c r="D41" s="116" t="s">
        <v>209</v>
      </c>
      <c r="E41" s="132" t="s">
        <v>210</v>
      </c>
      <c r="F41" s="97"/>
      <c r="G41" s="133"/>
      <c r="H41" s="133"/>
    </row>
    <row r="42" spans="1:8" ht="12.75" customHeight="1">
      <c r="A42" s="116">
        <v>6</v>
      </c>
      <c r="B42" s="116"/>
      <c r="C42" s="116" t="s">
        <v>211</v>
      </c>
      <c r="D42" s="116" t="s">
        <v>212</v>
      </c>
      <c r="E42" s="134"/>
      <c r="F42" s="97"/>
      <c r="G42" s="133"/>
      <c r="H42" s="133"/>
    </row>
    <row r="43" spans="1:8" ht="12.75" customHeight="1">
      <c r="A43" s="116">
        <v>7</v>
      </c>
      <c r="B43" s="116"/>
      <c r="C43" s="116" t="s">
        <v>213</v>
      </c>
      <c r="D43" s="116" t="s">
        <v>214</v>
      </c>
      <c r="E43" s="134"/>
      <c r="F43" s="97"/>
      <c r="G43" s="133">
        <v>1091448</v>
      </c>
      <c r="H43" s="133">
        <v>1000000</v>
      </c>
    </row>
    <row r="44" spans="1:8" ht="12.75" customHeight="1">
      <c r="A44" s="116">
        <v>8</v>
      </c>
      <c r="B44" s="116"/>
      <c r="C44" s="116" t="s">
        <v>215</v>
      </c>
      <c r="D44" s="116" t="s">
        <v>216</v>
      </c>
      <c r="E44" s="134"/>
      <c r="F44" s="97"/>
      <c r="G44" s="133"/>
      <c r="H44" s="133"/>
    </row>
    <row r="45" spans="1:8" ht="12.75" customHeight="1">
      <c r="A45" s="116">
        <v>9</v>
      </c>
      <c r="B45" s="116"/>
      <c r="C45" s="116" t="s">
        <v>217</v>
      </c>
      <c r="D45" s="116" t="s">
        <v>218</v>
      </c>
      <c r="E45" s="135" t="s">
        <v>219</v>
      </c>
      <c r="F45" s="97"/>
      <c r="G45" s="133">
        <v>2800000</v>
      </c>
      <c r="H45" s="133">
        <v>639727.85</v>
      </c>
    </row>
    <row r="46" spans="1:8" ht="12.75" customHeight="1">
      <c r="A46" s="123">
        <v>10</v>
      </c>
      <c r="B46" s="123"/>
      <c r="C46" s="123" t="s">
        <v>220</v>
      </c>
      <c r="D46" s="123" t="s">
        <v>221</v>
      </c>
      <c r="E46" s="136" t="s">
        <v>222</v>
      </c>
      <c r="F46" s="100"/>
      <c r="G46" s="137">
        <v>1962599.23</v>
      </c>
      <c r="H46" s="137">
        <v>2254720.1</v>
      </c>
    </row>
    <row r="47" spans="1:8" ht="12.75" customHeight="1" thickBot="1">
      <c r="A47" s="127"/>
      <c r="B47" s="127"/>
      <c r="C47" s="138" t="s">
        <v>223</v>
      </c>
      <c r="D47" s="121"/>
      <c r="E47" s="139"/>
      <c r="F47" s="121"/>
      <c r="G47" s="140">
        <f>SUM(G37:G46)</f>
        <v>27854047.23</v>
      </c>
      <c r="H47" s="128">
        <f>SUM(H37:H46)</f>
        <v>25894447.950000003</v>
      </c>
    </row>
    <row r="48" spans="1:8" ht="23.25" customHeight="1" thickBot="1">
      <c r="A48" s="141"/>
      <c r="B48" s="141"/>
      <c r="C48" s="87" t="s">
        <v>224</v>
      </c>
      <c r="D48" s="87"/>
      <c r="E48" s="88"/>
      <c r="F48" s="87"/>
      <c r="G48" s="142">
        <f>+G47+G33-1</f>
        <v>154262972.47</v>
      </c>
      <c r="H48" s="142">
        <f>+H47+H33</f>
        <v>140429198.67000002</v>
      </c>
    </row>
  </sheetData>
  <sheetProtection/>
  <mergeCells count="5">
    <mergeCell ref="A1:A2"/>
    <mergeCell ref="C1:C2"/>
    <mergeCell ref="D1:D2"/>
    <mergeCell ref="F1:F2"/>
    <mergeCell ref="G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0" customWidth="1"/>
    <col min="2" max="2" width="0.13671875" style="0" customWidth="1"/>
    <col min="3" max="3" width="45.140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7" width="24.7109375" style="0" customWidth="1"/>
    <col min="8" max="8" width="20.421875" style="0" customWidth="1"/>
  </cols>
  <sheetData>
    <row r="1" spans="1:8" ht="22.5" customHeight="1">
      <c r="A1" s="340" t="s">
        <v>225</v>
      </c>
      <c r="B1" s="143"/>
      <c r="C1" s="342" t="s">
        <v>226</v>
      </c>
      <c r="D1" s="344" t="s">
        <v>227</v>
      </c>
      <c r="E1" s="346" t="s">
        <v>228</v>
      </c>
      <c r="F1" s="347"/>
      <c r="G1" s="334" t="s">
        <v>5</v>
      </c>
      <c r="H1" s="334"/>
    </row>
    <row r="2" spans="1:8" ht="15" customHeight="1" thickBot="1">
      <c r="A2" s="341"/>
      <c r="B2" s="144"/>
      <c r="C2" s="343"/>
      <c r="D2" s="345"/>
      <c r="E2" s="145" t="s">
        <v>229</v>
      </c>
      <c r="F2" s="146" t="s">
        <v>230</v>
      </c>
      <c r="G2" s="5" t="s">
        <v>231</v>
      </c>
      <c r="H2" s="5" t="s">
        <v>7</v>
      </c>
    </row>
    <row r="3" spans="1:8" ht="21" customHeight="1">
      <c r="A3" s="147"/>
      <c r="B3" s="147" t="s">
        <v>232</v>
      </c>
      <c r="C3" s="148" t="s">
        <v>233</v>
      </c>
      <c r="D3" s="149"/>
      <c r="E3" s="115" t="e">
        <f>+#REF!</f>
        <v>#REF!</v>
      </c>
      <c r="F3" s="115" t="e">
        <f>+#REF!</f>
        <v>#REF!</v>
      </c>
      <c r="G3" s="301">
        <f>G4+G5+G6</f>
        <v>92302253.34</v>
      </c>
      <c r="H3" s="301">
        <f>H4+H5+H6</f>
        <v>107630629.88</v>
      </c>
    </row>
    <row r="4" spans="1:8" ht="12.75" customHeight="1">
      <c r="A4" s="150">
        <v>1</v>
      </c>
      <c r="B4" s="151" t="s">
        <v>234</v>
      </c>
      <c r="C4" s="152" t="s">
        <v>235</v>
      </c>
      <c r="D4" s="153"/>
      <c r="E4" s="154" t="e">
        <f>+#REF!</f>
        <v>#REF!</v>
      </c>
      <c r="F4" s="154" t="e">
        <f>+#REF!</f>
        <v>#REF!</v>
      </c>
      <c r="G4" s="302">
        <v>92302253.34</v>
      </c>
      <c r="H4" s="302">
        <v>107630629.88</v>
      </c>
    </row>
    <row r="5" spans="1:8" ht="12.75" customHeight="1">
      <c r="A5" s="155">
        <v>2</v>
      </c>
      <c r="B5" s="156" t="s">
        <v>236</v>
      </c>
      <c r="C5" s="157" t="s">
        <v>331</v>
      </c>
      <c r="D5" s="158" t="s">
        <v>237</v>
      </c>
      <c r="E5" s="159" t="e">
        <f>+#REF!-#REF!</f>
        <v>#REF!</v>
      </c>
      <c r="F5" s="159" t="e">
        <f>+#REF!-#REF!</f>
        <v>#REF!</v>
      </c>
      <c r="G5" s="303">
        <v>0</v>
      </c>
      <c r="H5" s="303">
        <v>0</v>
      </c>
    </row>
    <row r="6" spans="1:8" ht="24.75" customHeight="1">
      <c r="A6" s="161">
        <v>3</v>
      </c>
      <c r="B6" s="162" t="s">
        <v>238</v>
      </c>
      <c r="C6" s="163" t="s">
        <v>239</v>
      </c>
      <c r="D6" s="164" t="s">
        <v>240</v>
      </c>
      <c r="E6" s="159" t="e">
        <f>+#REF!</f>
        <v>#REF!</v>
      </c>
      <c r="F6" s="159" t="e">
        <f>+#REF!</f>
        <v>#REF!</v>
      </c>
      <c r="G6" s="303">
        <v>0</v>
      </c>
      <c r="H6" s="303">
        <v>0</v>
      </c>
    </row>
    <row r="7" spans="1:8" ht="12.75" customHeight="1">
      <c r="A7" s="155">
        <v>4</v>
      </c>
      <c r="B7" s="156" t="s">
        <v>241</v>
      </c>
      <c r="C7" s="157" t="s">
        <v>242</v>
      </c>
      <c r="D7" s="164" t="s">
        <v>243</v>
      </c>
      <c r="E7" s="159" t="e">
        <f>-#REF!-#REF!-#REF!</f>
        <v>#REF!</v>
      </c>
      <c r="F7" s="159" t="e">
        <f>-#REF!-#REF!-#REF!</f>
        <v>#REF!</v>
      </c>
      <c r="G7" s="303">
        <v>-44935199.77</v>
      </c>
      <c r="H7" s="303">
        <v>-68013535.34</v>
      </c>
    </row>
    <row r="8" spans="1:8" ht="12.75" customHeight="1">
      <c r="A8" s="161">
        <v>5</v>
      </c>
      <c r="B8" s="162" t="s">
        <v>244</v>
      </c>
      <c r="C8" s="157" t="s">
        <v>245</v>
      </c>
      <c r="D8" s="164" t="s">
        <v>246</v>
      </c>
      <c r="E8" s="159" t="e">
        <f>-#REF!-#REF!</f>
        <v>#REF!</v>
      </c>
      <c r="F8" s="159" t="e">
        <f>+#REF!</f>
        <v>#REF!</v>
      </c>
      <c r="G8" s="303">
        <f>G9+G11+G10</f>
        <v>-19577174.05</v>
      </c>
      <c r="H8" s="303">
        <f>H9+H11+H10</f>
        <v>-14519031.42</v>
      </c>
    </row>
    <row r="9" spans="1:8" ht="12.75" customHeight="1">
      <c r="A9" s="166" t="s">
        <v>20</v>
      </c>
      <c r="B9" s="156" t="s">
        <v>247</v>
      </c>
      <c r="C9" s="157" t="s">
        <v>248</v>
      </c>
      <c r="D9" s="167" t="s">
        <v>249</v>
      </c>
      <c r="E9" s="159" t="e">
        <f>SUM(E11:E13)</f>
        <v>#REF!</v>
      </c>
      <c r="F9" s="159" t="e">
        <f>SUM(F11:F13)</f>
        <v>#REF!</v>
      </c>
      <c r="G9" s="303">
        <v>-16787666</v>
      </c>
      <c r="H9" s="303">
        <v>-12459210</v>
      </c>
    </row>
    <row r="10" spans="1:8" ht="12.75" customHeight="1">
      <c r="A10" s="168" t="s">
        <v>24</v>
      </c>
      <c r="B10" s="169" t="s">
        <v>250</v>
      </c>
      <c r="C10" s="157" t="s">
        <v>251</v>
      </c>
      <c r="D10" s="167"/>
      <c r="E10" s="159"/>
      <c r="F10" s="159"/>
      <c r="G10" s="303">
        <v>-2789508.05</v>
      </c>
      <c r="H10" s="303">
        <v>-2059821.42</v>
      </c>
    </row>
    <row r="11" spans="1:8" ht="12.75" customHeight="1">
      <c r="A11" s="168" t="s">
        <v>40</v>
      </c>
      <c r="B11" s="169" t="s">
        <v>250</v>
      </c>
      <c r="C11" s="157" t="s">
        <v>332</v>
      </c>
      <c r="D11" s="164" t="s">
        <v>252</v>
      </c>
      <c r="E11" s="160" t="e">
        <f>-#REF!</f>
        <v>#REF!</v>
      </c>
      <c r="F11" s="160" t="e">
        <f>-#REF!</f>
        <v>#REF!</v>
      </c>
      <c r="G11" s="303">
        <v>0</v>
      </c>
      <c r="H11" s="303">
        <v>0</v>
      </c>
    </row>
    <row r="12" spans="1:8" ht="12.75" customHeight="1">
      <c r="A12" s="168">
        <v>6</v>
      </c>
      <c r="B12" s="169" t="s">
        <v>253</v>
      </c>
      <c r="C12" s="157" t="s">
        <v>254</v>
      </c>
      <c r="D12" s="170" t="s">
        <v>255</v>
      </c>
      <c r="E12" s="160" t="e">
        <f>-#REF!</f>
        <v>#REF!</v>
      </c>
      <c r="F12" s="160" t="e">
        <f>-#REF!</f>
        <v>#REF!</v>
      </c>
      <c r="G12" s="303">
        <v>-9597169.26</v>
      </c>
      <c r="H12" s="303"/>
    </row>
    <row r="13" spans="1:8" ht="12.75" customHeight="1">
      <c r="A13" s="171">
        <v>7</v>
      </c>
      <c r="B13" s="172" t="s">
        <v>256</v>
      </c>
      <c r="C13" s="173" t="s">
        <v>257</v>
      </c>
      <c r="D13" s="174"/>
      <c r="E13" s="175" t="e">
        <f>-#REF!</f>
        <v>#REF!</v>
      </c>
      <c r="F13" s="175" t="e">
        <f>-#REF!</f>
        <v>#REF!</v>
      </c>
      <c r="G13" s="304">
        <v>-16086684.94</v>
      </c>
      <c r="H13" s="304">
        <v>-21189780.45</v>
      </c>
    </row>
    <row r="14" spans="1:8" ht="17.25" customHeight="1">
      <c r="A14" s="176">
        <v>8</v>
      </c>
      <c r="B14" s="176" t="s">
        <v>258</v>
      </c>
      <c r="C14" s="177" t="s">
        <v>259</v>
      </c>
      <c r="D14" s="178" t="s">
        <v>260</v>
      </c>
      <c r="E14" s="107" t="e">
        <f>SUM(#REF!)</f>
        <v>#REF!</v>
      </c>
      <c r="F14" s="107" t="e">
        <f>SUM(#REF!)</f>
        <v>#REF!</v>
      </c>
      <c r="G14" s="305">
        <f>G7+G8+G12+G13</f>
        <v>-90196228.02000001</v>
      </c>
      <c r="H14" s="305">
        <f>H7+H8+H12+H13</f>
        <v>-103722347.21000001</v>
      </c>
    </row>
    <row r="15" spans="1:8" ht="12.75" customHeight="1">
      <c r="A15" s="150">
        <v>9</v>
      </c>
      <c r="B15" s="179"/>
      <c r="C15" s="180" t="s">
        <v>261</v>
      </c>
      <c r="D15" s="181"/>
      <c r="E15" s="182" t="e">
        <f>SUM(E3:E14)</f>
        <v>#REF!</v>
      </c>
      <c r="F15" s="182" t="e">
        <f>SUM(F3:F14)</f>
        <v>#REF!</v>
      </c>
      <c r="G15" s="306">
        <f>G3+G14</f>
        <v>2106025.319999993</v>
      </c>
      <c r="H15" s="306">
        <f>H3+H14</f>
        <v>3908282.669999987</v>
      </c>
    </row>
    <row r="16" spans="1:8" ht="12.75" customHeight="1">
      <c r="A16" s="155">
        <v>10</v>
      </c>
      <c r="B16" s="156" t="s">
        <v>262</v>
      </c>
      <c r="C16" s="163" t="s">
        <v>263</v>
      </c>
      <c r="D16" s="164" t="s">
        <v>264</v>
      </c>
      <c r="E16" s="160">
        <v>0</v>
      </c>
      <c r="F16" s="160">
        <v>0</v>
      </c>
      <c r="G16" s="307"/>
      <c r="H16" s="308"/>
    </row>
    <row r="17" spans="1:8" ht="12.75" customHeight="1">
      <c r="A17" s="184">
        <v>11</v>
      </c>
      <c r="B17" s="185" t="s">
        <v>265</v>
      </c>
      <c r="C17" s="173" t="s">
        <v>266</v>
      </c>
      <c r="D17" s="174" t="s">
        <v>267</v>
      </c>
      <c r="E17" s="175">
        <v>0</v>
      </c>
      <c r="F17" s="186">
        <v>0</v>
      </c>
      <c r="G17" s="304"/>
      <c r="H17" s="309">
        <v>0</v>
      </c>
    </row>
    <row r="18" spans="1:8" ht="12.75" customHeight="1">
      <c r="A18" s="176">
        <v>12</v>
      </c>
      <c r="B18" s="176" t="s">
        <v>268</v>
      </c>
      <c r="C18" s="187" t="s">
        <v>269</v>
      </c>
      <c r="D18" s="178" t="s">
        <v>270</v>
      </c>
      <c r="E18" s="107" t="e">
        <f>SUM(E19:E22)</f>
        <v>#REF!</v>
      </c>
      <c r="F18" s="107" t="e">
        <f>SUM(F19:F22)</f>
        <v>#REF!</v>
      </c>
      <c r="G18" s="310">
        <f>SUM(G19:G22)</f>
        <v>410388.56999999983</v>
      </c>
      <c r="H18" s="310">
        <f>SUM(H19:H22)</f>
        <v>-949227.23</v>
      </c>
    </row>
    <row r="19" spans="1:8" ht="12.75" customHeight="1">
      <c r="A19" s="189" t="s">
        <v>271</v>
      </c>
      <c r="B19" s="190" t="s">
        <v>272</v>
      </c>
      <c r="C19" s="191" t="s">
        <v>273</v>
      </c>
      <c r="D19" s="192" t="s">
        <v>274</v>
      </c>
      <c r="E19" s="193"/>
      <c r="F19" s="193"/>
      <c r="G19" s="302"/>
      <c r="H19" s="311"/>
    </row>
    <row r="20" spans="1:8" ht="12.75" customHeight="1">
      <c r="A20" s="155" t="s">
        <v>275</v>
      </c>
      <c r="B20" s="156" t="s">
        <v>276</v>
      </c>
      <c r="C20" s="157" t="s">
        <v>277</v>
      </c>
      <c r="D20" s="164" t="s">
        <v>278</v>
      </c>
      <c r="E20" s="160" t="e">
        <f>+#REF!-#REF!</f>
        <v>#REF!</v>
      </c>
      <c r="F20" s="160" t="e">
        <f>+#REF!-#REF!</f>
        <v>#REF!</v>
      </c>
      <c r="G20" s="303">
        <v>-2507937.46</v>
      </c>
      <c r="H20" s="303">
        <v>-3616945.46</v>
      </c>
    </row>
    <row r="21" spans="1:8" ht="12.75" customHeight="1">
      <c r="A21" s="155" t="s">
        <v>279</v>
      </c>
      <c r="B21" s="156" t="s">
        <v>280</v>
      </c>
      <c r="C21" s="157" t="s">
        <v>281</v>
      </c>
      <c r="D21" s="164" t="s">
        <v>282</v>
      </c>
      <c r="E21" s="160" t="e">
        <f>+#REF!-#REF!</f>
        <v>#REF!</v>
      </c>
      <c r="F21" s="160" t="e">
        <f>+#REF!-#REF!</f>
        <v>#REF!</v>
      </c>
      <c r="G21" s="303">
        <v>5192.03</v>
      </c>
      <c r="H21" s="303">
        <v>3349.23</v>
      </c>
    </row>
    <row r="22" spans="1:8" ht="12.75" customHeight="1">
      <c r="A22" s="155" t="s">
        <v>283</v>
      </c>
      <c r="B22" s="156" t="s">
        <v>284</v>
      </c>
      <c r="C22" s="157" t="s">
        <v>285</v>
      </c>
      <c r="D22" s="164"/>
      <c r="E22" s="160" t="e">
        <f>+#REF!-#REF!</f>
        <v>#REF!</v>
      </c>
      <c r="F22" s="160" t="e">
        <f>+#REF!-#REF!</f>
        <v>#REF!</v>
      </c>
      <c r="G22" s="303">
        <v>2913134</v>
      </c>
      <c r="H22" s="303">
        <v>2664369</v>
      </c>
    </row>
    <row r="23" spans="1:8" ht="29.25" customHeight="1">
      <c r="A23" s="184">
        <v>13</v>
      </c>
      <c r="B23" s="185"/>
      <c r="C23" s="194" t="s">
        <v>286</v>
      </c>
      <c r="D23" s="174" t="s">
        <v>287</v>
      </c>
      <c r="E23" s="195" t="e">
        <f>+E18+E14+E9+E8+E7+E6+E5+E4+E3</f>
        <v>#REF!</v>
      </c>
      <c r="F23" s="195" t="e">
        <f>+F18+F14+F9+F8+F7+F6+F5+F4+F3</f>
        <v>#REF!</v>
      </c>
      <c r="G23" s="312">
        <f>G18</f>
        <v>410388.56999999983</v>
      </c>
      <c r="H23" s="312">
        <f>H18</f>
        <v>-949227.23</v>
      </c>
    </row>
    <row r="24" spans="1:8" ht="24" customHeight="1">
      <c r="A24" s="147"/>
      <c r="B24" s="147"/>
      <c r="C24" s="196" t="s">
        <v>288</v>
      </c>
      <c r="D24" s="197" t="s">
        <v>289</v>
      </c>
      <c r="E24" s="198"/>
      <c r="F24" s="198"/>
      <c r="G24" s="313">
        <f>G15+G18</f>
        <v>2516413.8899999927</v>
      </c>
      <c r="H24" s="313">
        <f>H15+H18</f>
        <v>2959055.439999987</v>
      </c>
    </row>
    <row r="25" spans="1:8" ht="12.75" customHeight="1">
      <c r="A25" s="189">
        <v>14</v>
      </c>
      <c r="B25" s="190"/>
      <c r="C25" s="152" t="s">
        <v>290</v>
      </c>
      <c r="D25" s="192" t="s">
        <v>291</v>
      </c>
      <c r="E25" s="154" t="e">
        <f>+E23</f>
        <v>#REF!</v>
      </c>
      <c r="F25" s="154" t="e">
        <f>+F23</f>
        <v>#REF!</v>
      </c>
      <c r="G25" s="306">
        <v>-553814.66</v>
      </c>
      <c r="H25" s="306">
        <v>-704335.34</v>
      </c>
    </row>
    <row r="26" spans="1:8" ht="12.75" customHeight="1">
      <c r="A26" s="199">
        <v>15</v>
      </c>
      <c r="B26" s="200"/>
      <c r="C26" s="201" t="s">
        <v>292</v>
      </c>
      <c r="D26" s="174" t="s">
        <v>293</v>
      </c>
      <c r="E26" s="175" t="e">
        <f>IF(E25&lt;=0,0,E25*10%)</f>
        <v>#REF!</v>
      </c>
      <c r="F26" s="175" t="e">
        <f>IF(F25&lt;=0,0,F25*20%)</f>
        <v>#REF!</v>
      </c>
      <c r="G26" s="309">
        <f>G24+G25</f>
        <v>1962599.2299999925</v>
      </c>
      <c r="H26" s="309">
        <f>H24+H25</f>
        <v>2254720.099999987</v>
      </c>
    </row>
    <row r="27" spans="1:8" ht="24.75" customHeight="1">
      <c r="A27" s="147"/>
      <c r="B27" s="147"/>
      <c r="C27" s="197"/>
      <c r="D27" s="202" t="s">
        <v>294</v>
      </c>
      <c r="E27" s="203"/>
      <c r="F27" s="147"/>
      <c r="G27" s="198"/>
      <c r="H27" s="204"/>
    </row>
  </sheetData>
  <sheetProtection/>
  <mergeCells count="5">
    <mergeCell ref="A1:A2"/>
    <mergeCell ref="C1:C2"/>
    <mergeCell ref="D1:D2"/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0.13671875" style="0" customWidth="1"/>
    <col min="3" max="3" width="43.42187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7" width="23.421875" style="0" customWidth="1"/>
    <col min="8" max="8" width="20.421875" style="0" customWidth="1"/>
  </cols>
  <sheetData>
    <row r="1" spans="1:8" ht="22.5" customHeight="1">
      <c r="A1" s="338" t="s">
        <v>139</v>
      </c>
      <c r="B1" s="89" t="s">
        <v>1</v>
      </c>
      <c r="C1" s="338" t="s">
        <v>295</v>
      </c>
      <c r="D1" s="338" t="s">
        <v>141</v>
      </c>
      <c r="E1" s="2"/>
      <c r="F1" s="332" t="s">
        <v>4</v>
      </c>
      <c r="G1" s="334" t="s">
        <v>5</v>
      </c>
      <c r="H1" s="334"/>
    </row>
    <row r="2" spans="1:8" ht="15" customHeight="1" thickBot="1">
      <c r="A2" s="339"/>
      <c r="B2" s="90" t="s">
        <v>6</v>
      </c>
      <c r="C2" s="339"/>
      <c r="D2" s="339"/>
      <c r="E2" s="4"/>
      <c r="F2" s="333"/>
      <c r="G2" s="5" t="s">
        <v>231</v>
      </c>
      <c r="H2" s="5" t="s">
        <v>7</v>
      </c>
    </row>
    <row r="3" spans="1:8" ht="28.5" customHeight="1">
      <c r="A3" s="91" t="s">
        <v>8</v>
      </c>
      <c r="B3" s="91"/>
      <c r="C3" s="8"/>
      <c r="D3" s="9"/>
      <c r="E3" s="10"/>
      <c r="F3" s="9"/>
      <c r="G3" s="92"/>
      <c r="H3" s="205"/>
    </row>
    <row r="4" spans="1:8" ht="17.25" customHeight="1">
      <c r="A4" s="206">
        <v>1</v>
      </c>
      <c r="B4" s="206"/>
      <c r="C4" s="207" t="s">
        <v>296</v>
      </c>
      <c r="D4" s="208">
        <f>SUM(D5:D10)</f>
        <v>0</v>
      </c>
      <c r="E4" s="208">
        <f>SUM(E5:E10)</f>
        <v>0</v>
      </c>
      <c r="F4" s="206"/>
      <c r="G4" s="81">
        <f>G10</f>
        <v>-9317635.770000001</v>
      </c>
      <c r="H4" s="81">
        <f>H10</f>
        <v>6645955.430000005</v>
      </c>
    </row>
    <row r="5" spans="1:8" ht="12.75" customHeight="1">
      <c r="A5" s="209" t="s">
        <v>20</v>
      </c>
      <c r="B5" s="210"/>
      <c r="C5" s="211" t="s">
        <v>297</v>
      </c>
      <c r="D5" s="212"/>
      <c r="E5" s="212"/>
      <c r="F5" s="210"/>
      <c r="G5" s="213">
        <v>108698929.1</v>
      </c>
      <c r="H5" s="213">
        <v>128613656.9</v>
      </c>
    </row>
    <row r="6" spans="1:8" ht="12.75" customHeight="1">
      <c r="A6" s="214" t="s">
        <v>24</v>
      </c>
      <c r="B6" s="215"/>
      <c r="C6" s="216" t="s">
        <v>298</v>
      </c>
      <c r="D6" s="217"/>
      <c r="E6" s="217"/>
      <c r="F6" s="218"/>
      <c r="G6" s="165">
        <v>-114889640.63</v>
      </c>
      <c r="H6" s="165">
        <v>-121423395.89</v>
      </c>
    </row>
    <row r="7" spans="1:8" ht="12.75" customHeight="1">
      <c r="A7" s="214" t="s">
        <v>40</v>
      </c>
      <c r="B7" s="215"/>
      <c r="C7" s="216" t="s">
        <v>299</v>
      </c>
      <c r="D7" s="217"/>
      <c r="E7" s="217"/>
      <c r="F7" s="218"/>
      <c r="G7" s="165">
        <v>0</v>
      </c>
      <c r="H7" s="165">
        <v>231000</v>
      </c>
    </row>
    <row r="8" spans="1:8" ht="12.75" customHeight="1">
      <c r="A8" s="214" t="s">
        <v>43</v>
      </c>
      <c r="B8" s="215"/>
      <c r="C8" s="216" t="s">
        <v>300</v>
      </c>
      <c r="D8" s="217"/>
      <c r="E8" s="217"/>
      <c r="F8" s="218"/>
      <c r="G8" s="165">
        <v>-2410679.24</v>
      </c>
      <c r="H8" s="165">
        <v>328541.42</v>
      </c>
    </row>
    <row r="9" spans="1:8" ht="12.75" customHeight="1">
      <c r="A9" s="219" t="s">
        <v>63</v>
      </c>
      <c r="B9" s="220"/>
      <c r="C9" s="221" t="s">
        <v>301</v>
      </c>
      <c r="D9" s="222"/>
      <c r="E9" s="222"/>
      <c r="F9" s="223"/>
      <c r="G9" s="224">
        <v>-716245</v>
      </c>
      <c r="H9" s="224">
        <v>-1103848</v>
      </c>
    </row>
    <row r="10" spans="1:8" ht="21" customHeight="1">
      <c r="A10" s="225"/>
      <c r="B10" s="225"/>
      <c r="C10" s="226" t="s">
        <v>302</v>
      </c>
      <c r="D10" s="227"/>
      <c r="E10" s="227"/>
      <c r="F10" s="228"/>
      <c r="G10" s="229">
        <f>SUM(G5:G9)</f>
        <v>-9317635.770000001</v>
      </c>
      <c r="H10" s="229">
        <f>SUM(H5:H9)+1</f>
        <v>6645955.430000005</v>
      </c>
    </row>
    <row r="11" spans="1:8" ht="15.75" customHeight="1">
      <c r="A11" s="225"/>
      <c r="B11" s="225"/>
      <c r="C11" s="226"/>
      <c r="D11" s="227"/>
      <c r="E11" s="227"/>
      <c r="F11" s="228"/>
      <c r="G11" s="230"/>
      <c r="H11" s="231"/>
    </row>
    <row r="12" spans="1:8" ht="17.25" customHeight="1">
      <c r="A12" s="232">
        <v>2</v>
      </c>
      <c r="B12" s="101"/>
      <c r="C12" s="207" t="s">
        <v>303</v>
      </c>
      <c r="D12" s="208">
        <f>SUM(D13:D18)</f>
        <v>0</v>
      </c>
      <c r="E12" s="208">
        <f>SUM(E13:E18)</f>
        <v>0</v>
      </c>
      <c r="F12" s="233"/>
      <c r="G12" s="128">
        <f>G18</f>
        <v>-2637164.9</v>
      </c>
      <c r="H12" s="128">
        <f>H18</f>
        <v>-2048243.34</v>
      </c>
    </row>
    <row r="13" spans="1:8" ht="12.75" customHeight="1">
      <c r="A13" s="209" t="s">
        <v>20</v>
      </c>
      <c r="B13" s="234"/>
      <c r="C13" s="211" t="s">
        <v>304</v>
      </c>
      <c r="D13" s="212"/>
      <c r="E13" s="212"/>
      <c r="F13" s="235"/>
      <c r="G13" s="213"/>
      <c r="H13" s="213"/>
    </row>
    <row r="14" spans="1:8" ht="12.75" customHeight="1">
      <c r="A14" s="214" t="s">
        <v>24</v>
      </c>
      <c r="B14" s="215"/>
      <c r="C14" s="216" t="s">
        <v>305</v>
      </c>
      <c r="D14" s="217"/>
      <c r="E14" s="217"/>
      <c r="F14" s="218"/>
      <c r="G14" s="165">
        <v>-2637164.9</v>
      </c>
      <c r="H14" s="165">
        <v>-2048243.34</v>
      </c>
    </row>
    <row r="15" spans="1:8" ht="12.75" customHeight="1">
      <c r="A15" s="214" t="s">
        <v>40</v>
      </c>
      <c r="B15" s="215"/>
      <c r="C15" s="216" t="s">
        <v>306</v>
      </c>
      <c r="D15" s="217"/>
      <c r="E15" s="217"/>
      <c r="F15" s="218"/>
      <c r="G15" s="183"/>
      <c r="H15" s="183"/>
    </row>
    <row r="16" spans="1:8" ht="12.75" customHeight="1">
      <c r="A16" s="214" t="s">
        <v>43</v>
      </c>
      <c r="B16" s="215"/>
      <c r="C16" s="216" t="s">
        <v>307</v>
      </c>
      <c r="D16" s="217"/>
      <c r="E16" s="217"/>
      <c r="F16" s="218"/>
      <c r="G16" s="165">
        <v>0</v>
      </c>
      <c r="H16" s="165">
        <v>0</v>
      </c>
    </row>
    <row r="17" spans="1:8" ht="12.75" customHeight="1">
      <c r="A17" s="219" t="s">
        <v>63</v>
      </c>
      <c r="B17" s="236"/>
      <c r="C17" s="221" t="s">
        <v>308</v>
      </c>
      <c r="D17" s="222"/>
      <c r="E17" s="222"/>
      <c r="F17" s="237"/>
      <c r="G17" s="224"/>
      <c r="H17" s="224"/>
    </row>
    <row r="18" spans="1:8" ht="21" customHeight="1">
      <c r="A18" s="232"/>
      <c r="B18" s="232"/>
      <c r="C18" s="226" t="s">
        <v>309</v>
      </c>
      <c r="D18" s="208"/>
      <c r="E18" s="208"/>
      <c r="F18" s="233"/>
      <c r="G18" s="238">
        <f>SUM(G13:G17)</f>
        <v>-2637164.9</v>
      </c>
      <c r="H18" s="238">
        <f>SUM(H13:H17)</f>
        <v>-2048243.34</v>
      </c>
    </row>
    <row r="19" spans="1:8" ht="12.75" customHeight="1">
      <c r="A19" s="239"/>
      <c r="B19" s="239"/>
      <c r="C19" s="240"/>
      <c r="D19" s="208"/>
      <c r="E19" s="208"/>
      <c r="F19" s="233"/>
      <c r="G19" s="241"/>
      <c r="H19" s="242"/>
    </row>
    <row r="20" spans="1:8" ht="17.25" customHeight="1">
      <c r="A20" s="243">
        <v>3</v>
      </c>
      <c r="B20" s="243"/>
      <c r="C20" s="207" t="s">
        <v>310</v>
      </c>
      <c r="D20" s="208">
        <f>SUM(D21:D25)</f>
        <v>0</v>
      </c>
      <c r="E20" s="208">
        <f>SUM(E21:E25)</f>
        <v>0</v>
      </c>
      <c r="F20" s="244"/>
      <c r="G20" s="188">
        <f>G25</f>
        <v>13160260.25</v>
      </c>
      <c r="H20" s="188">
        <f>H25</f>
        <v>-1675446.8000000007</v>
      </c>
    </row>
    <row r="21" spans="1:8" ht="12.75" customHeight="1">
      <c r="A21" s="209" t="s">
        <v>20</v>
      </c>
      <c r="B21" s="210"/>
      <c r="C21" s="211" t="s">
        <v>311</v>
      </c>
      <c r="D21" s="212"/>
      <c r="E21" s="212"/>
      <c r="F21" s="235"/>
      <c r="G21" s="213">
        <v>0</v>
      </c>
      <c r="H21" s="213">
        <v>947000</v>
      </c>
    </row>
    <row r="22" spans="1:8" ht="14.25" customHeight="1">
      <c r="A22" s="214" t="s">
        <v>24</v>
      </c>
      <c r="B22" s="245"/>
      <c r="C22" s="216" t="s">
        <v>333</v>
      </c>
      <c r="D22" s="217"/>
      <c r="E22" s="217"/>
      <c r="F22" s="246"/>
      <c r="G22" s="165">
        <v>4178000</v>
      </c>
      <c r="H22" s="165">
        <v>-23237040.75</v>
      </c>
    </row>
    <row r="23" spans="1:8" ht="12.75" customHeight="1">
      <c r="A23" s="214" t="s">
        <v>40</v>
      </c>
      <c r="B23" s="218"/>
      <c r="C23" s="216" t="s">
        <v>334</v>
      </c>
      <c r="D23" s="217"/>
      <c r="E23" s="217"/>
      <c r="F23" s="218"/>
      <c r="G23" s="165">
        <v>17894000</v>
      </c>
      <c r="H23" s="165">
        <v>25596210.27</v>
      </c>
    </row>
    <row r="24" spans="1:8" ht="12.75" customHeight="1">
      <c r="A24" s="219" t="s">
        <v>43</v>
      </c>
      <c r="B24" s="247"/>
      <c r="C24" s="221" t="s">
        <v>335</v>
      </c>
      <c r="D24" s="222"/>
      <c r="E24" s="222"/>
      <c r="F24" s="223"/>
      <c r="G24" s="224">
        <v>-8911739.75</v>
      </c>
      <c r="H24" s="224">
        <v>-4981616.32</v>
      </c>
    </row>
    <row r="25" spans="1:8" ht="21" customHeight="1">
      <c r="A25" s="248"/>
      <c r="B25" s="248"/>
      <c r="C25" s="226" t="s">
        <v>312</v>
      </c>
      <c r="D25" s="208"/>
      <c r="E25" s="208"/>
      <c r="F25" s="233"/>
      <c r="G25" s="238">
        <f>SUM(G21:G24)</f>
        <v>13160260.25</v>
      </c>
      <c r="H25" s="238">
        <f>SUM(H21:H24)</f>
        <v>-1675446.8000000007</v>
      </c>
    </row>
    <row r="26" spans="1:8" ht="12.75" customHeight="1">
      <c r="A26" s="248"/>
      <c r="B26" s="248"/>
      <c r="C26" s="240"/>
      <c r="D26" s="208"/>
      <c r="E26" s="208"/>
      <c r="F26" s="233"/>
      <c r="G26" s="249"/>
      <c r="H26" s="250"/>
    </row>
    <row r="27" spans="1:8" ht="12.75" customHeight="1">
      <c r="A27" s="121">
        <v>4</v>
      </c>
      <c r="B27" s="121"/>
      <c r="C27" s="251" t="s">
        <v>313</v>
      </c>
      <c r="D27" s="208">
        <f>D20+D12+D4</f>
        <v>0</v>
      </c>
      <c r="E27" s="208">
        <f>E20+E12+E4</f>
        <v>0</v>
      </c>
      <c r="F27" s="233"/>
      <c r="G27" s="128">
        <f>G10+G18+G25</f>
        <v>1205459.5799999982</v>
      </c>
      <c r="H27" s="128">
        <f>H10+H18+H25</f>
        <v>2922265.2900000047</v>
      </c>
    </row>
    <row r="28" spans="1:8" ht="12.75" customHeight="1">
      <c r="A28" s="127">
        <v>5</v>
      </c>
      <c r="B28" s="127"/>
      <c r="C28" s="251" t="s">
        <v>314</v>
      </c>
      <c r="D28" s="208"/>
      <c r="E28" s="208"/>
      <c r="F28" s="233"/>
      <c r="G28" s="107">
        <f>H29</f>
        <v>4502698.290000005</v>
      </c>
      <c r="H28" s="252">
        <v>1580433</v>
      </c>
    </row>
    <row r="29" spans="1:8" ht="12.75" customHeight="1">
      <c r="A29" s="127">
        <v>6</v>
      </c>
      <c r="B29" s="127"/>
      <c r="C29" s="251" t="s">
        <v>315</v>
      </c>
      <c r="D29" s="208">
        <f>D28+D27</f>
        <v>0</v>
      </c>
      <c r="E29" s="208">
        <f>E28+E27</f>
        <v>0</v>
      </c>
      <c r="F29" s="233"/>
      <c r="G29" s="252">
        <f>G28+G27</f>
        <v>5708157.870000003</v>
      </c>
      <c r="H29" s="252">
        <f>H28+H27</f>
        <v>4502698.290000005</v>
      </c>
    </row>
    <row r="30" spans="1:8" ht="18.75" customHeight="1">
      <c r="A30" s="113"/>
      <c r="B30" s="113"/>
      <c r="C30" s="253"/>
      <c r="D30" s="57"/>
      <c r="E30" s="254"/>
      <c r="F30" s="57"/>
      <c r="G30" s="58">
        <f>G29</f>
        <v>5708157.870000003</v>
      </c>
      <c r="H30" s="58">
        <f>H29</f>
        <v>4502698.290000005</v>
      </c>
    </row>
  </sheetData>
  <sheetProtection/>
  <mergeCells count="5">
    <mergeCell ref="A1:A2"/>
    <mergeCell ref="C1:C2"/>
    <mergeCell ref="D1:D2"/>
    <mergeCell ref="F1:F2"/>
    <mergeCell ref="G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421875" style="258" customWidth="1"/>
    <col min="2" max="2" width="11.421875" style="258" customWidth="1"/>
    <col min="3" max="3" width="8.140625" style="258" customWidth="1"/>
    <col min="4" max="4" width="9.8515625" style="258" customWidth="1"/>
    <col min="5" max="5" width="10.421875" style="258" customWidth="1"/>
    <col min="6" max="6" width="11.7109375" style="258" customWidth="1"/>
    <col min="7" max="7" width="11.57421875" style="258" customWidth="1"/>
    <col min="8" max="16384" width="9.140625" style="258" customWidth="1"/>
  </cols>
  <sheetData>
    <row r="1" spans="1:7" ht="33.75">
      <c r="A1" s="255" t="s">
        <v>316</v>
      </c>
      <c r="B1" s="256" t="s">
        <v>317</v>
      </c>
      <c r="C1" s="256" t="s">
        <v>205</v>
      </c>
      <c r="D1" s="256" t="s">
        <v>318</v>
      </c>
      <c r="E1" s="256" t="s">
        <v>319</v>
      </c>
      <c r="F1" s="256" t="s">
        <v>320</v>
      </c>
      <c r="G1" s="257" t="s">
        <v>184</v>
      </c>
    </row>
    <row r="2" spans="1:7" ht="21" customHeight="1">
      <c r="A2" s="259"/>
      <c r="B2" s="260"/>
      <c r="C2" s="260"/>
      <c r="D2" s="260"/>
      <c r="E2" s="260"/>
      <c r="F2" s="260"/>
      <c r="G2" s="261"/>
    </row>
    <row r="3" spans="1:7" ht="26.25" customHeight="1">
      <c r="A3" s="268" t="s">
        <v>321</v>
      </c>
      <c r="B3" s="314">
        <v>22000000</v>
      </c>
      <c r="C3" s="314"/>
      <c r="D3" s="314"/>
      <c r="E3" s="314">
        <v>870029</v>
      </c>
      <c r="F3" s="314">
        <v>766698.85</v>
      </c>
      <c r="G3" s="314">
        <f>B3+C3+D3+E3+F3</f>
        <v>23636727.85</v>
      </c>
    </row>
    <row r="4" spans="1:7" ht="18" customHeight="1">
      <c r="A4" s="267" t="s">
        <v>336</v>
      </c>
      <c r="B4" s="315"/>
      <c r="C4" s="315"/>
      <c r="D4" s="315"/>
      <c r="E4" s="315"/>
      <c r="F4" s="315"/>
      <c r="G4" s="316"/>
    </row>
    <row r="5" spans="1:7" ht="18" customHeight="1">
      <c r="A5" s="317" t="s">
        <v>322</v>
      </c>
      <c r="B5" s="318"/>
      <c r="C5" s="319"/>
      <c r="D5" s="318"/>
      <c r="E5" s="318"/>
      <c r="F5" s="318"/>
      <c r="G5" s="320"/>
    </row>
    <row r="6" spans="1:7" ht="18" customHeight="1">
      <c r="A6" s="263" t="s">
        <v>323</v>
      </c>
      <c r="B6" s="321"/>
      <c r="C6" s="321"/>
      <c r="D6" s="321"/>
      <c r="E6" s="321"/>
      <c r="F6" s="321">
        <v>0</v>
      </c>
      <c r="G6" s="320"/>
    </row>
    <row r="7" spans="1:7" ht="18" customHeight="1">
      <c r="A7" s="263" t="s">
        <v>324</v>
      </c>
      <c r="B7" s="321"/>
      <c r="C7" s="321"/>
      <c r="D7" s="321"/>
      <c r="E7" s="321"/>
      <c r="F7" s="321"/>
      <c r="G7" s="320"/>
    </row>
    <row r="8" spans="1:7" ht="18" customHeight="1">
      <c r="A8" s="263" t="s">
        <v>325</v>
      </c>
      <c r="B8" s="321"/>
      <c r="C8" s="321"/>
      <c r="D8" s="321"/>
      <c r="E8" s="321"/>
      <c r="F8" s="321"/>
      <c r="G8" s="320"/>
    </row>
    <row r="9" spans="1:7" ht="18" customHeight="1">
      <c r="A9" s="264" t="s">
        <v>326</v>
      </c>
      <c r="B9" s="322"/>
      <c r="C9" s="322"/>
      <c r="D9" s="322"/>
      <c r="E9" s="322"/>
      <c r="F9" s="322"/>
      <c r="G9" s="323"/>
    </row>
    <row r="10" spans="1:7" ht="19.5" customHeight="1">
      <c r="A10" s="262" t="s">
        <v>327</v>
      </c>
      <c r="B10" s="324">
        <v>22000000</v>
      </c>
      <c r="C10" s="324">
        <f>C3</f>
        <v>0</v>
      </c>
      <c r="D10" s="324">
        <f>D3</f>
        <v>0</v>
      </c>
      <c r="E10" s="324">
        <v>1000000</v>
      </c>
      <c r="F10" s="324">
        <f>636727.85+2254720.1</f>
        <v>2891447.95</v>
      </c>
      <c r="G10" s="324">
        <f>B10+C10+D10+E10+F10</f>
        <v>25891447.95</v>
      </c>
    </row>
    <row r="11" spans="1:7" s="266" customFormat="1" ht="18" customHeight="1">
      <c r="A11" s="259"/>
      <c r="B11" s="325"/>
      <c r="C11" s="325"/>
      <c r="D11" s="325"/>
      <c r="E11" s="325"/>
      <c r="F11" s="325"/>
      <c r="G11" s="326"/>
    </row>
    <row r="12" spans="1:7" ht="18" customHeight="1">
      <c r="A12" s="267" t="s">
        <v>323</v>
      </c>
      <c r="B12" s="315"/>
      <c r="C12" s="315"/>
      <c r="D12" s="315"/>
      <c r="E12" s="315"/>
      <c r="F12" s="315"/>
      <c r="G12" s="316"/>
    </row>
    <row r="13" spans="1:7" ht="18" customHeight="1">
      <c r="A13" s="263" t="s">
        <v>324</v>
      </c>
      <c r="B13" s="321"/>
      <c r="C13" s="321"/>
      <c r="D13" s="321"/>
      <c r="E13" s="321"/>
      <c r="F13" s="321"/>
      <c r="G13" s="320"/>
    </row>
    <row r="14" spans="1:7" ht="18" customHeight="1">
      <c r="A14" s="263" t="s">
        <v>325</v>
      </c>
      <c r="B14" s="321"/>
      <c r="C14" s="321"/>
      <c r="D14" s="321"/>
      <c r="E14" s="321"/>
      <c r="F14" s="321"/>
      <c r="G14" s="320"/>
    </row>
    <row r="15" spans="1:7" ht="18" customHeight="1">
      <c r="A15" s="264" t="s">
        <v>328</v>
      </c>
      <c r="B15" s="322"/>
      <c r="C15" s="322"/>
      <c r="D15" s="322"/>
      <c r="E15" s="322"/>
      <c r="F15" s="322"/>
      <c r="G15" s="323"/>
    </row>
    <row r="16" spans="1:7" ht="19.5" customHeight="1">
      <c r="A16" s="268" t="s">
        <v>337</v>
      </c>
      <c r="B16" s="314">
        <v>22000000</v>
      </c>
      <c r="C16" s="314">
        <f>C10</f>
        <v>0</v>
      </c>
      <c r="D16" s="314">
        <f>D10</f>
        <v>0</v>
      </c>
      <c r="E16" s="314">
        <v>1091448</v>
      </c>
      <c r="F16" s="314">
        <f>2800000+1962599.23</f>
        <v>4762599.23</v>
      </c>
      <c r="G16" s="314">
        <f>B16+C16+D16+E16+F16</f>
        <v>27854047.23</v>
      </c>
    </row>
    <row r="17" spans="1:7" ht="23.25" customHeight="1">
      <c r="A17" s="259"/>
      <c r="B17" s="259"/>
      <c r="C17" s="259"/>
      <c r="D17" s="259"/>
      <c r="E17" s="259"/>
      <c r="F17" s="259"/>
      <c r="G17" s="2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2014-06-14T08:52:29Z</dcterms:modified>
  <cp:category/>
  <cp:version/>
  <cp:contentType/>
  <cp:contentStatus/>
</cp:coreProperties>
</file>