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195" windowHeight="8700" tabRatio="871" activeTab="6"/>
  </bookViews>
  <sheets>
    <sheet name="Faqe 1" sheetId="1" r:id="rId1"/>
    <sheet name="B.aktiv" sheetId="2" r:id="rId2"/>
    <sheet name="B.pasiv" sheetId="3" r:id="rId3"/>
    <sheet name="P a sh" sheetId="4" r:id="rId4"/>
    <sheet name="fluksi i parase" sheetId="5" r:id="rId5"/>
    <sheet name="p ndr kap pa konsoliduara" sheetId="6" r:id="rId6"/>
    <sheet name="F.Fundit" sheetId="7" r:id="rId7"/>
  </sheets>
  <definedNames>
    <definedName name="_xlnm.Print_Area" localSheetId="1">'B.aktiv'!$A$2:$E$52</definedName>
    <definedName name="_xlnm.Print_Area" localSheetId="2">'B.pasiv'!$A$2:$E$51</definedName>
    <definedName name="_xlnm.Print_Area" localSheetId="6">'F.Fundit'!$C$2:$L$49</definedName>
    <definedName name="_xlnm.Print_Area" localSheetId="4">'fluksi i parase'!$A$2:$D$29</definedName>
    <definedName name="_xlnm.Print_Area" localSheetId="3">'P a sh'!$C$3:$F$26</definedName>
  </definedNames>
  <calcPr fullCalcOnLoad="1"/>
</workbook>
</file>

<file path=xl/comments2.xml><?xml version="1.0" encoding="utf-8"?>
<comments xmlns="http://schemas.openxmlformats.org/spreadsheetml/2006/main">
  <authors>
    <author>Eternum</author>
    <author>eltoni</author>
  </authors>
  <commentList>
    <comment ref="B31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Ky ze perdoret vetem ne pasqyrat financiare te pakonsoliduara
</t>
        </r>
      </text>
    </comment>
    <comment ref="G39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zbritur amortizimi</t>
        </r>
      </text>
    </comment>
    <comment ref="G40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zbritur amortizimi</t>
        </r>
      </text>
    </comment>
    <comment ref="G6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arka banka
</t>
        </r>
      </text>
    </comment>
    <comment ref="G13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tvsh 15204109
tatim fitimi 183063</t>
        </r>
      </text>
    </comment>
    <comment ref="F13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TVSH 7,112,985
TAT FITIMI 93,063</t>
        </r>
      </text>
    </comment>
    <comment ref="F6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BANKA 2,171,844
ARKA 300,814</t>
        </r>
      </text>
    </comment>
    <comment ref="E6" authorId="1">
      <text>
        <r>
          <rPr>
            <b/>
            <sz val="8"/>
            <rFont val="Tahoma"/>
            <family val="2"/>
          </rPr>
          <t>eltoni:</t>
        </r>
        <r>
          <rPr>
            <sz val="8"/>
            <rFont val="Tahoma"/>
            <family val="2"/>
          </rPr>
          <t xml:space="preserve">
b 743175,42
A 258284</t>
        </r>
      </text>
    </comment>
    <comment ref="E13" authorId="1">
      <text>
        <r>
          <rPr>
            <b/>
            <sz val="8"/>
            <rFont val="Tahoma"/>
            <family val="2"/>
          </rPr>
          <t>eltoni:</t>
        </r>
        <r>
          <rPr>
            <sz val="8"/>
            <rFont val="Tahoma"/>
            <family val="2"/>
          </rPr>
          <t xml:space="preserve">
TVSH  2,787,833
T. FIT 184,043</t>
        </r>
      </text>
    </comment>
    <comment ref="D14" authorId="1">
      <text>
        <r>
          <rPr>
            <b/>
            <sz val="8"/>
            <rFont val="Tahoma"/>
            <family val="2"/>
          </rPr>
          <t>eltoni:</t>
        </r>
        <r>
          <rPr>
            <sz val="8"/>
            <rFont val="Tahoma"/>
            <family val="2"/>
          </rPr>
          <t xml:space="preserve">
dogane</t>
        </r>
      </text>
    </comment>
  </commentList>
</comments>
</file>

<file path=xl/comments3.xml><?xml version="1.0" encoding="utf-8"?>
<comments xmlns="http://schemas.openxmlformats.org/spreadsheetml/2006/main">
  <authors>
    <author>Eternum</author>
    <author>eltoni</author>
  </authors>
  <commentList>
    <comment ref="G15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sig shoq shend tap</t>
        </r>
      </text>
    </comment>
    <comment ref="F15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sig shoq shend
T A P</t>
        </r>
      </text>
    </comment>
    <comment ref="F17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PARADHENIE SEJEGA</t>
        </r>
      </text>
    </comment>
    <comment ref="B15" authorId="1">
      <text>
        <r>
          <rPr>
            <b/>
            <sz val="8"/>
            <rFont val="Tahoma"/>
            <family val="2"/>
          </rPr>
          <t>eltoni:</t>
        </r>
        <r>
          <rPr>
            <sz val="8"/>
            <rFont val="Tahoma"/>
            <family val="2"/>
          </rPr>
          <t xml:space="preserve">
Sig Shoq 12/2011 187657
TAP 12/2011      43260</t>
        </r>
      </text>
    </comment>
  </commentList>
</comments>
</file>

<file path=xl/comments4.xml><?xml version="1.0" encoding="utf-8"?>
<comments xmlns="http://schemas.openxmlformats.org/spreadsheetml/2006/main">
  <authors>
    <author>Eternum</author>
  </authors>
  <commentList>
    <comment ref="D8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PG  produkt I gatshem
PP prodhim ne proces
 71
</t>
        </r>
      </text>
    </comment>
    <comment ref="D10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pagat e personelit
shpenz per sigurimet shoqerore dhe shendetesore
641-648 644</t>
        </r>
      </text>
    </comment>
    <comment ref="D6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701  705</t>
        </r>
      </text>
    </comment>
    <comment ref="D7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702  708
</t>
        </r>
      </text>
    </comment>
    <comment ref="D9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601-608x</t>
        </r>
      </text>
    </comment>
    <comment ref="D11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68x</t>
        </r>
      </text>
    </comment>
    <comment ref="D12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61-63</t>
        </r>
      </text>
    </comment>
    <comment ref="D15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761   661
</t>
        </r>
      </text>
    </comment>
    <comment ref="D16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762   662</t>
        </r>
      </text>
    </comment>
    <comment ref="D18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763  764  765  664  665</t>
        </r>
      </text>
    </comment>
    <comment ref="D19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767   667</t>
        </r>
      </text>
    </comment>
    <comment ref="D20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769  669</t>
        </r>
      </text>
    </comment>
    <comment ref="D21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768    668</t>
        </r>
      </text>
    </comment>
    <comment ref="D24" authorId="0">
      <text>
        <r>
          <rPr>
            <b/>
            <sz val="8"/>
            <rFont val="Tahoma"/>
            <family val="2"/>
          </rPr>
          <t>Eternum:</t>
        </r>
        <r>
          <rPr>
            <sz val="8"/>
            <rFont val="Tahoma"/>
            <family val="2"/>
          </rPr>
          <t xml:space="preserve">
69</t>
        </r>
      </text>
    </comment>
  </commentList>
</comments>
</file>

<file path=xl/sharedStrings.xml><?xml version="1.0" encoding="utf-8"?>
<sst xmlns="http://schemas.openxmlformats.org/spreadsheetml/2006/main" count="276" uniqueCount="208">
  <si>
    <t>USHTRIMI I MBYLLUR</t>
  </si>
  <si>
    <t>USHTRIMI  PARAARDHES</t>
  </si>
  <si>
    <t>I</t>
  </si>
  <si>
    <t>II</t>
  </si>
  <si>
    <t>III</t>
  </si>
  <si>
    <t>Nr</t>
  </si>
  <si>
    <t>A</t>
  </si>
  <si>
    <t>A  K T I V I</t>
  </si>
  <si>
    <t>B</t>
  </si>
  <si>
    <t>AKTIVET AFATSHKURTRA</t>
  </si>
  <si>
    <t>a)</t>
  </si>
  <si>
    <t>Derivatet</t>
  </si>
  <si>
    <t>b)</t>
  </si>
  <si>
    <t>Totali</t>
  </si>
  <si>
    <t>c)</t>
  </si>
  <si>
    <t>d)</t>
  </si>
  <si>
    <t>Inventari</t>
  </si>
  <si>
    <t>ç)</t>
  </si>
  <si>
    <t>Aktivet biologjike afatshkurtra</t>
  </si>
  <si>
    <t>Aktivet Afatgjata</t>
  </si>
  <si>
    <t>Investimet financiare afatgjata</t>
  </si>
  <si>
    <t>Aktive afatgjata materiale</t>
  </si>
  <si>
    <t>Toka</t>
  </si>
  <si>
    <t>Aktive biologjike afatgjata</t>
  </si>
  <si>
    <t>Aktive afatgjata jomateriale</t>
  </si>
  <si>
    <t>Shpenzimet e zhvillimit</t>
  </si>
  <si>
    <t>Kthimet/Ripagesat e huave afatgjata</t>
  </si>
  <si>
    <t>Dertyrime tatimore</t>
  </si>
  <si>
    <t>Provizionet afatshkurtra</t>
  </si>
  <si>
    <t>Hua , bono dhe detyrime nga qeraja financiare</t>
  </si>
  <si>
    <t>Bonot e konvertueshme</t>
  </si>
  <si>
    <t>Provizione afatgjata</t>
  </si>
  <si>
    <t>Kapitali aksionar</t>
  </si>
  <si>
    <t>Primi I aksionit</t>
  </si>
  <si>
    <t>Rezerva statutore</t>
  </si>
  <si>
    <t>Rezerva ligjore</t>
  </si>
  <si>
    <t>Fitimi (humbja) e vitit financiar</t>
  </si>
  <si>
    <t>Llogarite korrensponduese</t>
  </si>
  <si>
    <t>Shitjet neto</t>
  </si>
  <si>
    <t>701  705</t>
  </si>
  <si>
    <t>708/1 73 75 77</t>
  </si>
  <si>
    <t>601   605</t>
  </si>
  <si>
    <t>681/1   687</t>
  </si>
  <si>
    <t>767   667</t>
  </si>
  <si>
    <t>764  668  665</t>
  </si>
  <si>
    <t>Fitimi ( humbja ) para tatimit</t>
  </si>
  <si>
    <t>Shpenzimet e tatimit mbi fitimin 10%</t>
  </si>
  <si>
    <t>Blerja e aktiveve afatgjata materiale</t>
  </si>
  <si>
    <t>Te ardhura nga shitja e paisjeve</t>
  </si>
  <si>
    <t>Interesi I arketuar</t>
  </si>
  <si>
    <t>Dividentet e arketuar</t>
  </si>
  <si>
    <t>C</t>
  </si>
  <si>
    <t>Te ardhurat nga emetimi I kapitalit aksionar</t>
  </si>
  <si>
    <t>Te ardhurat nga huamarjet afatgjata</t>
  </si>
  <si>
    <t>Pagesat e detyrimeve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</si>
  <si>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</si>
  <si>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</si>
  <si>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</si>
  <si>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</si>
  <si>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Pasqyra e ndryshimeve ne kapital</t>
  </si>
  <si>
    <t>Aksione te thesarit</t>
  </si>
  <si>
    <t>Rezerva ligjore statutore</t>
  </si>
  <si>
    <t>Fitimi I pashperndare</t>
  </si>
  <si>
    <t>TOTALI</t>
  </si>
  <si>
    <t>Efekti I ndryshimeve ne politikat kontabel</t>
  </si>
  <si>
    <t>Pozicioni I rregulluar</t>
  </si>
  <si>
    <t>Fitimi neto per periudhen kontabel</t>
  </si>
  <si>
    <t>Dividentet e paguar</t>
  </si>
  <si>
    <t xml:space="preserve">Makineri dhe paisje  </t>
  </si>
  <si>
    <t>Totali 2</t>
  </si>
  <si>
    <t>Totali 3</t>
  </si>
  <si>
    <t>Totali 4</t>
  </si>
  <si>
    <t>Totali 1</t>
  </si>
  <si>
    <t>TOTALI I AKTIVEVE AFATGJATA (II)</t>
  </si>
  <si>
    <t>TOTALI I AKTIVEVE AFATSHKURTRA (I)</t>
  </si>
  <si>
    <t xml:space="preserve">  DETYRIMET AFATGJATA</t>
  </si>
  <si>
    <t>TOTALI DETYRIMEVE  AFATGJATA (II)</t>
  </si>
  <si>
    <t>TOTALI I DETYRIMEVE</t>
  </si>
  <si>
    <t>KAPITALI</t>
  </si>
  <si>
    <t>TOTALI I KAPITALIT (III)</t>
  </si>
  <si>
    <t>TOTALI I DETYRIMEVE DHE I KAPITALIT</t>
  </si>
  <si>
    <t>-</t>
  </si>
  <si>
    <t xml:space="preserve">Emri </t>
  </si>
  <si>
    <t>NIPT</t>
  </si>
  <si>
    <t xml:space="preserve">Adresa </t>
  </si>
  <si>
    <t xml:space="preserve">Date e krijimit </t>
  </si>
  <si>
    <t>Nr Rregj Tregt</t>
  </si>
  <si>
    <t>Pasqyra financiare</t>
  </si>
  <si>
    <t>□</t>
  </si>
  <si>
    <t>Individuale</t>
  </si>
  <si>
    <t>Monedha</t>
  </si>
  <si>
    <t>Rrumbullakimi</t>
  </si>
  <si>
    <t>Nga</t>
  </si>
  <si>
    <t>Deri</t>
  </si>
  <si>
    <r>
      <t>T</t>
    </r>
    <r>
      <rPr>
        <sz val="10"/>
        <rFont val="Arial"/>
        <family val="2"/>
      </rPr>
      <t>ë</t>
    </r>
    <r>
      <rPr>
        <i/>
        <sz val="10"/>
        <rFont val="Arial"/>
        <family val="2"/>
      </rPr>
      <t xml:space="preserve"> dhëna identifikuese</t>
    </r>
  </si>
  <si>
    <t>Të dhëna të tjera</t>
  </si>
  <si>
    <t>Të konsoliduara</t>
  </si>
  <si>
    <t>Periudha Kontabël</t>
  </si>
  <si>
    <t>Data e plotësimit të PF</t>
  </si>
  <si>
    <t>PASQYRAT FINANCIARE</t>
  </si>
  <si>
    <t>( Mbeshtetur ne Ligjin nr. 9228 , date 29/04/2004 " Per Kontabilitetin dhe Pasqyrat Financiare",</t>
  </si>
  <si>
    <t>te ndryshuar, dhe ne Standartet Kombetare te Kontabiliteti  - SKK 2 )</t>
  </si>
  <si>
    <r>
      <t>Aktivet Monetare</t>
    </r>
    <r>
      <rPr>
        <sz val="10"/>
        <rFont val="Arial"/>
        <family val="2"/>
      </rPr>
      <t xml:space="preserve"> </t>
    </r>
  </si>
  <si>
    <r>
      <t>Sh</t>
    </r>
    <r>
      <rPr>
        <b/>
        <sz val="11"/>
        <rFont val="Arial"/>
        <family val="2"/>
      </rPr>
      <t>ë</t>
    </r>
    <r>
      <rPr>
        <b/>
        <sz val="11"/>
        <rFont val="Arial"/>
        <family val="2"/>
      </rPr>
      <t>nime</t>
    </r>
  </si>
  <si>
    <t>Derivate dhe Aktive Financiare të mbajtura për tregtim</t>
  </si>
  <si>
    <t>Aktivet e mbajtura për tregtim</t>
  </si>
  <si>
    <t>Aktive të tjera financiare afatshkurtra</t>
  </si>
  <si>
    <t>Llogari  / Kërkesa të arkëtueshme</t>
  </si>
  <si>
    <t>Llogari  / Kërkesa të tjera të arkëtueshme</t>
  </si>
  <si>
    <t>Instrumenta të tjera  borxhi</t>
  </si>
  <si>
    <t>Investime të tjera financiare</t>
  </si>
  <si>
    <t>Lëndët e para</t>
  </si>
  <si>
    <t>Prodhim në proces</t>
  </si>
  <si>
    <t>Produkte të gatshme</t>
  </si>
  <si>
    <t xml:space="preserve">Mallra për rishitje </t>
  </si>
  <si>
    <t>Parapagesat për furnizime</t>
  </si>
  <si>
    <t>Aktivet afatshkurtra të mbajtura për shitje</t>
  </si>
  <si>
    <t>Parapagimet dhe shpenzimet e shtyra</t>
  </si>
  <si>
    <t>Pjesmarrje të tjera në njësi të kontrolluara</t>
  </si>
  <si>
    <t>Aksione dhe investime të tjera në pjesëmarje</t>
  </si>
  <si>
    <t>Aksione dhe letra të tjera me vlerë</t>
  </si>
  <si>
    <t>Llogari/Kërkesa të arkëtueshme afatgjata</t>
  </si>
  <si>
    <t>Ndërtesa</t>
  </si>
  <si>
    <t>Aktive të tjera afatgjata jomateriale</t>
  </si>
  <si>
    <t xml:space="preserve">Aktive të tjera afatgjata materiale(me vlerë kontabile)  </t>
  </si>
  <si>
    <t>Emri i mirë</t>
  </si>
  <si>
    <t>Kapital aksionar i papaguar</t>
  </si>
  <si>
    <t xml:space="preserve">Aktive të tjera afatgjata </t>
  </si>
  <si>
    <t>TOTALI I AKTIVEVE  (I+II)</t>
  </si>
  <si>
    <t>DETYRIMET DHE KAPITALI</t>
  </si>
  <si>
    <t>Derivativët</t>
  </si>
  <si>
    <t>Huamarjet</t>
  </si>
  <si>
    <t>Huatë dhe obligacionet afatshkurtra</t>
  </si>
  <si>
    <t>Bono të konvertueshme</t>
  </si>
  <si>
    <t>Huatë dhe parapagimet</t>
  </si>
  <si>
    <t xml:space="preserve">Të pagueshme ndaj furnitorëve </t>
  </si>
  <si>
    <t>Të pagueshme ndaj punonjësve</t>
  </si>
  <si>
    <r>
      <t xml:space="preserve">Hua te tjera  </t>
    </r>
    <r>
      <rPr>
        <i/>
        <sz val="10"/>
        <color indexed="10"/>
        <rFont val="Arial"/>
        <family val="2"/>
      </rPr>
      <t>ortake</t>
    </r>
  </si>
  <si>
    <t>Parapagime të arkëtuara</t>
  </si>
  <si>
    <t>Grantet dhe të ardhurat e shtyra</t>
  </si>
  <si>
    <t xml:space="preserve">   Detyrimet afatshkurtra</t>
  </si>
  <si>
    <t>Huatë afatgjata</t>
  </si>
  <si>
    <t>Huamarrje të tjera afatgjata</t>
  </si>
  <si>
    <t>Grande dhe të ardhura të shtyra</t>
  </si>
  <si>
    <t>Aksionet e pakicës</t>
  </si>
  <si>
    <t>Kapitali i aksionerëve të shoqërisë mëmë</t>
  </si>
  <si>
    <t>Primi i aksionit</t>
  </si>
  <si>
    <t>Njesitë ose aksionet e thesarit (negative)</t>
  </si>
  <si>
    <t>Fitimet e pashpërndara</t>
  </si>
  <si>
    <t>Rezerva të tjera</t>
  </si>
  <si>
    <t>Shënime</t>
  </si>
  <si>
    <t xml:space="preserve">   A -  Pasqyra e të Ardhurave dhe e Shpenzimeve</t>
  </si>
  <si>
    <t>Përshkrimi  i Elementëve</t>
  </si>
  <si>
    <t>Të ardhura të tjera nga veprimtaritë e shfrytëzimit</t>
  </si>
  <si>
    <t>Ndryshimet në inventarin PG dhe PP</t>
  </si>
  <si>
    <t>Materialet e konsumuara</t>
  </si>
  <si>
    <t xml:space="preserve">Kosto e punës </t>
  </si>
  <si>
    <t>Amortizimet dhe zhvlerësimet</t>
  </si>
  <si>
    <t>Shpenzime të tjera</t>
  </si>
  <si>
    <t>Fitimi / humbja nga veprimtaria kryesore (1+2+/-3-8)</t>
  </si>
  <si>
    <t>Totali i shpenzimeve (shuma 4 - 7 )</t>
  </si>
  <si>
    <t>Të ardhurat dhe shpenzimet financiare nga njësitë e kontrolluara</t>
  </si>
  <si>
    <t xml:space="preserve">Të ardhurat dhe shpenzimet financiare </t>
  </si>
  <si>
    <t>Të ardhurat dhe shpenzimet financiare nga pjesmarrjet</t>
  </si>
  <si>
    <t>Të ardhurat dhe shpenzimet nga interesat</t>
  </si>
  <si>
    <r>
      <t xml:space="preserve">Të ardhurat dhe shpenzimet financiare </t>
    </r>
    <r>
      <rPr>
        <sz val="7"/>
        <rFont val="Arial"/>
        <family val="2"/>
      </rPr>
      <t>nga investime të tjera financiare afatgjata</t>
    </r>
  </si>
  <si>
    <t>Fitimet (humbjet) nga kursi i këmbimit</t>
  </si>
  <si>
    <t>Të ardhura dhe shpenzime të tjera financiare</t>
  </si>
  <si>
    <r>
      <t>Element</t>
    </r>
    <r>
      <rPr>
        <sz val="10"/>
        <rFont val="Arial"/>
        <family val="2"/>
      </rPr>
      <t>ë</t>
    </r>
    <r>
      <rPr>
        <sz val="10"/>
        <rFont val="Arial"/>
        <family val="2"/>
      </rPr>
      <t>t e pasqyrave të konsoliduara</t>
    </r>
  </si>
  <si>
    <t>Fitimi ( humbja ) neto e vitit financiar (14-15)</t>
  </si>
  <si>
    <t xml:space="preserve">     ( Bazuar në klasifikimin e Shpenzimeve sipas Natyrës )</t>
  </si>
  <si>
    <r>
      <t>Totali i t</t>
    </r>
    <r>
      <rPr>
        <sz val="11"/>
        <rFont val="Arial"/>
        <family val="2"/>
      </rPr>
      <t>ë</t>
    </r>
    <r>
      <rPr>
        <sz val="11"/>
        <rFont val="Arial"/>
        <family val="2"/>
      </rPr>
      <t xml:space="preserve"> ardhurave dhe i shpenzimeve financiare </t>
    </r>
    <r>
      <rPr>
        <b/>
        <sz val="8"/>
        <rFont val="Arial"/>
        <family val="2"/>
      </rPr>
      <t>(a+/-b+/-c+/-d)</t>
    </r>
  </si>
  <si>
    <t>Mjetet monetare (MM) te arketuara nga klientet</t>
  </si>
  <si>
    <t>MM te paguara ndaj furnitoreve dhe punonjesve</t>
  </si>
  <si>
    <t>MM te ardhura nga veprimtarite</t>
  </si>
  <si>
    <t>MM neto nga veprimtarite e shfrytezimit</t>
  </si>
  <si>
    <t>Blerja e kompanise se kontrolluar X minus parate e arketuara</t>
  </si>
  <si>
    <t>MM neto te perdorura ne veprimtarite investuese</t>
  </si>
  <si>
    <t>Fluksi monetar nga aktivitetet financiare</t>
  </si>
  <si>
    <t>MM neto e perdorur ne veprimtarite financiare</t>
  </si>
  <si>
    <t>Fluksi monetar nga veprimtarite e shfrytezimit</t>
  </si>
  <si>
    <t>Pasqyra e Fluksit monetar -  Metoda direkte</t>
  </si>
  <si>
    <t>Fluksi monetar nga veprimtarite investuese</t>
  </si>
  <si>
    <t>GJIROFARMA</t>
  </si>
  <si>
    <t>K 43522610 E</t>
  </si>
  <si>
    <t>Vrisera Gjirokaster</t>
  </si>
  <si>
    <t>Grumbullim Perpunim Qumeshti</t>
  </si>
  <si>
    <r>
      <t>Fusha e veprimtaris</t>
    </r>
    <r>
      <rPr>
        <sz val="10"/>
        <rFont val="Arial"/>
        <family val="2"/>
      </rPr>
      <t>ë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_________</t>
    </r>
    <r>
      <rPr>
        <sz val="10"/>
        <rFont val="Arial"/>
        <family val="0"/>
      </rPr>
      <t xml:space="preserve"> </t>
    </r>
  </si>
  <si>
    <t>Lek</t>
  </si>
  <si>
    <t>FIRMA</t>
  </si>
  <si>
    <t>HARTUESI</t>
  </si>
  <si>
    <t>DREJTUESI</t>
  </si>
  <si>
    <t>ELTON GURI</t>
  </si>
  <si>
    <t>(Emer Mbiemer)</t>
  </si>
  <si>
    <t>Shenim: Keto pasqyra jane plotesuar ne zbatim te Standarteve Kombetare te Kontabilitetit SKK.</t>
  </si>
  <si>
    <t>Interesi i paguar</t>
  </si>
  <si>
    <t>Informata dhe Sqarime te Nevojshme</t>
  </si>
  <si>
    <t>Rritja e rezerves se kapitalit</t>
  </si>
  <si>
    <t>Emetimi I aksioneve</t>
  </si>
  <si>
    <t>Aksionet e thesarit te riblera</t>
  </si>
  <si>
    <t>TOTALI I DETYRIMEVE AFATSHKURTRA (I)</t>
  </si>
  <si>
    <t>Pozicioni ne 31 Dhjetor 2010</t>
  </si>
  <si>
    <t>Rezerve ligjore</t>
  </si>
  <si>
    <t>GLIGOR NIKA</t>
  </si>
  <si>
    <t>Pozicioni me 31 Dhjetor 2009</t>
  </si>
  <si>
    <t>Pozicioni ne 31 Dhjetor 2011</t>
  </si>
  <si>
    <t>31/12/2011</t>
  </si>
  <si>
    <t>15/03/2011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</si>
</sst>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;[Red]0"/>
    <numFmt numFmtId="181" formatCode="0.0"/>
    <numFmt numFmtId="182" formatCode="0.000"/>
    <numFmt numFmtId="183" formatCode="[$-408]dddd\,\ d\ mmmm\ yyyy"/>
    <numFmt numFmtId="184" formatCode="dd/mm/yyyy;@"/>
    <numFmt numFmtId="185" formatCode="#,##0.0"/>
  </numFmts>
  <fonts count="6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1"/>
      <name val="Arial"/>
      <family val="2"/>
    </font>
    <font>
      <sz val="12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sz val="28"/>
      <name val="Arial"/>
      <family val="2"/>
    </font>
    <font>
      <i/>
      <sz val="10"/>
      <color indexed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0"/>
      <name val="Century"/>
      <family val="1"/>
    </font>
    <font>
      <b/>
      <i/>
      <sz val="10"/>
      <name val="Georgia"/>
      <family val="1"/>
    </font>
    <font>
      <b/>
      <i/>
      <sz val="10"/>
      <name val="Comic Sans MS"/>
      <family val="4"/>
    </font>
    <font>
      <b/>
      <sz val="10"/>
      <name val="Batang"/>
      <family val="1"/>
    </font>
    <font>
      <b/>
      <sz val="10"/>
      <name val="Roman"/>
      <family val="1"/>
    </font>
    <font>
      <sz val="18"/>
      <name val="Arial"/>
      <family val="2"/>
    </font>
    <font>
      <i/>
      <sz val="14"/>
      <name val="Monotype Corsiva"/>
      <family val="4"/>
    </font>
    <font>
      <i/>
      <sz val="10"/>
      <name val="Monotype Corsiva"/>
      <family val="4"/>
    </font>
    <font>
      <b/>
      <sz val="12"/>
      <name val="Book Antiqua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3" fontId="14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1" fillId="33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15" fillId="33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10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3" fontId="8" fillId="33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7" fillId="33" borderId="10" xfId="0" applyFont="1" applyFill="1" applyBorder="1" applyAlignment="1">
      <alignment/>
    </xf>
    <xf numFmtId="0" fontId="24" fillId="0" borderId="12" xfId="0" applyFont="1" applyBorder="1" applyAlignment="1">
      <alignment/>
    </xf>
    <xf numFmtId="14" fontId="27" fillId="0" borderId="19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9" fillId="0" borderId="17" xfId="0" applyFont="1" applyBorder="1" applyAlignment="1">
      <alignment/>
    </xf>
    <xf numFmtId="3" fontId="7" fillId="0" borderId="10" xfId="0" applyNumberFormat="1" applyFont="1" applyBorder="1" applyAlignment="1">
      <alignment vertical="center" wrapText="1"/>
    </xf>
    <xf numFmtId="0" fontId="29" fillId="0" borderId="16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4" fontId="27" fillId="0" borderId="1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3:N42"/>
  <sheetViews>
    <sheetView zoomScalePageLayoutView="0" workbookViewId="0" topLeftCell="A13">
      <selection activeCell="T33" sqref="S33:T33"/>
    </sheetView>
  </sheetViews>
  <sheetFormatPr defaultColWidth="9.140625" defaultRowHeight="12.75"/>
  <cols>
    <col min="1" max="1" width="3.00390625" style="0" customWidth="1"/>
    <col min="2" max="2" width="3.28125" style="0" customWidth="1"/>
    <col min="3" max="3" width="2.28125" style="0" customWidth="1"/>
    <col min="5" max="5" width="4.28125" style="0" customWidth="1"/>
    <col min="6" max="6" width="18.00390625" style="0" customWidth="1"/>
    <col min="7" max="7" width="2.8515625" style="0" customWidth="1"/>
    <col min="8" max="9" width="2.28125" style="0" customWidth="1"/>
    <col min="10" max="10" width="13.421875" style="0" customWidth="1"/>
    <col min="11" max="11" width="10.140625" style="0" bestFit="1" customWidth="1"/>
    <col min="12" max="12" width="4.8515625" style="0" customWidth="1"/>
    <col min="13" max="13" width="10.57421875" style="0" customWidth="1"/>
    <col min="14" max="14" width="4.00390625" style="0" customWidth="1"/>
    <col min="15" max="15" width="3.00390625" style="0" customWidth="1"/>
  </cols>
  <sheetData>
    <row r="3" spans="2:14" ht="12.75"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</row>
    <row r="4" spans="2:14" ht="12.75">
      <c r="B4" s="9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92"/>
    </row>
    <row r="5" spans="2:14" ht="12.75">
      <c r="B5" s="9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92"/>
    </row>
    <row r="6" spans="2:14" ht="12.75">
      <c r="B6" s="9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92"/>
    </row>
    <row r="7" spans="2:14" ht="18" customHeight="1">
      <c r="B7" s="9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92"/>
    </row>
    <row r="8" spans="2:14" ht="39" customHeight="1">
      <c r="B8" s="90"/>
      <c r="C8" s="3"/>
      <c r="D8" s="158" t="s">
        <v>99</v>
      </c>
      <c r="E8" s="158"/>
      <c r="F8" s="158"/>
      <c r="G8" s="158"/>
      <c r="H8" s="158"/>
      <c r="I8" s="158"/>
      <c r="J8" s="158"/>
      <c r="K8" s="158"/>
      <c r="L8" s="158"/>
      <c r="M8" s="158"/>
      <c r="N8" s="104"/>
    </row>
    <row r="9" spans="2:14" ht="12.75">
      <c r="B9" s="90"/>
      <c r="C9" s="3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05"/>
    </row>
    <row r="10" spans="2:14" ht="12.75">
      <c r="B10" s="90"/>
      <c r="C10" s="3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105"/>
    </row>
    <row r="11" spans="2:14" ht="12.75">
      <c r="B11" s="90"/>
      <c r="C11" s="3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05"/>
    </row>
    <row r="12" spans="2:14" ht="12.75">
      <c r="B12" s="90"/>
      <c r="C12" s="159" t="s">
        <v>100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05"/>
    </row>
    <row r="13" spans="2:14" ht="12.75">
      <c r="B13" s="90"/>
      <c r="C13" s="3"/>
      <c r="D13" s="159" t="s">
        <v>101</v>
      </c>
      <c r="E13" s="159"/>
      <c r="F13" s="159"/>
      <c r="G13" s="159"/>
      <c r="H13" s="159"/>
      <c r="I13" s="159"/>
      <c r="J13" s="159"/>
      <c r="K13" s="159"/>
      <c r="L13" s="159"/>
      <c r="M13" s="159"/>
      <c r="N13" s="105"/>
    </row>
    <row r="14" spans="2:14" ht="12.75">
      <c r="B14" s="9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92"/>
    </row>
    <row r="15" spans="2:14" ht="12.75">
      <c r="B15" s="90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92"/>
    </row>
    <row r="16" spans="2:14" ht="12.75">
      <c r="B16" s="9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92"/>
    </row>
    <row r="17" spans="2:14" ht="12.75">
      <c r="B17" s="9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92"/>
    </row>
    <row r="18" spans="2:14" ht="12.75">
      <c r="B18" s="9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92"/>
    </row>
    <row r="19" spans="2:14" ht="36" customHeight="1">
      <c r="B19" s="90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92"/>
    </row>
    <row r="20" spans="2:14" ht="12.75">
      <c r="B20" s="9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92"/>
    </row>
    <row r="21" spans="2:14" ht="12.75">
      <c r="B21" s="9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92"/>
    </row>
    <row r="22" spans="2:14" ht="12.75">
      <c r="B22" s="90"/>
      <c r="C22" s="3"/>
      <c r="D22" s="3"/>
      <c r="E22" s="3"/>
      <c r="F22" s="3"/>
      <c r="G22" s="3"/>
      <c r="H22" s="3"/>
      <c r="I22" s="3"/>
      <c r="J22" s="3"/>
      <c r="K22" s="146"/>
      <c r="L22" s="3"/>
      <c r="M22" s="3"/>
      <c r="N22" s="92"/>
    </row>
    <row r="23" spans="2:14" ht="12.75">
      <c r="B23" s="9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92"/>
    </row>
    <row r="24" spans="2:14" ht="12.75">
      <c r="B24" s="9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92"/>
    </row>
    <row r="25" spans="2:14" ht="12.75">
      <c r="B25" s="9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92"/>
    </row>
    <row r="26" spans="2:14" ht="12.75">
      <c r="B26" s="9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92"/>
    </row>
    <row r="27" spans="2:14" ht="12.75">
      <c r="B27" s="90"/>
      <c r="C27" s="87"/>
      <c r="D27" s="153" t="s">
        <v>94</v>
      </c>
      <c r="E27" s="153"/>
      <c r="F27" s="153"/>
      <c r="G27" s="89"/>
      <c r="H27" s="3"/>
      <c r="I27" s="87"/>
      <c r="J27" s="153" t="s">
        <v>95</v>
      </c>
      <c r="K27" s="153"/>
      <c r="L27" s="153"/>
      <c r="M27" s="89"/>
      <c r="N27" s="92"/>
    </row>
    <row r="28" spans="2:14" ht="7.5" customHeight="1">
      <c r="B28" s="90"/>
      <c r="C28" s="90"/>
      <c r="D28" s="3"/>
      <c r="E28" s="3"/>
      <c r="F28" s="3"/>
      <c r="G28" s="92"/>
      <c r="H28" s="3"/>
      <c r="I28" s="90"/>
      <c r="J28" s="3"/>
      <c r="K28" s="3"/>
      <c r="L28" s="3"/>
      <c r="M28" s="92"/>
      <c r="N28" s="92"/>
    </row>
    <row r="29" spans="2:14" ht="15" customHeight="1">
      <c r="B29" s="90"/>
      <c r="C29" s="90"/>
      <c r="D29" s="3"/>
      <c r="E29" s="3"/>
      <c r="F29" s="3"/>
      <c r="G29" s="92"/>
      <c r="H29" s="3"/>
      <c r="I29" s="90"/>
      <c r="J29" s="3"/>
      <c r="K29" s="99" t="s">
        <v>88</v>
      </c>
      <c r="L29" s="150" t="s">
        <v>89</v>
      </c>
      <c r="M29" s="151"/>
      <c r="N29" s="101"/>
    </row>
    <row r="30" spans="2:14" ht="21.75" customHeight="1">
      <c r="B30" s="90"/>
      <c r="C30" s="90" t="s">
        <v>81</v>
      </c>
      <c r="D30" s="97" t="s">
        <v>82</v>
      </c>
      <c r="E30" s="152" t="s">
        <v>183</v>
      </c>
      <c r="F30" s="152"/>
      <c r="G30" s="92"/>
      <c r="H30" s="3"/>
      <c r="I30" s="90" t="s">
        <v>81</v>
      </c>
      <c r="J30" s="3" t="s">
        <v>87</v>
      </c>
      <c r="K30" s="3"/>
      <c r="L30" s="100"/>
      <c r="M30" s="101"/>
      <c r="N30" s="101"/>
    </row>
    <row r="31" spans="2:14" ht="18.75" customHeight="1">
      <c r="B31" s="90"/>
      <c r="C31" s="90" t="s">
        <v>81</v>
      </c>
      <c r="D31" s="96" t="s">
        <v>83</v>
      </c>
      <c r="E31" s="154" t="s">
        <v>184</v>
      </c>
      <c r="F31" s="154"/>
      <c r="G31" s="92"/>
      <c r="H31" s="3"/>
      <c r="I31" s="90"/>
      <c r="J31" s="3"/>
      <c r="K31" s="99" t="s">
        <v>88</v>
      </c>
      <c r="L31" s="150" t="s">
        <v>96</v>
      </c>
      <c r="M31" s="151"/>
      <c r="N31" s="101"/>
    </row>
    <row r="32" spans="2:14" ht="18.75" customHeight="1">
      <c r="B32" s="90"/>
      <c r="C32" s="90" t="s">
        <v>81</v>
      </c>
      <c r="D32" s="96" t="s">
        <v>84</v>
      </c>
      <c r="E32" s="155" t="s">
        <v>185</v>
      </c>
      <c r="F32" s="155"/>
      <c r="G32" s="92"/>
      <c r="H32" s="3"/>
      <c r="I32" s="90" t="s">
        <v>81</v>
      </c>
      <c r="J32" s="86" t="s">
        <v>90</v>
      </c>
      <c r="K32" s="86"/>
      <c r="L32" s="114" t="s">
        <v>188</v>
      </c>
      <c r="M32" s="94"/>
      <c r="N32" s="92"/>
    </row>
    <row r="33" spans="2:14" ht="18" customHeight="1">
      <c r="B33" s="90"/>
      <c r="C33" s="90" t="s">
        <v>81</v>
      </c>
      <c r="D33" s="96" t="s">
        <v>85</v>
      </c>
      <c r="E33" s="96"/>
      <c r="F33" s="96"/>
      <c r="G33" s="92"/>
      <c r="H33" s="3"/>
      <c r="I33" s="90" t="s">
        <v>81</v>
      </c>
      <c r="J33" s="98" t="s">
        <v>91</v>
      </c>
      <c r="K33" s="98"/>
      <c r="L33" s="98"/>
      <c r="M33" s="4"/>
      <c r="N33" s="92"/>
    </row>
    <row r="34" spans="2:14" ht="19.5" customHeight="1">
      <c r="B34" s="90"/>
      <c r="C34" s="90" t="s">
        <v>81</v>
      </c>
      <c r="D34" s="96" t="s">
        <v>86</v>
      </c>
      <c r="E34" s="96"/>
      <c r="F34" s="96"/>
      <c r="G34" s="92"/>
      <c r="H34" s="3"/>
      <c r="I34" s="90" t="s">
        <v>81</v>
      </c>
      <c r="J34" s="3" t="s">
        <v>97</v>
      </c>
      <c r="K34" s="3"/>
      <c r="L34" s="3"/>
      <c r="M34" s="92"/>
      <c r="N34" s="92"/>
    </row>
    <row r="35" spans="2:14" ht="24" customHeight="1">
      <c r="B35" s="90"/>
      <c r="C35" s="90" t="s">
        <v>81</v>
      </c>
      <c r="D35" s="95" t="s">
        <v>187</v>
      </c>
      <c r="E35" s="95"/>
      <c r="F35" s="95"/>
      <c r="G35" s="92"/>
      <c r="H35" s="3"/>
      <c r="I35" s="90"/>
      <c r="J35" s="102" t="s">
        <v>92</v>
      </c>
      <c r="K35" s="126">
        <v>40544</v>
      </c>
      <c r="L35" s="103" t="s">
        <v>93</v>
      </c>
      <c r="M35" s="115" t="s">
        <v>206</v>
      </c>
      <c r="N35" s="92"/>
    </row>
    <row r="36" spans="2:14" ht="18.75" customHeight="1">
      <c r="B36" s="90"/>
      <c r="C36" s="90"/>
      <c r="D36" s="160" t="s">
        <v>186</v>
      </c>
      <c r="E36" s="160"/>
      <c r="F36" s="160"/>
      <c r="G36" s="92"/>
      <c r="H36" s="3"/>
      <c r="I36" s="90" t="s">
        <v>81</v>
      </c>
      <c r="J36" s="86" t="s">
        <v>98</v>
      </c>
      <c r="K36" s="86"/>
      <c r="L36" s="156" t="s">
        <v>207</v>
      </c>
      <c r="M36" s="157"/>
      <c r="N36" s="92"/>
    </row>
    <row r="37" spans="2:14" ht="12.75">
      <c r="B37" s="90"/>
      <c r="C37" s="93"/>
      <c r="D37" s="86"/>
      <c r="E37" s="86"/>
      <c r="F37" s="86"/>
      <c r="G37" s="94"/>
      <c r="H37" s="3"/>
      <c r="I37" s="93"/>
      <c r="J37" s="86"/>
      <c r="K37" s="86"/>
      <c r="L37" s="86"/>
      <c r="M37" s="94"/>
      <c r="N37" s="92"/>
    </row>
    <row r="38" spans="2:14" ht="12.75">
      <c r="B38" s="90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92"/>
    </row>
    <row r="39" spans="2:14" ht="12.75">
      <c r="B39" s="90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92"/>
    </row>
    <row r="40" spans="2:14" ht="12.75">
      <c r="B40" s="9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92"/>
    </row>
    <row r="41" spans="2:14" ht="12.75">
      <c r="B41" s="9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92"/>
    </row>
    <row r="42" spans="2:14" ht="12.75">
      <c r="B42" s="93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94"/>
    </row>
  </sheetData>
  <sheetProtection/>
  <mergeCells count="13">
    <mergeCell ref="D8:M8"/>
    <mergeCell ref="D9:M9"/>
    <mergeCell ref="D13:M13"/>
    <mergeCell ref="C12:M12"/>
    <mergeCell ref="D36:F36"/>
    <mergeCell ref="J27:L27"/>
    <mergeCell ref="L29:M29"/>
    <mergeCell ref="L31:M31"/>
    <mergeCell ref="E30:F30"/>
    <mergeCell ref="D27:F27"/>
    <mergeCell ref="E31:F31"/>
    <mergeCell ref="E32:F32"/>
    <mergeCell ref="L36:M36"/>
  </mergeCells>
  <printOptions/>
  <pageMargins left="0.4" right="0.9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56"/>
  <sheetViews>
    <sheetView zoomScalePageLayoutView="0" workbookViewId="0" topLeftCell="A13">
      <selection activeCell="I46" sqref="I46"/>
    </sheetView>
  </sheetViews>
  <sheetFormatPr defaultColWidth="9.140625" defaultRowHeight="12.75"/>
  <cols>
    <col min="1" max="1" width="3.8515625" style="0" customWidth="1"/>
    <col min="2" max="2" width="43.8515625" style="0" customWidth="1"/>
    <col min="3" max="3" width="10.421875" style="0" customWidth="1"/>
    <col min="4" max="4" width="15.57421875" style="0" customWidth="1"/>
    <col min="5" max="6" width="14.28125" style="0" customWidth="1"/>
    <col min="7" max="7" width="16.140625" style="0" customWidth="1"/>
  </cols>
  <sheetData>
    <row r="1" spans="1:7" ht="15">
      <c r="A1" s="161"/>
      <c r="B1" s="162"/>
      <c r="C1" s="162"/>
      <c r="D1" s="162"/>
      <c r="E1" s="162"/>
      <c r="F1" s="161"/>
      <c r="G1" s="161"/>
    </row>
    <row r="2" spans="1:7" ht="38.25">
      <c r="A2" s="13" t="s">
        <v>6</v>
      </c>
      <c r="B2" s="13" t="s">
        <v>7</v>
      </c>
      <c r="C2" s="13" t="s">
        <v>103</v>
      </c>
      <c r="D2" s="129" t="s">
        <v>0</v>
      </c>
      <c r="E2" s="129" t="s">
        <v>1</v>
      </c>
      <c r="F2" s="129" t="s">
        <v>1</v>
      </c>
      <c r="G2" s="129" t="s">
        <v>1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13" t="s">
        <v>2</v>
      </c>
      <c r="B4" s="8" t="s">
        <v>9</v>
      </c>
      <c r="C4" s="8"/>
      <c r="D4" s="8"/>
      <c r="E4" s="8"/>
      <c r="F4" s="33"/>
      <c r="G4" s="33"/>
    </row>
    <row r="5" spans="1:7" ht="6" customHeight="1">
      <c r="A5" s="16"/>
      <c r="B5" s="17"/>
      <c r="C5" s="17"/>
      <c r="D5" s="17"/>
      <c r="E5" s="17"/>
      <c r="F5" s="34"/>
      <c r="G5" s="34"/>
    </row>
    <row r="6" spans="1:7" ht="17.25" customHeight="1">
      <c r="A6" s="23">
        <v>1</v>
      </c>
      <c r="B6" s="5" t="s">
        <v>102</v>
      </c>
      <c r="C6" s="5"/>
      <c r="D6" s="63">
        <v>3736924</v>
      </c>
      <c r="E6" s="63">
        <f>743175+258284</f>
        <v>1001459</v>
      </c>
      <c r="F6" s="35">
        <f>2171844+300814</f>
        <v>2472658</v>
      </c>
      <c r="G6" s="35">
        <f>52941+2541842</f>
        <v>2594783</v>
      </c>
    </row>
    <row r="7" spans="1:7" ht="15" customHeight="1">
      <c r="A7" s="23">
        <v>2</v>
      </c>
      <c r="B7" s="24" t="s">
        <v>104</v>
      </c>
      <c r="C7" s="24"/>
      <c r="D7" s="35"/>
      <c r="E7" s="35"/>
      <c r="F7" s="36"/>
      <c r="G7" s="36"/>
    </row>
    <row r="8" spans="1:7" ht="12.75">
      <c r="A8" s="25" t="s">
        <v>10</v>
      </c>
      <c r="B8" s="16" t="s">
        <v>11</v>
      </c>
      <c r="C8" s="16"/>
      <c r="D8" s="36"/>
      <c r="E8" s="36"/>
      <c r="F8" s="36"/>
      <c r="G8" s="36"/>
    </row>
    <row r="9" spans="1:7" ht="12.75">
      <c r="A9" s="25" t="s">
        <v>12</v>
      </c>
      <c r="B9" s="16" t="s">
        <v>105</v>
      </c>
      <c r="C9" s="16"/>
      <c r="D9" s="36"/>
      <c r="E9" s="36"/>
      <c r="F9" s="36"/>
      <c r="G9" s="36"/>
    </row>
    <row r="10" spans="1:7" ht="15" customHeight="1">
      <c r="A10" s="26"/>
      <c r="B10" s="27" t="s">
        <v>69</v>
      </c>
      <c r="C10" s="27"/>
      <c r="D10" s="130"/>
      <c r="E10" s="130"/>
      <c r="F10" s="83"/>
      <c r="G10" s="83"/>
    </row>
    <row r="11" spans="1:7" ht="12.75">
      <c r="A11" s="23">
        <v>3</v>
      </c>
      <c r="B11" s="24" t="s">
        <v>106</v>
      </c>
      <c r="C11" s="24"/>
      <c r="D11" s="35">
        <f>SUM(D12:D15)</f>
        <v>10020744</v>
      </c>
      <c r="E11" s="35">
        <f>SUM(E12:E15)</f>
        <v>9322064</v>
      </c>
      <c r="F11" s="35">
        <f>SUM(F12:F15)</f>
        <v>19282467</v>
      </c>
      <c r="G11" s="35">
        <f>SUM(G12:G15)</f>
        <v>27108518</v>
      </c>
    </row>
    <row r="12" spans="1:7" ht="12.75">
      <c r="A12" s="25" t="s">
        <v>10</v>
      </c>
      <c r="B12" s="28" t="s">
        <v>107</v>
      </c>
      <c r="C12" s="28"/>
      <c r="D12" s="84">
        <v>9245518</v>
      </c>
      <c r="E12" s="84">
        <v>6350188</v>
      </c>
      <c r="F12" s="34">
        <v>12076419</v>
      </c>
      <c r="G12" s="34">
        <v>11721346</v>
      </c>
    </row>
    <row r="13" spans="1:7" ht="12.75">
      <c r="A13" s="25" t="s">
        <v>12</v>
      </c>
      <c r="B13" s="28" t="s">
        <v>108</v>
      </c>
      <c r="C13" s="16"/>
      <c r="D13" s="36">
        <f>559615+200134</f>
        <v>759749</v>
      </c>
      <c r="E13" s="36">
        <f>2787833+184043</f>
        <v>2971876</v>
      </c>
      <c r="F13" s="36">
        <f>7112985+93063</f>
        <v>7206048</v>
      </c>
      <c r="G13" s="36">
        <f>15204109+183063</f>
        <v>15387172</v>
      </c>
    </row>
    <row r="14" spans="1:7" ht="12.75">
      <c r="A14" s="25" t="s">
        <v>14</v>
      </c>
      <c r="B14" s="16" t="s">
        <v>109</v>
      </c>
      <c r="C14" s="16"/>
      <c r="D14" s="36">
        <v>15477</v>
      </c>
      <c r="E14" s="36"/>
      <c r="F14" s="36"/>
      <c r="G14" s="36"/>
    </row>
    <row r="15" spans="1:7" ht="12.75">
      <c r="A15" s="25" t="s">
        <v>15</v>
      </c>
      <c r="B15" s="16" t="s">
        <v>110</v>
      </c>
      <c r="C15" s="16"/>
      <c r="D15" s="36"/>
      <c r="E15" s="36"/>
      <c r="F15" s="36"/>
      <c r="G15" s="36"/>
    </row>
    <row r="16" spans="1:7" ht="15" customHeight="1">
      <c r="A16" s="26"/>
      <c r="B16" s="27" t="s">
        <v>70</v>
      </c>
      <c r="C16" s="27"/>
      <c r="D16" s="37">
        <f>D11</f>
        <v>10020744</v>
      </c>
      <c r="E16" s="37">
        <f>E11</f>
        <v>9322064</v>
      </c>
      <c r="F16" s="37">
        <f>F11</f>
        <v>19282467</v>
      </c>
      <c r="G16" s="37">
        <f>G11</f>
        <v>27108518</v>
      </c>
    </row>
    <row r="17" spans="1:7" ht="12.75">
      <c r="A17" s="23">
        <v>4</v>
      </c>
      <c r="B17" s="5" t="s">
        <v>16</v>
      </c>
      <c r="C17" s="5"/>
      <c r="D17" s="36">
        <f>SUM(D18:D22)</f>
        <v>102477468</v>
      </c>
      <c r="E17" s="36">
        <f>SUM(E18:E22)</f>
        <v>91956706</v>
      </c>
      <c r="F17" s="36">
        <f>SUM(F18:F22)</f>
        <v>82185580</v>
      </c>
      <c r="G17" s="36">
        <v>65826095</v>
      </c>
    </row>
    <row r="18" spans="1:7" ht="12.75">
      <c r="A18" s="25" t="s">
        <v>10</v>
      </c>
      <c r="B18" s="16" t="s">
        <v>111</v>
      </c>
      <c r="C18" s="16"/>
      <c r="D18" s="36">
        <v>17213968</v>
      </c>
      <c r="E18" s="36">
        <v>13818336</v>
      </c>
      <c r="F18" s="36">
        <v>14585605</v>
      </c>
      <c r="G18" s="36">
        <v>17385941</v>
      </c>
    </row>
    <row r="19" spans="1:7" ht="12.75">
      <c r="A19" s="25" t="s">
        <v>12</v>
      </c>
      <c r="B19" s="32" t="s">
        <v>112</v>
      </c>
      <c r="C19" s="32"/>
      <c r="D19" s="131"/>
      <c r="E19" s="131"/>
      <c r="F19" s="34"/>
      <c r="G19" s="84"/>
    </row>
    <row r="20" spans="1:7" ht="12.75">
      <c r="A20" s="25" t="s">
        <v>14</v>
      </c>
      <c r="B20" s="16" t="s">
        <v>113</v>
      </c>
      <c r="C20" s="16"/>
      <c r="D20" s="36">
        <v>85263500</v>
      </c>
      <c r="E20" s="36">
        <v>78138370</v>
      </c>
      <c r="F20" s="36">
        <v>67545252</v>
      </c>
      <c r="G20" s="36">
        <v>48385431</v>
      </c>
    </row>
    <row r="21" spans="1:7" ht="12.75">
      <c r="A21" s="31" t="s">
        <v>17</v>
      </c>
      <c r="B21" s="18" t="s">
        <v>114</v>
      </c>
      <c r="C21" s="18"/>
      <c r="D21" s="132"/>
      <c r="E21" s="132"/>
      <c r="F21" s="36">
        <v>54723</v>
      </c>
      <c r="G21" s="36">
        <v>54723</v>
      </c>
    </row>
    <row r="22" spans="1:7" ht="12.75">
      <c r="A22" s="30" t="s">
        <v>15</v>
      </c>
      <c r="B22" s="16" t="s">
        <v>115</v>
      </c>
      <c r="C22" s="16"/>
      <c r="D22" s="36"/>
      <c r="E22" s="36"/>
      <c r="F22" s="36"/>
      <c r="G22" s="36"/>
    </row>
    <row r="23" spans="1:7" ht="15" customHeight="1">
      <c r="A23" s="26"/>
      <c r="B23" s="27" t="s">
        <v>71</v>
      </c>
      <c r="C23" s="27"/>
      <c r="D23" s="37">
        <f>D17</f>
        <v>102477468</v>
      </c>
      <c r="E23" s="37">
        <f>E17</f>
        <v>91956706</v>
      </c>
      <c r="F23" s="37">
        <f>F17</f>
        <v>82185580</v>
      </c>
      <c r="G23" s="37">
        <f>G17</f>
        <v>65826095</v>
      </c>
    </row>
    <row r="24" spans="1:7" ht="15">
      <c r="A24" s="39">
        <v>5</v>
      </c>
      <c r="B24" s="128" t="s">
        <v>18</v>
      </c>
      <c r="C24" s="19"/>
      <c r="D24" s="133"/>
      <c r="E24" s="133"/>
      <c r="F24" s="33"/>
      <c r="G24" s="33"/>
    </row>
    <row r="25" spans="1:7" ht="15">
      <c r="A25" s="40">
        <v>6</v>
      </c>
      <c r="B25" s="128" t="s">
        <v>116</v>
      </c>
      <c r="C25" s="19"/>
      <c r="D25" s="133"/>
      <c r="E25" s="133"/>
      <c r="F25" s="34"/>
      <c r="G25" s="34"/>
    </row>
    <row r="26" spans="1:7" ht="15">
      <c r="A26" s="39">
        <v>7</v>
      </c>
      <c r="B26" s="128" t="s">
        <v>117</v>
      </c>
      <c r="C26" s="19"/>
      <c r="D26" s="133"/>
      <c r="E26" s="133"/>
      <c r="F26" s="36"/>
      <c r="G26" s="36"/>
    </row>
    <row r="27" spans="1:7" ht="15">
      <c r="A27" s="26"/>
      <c r="B27" s="29" t="s">
        <v>74</v>
      </c>
      <c r="C27" s="29"/>
      <c r="D27" s="37">
        <f>D6+D7+D16+D23+D24+D25+D26</f>
        <v>116235136</v>
      </c>
      <c r="E27" s="37">
        <f>E6+E7+E16+E23+E24+E25+E26</f>
        <v>102280229</v>
      </c>
      <c r="F27" s="37">
        <f>F6+F7+F16+F23+F24+F25+F26</f>
        <v>103940705</v>
      </c>
      <c r="G27" s="37">
        <f>G6+G7+G16+G23+G24+G25+G26</f>
        <v>95529396</v>
      </c>
    </row>
    <row r="28" spans="1:7" ht="15.75">
      <c r="A28" s="42" t="s">
        <v>3</v>
      </c>
      <c r="B28" s="41" t="s">
        <v>19</v>
      </c>
      <c r="C28" s="41"/>
      <c r="D28" s="134"/>
      <c r="E28" s="134"/>
      <c r="F28" s="36"/>
      <c r="G28" s="36"/>
    </row>
    <row r="29" spans="1:7" ht="12.75">
      <c r="A29" s="18"/>
      <c r="B29" s="18"/>
      <c r="C29" s="18"/>
      <c r="D29" s="132"/>
      <c r="E29" s="132"/>
      <c r="F29" s="36"/>
      <c r="G29" s="36"/>
    </row>
    <row r="30" spans="1:7" ht="15">
      <c r="A30" s="40">
        <v>1</v>
      </c>
      <c r="B30" s="5" t="s">
        <v>20</v>
      </c>
      <c r="C30" s="45"/>
      <c r="D30" s="135"/>
      <c r="E30" s="135"/>
      <c r="F30" s="36"/>
      <c r="G30" s="36"/>
    </row>
    <row r="31" spans="1:7" ht="12.75">
      <c r="A31" s="25" t="s">
        <v>10</v>
      </c>
      <c r="B31" s="28" t="s">
        <v>118</v>
      </c>
      <c r="C31" s="28"/>
      <c r="D31" s="84"/>
      <c r="E31" s="84"/>
      <c r="F31" s="34"/>
      <c r="G31" s="34"/>
    </row>
    <row r="32" spans="1:7" ht="12.75">
      <c r="A32" s="25" t="s">
        <v>12</v>
      </c>
      <c r="B32" s="43" t="s">
        <v>119</v>
      </c>
      <c r="C32" s="43"/>
      <c r="D32" s="136"/>
      <c r="E32" s="136"/>
      <c r="F32" s="36"/>
      <c r="G32" s="36"/>
    </row>
    <row r="33" spans="1:7" ht="12.75">
      <c r="A33" s="25" t="s">
        <v>14</v>
      </c>
      <c r="B33" s="16" t="s">
        <v>120</v>
      </c>
      <c r="C33" s="16"/>
      <c r="D33" s="36"/>
      <c r="E33" s="36"/>
      <c r="F33" s="36"/>
      <c r="G33" s="36"/>
    </row>
    <row r="34" spans="1:7" ht="12.75">
      <c r="A34" s="31" t="s">
        <v>17</v>
      </c>
      <c r="B34" s="18" t="s">
        <v>121</v>
      </c>
      <c r="C34" s="18"/>
      <c r="D34" s="132"/>
      <c r="E34" s="132"/>
      <c r="F34" s="36"/>
      <c r="G34" s="36"/>
    </row>
    <row r="35" spans="1:7" ht="15" customHeight="1">
      <c r="A35" s="26"/>
      <c r="B35" s="27" t="s">
        <v>72</v>
      </c>
      <c r="C35" s="27"/>
      <c r="D35" s="44">
        <f>D30</f>
        <v>0</v>
      </c>
      <c r="E35" s="44">
        <f>E30</f>
        <v>0</v>
      </c>
      <c r="F35" s="44">
        <f>F30</f>
        <v>0</v>
      </c>
      <c r="G35" s="44">
        <f>G30</f>
        <v>0</v>
      </c>
    </row>
    <row r="36" spans="1:7" ht="15">
      <c r="A36" s="40">
        <v>2</v>
      </c>
      <c r="B36" s="5" t="s">
        <v>21</v>
      </c>
      <c r="C36" s="45"/>
      <c r="D36" s="36">
        <f>SUM(D37:D40)</f>
        <v>194610086</v>
      </c>
      <c r="E36" s="36">
        <f>SUM(E37:E40)</f>
        <v>195181448</v>
      </c>
      <c r="F36" s="36">
        <f>SUM(F37:F40)</f>
        <v>200561791</v>
      </c>
      <c r="G36" s="36">
        <f>SUM(G37:G40)</f>
        <v>201423435</v>
      </c>
    </row>
    <row r="37" spans="1:7" ht="12.75">
      <c r="A37" s="25" t="s">
        <v>10</v>
      </c>
      <c r="B37" s="16" t="s">
        <v>22</v>
      </c>
      <c r="C37" s="16"/>
      <c r="D37" s="36">
        <v>26840000</v>
      </c>
      <c r="E37" s="36">
        <v>26840000</v>
      </c>
      <c r="F37" s="36">
        <v>26840000</v>
      </c>
      <c r="G37" s="36">
        <v>26840000</v>
      </c>
    </row>
    <row r="38" spans="1:9" ht="12.75">
      <c r="A38" s="25" t="s">
        <v>12</v>
      </c>
      <c r="B38" s="32" t="s">
        <v>122</v>
      </c>
      <c r="C38" s="32"/>
      <c r="D38" s="131">
        <v>49039325</v>
      </c>
      <c r="E38" s="131">
        <v>49534672</v>
      </c>
      <c r="F38" s="34">
        <f>50540497-505475</f>
        <v>50035022</v>
      </c>
      <c r="G38" s="34">
        <v>50540597</v>
      </c>
      <c r="I38" s="38"/>
    </row>
    <row r="39" spans="1:9" ht="12.75">
      <c r="A39" s="25" t="s">
        <v>14</v>
      </c>
      <c r="B39" s="32" t="s">
        <v>68</v>
      </c>
      <c r="C39" s="32"/>
      <c r="D39" s="131">
        <v>88929228</v>
      </c>
      <c r="E39" s="131">
        <v>89827503</v>
      </c>
      <c r="F39" s="36">
        <f>91296820-912968</f>
        <v>90383852</v>
      </c>
      <c r="G39" s="36">
        <v>90560270</v>
      </c>
      <c r="I39" s="38"/>
    </row>
    <row r="40" spans="1:7" ht="12.75">
      <c r="A40" s="31" t="s">
        <v>17</v>
      </c>
      <c r="B40" s="28" t="s">
        <v>124</v>
      </c>
      <c r="C40" s="28"/>
      <c r="D40" s="84">
        <v>29801533</v>
      </c>
      <c r="E40" s="84">
        <f>25858203+3121070</f>
        <v>28979273</v>
      </c>
      <c r="F40" s="36">
        <f>33982568-679651</f>
        <v>33302917</v>
      </c>
      <c r="G40" s="36">
        <v>33482568</v>
      </c>
    </row>
    <row r="41" spans="1:7" ht="15" customHeight="1">
      <c r="A41" s="26"/>
      <c r="B41" s="27" t="s">
        <v>69</v>
      </c>
      <c r="C41" s="27"/>
      <c r="D41" s="44">
        <f>D36</f>
        <v>194610086</v>
      </c>
      <c r="E41" s="44">
        <f>E36</f>
        <v>195181448</v>
      </c>
      <c r="F41" s="44">
        <f>F36</f>
        <v>200561791</v>
      </c>
      <c r="G41" s="44">
        <f>G36</f>
        <v>201423435</v>
      </c>
    </row>
    <row r="42" spans="1:7" ht="15">
      <c r="A42" s="40">
        <v>3</v>
      </c>
      <c r="B42" s="5" t="s">
        <v>23</v>
      </c>
      <c r="C42" s="45"/>
      <c r="D42" s="135"/>
      <c r="E42" s="135"/>
      <c r="F42" s="36"/>
      <c r="G42" s="36"/>
    </row>
    <row r="43" spans="1:7" ht="15">
      <c r="A43" s="40">
        <v>4</v>
      </c>
      <c r="B43" s="5" t="s">
        <v>24</v>
      </c>
      <c r="C43" s="45"/>
      <c r="D43" s="135"/>
      <c r="E43" s="135"/>
      <c r="F43" s="36"/>
      <c r="G43" s="36"/>
    </row>
    <row r="44" spans="1:7" ht="12.75">
      <c r="A44" s="25" t="s">
        <v>10</v>
      </c>
      <c r="B44" s="28" t="s">
        <v>125</v>
      </c>
      <c r="C44" s="28"/>
      <c r="D44" s="84"/>
      <c r="E44" s="84"/>
      <c r="F44" s="36"/>
      <c r="G44" s="36"/>
    </row>
    <row r="45" spans="1:7" ht="12.75">
      <c r="A45" s="25" t="s">
        <v>12</v>
      </c>
      <c r="B45" s="32" t="s">
        <v>25</v>
      </c>
      <c r="C45" s="32"/>
      <c r="D45" s="131"/>
      <c r="E45" s="131"/>
      <c r="F45" s="36"/>
      <c r="G45" s="36"/>
    </row>
    <row r="46" spans="1:7" ht="12.75">
      <c r="A46" s="25" t="s">
        <v>14</v>
      </c>
      <c r="B46" s="32" t="s">
        <v>123</v>
      </c>
      <c r="C46" s="32"/>
      <c r="D46" s="131"/>
      <c r="E46" s="131"/>
      <c r="F46" s="36"/>
      <c r="G46" s="36"/>
    </row>
    <row r="47" spans="1:7" ht="15" customHeight="1">
      <c r="A47" s="26"/>
      <c r="B47" s="27" t="s">
        <v>13</v>
      </c>
      <c r="C47" s="27"/>
      <c r="D47" s="44">
        <v>0</v>
      </c>
      <c r="E47" s="44">
        <v>0</v>
      </c>
      <c r="F47" s="44">
        <v>0</v>
      </c>
      <c r="G47" s="44">
        <v>0</v>
      </c>
    </row>
    <row r="48" spans="1:7" ht="15">
      <c r="A48" s="40">
        <v>5</v>
      </c>
      <c r="B48" s="5" t="s">
        <v>126</v>
      </c>
      <c r="C48" s="45"/>
      <c r="D48" s="135"/>
      <c r="E48" s="135"/>
      <c r="F48" s="36"/>
      <c r="G48" s="36"/>
    </row>
    <row r="49" spans="1:7" ht="15">
      <c r="A49" s="40">
        <v>6</v>
      </c>
      <c r="B49" s="5" t="s">
        <v>127</v>
      </c>
      <c r="C49" s="45"/>
      <c r="D49" s="135"/>
      <c r="E49" s="135"/>
      <c r="F49" s="36"/>
      <c r="G49" s="36"/>
    </row>
    <row r="50" spans="1:7" ht="15">
      <c r="A50" s="26"/>
      <c r="B50" s="29" t="s">
        <v>73</v>
      </c>
      <c r="C50" s="29"/>
      <c r="D50" s="37">
        <f>D30+D36+D42+D43+D48+D49</f>
        <v>194610086</v>
      </c>
      <c r="E50" s="37">
        <f>E30+E36+E42+E43+E48+E49</f>
        <v>195181448</v>
      </c>
      <c r="F50" s="37">
        <f>F30+F36+F42+F43+F48+F49</f>
        <v>200561791</v>
      </c>
      <c r="G50" s="37">
        <f>G30+G36+G42+G43+G48+G49</f>
        <v>201423435</v>
      </c>
    </row>
    <row r="51" spans="1:7" ht="15">
      <c r="A51" s="40"/>
      <c r="B51" s="45"/>
      <c r="C51" s="45"/>
      <c r="D51" s="135"/>
      <c r="E51" s="135"/>
      <c r="F51" s="36"/>
      <c r="G51" s="36"/>
    </row>
    <row r="52" spans="1:7" ht="15.75">
      <c r="A52" s="26"/>
      <c r="B52" s="47" t="s">
        <v>128</v>
      </c>
      <c r="C52" s="47"/>
      <c r="D52" s="48">
        <f>D27+D50</f>
        <v>310845222</v>
      </c>
      <c r="E52" s="48">
        <f>E27+E50</f>
        <v>297461677</v>
      </c>
      <c r="F52" s="48">
        <f>F27+F50</f>
        <v>304502496</v>
      </c>
      <c r="G52" s="48">
        <f>G27+G50</f>
        <v>296952831</v>
      </c>
    </row>
    <row r="53" spans="1:7" ht="12.75">
      <c r="A53" s="20"/>
      <c r="B53" s="21"/>
      <c r="C53" s="21"/>
      <c r="D53" s="21"/>
      <c r="E53" s="21"/>
      <c r="F53" s="21"/>
      <c r="G53" s="21"/>
    </row>
    <row r="54" spans="1:7" ht="12.75">
      <c r="A54" s="20"/>
      <c r="B54" s="20"/>
      <c r="C54" s="20"/>
      <c r="D54" s="20"/>
      <c r="E54" s="20"/>
      <c r="F54" s="127"/>
      <c r="G54" s="21"/>
    </row>
    <row r="55" spans="1:7" ht="15">
      <c r="A55" s="11"/>
      <c r="B55" s="11"/>
      <c r="C55" s="11"/>
      <c r="D55" s="11"/>
      <c r="E55" s="11"/>
      <c r="F55" s="11"/>
      <c r="G55" s="11"/>
    </row>
    <row r="56" spans="1:7" ht="15">
      <c r="A56" s="11"/>
      <c r="B56" s="11"/>
      <c r="C56" s="11"/>
      <c r="D56" s="11"/>
      <c r="E56" s="11"/>
      <c r="F56" s="11"/>
      <c r="G56" s="11"/>
    </row>
  </sheetData>
  <sheetProtection/>
  <mergeCells count="1">
    <mergeCell ref="A1:G1"/>
  </mergeCells>
  <printOptions/>
  <pageMargins left="0.4" right="0.49" top="0.48" bottom="0.49" header="0.48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G57"/>
  <sheetViews>
    <sheetView zoomScalePageLayoutView="0" workbookViewId="0" topLeftCell="A10">
      <selection activeCell="C58" sqref="C58"/>
    </sheetView>
  </sheetViews>
  <sheetFormatPr defaultColWidth="9.140625" defaultRowHeight="12.75"/>
  <cols>
    <col min="1" max="1" width="3.7109375" style="0" customWidth="1"/>
    <col min="2" max="2" width="47.421875" style="0" customWidth="1"/>
    <col min="3" max="4" width="13.8515625" style="0" customWidth="1"/>
    <col min="5" max="5" width="15.28125" style="0" customWidth="1"/>
    <col min="6" max="6" width="15.140625" style="0" customWidth="1"/>
    <col min="7" max="7" width="15.421875" style="38" customWidth="1"/>
  </cols>
  <sheetData>
    <row r="1" spans="1:7" ht="15">
      <c r="A1" s="163"/>
      <c r="B1" s="163"/>
      <c r="C1" s="163"/>
      <c r="D1" s="163"/>
      <c r="E1" s="163"/>
      <c r="F1" s="163"/>
      <c r="G1" s="163"/>
    </row>
    <row r="2" spans="1:7" ht="45">
      <c r="A2" s="13" t="s">
        <v>8</v>
      </c>
      <c r="B2" s="8" t="s">
        <v>129</v>
      </c>
      <c r="C2" s="13" t="s">
        <v>150</v>
      </c>
      <c r="D2" s="7" t="s">
        <v>0</v>
      </c>
      <c r="E2" s="147" t="s">
        <v>1</v>
      </c>
      <c r="F2" s="121" t="s">
        <v>1</v>
      </c>
      <c r="G2" s="121" t="s">
        <v>1</v>
      </c>
    </row>
    <row r="3" spans="1:7" ht="10.5" customHeight="1">
      <c r="A3" s="8"/>
      <c r="B3" s="8"/>
      <c r="C3" s="8"/>
      <c r="D3" s="8"/>
      <c r="E3" s="8"/>
      <c r="F3" s="33"/>
      <c r="G3" s="33"/>
    </row>
    <row r="4" spans="1:7" ht="14.25">
      <c r="A4" s="56" t="s">
        <v>2</v>
      </c>
      <c r="B4" s="5" t="s">
        <v>140</v>
      </c>
      <c r="C4" s="5"/>
      <c r="D4" s="5"/>
      <c r="E4" s="5"/>
      <c r="F4" s="49"/>
      <c r="G4" s="49"/>
    </row>
    <row r="5" spans="1:7" ht="12.75">
      <c r="A5" s="1"/>
      <c r="B5" s="52"/>
      <c r="C5" s="52"/>
      <c r="D5" s="52"/>
      <c r="E5" s="52"/>
      <c r="F5" s="50"/>
      <c r="G5" s="50"/>
    </row>
    <row r="6" spans="1:7" ht="15">
      <c r="A6" s="45">
        <v>1</v>
      </c>
      <c r="B6" s="41" t="s">
        <v>130</v>
      </c>
      <c r="C6" s="41"/>
      <c r="D6" s="41"/>
      <c r="E6" s="41"/>
      <c r="F6" s="50"/>
      <c r="G6" s="50"/>
    </row>
    <row r="7" spans="1:7" ht="15">
      <c r="A7" s="45">
        <v>2</v>
      </c>
      <c r="B7" s="41" t="s">
        <v>131</v>
      </c>
      <c r="C7" s="41"/>
      <c r="D7" s="50">
        <f>SUM(D8:D10)</f>
        <v>0</v>
      </c>
      <c r="E7" s="50">
        <f>SUM(E8:E10)</f>
        <v>12782554</v>
      </c>
      <c r="F7" s="50">
        <f>SUM(F8:F10)</f>
        <v>0</v>
      </c>
      <c r="G7" s="50"/>
    </row>
    <row r="8" spans="1:7" ht="12.75">
      <c r="A8" s="25" t="s">
        <v>10</v>
      </c>
      <c r="B8" s="53" t="s">
        <v>132</v>
      </c>
      <c r="C8" s="53"/>
      <c r="D8" s="137"/>
      <c r="E8" s="137">
        <v>12782554</v>
      </c>
      <c r="F8" s="50"/>
      <c r="G8" s="50"/>
    </row>
    <row r="9" spans="1:7" ht="12.75">
      <c r="A9" s="25" t="s">
        <v>12</v>
      </c>
      <c r="B9" s="53" t="s">
        <v>26</v>
      </c>
      <c r="C9" s="53"/>
      <c r="D9" s="53"/>
      <c r="E9" s="53"/>
      <c r="F9" s="50"/>
      <c r="G9" s="50"/>
    </row>
    <row r="10" spans="1:7" ht="14.25">
      <c r="A10" s="25" t="s">
        <v>14</v>
      </c>
      <c r="B10" s="57" t="s">
        <v>133</v>
      </c>
      <c r="C10" s="106"/>
      <c r="D10" s="106"/>
      <c r="E10" s="106"/>
      <c r="F10" s="51"/>
      <c r="G10" s="50"/>
    </row>
    <row r="11" spans="1:7" ht="15" customHeight="1">
      <c r="A11" s="26"/>
      <c r="B11" s="27" t="s">
        <v>69</v>
      </c>
      <c r="C11" s="27"/>
      <c r="D11" s="44">
        <f>D6+D7</f>
        <v>0</v>
      </c>
      <c r="E11" s="44">
        <f>E6+E7</f>
        <v>12782554</v>
      </c>
      <c r="F11" s="44">
        <f>F6+F7</f>
        <v>0</v>
      </c>
      <c r="G11" s="44">
        <f>G6+G7</f>
        <v>0</v>
      </c>
    </row>
    <row r="12" spans="1:7" ht="15">
      <c r="A12" s="45">
        <v>3</v>
      </c>
      <c r="B12" s="41" t="s">
        <v>134</v>
      </c>
      <c r="C12" s="41"/>
      <c r="D12" s="139">
        <f>SUM(D13:D17)</f>
        <v>153854238</v>
      </c>
      <c r="E12" s="139">
        <f>SUM(E13:E17)</f>
        <v>127583339</v>
      </c>
      <c r="F12" s="50">
        <f>SUM(F13:F17)</f>
        <v>147139896</v>
      </c>
      <c r="G12" s="50">
        <f>SUM(G13:G17)</f>
        <v>139041673</v>
      </c>
    </row>
    <row r="13" spans="1:7" ht="12.75">
      <c r="A13" s="25" t="s">
        <v>10</v>
      </c>
      <c r="B13" s="54" t="s">
        <v>135</v>
      </c>
      <c r="C13" s="54"/>
      <c r="D13" s="50">
        <v>7670575</v>
      </c>
      <c r="E13" s="50">
        <v>2713094</v>
      </c>
      <c r="F13" s="50">
        <v>6275725</v>
      </c>
      <c r="G13" s="50">
        <v>9785848</v>
      </c>
    </row>
    <row r="14" spans="1:7" ht="12.75">
      <c r="A14" s="25" t="s">
        <v>12</v>
      </c>
      <c r="B14" s="54" t="s">
        <v>136</v>
      </c>
      <c r="C14" s="54"/>
      <c r="D14" s="140">
        <v>253096</v>
      </c>
      <c r="E14" s="140">
        <v>662647</v>
      </c>
      <c r="F14" s="50">
        <v>403025</v>
      </c>
      <c r="G14" s="50">
        <v>423212</v>
      </c>
    </row>
    <row r="15" spans="1:7" ht="12.75">
      <c r="A15" s="25" t="s">
        <v>14</v>
      </c>
      <c r="B15" s="54" t="s">
        <v>27</v>
      </c>
      <c r="C15" s="54"/>
      <c r="D15" s="140">
        <v>230917</v>
      </c>
      <c r="E15" s="140">
        <v>237148</v>
      </c>
      <c r="F15" s="49">
        <f>159436+37730</f>
        <v>197166</v>
      </c>
      <c r="G15" s="49">
        <v>226233</v>
      </c>
    </row>
    <row r="16" spans="1:7" ht="12.75">
      <c r="A16" s="31" t="s">
        <v>17</v>
      </c>
      <c r="B16" s="55" t="s">
        <v>137</v>
      </c>
      <c r="C16" s="55"/>
      <c r="D16" s="141">
        <v>145699650</v>
      </c>
      <c r="E16" s="141">
        <f>120849380+3121070</f>
        <v>123970450</v>
      </c>
      <c r="F16" s="50">
        <v>140106380</v>
      </c>
      <c r="G16" s="50">
        <v>128606380</v>
      </c>
    </row>
    <row r="17" spans="1:7" ht="12.75">
      <c r="A17" s="30" t="s">
        <v>15</v>
      </c>
      <c r="B17" s="55" t="s">
        <v>138</v>
      </c>
      <c r="C17" s="55"/>
      <c r="D17" s="141"/>
      <c r="E17" s="141"/>
      <c r="F17" s="50">
        <v>157600</v>
      </c>
      <c r="G17" s="50"/>
    </row>
    <row r="18" spans="1:7" ht="15" customHeight="1">
      <c r="A18" s="26"/>
      <c r="B18" s="27" t="s">
        <v>70</v>
      </c>
      <c r="C18" s="27"/>
      <c r="D18" s="44">
        <f>D12</f>
        <v>153854238</v>
      </c>
      <c r="E18" s="44">
        <f>E12</f>
        <v>127583339</v>
      </c>
      <c r="F18" s="44">
        <f>F6+F7+F12</f>
        <v>147139896</v>
      </c>
      <c r="G18" s="44">
        <f>G6+G7+G12</f>
        <v>139041673</v>
      </c>
    </row>
    <row r="19" spans="1:7" ht="15">
      <c r="A19" s="45">
        <v>4</v>
      </c>
      <c r="B19" s="41" t="s">
        <v>139</v>
      </c>
      <c r="C19" s="41"/>
      <c r="D19" s="41"/>
      <c r="E19" s="41"/>
      <c r="F19" s="50"/>
      <c r="G19" s="50"/>
    </row>
    <row r="20" spans="1:7" ht="15">
      <c r="A20" s="45">
        <v>5</v>
      </c>
      <c r="B20" s="41" t="s">
        <v>28</v>
      </c>
      <c r="C20" s="41"/>
      <c r="D20" s="41"/>
      <c r="E20" s="41"/>
      <c r="F20" s="50"/>
      <c r="G20" s="50"/>
    </row>
    <row r="21" spans="1:7" ht="12.75">
      <c r="A21" s="1"/>
      <c r="B21" s="55"/>
      <c r="C21" s="55"/>
      <c r="D21" s="55"/>
      <c r="E21" s="55"/>
      <c r="F21" s="49"/>
      <c r="G21" s="49"/>
    </row>
    <row r="22" spans="1:7" ht="15" customHeight="1">
      <c r="A22" s="26"/>
      <c r="B22" s="58" t="s">
        <v>200</v>
      </c>
      <c r="C22" s="58"/>
      <c r="D22" s="44">
        <f>D6+D7+D12+D19+D20</f>
        <v>153854238</v>
      </c>
      <c r="E22" s="44">
        <f>E6+E7+E12+E19+E20</f>
        <v>140365893</v>
      </c>
      <c r="F22" s="44">
        <f>F6+F7+F12+F19+F20</f>
        <v>147139896</v>
      </c>
      <c r="G22" s="44">
        <f>G6+G7+G12+G19+G20</f>
        <v>139041673</v>
      </c>
    </row>
    <row r="23" spans="1:7" ht="12.75">
      <c r="A23" s="1"/>
      <c r="B23" s="55"/>
      <c r="C23" s="55"/>
      <c r="D23" s="55"/>
      <c r="E23" s="55"/>
      <c r="F23" s="50"/>
      <c r="G23" s="50"/>
    </row>
    <row r="24" spans="1:7" ht="15">
      <c r="A24" s="13" t="s">
        <v>3</v>
      </c>
      <c r="B24" s="59" t="s">
        <v>75</v>
      </c>
      <c r="C24" s="59"/>
      <c r="D24" s="142"/>
      <c r="E24" s="142"/>
      <c r="F24" s="33"/>
      <c r="G24" s="33"/>
    </row>
    <row r="25" spans="1:7" ht="15">
      <c r="A25" s="45">
        <v>1</v>
      </c>
      <c r="B25" s="41" t="s">
        <v>141</v>
      </c>
      <c r="C25" s="41"/>
      <c r="D25" s="50">
        <f>SUM(D26:D27)</f>
        <v>11405917</v>
      </c>
      <c r="E25" s="50">
        <f>SUM(E26:E27)</f>
        <v>15377342</v>
      </c>
      <c r="F25" s="50">
        <f>SUM(F26:F27)</f>
        <v>19343338</v>
      </c>
      <c r="G25" s="50">
        <f>SUM(G26:G27)</f>
        <v>23286192</v>
      </c>
    </row>
    <row r="26" spans="1:7" ht="12.75">
      <c r="A26" s="25" t="s">
        <v>10</v>
      </c>
      <c r="B26" s="55" t="s">
        <v>29</v>
      </c>
      <c r="C26" s="55"/>
      <c r="D26" s="141">
        <v>11405917</v>
      </c>
      <c r="E26" s="141">
        <v>15377342</v>
      </c>
      <c r="F26" s="50">
        <v>19343338</v>
      </c>
      <c r="G26" s="50">
        <v>23286192</v>
      </c>
    </row>
    <row r="27" spans="1:7" ht="12.75">
      <c r="A27" s="25" t="s">
        <v>12</v>
      </c>
      <c r="B27" s="55" t="s">
        <v>30</v>
      </c>
      <c r="C27" s="55"/>
      <c r="D27" s="138"/>
      <c r="E27" s="138"/>
      <c r="F27" s="50">
        <v>0</v>
      </c>
      <c r="G27" s="50"/>
    </row>
    <row r="28" spans="1:7" ht="15" customHeight="1">
      <c r="A28" s="26"/>
      <c r="B28" s="27" t="s">
        <v>72</v>
      </c>
      <c r="C28" s="27"/>
      <c r="D28" s="130"/>
      <c r="E28" s="130"/>
      <c r="F28" s="44"/>
      <c r="G28" s="83"/>
    </row>
    <row r="29" spans="1:7" ht="15">
      <c r="A29" s="40">
        <v>2</v>
      </c>
      <c r="B29" s="52" t="s">
        <v>142</v>
      </c>
      <c r="C29" s="69"/>
      <c r="D29" s="143"/>
      <c r="E29" s="143"/>
      <c r="F29" s="46"/>
      <c r="G29" s="36"/>
    </row>
    <row r="30" spans="1:7" ht="15">
      <c r="A30" s="40">
        <v>3</v>
      </c>
      <c r="B30" s="52" t="s">
        <v>31</v>
      </c>
      <c r="C30" s="69"/>
      <c r="D30" s="143"/>
      <c r="E30" s="143"/>
      <c r="F30" s="46"/>
      <c r="G30" s="36"/>
    </row>
    <row r="31" spans="1:7" ht="15">
      <c r="A31" s="40">
        <v>4</v>
      </c>
      <c r="B31" s="52" t="s">
        <v>143</v>
      </c>
      <c r="C31" s="69"/>
      <c r="D31" s="69"/>
      <c r="E31" s="69"/>
      <c r="F31" s="46"/>
      <c r="G31" s="36"/>
    </row>
    <row r="32" spans="1:7" ht="12.75">
      <c r="A32" s="10"/>
      <c r="B32" s="14"/>
      <c r="C32" s="14"/>
      <c r="D32" s="14"/>
      <c r="E32" s="14"/>
      <c r="F32" s="50"/>
      <c r="G32" s="50"/>
    </row>
    <row r="33" spans="1:7" ht="15" customHeight="1">
      <c r="A33" s="26"/>
      <c r="B33" s="58" t="s">
        <v>76</v>
      </c>
      <c r="C33" s="58"/>
      <c r="D33" s="44">
        <f>D25+D29+D30+D31</f>
        <v>11405917</v>
      </c>
      <c r="E33" s="44">
        <f>E25+E29+E30+E31</f>
        <v>15377342</v>
      </c>
      <c r="F33" s="44">
        <f>F25+F29+F30+F31</f>
        <v>19343338</v>
      </c>
      <c r="G33" s="44">
        <f>G25+G29+G30+G31</f>
        <v>23286192</v>
      </c>
    </row>
    <row r="34" spans="1:7" ht="6.75" customHeight="1">
      <c r="A34" s="10"/>
      <c r="B34" s="15"/>
      <c r="C34" s="15"/>
      <c r="D34" s="15"/>
      <c r="E34" s="15"/>
      <c r="F34" s="49"/>
      <c r="G34" s="49"/>
    </row>
    <row r="35" spans="1:7" ht="15" customHeight="1">
      <c r="A35" s="26"/>
      <c r="B35" s="58" t="s">
        <v>77</v>
      </c>
      <c r="C35" s="58"/>
      <c r="D35" s="44">
        <f>D33+D22</f>
        <v>165260155</v>
      </c>
      <c r="E35" s="44">
        <f>E33+E22</f>
        <v>155743235</v>
      </c>
      <c r="F35" s="44">
        <f>F33+F22</f>
        <v>166483234</v>
      </c>
      <c r="G35" s="44">
        <f>G33+G22</f>
        <v>162327865</v>
      </c>
    </row>
    <row r="36" spans="1:7" ht="12.75">
      <c r="A36" s="10"/>
      <c r="B36" s="14"/>
      <c r="C36" s="14"/>
      <c r="D36" s="14"/>
      <c r="E36" s="14"/>
      <c r="F36" s="50"/>
      <c r="G36" s="50"/>
    </row>
    <row r="37" spans="1:7" ht="12.75">
      <c r="A37" s="10" t="s">
        <v>4</v>
      </c>
      <c r="B37" s="22" t="s">
        <v>78</v>
      </c>
      <c r="C37" s="107"/>
      <c r="D37" s="107"/>
      <c r="E37" s="107"/>
      <c r="F37" s="38"/>
      <c r="G37" s="50"/>
    </row>
    <row r="38" spans="1:7" ht="8.25" customHeight="1">
      <c r="A38" s="10"/>
      <c r="B38" s="14"/>
      <c r="C38" s="14"/>
      <c r="D38" s="14"/>
      <c r="E38" s="14"/>
      <c r="F38" s="64"/>
      <c r="G38" s="50"/>
    </row>
    <row r="39" spans="1:7" ht="12.75">
      <c r="A39" s="5">
        <v>1</v>
      </c>
      <c r="B39" s="55" t="s">
        <v>144</v>
      </c>
      <c r="C39" s="55"/>
      <c r="D39" s="141"/>
      <c r="E39" s="141"/>
      <c r="F39" s="64"/>
      <c r="G39" s="50"/>
    </row>
    <row r="40" spans="1:7" ht="12.75">
      <c r="A40" s="5">
        <v>2</v>
      </c>
      <c r="B40" s="55" t="s">
        <v>145</v>
      </c>
      <c r="C40" s="55"/>
      <c r="D40" s="141"/>
      <c r="E40" s="141"/>
      <c r="F40" s="64"/>
      <c r="G40" s="50"/>
    </row>
    <row r="41" spans="1:7" ht="12.75">
      <c r="A41" s="5">
        <v>3</v>
      </c>
      <c r="B41" s="55" t="s">
        <v>32</v>
      </c>
      <c r="C41" s="55"/>
      <c r="D41" s="141">
        <v>132000000</v>
      </c>
      <c r="E41" s="141">
        <v>132000000</v>
      </c>
      <c r="F41" s="64">
        <v>132000000</v>
      </c>
      <c r="G41" s="50">
        <v>132000000</v>
      </c>
    </row>
    <row r="42" spans="1:7" ht="12.75">
      <c r="A42" s="5">
        <v>4</v>
      </c>
      <c r="B42" s="55" t="s">
        <v>146</v>
      </c>
      <c r="C42" s="55"/>
      <c r="D42" s="141"/>
      <c r="E42" s="141"/>
      <c r="F42" s="64"/>
      <c r="G42" s="50"/>
    </row>
    <row r="43" spans="1:7" ht="12.75">
      <c r="A43" s="5">
        <v>5</v>
      </c>
      <c r="B43" s="55" t="s">
        <v>147</v>
      </c>
      <c r="C43" s="55"/>
      <c r="D43" s="141"/>
      <c r="E43" s="141"/>
      <c r="F43" s="64"/>
      <c r="G43" s="50"/>
    </row>
    <row r="44" spans="1:7" ht="12.75">
      <c r="A44" s="5">
        <v>6</v>
      </c>
      <c r="B44" s="55" t="s">
        <v>34</v>
      </c>
      <c r="C44" s="55"/>
      <c r="D44" s="141"/>
      <c r="E44" s="141"/>
      <c r="F44" s="64"/>
      <c r="G44" s="49"/>
    </row>
    <row r="45" spans="1:7" ht="15">
      <c r="A45" s="5">
        <v>7</v>
      </c>
      <c r="B45" s="55" t="s">
        <v>35</v>
      </c>
      <c r="C45" s="80"/>
      <c r="D45" s="144">
        <v>193000</v>
      </c>
      <c r="E45" s="144">
        <v>185000</v>
      </c>
      <c r="F45" s="64"/>
      <c r="G45" s="33"/>
    </row>
    <row r="46" spans="1:7" ht="12.75">
      <c r="A46" s="5">
        <v>8</v>
      </c>
      <c r="B46" s="55" t="s">
        <v>149</v>
      </c>
      <c r="C46" s="55"/>
      <c r="D46" s="141"/>
      <c r="E46" s="141"/>
      <c r="F46" s="64"/>
      <c r="G46" s="50"/>
    </row>
    <row r="47" spans="1:7" ht="12.75">
      <c r="A47" s="5">
        <v>9</v>
      </c>
      <c r="B47" s="55" t="s">
        <v>148</v>
      </c>
      <c r="C47" s="55"/>
      <c r="D47" s="141">
        <v>9718442</v>
      </c>
      <c r="E47" s="141">
        <v>6019262</v>
      </c>
      <c r="F47" s="64">
        <v>2624966</v>
      </c>
      <c r="G47" s="50">
        <v>918423</v>
      </c>
    </row>
    <row r="48" spans="1:7" ht="13.5" customHeight="1">
      <c r="A48" s="5">
        <v>10</v>
      </c>
      <c r="B48" s="55" t="s">
        <v>36</v>
      </c>
      <c r="C48" s="55"/>
      <c r="D48" s="141">
        <v>3673625</v>
      </c>
      <c r="E48" s="141">
        <v>3514180</v>
      </c>
      <c r="F48" s="64">
        <v>3394296</v>
      </c>
      <c r="G48" s="64">
        <v>1706543</v>
      </c>
    </row>
    <row r="49" spans="1:7" ht="12.75">
      <c r="A49" s="60"/>
      <c r="B49" s="81" t="s">
        <v>79</v>
      </c>
      <c r="C49" s="81"/>
      <c r="D49" s="65">
        <f>SUM(D39:D48)</f>
        <v>145585067</v>
      </c>
      <c r="E49" s="65">
        <f>SUM(E39:E48)</f>
        <v>141718442</v>
      </c>
      <c r="F49" s="65">
        <f>SUM(F39:F48)</f>
        <v>138019262</v>
      </c>
      <c r="G49" s="65">
        <f>SUM(G39:G48)</f>
        <v>134624966</v>
      </c>
    </row>
    <row r="50" spans="1:7" ht="12.75">
      <c r="A50" s="1"/>
      <c r="B50" s="1"/>
      <c r="C50" s="1"/>
      <c r="D50" s="1"/>
      <c r="E50" s="1"/>
      <c r="F50" s="63"/>
      <c r="G50" s="50"/>
    </row>
    <row r="51" spans="1:7" ht="15.75">
      <c r="A51" s="62"/>
      <c r="B51" s="58" t="s">
        <v>80</v>
      </c>
      <c r="C51" s="58"/>
      <c r="D51" s="66">
        <f>D49+D35</f>
        <v>310845222</v>
      </c>
      <c r="E51" s="66">
        <f>E49+E35</f>
        <v>297461677</v>
      </c>
      <c r="F51" s="66">
        <f>F49+F35</f>
        <v>304502496</v>
      </c>
      <c r="G51" s="66">
        <f>G49+G35</f>
        <v>296952831</v>
      </c>
    </row>
    <row r="52" spans="1:7" ht="12.75">
      <c r="A52" s="3"/>
      <c r="B52" s="3"/>
      <c r="C52" s="3"/>
      <c r="D52" s="3"/>
      <c r="E52" s="3"/>
      <c r="F52" s="3"/>
      <c r="G52" s="79"/>
    </row>
    <row r="53" spans="1:7" ht="12.75">
      <c r="A53" s="3"/>
      <c r="B53" s="3"/>
      <c r="C53" s="3"/>
      <c r="D53" s="3"/>
      <c r="E53" s="3"/>
      <c r="F53" s="79"/>
      <c r="G53" s="79"/>
    </row>
    <row r="54" spans="1:7" ht="12.75">
      <c r="A54" s="3"/>
      <c r="B54" s="3"/>
      <c r="C54" s="3"/>
      <c r="D54" s="79">
        <f>D51-'B.aktiv'!D52</f>
        <v>0</v>
      </c>
      <c r="E54" s="3"/>
      <c r="F54" s="12"/>
      <c r="G54" s="79"/>
    </row>
    <row r="55" spans="1:7" ht="12.75">
      <c r="A55" s="3"/>
      <c r="B55" s="3"/>
      <c r="C55" s="3"/>
      <c r="D55" s="3"/>
      <c r="E55" s="3"/>
      <c r="F55" s="3"/>
      <c r="G55" s="79"/>
    </row>
    <row r="57" ht="12.75">
      <c r="C57" s="38">
        <f>D47+D48</f>
        <v>13392067</v>
      </c>
    </row>
  </sheetData>
  <sheetProtection/>
  <mergeCells count="1">
    <mergeCell ref="A1:G1"/>
  </mergeCells>
  <printOptions/>
  <pageMargins left="0.23" right="0.17" top="0.77" bottom="0.49" header="0.5" footer="0.5"/>
  <pageSetup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C3:L31"/>
  <sheetViews>
    <sheetView zoomScalePageLayoutView="0" workbookViewId="0" topLeftCell="C1">
      <selection activeCell="D9" sqref="D9"/>
    </sheetView>
  </sheetViews>
  <sheetFormatPr defaultColWidth="9.140625" defaultRowHeight="12.75"/>
  <cols>
    <col min="2" max="2" width="4.140625" style="0" customWidth="1"/>
    <col min="3" max="3" width="4.28125" style="85" customWidth="1"/>
    <col min="4" max="4" width="58.8515625" style="0" customWidth="1"/>
    <col min="5" max="5" width="15.28125" style="0" customWidth="1"/>
    <col min="6" max="6" width="15.7109375" style="0" customWidth="1"/>
    <col min="7" max="7" width="13.28125" style="0" customWidth="1"/>
    <col min="8" max="8" width="12.28125" style="0" customWidth="1"/>
    <col min="9" max="9" width="15.140625" style="0" hidden="1" customWidth="1"/>
    <col min="10" max="10" width="5.140625" style="0" customWidth="1"/>
  </cols>
  <sheetData>
    <row r="1" ht="12.75"/>
    <row r="2" ht="12.75"/>
    <row r="3" spans="3:9" ht="15.75">
      <c r="C3" s="148" t="s">
        <v>151</v>
      </c>
      <c r="D3" s="148"/>
      <c r="E3" s="148"/>
      <c r="F3" s="148"/>
      <c r="G3" s="148"/>
      <c r="H3" s="148"/>
      <c r="I3" s="148"/>
    </row>
    <row r="4" spans="3:9" ht="18" customHeight="1">
      <c r="C4" s="82"/>
      <c r="D4" s="149" t="s">
        <v>170</v>
      </c>
      <c r="E4" s="149"/>
      <c r="F4" s="149"/>
      <c r="G4" s="149"/>
      <c r="H4" s="149"/>
      <c r="I4" s="82"/>
    </row>
    <row r="5" spans="3:9" ht="30" customHeight="1">
      <c r="C5" s="68" t="s">
        <v>5</v>
      </c>
      <c r="D5" s="6" t="s">
        <v>152</v>
      </c>
      <c r="E5" s="110" t="s">
        <v>0</v>
      </c>
      <c r="F5" s="109" t="s">
        <v>1</v>
      </c>
      <c r="G5" s="109" t="s">
        <v>1</v>
      </c>
      <c r="H5" s="109" t="s">
        <v>1</v>
      </c>
      <c r="I5" s="67" t="s">
        <v>37</v>
      </c>
    </row>
    <row r="6" spans="3:9" ht="16.5" customHeight="1">
      <c r="C6" s="23">
        <v>1</v>
      </c>
      <c r="D6" s="52" t="s">
        <v>38</v>
      </c>
      <c r="E6" s="33">
        <v>88689114</v>
      </c>
      <c r="F6" s="33">
        <v>95990556</v>
      </c>
      <c r="G6" s="33">
        <v>93727608</v>
      </c>
      <c r="H6" s="33">
        <v>60994028</v>
      </c>
      <c r="I6" s="70" t="s">
        <v>39</v>
      </c>
    </row>
    <row r="7" spans="3:9" ht="16.5" customHeight="1">
      <c r="C7" s="23">
        <v>2</v>
      </c>
      <c r="D7" s="52" t="s">
        <v>153</v>
      </c>
      <c r="E7" s="52"/>
      <c r="F7" s="52"/>
      <c r="G7" s="50"/>
      <c r="H7" s="50">
        <v>130532</v>
      </c>
      <c r="I7" s="70" t="s">
        <v>40</v>
      </c>
    </row>
    <row r="8" spans="3:9" ht="16.5" customHeight="1">
      <c r="C8" s="23">
        <v>3</v>
      </c>
      <c r="D8" s="52" t="s">
        <v>154</v>
      </c>
      <c r="E8" s="50">
        <v>7125000</v>
      </c>
      <c r="F8" s="50">
        <v>10514980</v>
      </c>
      <c r="G8" s="50">
        <v>19159821</v>
      </c>
      <c r="H8" s="50">
        <v>5832021</v>
      </c>
      <c r="I8" s="70">
        <v>71</v>
      </c>
    </row>
    <row r="9" spans="3:9" ht="16.5" customHeight="1">
      <c r="C9" s="23">
        <v>4</v>
      </c>
      <c r="D9" s="52" t="s">
        <v>155</v>
      </c>
      <c r="E9" s="50">
        <v>62945002</v>
      </c>
      <c r="F9" s="50">
        <v>70404213</v>
      </c>
      <c r="G9" s="50">
        <f>78803116-132120</f>
        <v>78670996</v>
      </c>
      <c r="H9" s="50">
        <v>41793570</v>
      </c>
      <c r="I9" s="70">
        <v>722</v>
      </c>
    </row>
    <row r="10" spans="3:9" ht="16.5" customHeight="1">
      <c r="C10" s="23">
        <v>5</v>
      </c>
      <c r="D10" s="52" t="s">
        <v>156</v>
      </c>
      <c r="E10" s="50">
        <v>10421018</v>
      </c>
      <c r="F10" s="50">
        <v>9940576</v>
      </c>
      <c r="G10" s="50">
        <f>7114665+1310859</f>
        <v>8425524</v>
      </c>
      <c r="H10" s="50">
        <v>8262996</v>
      </c>
      <c r="I10" s="70" t="s">
        <v>41</v>
      </c>
    </row>
    <row r="11" spans="3:9" ht="16.5" customHeight="1">
      <c r="C11" s="23">
        <v>6</v>
      </c>
      <c r="D11" s="52" t="s">
        <v>157</v>
      </c>
      <c r="E11" s="63">
        <v>2062352</v>
      </c>
      <c r="F11" s="63">
        <v>2207437</v>
      </c>
      <c r="G11" s="63">
        <v>2098094</v>
      </c>
      <c r="H11" s="63">
        <v>1646758</v>
      </c>
      <c r="I11" s="10"/>
    </row>
    <row r="12" spans="3:9" ht="16.5" customHeight="1">
      <c r="C12" s="23">
        <v>7</v>
      </c>
      <c r="D12" s="52" t="s">
        <v>158</v>
      </c>
      <c r="E12" s="50">
        <v>12506054</v>
      </c>
      <c r="F12" s="50">
        <v>15647278</v>
      </c>
      <c r="G12" s="50">
        <f>15231234+454948</f>
        <v>15686182</v>
      </c>
      <c r="H12" s="64">
        <v>12106423</v>
      </c>
      <c r="I12" s="10" t="s">
        <v>42</v>
      </c>
    </row>
    <row r="13" spans="3:9" ht="16.5" customHeight="1">
      <c r="C13" s="111">
        <v>8</v>
      </c>
      <c r="D13" s="71" t="s">
        <v>160</v>
      </c>
      <c r="E13" s="72">
        <f>SUM(E9:E12)</f>
        <v>87934426</v>
      </c>
      <c r="F13" s="72">
        <f>SUM(F9:F12)</f>
        <v>98199504</v>
      </c>
      <c r="G13" s="72">
        <f>SUM(G9:G12)</f>
        <v>104880796</v>
      </c>
      <c r="H13" s="72">
        <f>SUM(H9:H12)</f>
        <v>63809747</v>
      </c>
      <c r="I13" s="73"/>
    </row>
    <row r="14" spans="3:9" ht="16.5" customHeight="1">
      <c r="C14" s="23">
        <v>9</v>
      </c>
      <c r="D14" s="5" t="s">
        <v>159</v>
      </c>
      <c r="E14" s="63"/>
      <c r="F14" s="63"/>
      <c r="G14" s="63"/>
      <c r="H14" s="63"/>
      <c r="I14" s="1"/>
    </row>
    <row r="15" spans="3:9" ht="16.5" customHeight="1">
      <c r="C15" s="23">
        <v>10</v>
      </c>
      <c r="D15" s="74" t="s">
        <v>161</v>
      </c>
      <c r="E15" s="74"/>
      <c r="F15" s="74"/>
      <c r="G15" s="50"/>
      <c r="H15" s="50"/>
      <c r="I15" s="1"/>
    </row>
    <row r="16" spans="3:9" ht="16.5" customHeight="1">
      <c r="C16" s="23">
        <v>11</v>
      </c>
      <c r="D16" s="74" t="s">
        <v>162</v>
      </c>
      <c r="E16" s="74"/>
      <c r="F16" s="74"/>
      <c r="G16" s="50"/>
      <c r="H16" s="50"/>
      <c r="I16" s="1"/>
    </row>
    <row r="17" spans="3:9" ht="16.5" customHeight="1">
      <c r="C17" s="23">
        <v>12</v>
      </c>
      <c r="D17" s="74" t="s">
        <v>163</v>
      </c>
      <c r="E17" s="74"/>
      <c r="F17" s="74"/>
      <c r="G17" s="50"/>
      <c r="H17" s="50"/>
      <c r="I17" s="1"/>
    </row>
    <row r="18" spans="3:9" ht="16.5" customHeight="1">
      <c r="C18" s="112" t="s">
        <v>10</v>
      </c>
      <c r="D18" s="74" t="s">
        <v>165</v>
      </c>
      <c r="E18" s="74"/>
      <c r="F18" s="74"/>
      <c r="G18" s="49"/>
      <c r="H18" s="49"/>
      <c r="I18" s="9"/>
    </row>
    <row r="19" spans="3:9" ht="16.5" customHeight="1">
      <c r="C19" s="112" t="s">
        <v>12</v>
      </c>
      <c r="D19" s="74" t="s">
        <v>164</v>
      </c>
      <c r="E19" s="50">
        <f>3330957-379</f>
        <v>3330578</v>
      </c>
      <c r="F19" s="50">
        <v>4308312</v>
      </c>
      <c r="G19" s="50">
        <f>4411937-176744</f>
        <v>4235193</v>
      </c>
      <c r="H19" s="50">
        <v>1250675</v>
      </c>
      <c r="I19" s="10" t="s">
        <v>43</v>
      </c>
    </row>
    <row r="20" spans="3:9" ht="16.5" customHeight="1">
      <c r="C20" s="112" t="s">
        <v>14</v>
      </c>
      <c r="D20" s="1" t="s">
        <v>166</v>
      </c>
      <c r="E20" s="50">
        <v>252860</v>
      </c>
      <c r="F20" s="50">
        <v>-112480</v>
      </c>
      <c r="G20" s="50"/>
      <c r="H20" s="50"/>
      <c r="I20" s="10">
        <v>669</v>
      </c>
    </row>
    <row r="21" spans="3:9" ht="16.5" customHeight="1">
      <c r="C21" s="112" t="s">
        <v>15</v>
      </c>
      <c r="D21" s="1" t="s">
        <v>167</v>
      </c>
      <c r="E21" s="1"/>
      <c r="F21" s="1"/>
      <c r="G21" s="50"/>
      <c r="H21" s="50"/>
      <c r="I21" s="10" t="s">
        <v>44</v>
      </c>
    </row>
    <row r="22" spans="3:9" ht="16.5" customHeight="1">
      <c r="C22" s="111">
        <v>13</v>
      </c>
      <c r="D22" s="71" t="s">
        <v>171</v>
      </c>
      <c r="E22" s="72">
        <f>SUM(E15:E21)</f>
        <v>3583438</v>
      </c>
      <c r="F22" s="72">
        <f>SUM(F15:F21)</f>
        <v>4195832</v>
      </c>
      <c r="G22" s="72">
        <f>SUM(G15:G21)</f>
        <v>4235193</v>
      </c>
      <c r="H22" s="72">
        <f>SUM(H15:H21)</f>
        <v>1250675</v>
      </c>
      <c r="I22" s="73"/>
    </row>
    <row r="23" spans="3:12" ht="16.5" customHeight="1">
      <c r="C23" s="111">
        <v>14</v>
      </c>
      <c r="D23" s="75" t="s">
        <v>45</v>
      </c>
      <c r="E23" s="76">
        <f>E6+E8-E13-E22</f>
        <v>4296250</v>
      </c>
      <c r="F23" s="76">
        <f>F6+F8-F13-F22</f>
        <v>4110200</v>
      </c>
      <c r="G23" s="76">
        <f>G6+G7+G8-G13-G19</f>
        <v>3771440</v>
      </c>
      <c r="H23" s="76">
        <f>H6+H7+H8-H13-H19</f>
        <v>1896159</v>
      </c>
      <c r="I23" s="75"/>
      <c r="L23" s="2"/>
    </row>
    <row r="24" spans="3:12" ht="16.5" customHeight="1">
      <c r="C24" s="108">
        <v>15</v>
      </c>
      <c r="D24" s="52" t="s">
        <v>46</v>
      </c>
      <c r="E24" s="33">
        <f>E23*0.1</f>
        <v>429625</v>
      </c>
      <c r="F24" s="33">
        <f>F23*0.1</f>
        <v>411020</v>
      </c>
      <c r="G24" s="33">
        <f>G23*0.1</f>
        <v>377144</v>
      </c>
      <c r="H24" s="33">
        <f>H23*0.1</f>
        <v>189615.90000000002</v>
      </c>
      <c r="I24" s="69">
        <v>69</v>
      </c>
      <c r="L24" s="2"/>
    </row>
    <row r="25" spans="3:9" ht="16.5" customHeight="1">
      <c r="C25" s="23">
        <v>16</v>
      </c>
      <c r="D25" s="75" t="s">
        <v>169</v>
      </c>
      <c r="E25" s="65">
        <f>E23-E24</f>
        <v>3866625</v>
      </c>
      <c r="F25" s="65">
        <f>F23-F24</f>
        <v>3699180</v>
      </c>
      <c r="G25" s="65">
        <f>G23-G24</f>
        <v>3394296</v>
      </c>
      <c r="H25" s="65">
        <f>H23-H24</f>
        <v>1706543.1</v>
      </c>
      <c r="I25" s="60"/>
    </row>
    <row r="26" spans="3:9" ht="16.5" customHeight="1">
      <c r="C26" s="23">
        <v>17</v>
      </c>
      <c r="D26" s="52" t="s">
        <v>168</v>
      </c>
      <c r="E26" s="52"/>
      <c r="F26" s="52"/>
      <c r="G26" s="50"/>
      <c r="H26" s="50"/>
      <c r="I26" s="1"/>
    </row>
    <row r="27" ht="12.75">
      <c r="G27" s="38"/>
    </row>
    <row r="28" ht="12.75">
      <c r="G28" s="38"/>
    </row>
    <row r="29" ht="12.75">
      <c r="G29" s="38"/>
    </row>
    <row r="30" ht="12.75">
      <c r="G30" s="38"/>
    </row>
    <row r="31" ht="12.75">
      <c r="G31" s="38"/>
    </row>
  </sheetData>
  <sheetProtection/>
  <printOptions/>
  <pageMargins left="1.17" right="1.9" top="1" bottom="1" header="0.5" footer="0.5"/>
  <pageSetup horizontalDpi="600" verticalDpi="600" orientation="landscape" r:id="rId3"/>
  <ignoredErrors>
    <ignoredError sqref="F13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F2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140625" style="0" customWidth="1"/>
    <col min="2" max="2" width="51.57421875" style="0" customWidth="1"/>
    <col min="3" max="3" width="12.7109375" style="0" customWidth="1"/>
    <col min="4" max="4" width="11.8515625" style="0" customWidth="1"/>
    <col min="5" max="5" width="12.8515625" style="0" customWidth="1"/>
    <col min="6" max="6" width="12.140625" style="0" customWidth="1"/>
  </cols>
  <sheetData>
    <row r="1" spans="1:6" ht="16.5" customHeight="1">
      <c r="A1" s="164"/>
      <c r="B1" s="165"/>
      <c r="C1" s="165"/>
      <c r="D1" s="165"/>
      <c r="E1" s="165"/>
      <c r="F1" s="165"/>
    </row>
    <row r="2" spans="1:6" ht="29.25" customHeight="1">
      <c r="A2" s="166" t="s">
        <v>181</v>
      </c>
      <c r="B2" s="167"/>
      <c r="C2" s="110" t="s">
        <v>0</v>
      </c>
      <c r="D2" s="145" t="s">
        <v>1</v>
      </c>
      <c r="E2" s="145" t="s">
        <v>1</v>
      </c>
      <c r="F2" s="145" t="s">
        <v>1</v>
      </c>
    </row>
    <row r="3" spans="1:6" ht="12.75">
      <c r="A3" s="1"/>
      <c r="B3" s="1"/>
      <c r="C3" s="1"/>
      <c r="D3" s="1"/>
      <c r="E3" s="1"/>
      <c r="F3" s="1"/>
    </row>
    <row r="4" spans="1:6" ht="12.75">
      <c r="A4" s="10" t="s">
        <v>6</v>
      </c>
      <c r="B4" s="5" t="s">
        <v>180</v>
      </c>
      <c r="C4" s="5"/>
      <c r="D4" s="5"/>
      <c r="E4" s="63"/>
      <c r="F4" s="50"/>
    </row>
    <row r="5" spans="1:6" ht="12.75">
      <c r="A5" s="1"/>
      <c r="B5" s="1"/>
      <c r="C5" s="1"/>
      <c r="D5" s="1"/>
      <c r="E5" s="50"/>
      <c r="F5" s="50"/>
    </row>
    <row r="6" spans="1:6" ht="12.75">
      <c r="A6" s="1">
        <v>1</v>
      </c>
      <c r="B6" s="1" t="s">
        <v>172</v>
      </c>
      <c r="C6" s="50">
        <v>106426936</v>
      </c>
      <c r="D6" s="50">
        <f>42404979+72159731</f>
        <v>114564710</v>
      </c>
      <c r="E6" s="50">
        <v>112570929</v>
      </c>
      <c r="F6" s="50">
        <f>54768590+14352951</f>
        <v>69121541</v>
      </c>
    </row>
    <row r="7" spans="1:6" ht="12.75">
      <c r="A7" s="1">
        <v>2</v>
      </c>
      <c r="B7" s="1" t="s">
        <v>173</v>
      </c>
      <c r="C7" s="50">
        <v>100360893</v>
      </c>
      <c r="D7" s="50">
        <v>111727597</v>
      </c>
      <c r="E7" s="50">
        <v>108457861</v>
      </c>
      <c r="F7" s="50">
        <v>101641794</v>
      </c>
    </row>
    <row r="8" spans="1:6" ht="12.75">
      <c r="A8" s="1">
        <v>3</v>
      </c>
      <c r="B8" s="1" t="s">
        <v>174</v>
      </c>
      <c r="C8" s="50"/>
      <c r="D8" s="50"/>
      <c r="E8" s="50">
        <v>176744</v>
      </c>
      <c r="F8" s="50">
        <v>130532</v>
      </c>
    </row>
    <row r="9" spans="1:6" ht="12.75">
      <c r="A9" s="1">
        <v>4</v>
      </c>
      <c r="B9" s="1" t="s">
        <v>195</v>
      </c>
      <c r="C9" s="50">
        <v>3330578</v>
      </c>
      <c r="D9" s="50">
        <v>4308312</v>
      </c>
      <c r="E9" s="50">
        <v>4411937</v>
      </c>
      <c r="F9" s="50">
        <v>1250675</v>
      </c>
    </row>
    <row r="10" spans="1:6" ht="12.75">
      <c r="A10" s="60"/>
      <c r="B10" s="113" t="s">
        <v>175</v>
      </c>
      <c r="C10" s="61">
        <f>C6-C7+C8-C9</f>
        <v>2735465</v>
      </c>
      <c r="D10" s="61">
        <f>D6-D7+D8-D9</f>
        <v>-1471199</v>
      </c>
      <c r="E10" s="61">
        <f>E6-E7+E8-E9</f>
        <v>-122125</v>
      </c>
      <c r="F10" s="61">
        <f>F6-F7+F8-F9</f>
        <v>-33640396</v>
      </c>
    </row>
    <row r="11" spans="1:6" ht="12.75">
      <c r="A11" s="1"/>
      <c r="B11" s="1"/>
      <c r="C11" s="1"/>
      <c r="D11" s="1"/>
      <c r="E11" s="50"/>
      <c r="F11" s="50"/>
    </row>
    <row r="12" spans="1:6" ht="12.75">
      <c r="A12" s="10" t="s">
        <v>8</v>
      </c>
      <c r="B12" s="5" t="s">
        <v>182</v>
      </c>
      <c r="C12" s="5"/>
      <c r="D12" s="5"/>
      <c r="E12" s="63"/>
      <c r="F12" s="50"/>
    </row>
    <row r="13" spans="1:6" ht="12.75">
      <c r="A13" s="1">
        <v>1</v>
      </c>
      <c r="B13" s="1" t="s">
        <v>176</v>
      </c>
      <c r="C13" s="1"/>
      <c r="D13" s="1"/>
      <c r="E13" s="50"/>
      <c r="F13" s="50"/>
    </row>
    <row r="14" spans="1:6" ht="12.75">
      <c r="A14" s="1">
        <v>2</v>
      </c>
      <c r="B14" s="1" t="s">
        <v>47</v>
      </c>
      <c r="C14" s="1"/>
      <c r="D14" s="1"/>
      <c r="E14" s="50"/>
      <c r="F14" s="50"/>
    </row>
    <row r="15" spans="1:6" ht="12.75">
      <c r="A15" s="1">
        <v>3</v>
      </c>
      <c r="B15" s="1" t="s">
        <v>48</v>
      </c>
      <c r="C15" s="1"/>
      <c r="D15" s="1"/>
      <c r="E15" s="50"/>
      <c r="F15" s="50"/>
    </row>
    <row r="16" spans="1:6" ht="12.75">
      <c r="A16" s="1">
        <v>4</v>
      </c>
      <c r="B16" s="1" t="s">
        <v>49</v>
      </c>
      <c r="C16" s="1"/>
      <c r="D16" s="1"/>
      <c r="E16" s="50"/>
      <c r="F16" s="50"/>
    </row>
    <row r="17" spans="1:6" ht="12.75">
      <c r="A17" s="1">
        <v>5</v>
      </c>
      <c r="B17" s="1" t="s">
        <v>50</v>
      </c>
      <c r="C17" s="1"/>
      <c r="D17" s="1"/>
      <c r="E17" s="50"/>
      <c r="F17" s="50"/>
    </row>
    <row r="18" spans="1:6" ht="12.75">
      <c r="A18" s="60"/>
      <c r="B18" s="113" t="s">
        <v>177</v>
      </c>
      <c r="C18" s="113"/>
      <c r="D18" s="113"/>
      <c r="E18" s="61"/>
      <c r="F18" s="61"/>
    </row>
    <row r="19" spans="1:6" ht="12.75">
      <c r="A19" s="1"/>
      <c r="B19" s="1"/>
      <c r="C19" s="1"/>
      <c r="D19" s="1"/>
      <c r="E19" s="50"/>
      <c r="F19" s="50"/>
    </row>
    <row r="20" spans="1:6" ht="12.75">
      <c r="A20" s="10" t="s">
        <v>51</v>
      </c>
      <c r="B20" s="5" t="s">
        <v>178</v>
      </c>
      <c r="C20" s="5"/>
      <c r="D20" s="5"/>
      <c r="E20" s="63"/>
      <c r="F20" s="50"/>
    </row>
    <row r="21" spans="1:6" ht="12.75">
      <c r="A21" s="1">
        <v>1</v>
      </c>
      <c r="B21" s="1" t="s">
        <v>52</v>
      </c>
      <c r="C21" s="1"/>
      <c r="D21" s="1"/>
      <c r="E21" s="50"/>
      <c r="F21" s="50"/>
    </row>
    <row r="22" spans="1:6" ht="12.75">
      <c r="A22" s="1">
        <v>2</v>
      </c>
      <c r="B22" s="1" t="s">
        <v>53</v>
      </c>
      <c r="C22" s="50"/>
      <c r="D22" s="50"/>
      <c r="E22" s="50"/>
      <c r="F22" s="50">
        <f>200000*123.8</f>
        <v>24760000</v>
      </c>
    </row>
    <row r="23" spans="1:6" ht="12.75">
      <c r="A23" s="1">
        <v>3</v>
      </c>
      <c r="B23" s="1" t="s">
        <v>54</v>
      </c>
      <c r="C23" s="1"/>
      <c r="D23" s="1"/>
      <c r="E23" s="50"/>
      <c r="F23" s="50"/>
    </row>
    <row r="24" spans="1:6" ht="12.75">
      <c r="A24" s="1">
        <v>4</v>
      </c>
      <c r="B24" s="1" t="s">
        <v>55</v>
      </c>
      <c r="C24" s="1"/>
      <c r="D24" s="1"/>
      <c r="E24" s="50"/>
      <c r="F24" s="50"/>
    </row>
    <row r="25" spans="1:6" ht="12.75">
      <c r="A25" s="60"/>
      <c r="B25" s="113" t="s">
        <v>179</v>
      </c>
      <c r="C25" s="113"/>
      <c r="D25" s="113"/>
      <c r="E25" s="61">
        <f>SUM(E21:E24)</f>
        <v>0</v>
      </c>
      <c r="F25" s="61">
        <f>SUM(F21:F24)</f>
        <v>24760000</v>
      </c>
    </row>
    <row r="26" spans="1:6" ht="12.75">
      <c r="A26" s="1"/>
      <c r="B26" s="1"/>
      <c r="C26" s="1"/>
      <c r="D26" s="1"/>
      <c r="E26" s="50"/>
      <c r="F26" s="50"/>
    </row>
    <row r="27" spans="1:6" ht="12.75">
      <c r="A27" s="1"/>
      <c r="B27" s="5" t="s">
        <v>56</v>
      </c>
      <c r="C27" s="63">
        <f>C29-C28</f>
        <v>2735465</v>
      </c>
      <c r="D27" s="63">
        <f>D29-D28</f>
        <v>-1471199</v>
      </c>
      <c r="E27" s="63">
        <f>E29-E28</f>
        <v>-122125</v>
      </c>
      <c r="F27" s="63">
        <v>-880396</v>
      </c>
    </row>
    <row r="28" spans="1:6" ht="12.75">
      <c r="A28" s="1"/>
      <c r="B28" s="5" t="s">
        <v>57</v>
      </c>
      <c r="C28" s="63">
        <v>1001459</v>
      </c>
      <c r="D28" s="63">
        <v>2472658</v>
      </c>
      <c r="E28" s="63">
        <v>2594783</v>
      </c>
      <c r="F28" s="63">
        <v>11477179</v>
      </c>
    </row>
    <row r="29" spans="1:6" ht="12.75">
      <c r="A29" s="1"/>
      <c r="B29" s="5" t="s">
        <v>58</v>
      </c>
      <c r="C29" s="63">
        <v>3736924</v>
      </c>
      <c r="D29" s="63">
        <v>1001459</v>
      </c>
      <c r="E29" s="63">
        <v>2472658</v>
      </c>
      <c r="F29" s="63">
        <v>2594783</v>
      </c>
    </row>
  </sheetData>
  <sheetProtection/>
  <mergeCells count="2">
    <mergeCell ref="A1:F1"/>
    <mergeCell ref="A2:B2"/>
  </mergeCells>
  <printOptions/>
  <pageMargins left="0.27" right="0.38" top="1" bottom="1" header="0.5" footer="0.5"/>
  <pageSetup horizontalDpi="600" verticalDpi="600" orientation="portrait" scale="12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34.7109375" style="0" customWidth="1"/>
    <col min="2" max="2" width="13.7109375" style="0" customWidth="1"/>
    <col min="3" max="3" width="12.28125" style="0" customWidth="1"/>
    <col min="4" max="7" width="13.7109375" style="0" customWidth="1"/>
  </cols>
  <sheetData>
    <row r="1" spans="1:7" ht="12.75">
      <c r="A1" s="168" t="s">
        <v>59</v>
      </c>
      <c r="B1" s="168"/>
      <c r="C1" s="168"/>
      <c r="D1" s="168"/>
      <c r="E1" s="168"/>
      <c r="F1" s="168"/>
      <c r="G1" s="168"/>
    </row>
    <row r="2" spans="1:7" ht="12.75">
      <c r="A2" s="169"/>
      <c r="B2" s="169"/>
      <c r="C2" s="169"/>
      <c r="D2" s="169"/>
      <c r="E2" s="169"/>
      <c r="F2" s="169"/>
      <c r="G2" s="169"/>
    </row>
    <row r="3" spans="1:7" ht="20.25" customHeight="1">
      <c r="A3" s="170"/>
      <c r="B3" s="171" t="s">
        <v>32</v>
      </c>
      <c r="C3" s="171" t="s">
        <v>33</v>
      </c>
      <c r="D3" s="171" t="s">
        <v>60</v>
      </c>
      <c r="E3" s="171" t="s">
        <v>61</v>
      </c>
      <c r="F3" s="171" t="s">
        <v>62</v>
      </c>
      <c r="G3" s="171" t="s">
        <v>63</v>
      </c>
    </row>
    <row r="4" spans="1:7" ht="12.75">
      <c r="A4" s="170"/>
      <c r="B4" s="171"/>
      <c r="C4" s="171"/>
      <c r="D4" s="171"/>
      <c r="E4" s="171"/>
      <c r="F4" s="171"/>
      <c r="G4" s="171"/>
    </row>
    <row r="5" spans="1:7" ht="12.75">
      <c r="A5" s="77"/>
      <c r="B5" s="78"/>
      <c r="C5" s="78"/>
      <c r="D5" s="78"/>
      <c r="E5" s="78"/>
      <c r="F5" s="78"/>
      <c r="G5" s="78"/>
    </row>
    <row r="6" spans="1:7" ht="15" customHeight="1">
      <c r="A6" s="1" t="s">
        <v>204</v>
      </c>
      <c r="B6" s="50">
        <v>132000000</v>
      </c>
      <c r="C6" s="50"/>
      <c r="D6" s="50"/>
      <c r="E6" s="50"/>
      <c r="F6" s="50">
        <v>6019262</v>
      </c>
      <c r="G6" s="50">
        <f aca="true" t="shared" si="0" ref="G6:G14">SUM(B6:F6)</f>
        <v>138019262</v>
      </c>
    </row>
    <row r="7" spans="1:7" ht="15" customHeight="1">
      <c r="A7" s="1" t="s">
        <v>64</v>
      </c>
      <c r="B7" s="50"/>
      <c r="C7" s="50"/>
      <c r="D7" s="50"/>
      <c r="E7" s="50"/>
      <c r="F7" s="50"/>
      <c r="G7" s="50">
        <f t="shared" si="0"/>
        <v>0</v>
      </c>
    </row>
    <row r="8" spans="1:7" ht="15" customHeight="1">
      <c r="A8" s="1" t="s">
        <v>65</v>
      </c>
      <c r="B8" s="50"/>
      <c r="C8" s="50"/>
      <c r="D8" s="50"/>
      <c r="E8" s="50"/>
      <c r="F8" s="50"/>
      <c r="G8" s="50">
        <f t="shared" si="0"/>
        <v>0</v>
      </c>
    </row>
    <row r="9" spans="1:7" ht="15" customHeight="1">
      <c r="A9" s="1" t="s">
        <v>66</v>
      </c>
      <c r="B9" s="50"/>
      <c r="C9" s="50"/>
      <c r="D9" s="50"/>
      <c r="E9" s="50"/>
      <c r="F9" s="50"/>
      <c r="G9" s="50">
        <f t="shared" si="0"/>
        <v>0</v>
      </c>
    </row>
    <row r="10" spans="1:7" ht="15" customHeight="1">
      <c r="A10" s="1" t="s">
        <v>67</v>
      </c>
      <c r="B10" s="50"/>
      <c r="C10" s="50"/>
      <c r="D10" s="50"/>
      <c r="E10" s="50"/>
      <c r="F10" s="50"/>
      <c r="G10" s="50">
        <f t="shared" si="0"/>
        <v>0</v>
      </c>
    </row>
    <row r="11" spans="1:7" ht="15" customHeight="1">
      <c r="A11" s="1" t="s">
        <v>197</v>
      </c>
      <c r="B11" s="50"/>
      <c r="C11" s="50"/>
      <c r="D11" s="50"/>
      <c r="E11" s="50"/>
      <c r="F11" s="50"/>
      <c r="G11" s="50">
        <f t="shared" si="0"/>
        <v>0</v>
      </c>
    </row>
    <row r="12" spans="1:7" ht="15" customHeight="1">
      <c r="A12" s="1" t="s">
        <v>198</v>
      </c>
      <c r="B12" s="50"/>
      <c r="C12" s="50"/>
      <c r="D12" s="50"/>
      <c r="E12" s="50"/>
      <c r="F12" s="50"/>
      <c r="G12" s="50">
        <f t="shared" si="0"/>
        <v>0</v>
      </c>
    </row>
    <row r="13" spans="1:7" ht="15" customHeight="1">
      <c r="A13" s="1"/>
      <c r="B13" s="50"/>
      <c r="C13" s="50"/>
      <c r="D13" s="50"/>
      <c r="E13" s="50"/>
      <c r="F13" s="50"/>
      <c r="G13" s="50">
        <f t="shared" si="0"/>
        <v>0</v>
      </c>
    </row>
    <row r="14" spans="1:7" ht="15" customHeight="1">
      <c r="A14" s="1" t="s">
        <v>201</v>
      </c>
      <c r="B14" s="50">
        <v>132000000</v>
      </c>
      <c r="C14" s="50"/>
      <c r="D14" s="50"/>
      <c r="E14" s="50"/>
      <c r="F14" s="50">
        <v>9718442</v>
      </c>
      <c r="G14" s="50">
        <f t="shared" si="0"/>
        <v>141718442</v>
      </c>
    </row>
    <row r="15" spans="1:7" ht="15" customHeight="1">
      <c r="A15" s="60"/>
      <c r="B15" s="61"/>
      <c r="C15" s="61"/>
      <c r="D15" s="61"/>
      <c r="E15" s="61"/>
      <c r="F15" s="61"/>
      <c r="G15" s="61"/>
    </row>
    <row r="16" spans="1:7" ht="15" customHeight="1">
      <c r="A16" s="1" t="s">
        <v>66</v>
      </c>
      <c r="B16" s="50"/>
      <c r="C16" s="50"/>
      <c r="D16" s="50"/>
      <c r="E16" s="50"/>
      <c r="F16" s="50">
        <v>3673625</v>
      </c>
      <c r="G16" s="50">
        <f>SUM(B16:F16)</f>
        <v>3673625</v>
      </c>
    </row>
    <row r="17" spans="1:7" ht="15" customHeight="1">
      <c r="A17" s="1" t="s">
        <v>67</v>
      </c>
      <c r="B17" s="50"/>
      <c r="C17" s="50"/>
      <c r="D17" s="50"/>
      <c r="E17" s="50"/>
      <c r="F17" s="50"/>
      <c r="G17" s="50">
        <f>SUM(B17:F17)</f>
        <v>0</v>
      </c>
    </row>
    <row r="18" spans="1:7" ht="15" customHeight="1">
      <c r="A18" s="1" t="s">
        <v>202</v>
      </c>
      <c r="B18" s="50"/>
      <c r="C18" s="50"/>
      <c r="D18" s="50"/>
      <c r="E18" s="50">
        <v>193000</v>
      </c>
      <c r="F18" s="50"/>
      <c r="G18" s="50">
        <f>SUM(B18:F18)</f>
        <v>193000</v>
      </c>
    </row>
    <row r="19" spans="1:7" ht="15" customHeight="1">
      <c r="A19" s="60"/>
      <c r="B19" s="61"/>
      <c r="C19" s="61"/>
      <c r="D19" s="61"/>
      <c r="E19" s="61"/>
      <c r="F19" s="61"/>
      <c r="G19" s="61"/>
    </row>
    <row r="20" spans="1:7" ht="15" customHeight="1">
      <c r="A20" s="1" t="s">
        <v>199</v>
      </c>
      <c r="B20" s="50"/>
      <c r="C20" s="50"/>
      <c r="D20" s="50"/>
      <c r="E20" s="50"/>
      <c r="F20" s="50"/>
      <c r="G20" s="50"/>
    </row>
    <row r="21" spans="1:7" ht="15" customHeight="1">
      <c r="A21" s="1" t="s">
        <v>205</v>
      </c>
      <c r="B21" s="50">
        <v>132000000</v>
      </c>
      <c r="C21" s="50"/>
      <c r="D21" s="50"/>
      <c r="E21" s="50">
        <f>SUM(E15:E20)</f>
        <v>193000</v>
      </c>
      <c r="F21" s="50">
        <f>SUM(F14:F20)</f>
        <v>13392067</v>
      </c>
      <c r="G21" s="50">
        <f>SUM(B21:F21)</f>
        <v>145585067</v>
      </c>
    </row>
    <row r="22" spans="1:7" ht="15" customHeight="1">
      <c r="A22" s="60"/>
      <c r="B22" s="61"/>
      <c r="C22" s="61"/>
      <c r="D22" s="61"/>
      <c r="E22" s="61"/>
      <c r="F22" s="61"/>
      <c r="G22" s="61"/>
    </row>
  </sheetData>
  <sheetProtection/>
  <mergeCells count="8">
    <mergeCell ref="A1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8"/>
  </sheetPr>
  <dimension ref="A2:M48"/>
  <sheetViews>
    <sheetView tabSelected="1" zoomScalePageLayoutView="0" workbookViewId="0" topLeftCell="B1">
      <selection activeCell="N47" sqref="N47"/>
    </sheetView>
  </sheetViews>
  <sheetFormatPr defaultColWidth="9.140625" defaultRowHeight="12.75"/>
  <cols>
    <col min="1" max="1" width="0" style="0" hidden="1" customWidth="1"/>
    <col min="3" max="3" width="4.7109375" style="0" customWidth="1"/>
    <col min="6" max="6" width="10.7109375" style="0" customWidth="1"/>
    <col min="8" max="8" width="7.00390625" style="0" customWidth="1"/>
    <col min="10" max="10" width="10.7109375" style="0" customWidth="1"/>
    <col min="11" max="11" width="15.00390625" style="0" customWidth="1"/>
    <col min="12" max="12" width="4.57421875" style="0" customWidth="1"/>
  </cols>
  <sheetData>
    <row r="2" spans="1:11" ht="13.5" thickBot="1">
      <c r="A2" s="117"/>
      <c r="B2" s="3"/>
      <c r="C2" s="3"/>
      <c r="D2" s="117"/>
      <c r="E2" s="117"/>
      <c r="F2" s="117"/>
      <c r="G2" s="117"/>
      <c r="H2" s="117"/>
      <c r="I2" s="117"/>
      <c r="J2" s="117"/>
      <c r="K2" s="117"/>
    </row>
    <row r="3" spans="1:11" ht="13.5" thickTop="1">
      <c r="A3" s="90"/>
      <c r="B3" s="3"/>
      <c r="C3" s="92"/>
      <c r="D3" s="90"/>
      <c r="E3" s="3"/>
      <c r="F3" s="3"/>
      <c r="G3" s="3"/>
      <c r="H3" s="3"/>
      <c r="I3" s="3"/>
      <c r="J3" s="3"/>
      <c r="K3" s="92"/>
    </row>
    <row r="4" spans="1:11" ht="12.75">
      <c r="A4" s="90"/>
      <c r="B4" s="3"/>
      <c r="C4" s="92"/>
      <c r="D4" s="90"/>
      <c r="E4" s="3"/>
      <c r="F4" s="3"/>
      <c r="G4" s="3"/>
      <c r="H4" s="3"/>
      <c r="I4" s="3"/>
      <c r="J4" s="3"/>
      <c r="K4" s="92"/>
    </row>
    <row r="5" spans="1:11" ht="21" customHeight="1">
      <c r="A5" s="90"/>
      <c r="B5" s="3"/>
      <c r="C5" s="92"/>
      <c r="D5" s="177" t="s">
        <v>196</v>
      </c>
      <c r="E5" s="175"/>
      <c r="F5" s="175"/>
      <c r="G5" s="175"/>
      <c r="H5" s="175"/>
      <c r="I5" s="175"/>
      <c r="J5" s="175"/>
      <c r="K5" s="178"/>
    </row>
    <row r="6" spans="1:11" ht="12.75">
      <c r="A6" s="90"/>
      <c r="B6" s="3"/>
      <c r="C6" s="92"/>
      <c r="D6" s="90"/>
      <c r="E6" s="3"/>
      <c r="F6" s="3"/>
      <c r="G6" s="3"/>
      <c r="H6" s="3"/>
      <c r="I6" s="3"/>
      <c r="J6" s="3"/>
      <c r="K6" s="92"/>
    </row>
    <row r="7" spans="1:11" ht="12.75">
      <c r="A7" s="90"/>
      <c r="B7" s="3"/>
      <c r="C7" s="92"/>
      <c r="D7" s="90"/>
      <c r="E7" s="3"/>
      <c r="F7" s="3"/>
      <c r="G7" s="3"/>
      <c r="H7" s="3"/>
      <c r="I7" s="3"/>
      <c r="J7" s="3"/>
      <c r="K7" s="92"/>
    </row>
    <row r="8" spans="1:11" ht="12.75">
      <c r="A8" s="90"/>
      <c r="B8" s="3"/>
      <c r="C8" s="92"/>
      <c r="D8" s="90"/>
      <c r="E8" s="3"/>
      <c r="F8" s="3"/>
      <c r="G8" s="3"/>
      <c r="H8" s="3"/>
      <c r="I8" s="3"/>
      <c r="J8" s="3"/>
      <c r="K8" s="92"/>
    </row>
    <row r="9" spans="1:11" ht="12.75">
      <c r="A9" s="90"/>
      <c r="B9" s="3"/>
      <c r="C9" s="92"/>
      <c r="D9" s="90"/>
      <c r="E9" s="3"/>
      <c r="F9" s="3"/>
      <c r="G9" s="3"/>
      <c r="H9" s="3"/>
      <c r="I9" s="3"/>
      <c r="J9" s="3"/>
      <c r="K9" s="92"/>
    </row>
    <row r="10" spans="1:11" ht="12.75">
      <c r="A10" s="90"/>
      <c r="B10" s="3"/>
      <c r="C10" s="92"/>
      <c r="D10" s="90"/>
      <c r="E10" s="3"/>
      <c r="F10" s="3"/>
      <c r="G10" s="3"/>
      <c r="H10" s="3"/>
      <c r="I10" s="3"/>
      <c r="J10" s="3"/>
      <c r="K10" s="92"/>
    </row>
    <row r="11" spans="1:11" ht="12.75">
      <c r="A11" s="90"/>
      <c r="B11" s="3"/>
      <c r="C11" s="92"/>
      <c r="D11" s="90"/>
      <c r="E11" s="3"/>
      <c r="F11" s="3"/>
      <c r="G11" s="3"/>
      <c r="H11" s="3"/>
      <c r="I11" s="3"/>
      <c r="J11" s="3"/>
      <c r="K11" s="92"/>
    </row>
    <row r="12" spans="1:11" ht="12.75">
      <c r="A12" s="90"/>
      <c r="B12" s="3"/>
      <c r="C12" s="92"/>
      <c r="D12" s="90"/>
      <c r="E12" s="3"/>
      <c r="F12" s="3"/>
      <c r="G12" s="3"/>
      <c r="H12" s="3"/>
      <c r="I12" s="3"/>
      <c r="J12" s="3"/>
      <c r="K12" s="92"/>
    </row>
    <row r="13" spans="1:11" ht="12.75">
      <c r="A13" s="90"/>
      <c r="B13" s="3"/>
      <c r="C13" s="92"/>
      <c r="D13" s="90"/>
      <c r="E13" s="3"/>
      <c r="F13" s="3"/>
      <c r="G13" s="3"/>
      <c r="H13" s="3"/>
      <c r="I13" s="3"/>
      <c r="J13" s="3"/>
      <c r="K13" s="92"/>
    </row>
    <row r="14" spans="1:11" ht="12.75">
      <c r="A14" s="90"/>
      <c r="B14" s="3"/>
      <c r="C14" s="92"/>
      <c r="D14" s="90"/>
      <c r="E14" s="3"/>
      <c r="F14" s="3"/>
      <c r="G14" s="3"/>
      <c r="H14" s="3"/>
      <c r="I14" s="3"/>
      <c r="J14" s="3"/>
      <c r="K14" s="92"/>
    </row>
    <row r="15" spans="1:11" ht="12.75">
      <c r="A15" s="90"/>
      <c r="B15" s="3"/>
      <c r="C15" s="92"/>
      <c r="D15" s="90"/>
      <c r="E15" s="3"/>
      <c r="F15" s="3"/>
      <c r="G15" s="3"/>
      <c r="H15" s="3"/>
      <c r="I15" s="3"/>
      <c r="J15" s="3"/>
      <c r="K15" s="92"/>
    </row>
    <row r="16" spans="1:11" ht="12.75">
      <c r="A16" s="90"/>
      <c r="B16" s="3"/>
      <c r="C16" s="92"/>
      <c r="D16" s="90"/>
      <c r="E16" s="3"/>
      <c r="F16" s="3"/>
      <c r="G16" s="3"/>
      <c r="H16" s="3"/>
      <c r="I16" s="3"/>
      <c r="J16" s="3"/>
      <c r="K16" s="92"/>
    </row>
    <row r="17" spans="1:11" ht="12.75">
      <c r="A17" s="90"/>
      <c r="B17" s="3"/>
      <c r="C17" s="92"/>
      <c r="D17" s="90"/>
      <c r="E17" s="3"/>
      <c r="F17" s="3"/>
      <c r="G17" s="3"/>
      <c r="H17" s="3"/>
      <c r="I17" s="3"/>
      <c r="J17" s="3"/>
      <c r="K17" s="92"/>
    </row>
    <row r="18" spans="1:11" ht="12.75">
      <c r="A18" s="90"/>
      <c r="B18" s="3"/>
      <c r="C18" s="92"/>
      <c r="D18" s="90"/>
      <c r="E18" s="3"/>
      <c r="F18" s="3"/>
      <c r="G18" s="3"/>
      <c r="H18" s="3"/>
      <c r="I18" s="3"/>
      <c r="J18" s="3"/>
      <c r="K18" s="92"/>
    </row>
    <row r="19" spans="1:11" ht="12.75">
      <c r="A19" s="90"/>
      <c r="B19" s="3"/>
      <c r="C19" s="92"/>
      <c r="D19" s="90"/>
      <c r="E19" s="3"/>
      <c r="F19" s="3"/>
      <c r="G19" s="3"/>
      <c r="H19" s="3"/>
      <c r="I19" s="3"/>
      <c r="J19" s="3"/>
      <c r="K19" s="92"/>
    </row>
    <row r="20" spans="1:11" ht="12.75">
      <c r="A20" s="90"/>
      <c r="B20" s="3"/>
      <c r="C20" s="92"/>
      <c r="D20" s="90"/>
      <c r="E20" s="3"/>
      <c r="F20" s="3"/>
      <c r="G20" s="3"/>
      <c r="H20" s="3"/>
      <c r="I20" s="3"/>
      <c r="J20" s="3"/>
      <c r="K20" s="92"/>
    </row>
    <row r="21" spans="1:11" ht="12.75">
      <c r="A21" s="90"/>
      <c r="B21" s="3"/>
      <c r="C21" s="92"/>
      <c r="D21" s="90"/>
      <c r="E21" s="3"/>
      <c r="F21" s="3"/>
      <c r="G21" s="3"/>
      <c r="H21" s="3"/>
      <c r="I21" s="3"/>
      <c r="J21" s="3"/>
      <c r="K21" s="92"/>
    </row>
    <row r="22" spans="1:11" ht="12.75">
      <c r="A22" s="90"/>
      <c r="B22" s="3"/>
      <c r="C22" s="92"/>
      <c r="D22" s="90"/>
      <c r="E22" s="3"/>
      <c r="F22" s="3"/>
      <c r="G22" s="3"/>
      <c r="H22" s="3"/>
      <c r="I22" s="3"/>
      <c r="J22" s="3"/>
      <c r="K22" s="92"/>
    </row>
    <row r="23" spans="1:11" ht="12.75">
      <c r="A23" s="90"/>
      <c r="B23" s="3"/>
      <c r="C23" s="92"/>
      <c r="D23" s="90"/>
      <c r="E23" s="3"/>
      <c r="F23" s="3"/>
      <c r="G23" s="3"/>
      <c r="H23" s="3"/>
      <c r="I23" s="3"/>
      <c r="J23" s="3"/>
      <c r="K23" s="92"/>
    </row>
    <row r="24" spans="1:11" ht="12.75">
      <c r="A24" s="90"/>
      <c r="B24" s="3"/>
      <c r="C24" s="92"/>
      <c r="D24" s="90"/>
      <c r="E24" s="3"/>
      <c r="F24" s="3"/>
      <c r="G24" s="3"/>
      <c r="H24" s="3"/>
      <c r="I24" s="3"/>
      <c r="J24" s="3"/>
      <c r="K24" s="92"/>
    </row>
    <row r="25" spans="1:11" ht="23.25">
      <c r="A25" s="90"/>
      <c r="B25" s="3"/>
      <c r="C25" s="92"/>
      <c r="D25" s="90"/>
      <c r="E25" s="3"/>
      <c r="F25" s="175" t="s">
        <v>189</v>
      </c>
      <c r="G25" s="175"/>
      <c r="H25" s="175"/>
      <c r="I25" s="3"/>
      <c r="J25" s="3"/>
      <c r="K25" s="92"/>
    </row>
    <row r="26" spans="1:11" ht="12.75">
      <c r="A26" s="90"/>
      <c r="B26" s="3"/>
      <c r="C26" s="92"/>
      <c r="D26" s="90"/>
      <c r="E26" s="3"/>
      <c r="F26" s="3"/>
      <c r="G26" s="3"/>
      <c r="H26" s="3"/>
      <c r="I26" s="3"/>
      <c r="J26" s="3"/>
      <c r="K26" s="92"/>
    </row>
    <row r="27" spans="1:11" ht="12.75">
      <c r="A27" s="90"/>
      <c r="B27" s="3"/>
      <c r="C27" s="92"/>
      <c r="D27" s="90"/>
      <c r="E27" s="3"/>
      <c r="F27" s="3"/>
      <c r="G27" s="3"/>
      <c r="H27" s="3"/>
      <c r="I27" s="3"/>
      <c r="J27" s="3"/>
      <c r="K27" s="92"/>
    </row>
    <row r="28" spans="1:11" ht="23.25">
      <c r="A28" s="90"/>
      <c r="B28" s="3"/>
      <c r="C28" s="92"/>
      <c r="D28" s="177" t="s">
        <v>190</v>
      </c>
      <c r="E28" s="175"/>
      <c r="F28" s="3"/>
      <c r="G28" s="3"/>
      <c r="H28" s="175" t="s">
        <v>191</v>
      </c>
      <c r="I28" s="175"/>
      <c r="J28" s="175"/>
      <c r="K28" s="92"/>
    </row>
    <row r="29" spans="1:11" ht="12.75">
      <c r="A29" s="90"/>
      <c r="B29" s="3"/>
      <c r="C29" s="92"/>
      <c r="D29" s="90"/>
      <c r="E29" s="3"/>
      <c r="F29" s="3"/>
      <c r="G29" s="3"/>
      <c r="H29" s="3"/>
      <c r="I29" s="3"/>
      <c r="J29" s="3"/>
      <c r="K29" s="92"/>
    </row>
    <row r="30" spans="1:11" ht="18.75" customHeight="1">
      <c r="A30" s="122"/>
      <c r="B30" s="123"/>
      <c r="C30" s="120"/>
      <c r="D30" s="176" t="s">
        <v>192</v>
      </c>
      <c r="E30" s="174"/>
      <c r="F30" s="174"/>
      <c r="G30" s="116"/>
      <c r="H30" s="174" t="s">
        <v>203</v>
      </c>
      <c r="I30" s="174"/>
      <c r="J30" s="174"/>
      <c r="K30" s="120"/>
    </row>
    <row r="31" spans="1:11" ht="12.75">
      <c r="A31" s="90"/>
      <c r="B31" s="3"/>
      <c r="C31" s="92"/>
      <c r="D31" s="90"/>
      <c r="E31" s="3"/>
      <c r="F31" s="86"/>
      <c r="G31" s="3"/>
      <c r="H31" s="3"/>
      <c r="I31" s="86"/>
      <c r="J31" s="86"/>
      <c r="K31" s="92"/>
    </row>
    <row r="32" spans="1:11" ht="12.75">
      <c r="A32" s="90"/>
      <c r="B32" s="3"/>
      <c r="C32" s="92"/>
      <c r="D32" s="90"/>
      <c r="E32" s="3"/>
      <c r="F32" s="3"/>
      <c r="G32" s="3"/>
      <c r="H32" s="3"/>
      <c r="I32" s="3"/>
      <c r="J32" s="3"/>
      <c r="K32" s="92"/>
    </row>
    <row r="33" spans="1:11" ht="12.75">
      <c r="A33" s="90"/>
      <c r="B33" s="3"/>
      <c r="C33" s="92"/>
      <c r="D33" s="172" t="s">
        <v>193</v>
      </c>
      <c r="E33" s="159"/>
      <c r="F33" s="3"/>
      <c r="G33" s="3"/>
      <c r="H33" s="3"/>
      <c r="I33" s="159" t="s">
        <v>193</v>
      </c>
      <c r="J33" s="159"/>
      <c r="K33" s="92"/>
    </row>
    <row r="34" spans="1:11" ht="12.75">
      <c r="A34" s="90"/>
      <c r="B34" s="3"/>
      <c r="C34" s="92"/>
      <c r="D34" s="90"/>
      <c r="E34" s="3"/>
      <c r="F34" s="3"/>
      <c r="G34" s="3"/>
      <c r="H34" s="3"/>
      <c r="I34" s="3"/>
      <c r="J34" s="3"/>
      <c r="K34" s="92"/>
    </row>
    <row r="35" spans="1:11" ht="18.75">
      <c r="A35" s="90"/>
      <c r="B35" s="3"/>
      <c r="C35" s="92"/>
      <c r="D35" s="176"/>
      <c r="E35" s="174"/>
      <c r="F35" s="174"/>
      <c r="G35" s="174"/>
      <c r="H35" s="174"/>
      <c r="I35" s="3"/>
      <c r="J35" s="3"/>
      <c r="K35" s="92"/>
    </row>
    <row r="36" spans="1:11" ht="12.75">
      <c r="A36" s="90"/>
      <c r="B36" s="3"/>
      <c r="C36" s="92"/>
      <c r="D36" s="90"/>
      <c r="E36" s="3"/>
      <c r="F36" s="3"/>
      <c r="G36" s="3"/>
      <c r="H36" s="3"/>
      <c r="I36" s="3"/>
      <c r="J36" s="3"/>
      <c r="K36" s="92"/>
    </row>
    <row r="37" spans="1:11" ht="12.75">
      <c r="A37" s="90"/>
      <c r="B37" s="3"/>
      <c r="C37" s="92"/>
      <c r="D37" s="90"/>
      <c r="E37" s="3"/>
      <c r="F37" s="3"/>
      <c r="G37" s="3"/>
      <c r="H37" s="3"/>
      <c r="I37" s="3"/>
      <c r="J37" s="3"/>
      <c r="K37" s="92"/>
    </row>
    <row r="38" spans="1:11" ht="12.75">
      <c r="A38" s="90"/>
      <c r="B38" s="3"/>
      <c r="C38" s="92"/>
      <c r="D38" s="90"/>
      <c r="E38" s="3"/>
      <c r="F38" s="3"/>
      <c r="G38" s="3"/>
      <c r="H38" s="3"/>
      <c r="I38" s="3"/>
      <c r="J38" s="3"/>
      <c r="K38" s="92"/>
    </row>
    <row r="39" spans="1:11" ht="12.75">
      <c r="A39" s="90"/>
      <c r="B39" s="3"/>
      <c r="C39" s="92"/>
      <c r="D39" s="90"/>
      <c r="E39" s="3"/>
      <c r="F39" s="3"/>
      <c r="G39" s="3"/>
      <c r="H39" s="3"/>
      <c r="I39" s="3"/>
      <c r="J39" s="3"/>
      <c r="K39" s="92"/>
    </row>
    <row r="40" spans="1:11" ht="12.75">
      <c r="A40" s="90"/>
      <c r="B40" s="3"/>
      <c r="C40" s="92"/>
      <c r="D40" s="90"/>
      <c r="E40" s="3"/>
      <c r="F40" s="3"/>
      <c r="G40" s="3"/>
      <c r="H40" s="3"/>
      <c r="I40" s="3"/>
      <c r="J40" s="3"/>
      <c r="K40" s="92"/>
    </row>
    <row r="41" spans="1:11" ht="12.75">
      <c r="A41" s="90"/>
      <c r="B41" s="3"/>
      <c r="C41" s="92"/>
      <c r="D41" s="90"/>
      <c r="E41" s="3"/>
      <c r="F41" s="3"/>
      <c r="G41" s="3"/>
      <c r="H41" s="3"/>
      <c r="I41" s="3"/>
      <c r="J41" s="3"/>
      <c r="K41" s="92"/>
    </row>
    <row r="42" spans="1:11" ht="12.75">
      <c r="A42" s="90"/>
      <c r="B42" s="3"/>
      <c r="C42" s="92"/>
      <c r="D42" s="90"/>
      <c r="E42" s="3"/>
      <c r="F42" s="3"/>
      <c r="G42" s="3"/>
      <c r="H42" s="3"/>
      <c r="I42" s="3"/>
      <c r="J42" s="3"/>
      <c r="K42" s="92"/>
    </row>
    <row r="43" spans="1:11" ht="12.75">
      <c r="A43" s="124"/>
      <c r="B43" s="95"/>
      <c r="C43" s="125"/>
      <c r="D43" s="124"/>
      <c r="E43" s="95"/>
      <c r="F43" s="95"/>
      <c r="G43" s="95"/>
      <c r="H43" s="95"/>
      <c r="I43" s="95"/>
      <c r="J43" s="95"/>
      <c r="K43" s="125"/>
    </row>
    <row r="44" spans="1:13" ht="12.75">
      <c r="A44" s="90"/>
      <c r="B44" s="3"/>
      <c r="C44" s="92"/>
      <c r="D44" s="172" t="s">
        <v>194</v>
      </c>
      <c r="E44" s="159"/>
      <c r="F44" s="159"/>
      <c r="G44" s="159"/>
      <c r="H44" s="159"/>
      <c r="I44" s="159"/>
      <c r="J44" s="159"/>
      <c r="K44" s="173"/>
      <c r="M44" s="95"/>
    </row>
    <row r="45" spans="1:11" ht="12.75">
      <c r="A45" s="90"/>
      <c r="B45" s="3"/>
      <c r="C45" s="92"/>
      <c r="D45" s="90"/>
      <c r="E45" s="3"/>
      <c r="F45" s="3"/>
      <c r="G45" s="3"/>
      <c r="H45" s="3"/>
      <c r="I45" s="3"/>
      <c r="J45" s="3"/>
      <c r="K45" s="92"/>
    </row>
    <row r="46" spans="1:11" ht="12.75">
      <c r="A46" s="90"/>
      <c r="B46" s="3"/>
      <c r="C46" s="92"/>
      <c r="D46" s="90"/>
      <c r="E46" s="3"/>
      <c r="F46" s="3"/>
      <c r="G46" s="3"/>
      <c r="H46" s="3"/>
      <c r="I46" s="3"/>
      <c r="J46" s="3"/>
      <c r="K46" s="92"/>
    </row>
    <row r="47" spans="1:11" ht="12.75">
      <c r="A47" s="90"/>
      <c r="B47" s="3"/>
      <c r="C47" s="92"/>
      <c r="D47" s="90"/>
      <c r="E47" s="3"/>
      <c r="F47" s="3"/>
      <c r="G47" s="3"/>
      <c r="H47" s="3"/>
      <c r="I47" s="3"/>
      <c r="J47" s="3"/>
      <c r="K47" s="92"/>
    </row>
    <row r="48" spans="1:11" ht="13.5" thickBot="1">
      <c r="A48" s="118"/>
      <c r="B48" s="3"/>
      <c r="C48" s="92"/>
      <c r="D48" s="118"/>
      <c r="E48" s="117"/>
      <c r="F48" s="117"/>
      <c r="G48" s="117"/>
      <c r="H48" s="117"/>
      <c r="I48" s="117"/>
      <c r="J48" s="117"/>
      <c r="K48" s="119"/>
    </row>
    <row r="49" ht="13.5" thickTop="1"/>
  </sheetData>
  <sheetProtection/>
  <mergeCells count="10">
    <mergeCell ref="D44:K44"/>
    <mergeCell ref="H30:J30"/>
    <mergeCell ref="H28:J28"/>
    <mergeCell ref="D35:H35"/>
    <mergeCell ref="D5:K5"/>
    <mergeCell ref="F25:H25"/>
    <mergeCell ref="D28:E28"/>
    <mergeCell ref="D33:E33"/>
    <mergeCell ref="I33:J33"/>
    <mergeCell ref="D30:F30"/>
  </mergeCells>
  <printOptions/>
  <pageMargins left="0.93" right="0.59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Guri</dc:creator>
  <cp:keywords/>
  <dc:description/>
  <cp:lastModifiedBy>Gjirofarma</cp:lastModifiedBy>
  <cp:lastPrinted>2012-03-22T10:53:56Z</cp:lastPrinted>
  <dcterms:created xsi:type="dcterms:W3CDTF">2006-11-08T17:47:07Z</dcterms:created>
  <dcterms:modified xsi:type="dcterms:W3CDTF">2012-07-24T07:28:19Z</dcterms:modified>
  <cp:category/>
  <cp:version/>
  <cp:contentType/>
  <cp:contentStatus/>
</cp:coreProperties>
</file>