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7"/>
  </bookViews>
  <sheets>
    <sheet name="pasqyrat" sheetId="1" r:id="rId1"/>
    <sheet name="kap" sheetId="2" r:id="rId2"/>
    <sheet name="kopertina" sheetId="3" r:id="rId3"/>
    <sheet name="aam" sheetId="4" r:id="rId4"/>
    <sheet name="sh2" sheetId="5" r:id="rId5"/>
    <sheet name="arka" sheetId="6" r:id="rId6"/>
    <sheet name="bank" sheetId="7" r:id="rId7"/>
    <sheet name="bl sh" sheetId="8" r:id="rId8"/>
    <sheet name="inv" sheetId="9" r:id="rId9"/>
    <sheet name="aq" sheetId="10" r:id="rId10"/>
    <sheet name="pa" sheetId="11" r:id="rId11"/>
    <sheet name="stat" sheetId="12" r:id="rId12"/>
    <sheet name="shen" sheetId="13" r:id="rId13"/>
  </sheets>
  <definedNames/>
  <calcPr fullCalcOnLoad="1"/>
</workbook>
</file>

<file path=xl/sharedStrings.xml><?xml version="1.0" encoding="utf-8"?>
<sst xmlns="http://schemas.openxmlformats.org/spreadsheetml/2006/main" count="1732" uniqueCount="756">
  <si>
    <t>Tvsh</t>
  </si>
  <si>
    <t>Totali</t>
  </si>
  <si>
    <t>Nr</t>
  </si>
  <si>
    <t>Arka</t>
  </si>
  <si>
    <t>Kliente</t>
  </si>
  <si>
    <t>Emertimi</t>
  </si>
  <si>
    <t>Vlera</t>
  </si>
  <si>
    <t>Ndertesa</t>
  </si>
  <si>
    <t>Banka</t>
  </si>
  <si>
    <t>Toka</t>
  </si>
  <si>
    <t>Pagat e personelit</t>
  </si>
  <si>
    <t>Tatim mbi fitimin</t>
  </si>
  <si>
    <t>Ne   Leke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</si>
  <si>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</si>
  <si>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</si>
  <si>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</si>
  <si>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</si>
  <si>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</si>
  <si>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</si>
  <si>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</si>
  <si>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</si>
  <si>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</si>
  <si>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Derivative dhe aktive te mbajtura per tregtim</t>
  </si>
  <si>
    <t>Aktive te tjera financiare afatshkurtra</t>
  </si>
  <si>
    <t>Debitore,Kreditore te tjere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</si>
  <si>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</si>
  <si>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</si>
  <si>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</si>
  <si>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</si>
  <si>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</si>
  <si>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</si>
  <si>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</si>
  <si>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</si>
  <si>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</si>
  <si>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</si>
  <si>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</si>
  <si>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</si>
  <si>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</si>
  <si>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</si>
  <si>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</si>
  <si>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</si>
  <si>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Makineri dhe paisje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</si>
  <si>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</si>
  <si>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</si>
  <si>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</si>
  <si>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</si>
  <si>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</si>
  <si>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</si>
  <si>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</si>
  <si>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</si>
  <si>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</si>
  <si>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</si>
  <si>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</si>
  <si>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</si>
  <si>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</si>
  <si>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</si>
  <si>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</si>
  <si>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</si>
  <si>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</si>
  <si>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</si>
  <si>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</si>
  <si>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</si>
  <si>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</si>
  <si>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</si>
  <si>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</si>
  <si>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</si>
  <si>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</si>
  <si>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</si>
  <si>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</si>
  <si>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</si>
  <si>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</si>
  <si>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</si>
  <si>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</si>
  <si>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</si>
  <si>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</si>
  <si>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</si>
  <si>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</si>
  <si>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</si>
  <si>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</si>
  <si>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</si>
  <si>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</si>
  <si>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</si>
  <si>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</si>
  <si>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</si>
  <si>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</si>
  <si>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</si>
  <si>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</si>
  <si>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</si>
  <si>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</si>
  <si>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</si>
  <si>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</si>
  <si>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</si>
  <si>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</si>
  <si>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</si>
  <si>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</si>
  <si>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</si>
  <si>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</si>
  <si>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</si>
  <si>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</si>
  <si>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</si>
  <si>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</si>
  <si>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</si>
  <si>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</si>
  <si>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</si>
  <si>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</si>
  <si>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</si>
  <si>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</si>
  <si>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</si>
  <si>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</si>
  <si>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Te ardhura dhe shpenzime te tjera financiare (Gjoba)</t>
  </si>
  <si>
    <t>Shuma per tatim</t>
  </si>
  <si>
    <t>Tatimi mbi fitimin 10 %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</si>
  <si>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</si>
  <si>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</si>
  <si>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</si>
  <si>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</si>
  <si>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</si>
  <si>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</si>
  <si>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</si>
  <si>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</si>
  <si>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</si>
  <si>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</si>
  <si>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</si>
  <si>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</si>
  <si>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</si>
  <si>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</si>
  <si>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</si>
  <si>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</si>
  <si>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</si>
  <si>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</si>
  <si>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</si>
  <si>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</si>
  <si>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</si>
  <si>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</si>
  <si>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</si>
  <si>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</si>
  <si>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</si>
  <si>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</si>
  <si>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</si>
  <si>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</si>
  <si>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</si>
  <si>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</si>
  <si>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</si>
  <si>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</si>
  <si>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Nje pasqyre e pa Konsoliduar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</si>
  <si>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</si>
  <si>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</si>
  <si>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</si>
  <si>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</si>
  <si>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</si>
  <si>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</si>
  <si>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</si>
  <si>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</si>
  <si>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</si>
  <si>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</si>
  <si>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</si>
  <si>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</si>
  <si>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Rezerva  te tjera</t>
  </si>
  <si>
    <t>Rez  ligjore</t>
  </si>
  <si>
    <t>Amortizimi</t>
  </si>
  <si>
    <t>Leke</t>
  </si>
  <si>
    <t>Pozicioni me 31 dhjetor 2011</t>
  </si>
  <si>
    <t>Aktive afat gjata materiale ne proces</t>
  </si>
  <si>
    <t>Tatim mbi fitimin i paguar gjoba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</si>
  <si>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</si>
  <si>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</si>
  <si>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</si>
  <si>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</si>
  <si>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</si>
  <si>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</si>
  <si>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</si>
  <si>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</si>
  <si>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</si>
  <si>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</si>
  <si>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</si>
  <si>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</si>
  <si>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</si>
  <si>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</si>
  <si>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</si>
  <si>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</si>
  <si>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</si>
  <si>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</si>
  <si>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</si>
  <si>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</si>
  <si>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</si>
  <si>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</si>
  <si>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</si>
  <si>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</si>
  <si>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</si>
  <si>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</si>
  <si>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</si>
  <si>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</si>
  <si>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</si>
  <si>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</si>
  <si>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</si>
  <si>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</si>
  <si>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</si>
  <si>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</si>
  <si>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</si>
  <si>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</si>
  <si>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</si>
  <si>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</si>
  <si>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</si>
  <si>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</si>
  <si>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</si>
  <si>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</si>
  <si>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</si>
  <si>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</si>
  <si>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</si>
  <si>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</si>
  <si>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</si>
  <si>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</si>
  <si>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</si>
  <si>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</si>
  <si>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</si>
  <si>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</si>
  <si>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</si>
  <si>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Monedha</t>
  </si>
  <si>
    <t>Nr llogarise</t>
  </si>
  <si>
    <t xml:space="preserve">Kursi </t>
  </si>
  <si>
    <t>fund vitit</t>
  </si>
  <si>
    <t>Fatura mbi 300 mije leke te prera</t>
  </si>
  <si>
    <t>AKTIVET AFATGJATA</t>
  </si>
  <si>
    <t>Analiza e posteve te amortizushme</t>
  </si>
  <si>
    <t>Viti raportues</t>
  </si>
  <si>
    <t>Te pagueshme ndaj furnitoreve</t>
  </si>
  <si>
    <t>Te pagueshme ndaj punonjesve</t>
  </si>
  <si>
    <t>C</t>
  </si>
  <si>
    <t xml:space="preserve">Ngjarje te ndodhura pas dates se bilancit per te cilat behen rregullime apo ngjarje te </t>
  </si>
  <si>
    <t>Emertimi dhe Forma ligjore</t>
  </si>
  <si>
    <t>NIPT -i</t>
  </si>
  <si>
    <t>Adresa e Selise</t>
  </si>
  <si>
    <t>Lushnje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</si>
  <si>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</si>
  <si>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</si>
  <si>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</si>
  <si>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</si>
  <si>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</si>
  <si>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</si>
  <si>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</si>
  <si>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</si>
  <si>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</si>
  <si>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</si>
  <si>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</si>
  <si>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</si>
  <si>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</si>
  <si>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</si>
  <si>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</si>
  <si>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</si>
  <si>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VJEN  SHPK</t>
  </si>
  <si>
    <t>Aktive tjera afat gjata materialemj.trans.</t>
  </si>
  <si>
    <t>Amortizimet</t>
  </si>
  <si>
    <t>K 34224402 D</t>
  </si>
  <si>
    <t>GRABIAN</t>
  </si>
  <si>
    <t>Prodhim buke,tregetim agroinpute</t>
  </si>
  <si>
    <t>mbareshtrim  blegtori, import-eksort</t>
  </si>
  <si>
    <t>SH E N I M E T    S P J E G U E S E</t>
  </si>
  <si>
    <r>
      <t>B</t>
    </r>
    <r>
      <rPr>
        <sz val="10"/>
        <rFont val="Times New Roman"/>
        <family val="1"/>
      </rPr>
      <t xml:space="preserve">    </t>
    </r>
    <r>
      <rPr>
        <b/>
        <u val="single"/>
        <sz val="12"/>
        <rFont val="Times New Roman"/>
        <family val="1"/>
      </rPr>
      <t>Shenimet qe shpjegojne zerat e ndryshem te pasqyrave financiare</t>
    </r>
  </si>
  <si>
    <r>
      <t>I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AKTIVET AFATSHKURTERA  </t>
    </r>
  </si>
  <si>
    <r>
      <t>1</t>
    </r>
    <r>
      <rPr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Aktivet monetare</t>
    </r>
    <r>
      <rPr>
        <sz val="10"/>
        <rFont val="Times New Roman"/>
        <family val="1"/>
      </rPr>
      <t xml:space="preserve">  </t>
    </r>
  </si>
  <si>
    <t>3 Banka</t>
  </si>
  <si>
    <t>Emri bankes</t>
  </si>
  <si>
    <t>Vlera ne valute</t>
  </si>
  <si>
    <t>Kursi</t>
  </si>
  <si>
    <t>Vlera ne       leke</t>
  </si>
  <si>
    <t>BKT</t>
  </si>
  <si>
    <t>LEK</t>
  </si>
  <si>
    <t>RF BANK</t>
  </si>
  <si>
    <t>CREDINS</t>
  </si>
  <si>
    <t>4  Arka</t>
  </si>
  <si>
    <t>EMERTIMI</t>
  </si>
  <si>
    <t>Vlera ne         valute</t>
  </si>
  <si>
    <t>Vlera ne          leke</t>
  </si>
  <si>
    <t>fund  vitit</t>
  </si>
  <si>
    <t>Arka ne leke</t>
  </si>
  <si>
    <t xml:space="preserve">Arka ne euro  </t>
  </si>
  <si>
    <t xml:space="preserve">Arka ne dollare   </t>
  </si>
  <si>
    <r>
      <t xml:space="preserve">5   </t>
    </r>
    <r>
      <rPr>
        <b/>
        <u val="single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Dervatet dhe aktivet te mbajtura  per tregtim</t>
    </r>
  </si>
  <si>
    <t>Shoqeria nuk ka derivative dhe active te mbatura per tregtim</t>
  </si>
  <si>
    <r>
      <t xml:space="preserve">6 </t>
    </r>
    <r>
      <rPr>
        <b/>
        <u val="single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Aktive te tjera financiare afatshkurtra</t>
    </r>
  </si>
  <si>
    <r>
      <t xml:space="preserve">7 &gt; </t>
    </r>
    <r>
      <rPr>
        <i/>
        <sz val="11"/>
        <rFont val="Times New Roman"/>
        <family val="1"/>
      </rPr>
      <t>Kliente per mallra, produkte e sherbime</t>
    </r>
  </si>
  <si>
    <t>Fatura gjithsej Nr ________ Leke __________</t>
  </si>
  <si>
    <r>
      <t>a)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Nga keto Nr ________ Leke __________</t>
    </r>
  </si>
  <si>
    <t>Pa likuiduar deri ne 30 dite Nr ________ Leke __________</t>
  </si>
  <si>
    <t>Pa likuiduar deri ne 60 dite Nr ________ Leke __________</t>
  </si>
  <si>
    <t>Pa likuiduar deri ne 90 dite Nr ________ Leke __________</t>
  </si>
  <si>
    <t>Pa likuiduar permbi nje vit Nr ________ Leke __________</t>
  </si>
  <si>
    <r>
      <t>b)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Nga faturat gjithsej Nr ________ Leke __________</t>
    </r>
  </si>
  <si>
    <t>Fatura mbi 300 mije leke te prera Nr ________ Leke __________</t>
  </si>
  <si>
    <t>Fatura mbi 300 mije leke te likuid Nr ________ Leke __________</t>
  </si>
  <si>
    <r>
      <t xml:space="preserve">8 &gt; </t>
    </r>
    <r>
      <rPr>
        <i/>
        <sz val="11"/>
        <rFont val="Times New Roman"/>
        <family val="1"/>
      </rPr>
      <t>Debitore, kreditore te tjere</t>
    </r>
  </si>
  <si>
    <r>
      <t xml:space="preserve">9 &gt; </t>
    </r>
    <r>
      <rPr>
        <i/>
        <sz val="11"/>
        <rFont val="Times New Roman"/>
        <family val="1"/>
      </rPr>
      <t>Tatimi mbi fitimin</t>
    </r>
  </si>
  <si>
    <t>Tatim I rimburesuar Leke</t>
  </si>
  <si>
    <t>Tatim nga viti I kaluar Leke</t>
  </si>
  <si>
    <r>
      <t xml:space="preserve">10 &gt; </t>
    </r>
    <r>
      <rPr>
        <i/>
        <sz val="11"/>
        <rFont val="Times New Roman"/>
        <family val="1"/>
      </rPr>
      <t>Tvsh</t>
    </r>
  </si>
  <si>
    <t>Tvsh e zbritshme ne celje te vitit Leke</t>
  </si>
  <si>
    <t>Tvsh e zbritshme ne mbyllje te vitit Leke</t>
  </si>
  <si>
    <t>Nuk ka</t>
  </si>
  <si>
    <t>Inventari imet</t>
  </si>
  <si>
    <t>Prodhimi ne proces</t>
  </si>
  <si>
    <t>Investimet financiare afatgjata</t>
  </si>
  <si>
    <t>Viti Paraardhes</t>
  </si>
  <si>
    <t>Vl mbetur</t>
  </si>
  <si>
    <t>Makineri,pajisje</t>
  </si>
  <si>
    <t>AAM te tjera</t>
  </si>
  <si>
    <t>Aktivet biologjike afatgjata</t>
  </si>
  <si>
    <t>Aktivet afatgjata jo materiale</t>
  </si>
  <si>
    <t>PASIVET AFATSHKURTRA</t>
  </si>
  <si>
    <t>Huamarrjet</t>
  </si>
  <si>
    <t>Huamarrje afatshkurtra</t>
  </si>
  <si>
    <t>Huat dhe parapagimet</t>
  </si>
  <si>
    <t>Fatura gjithsej</t>
  </si>
  <si>
    <t>Nr 8</t>
  </si>
  <si>
    <r>
      <t>a)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Nga keto</t>
    </r>
  </si>
  <si>
    <t xml:space="preserve">Nr </t>
  </si>
  <si>
    <t>Pa likuiduar deri ne 30 dite</t>
  </si>
  <si>
    <t>Pa likuiduar deri ne 60 dite</t>
  </si>
  <si>
    <t>Pa likuiduar deri ne 90 dite</t>
  </si>
  <si>
    <t>Pa likuiduar permbi nje vit</t>
  </si>
  <si>
    <r>
      <t>b)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Nga faturat gjithsej</t>
    </r>
  </si>
  <si>
    <t>Fatura mbi 300 mije leke te likuid</t>
  </si>
  <si>
    <t xml:space="preserve">&gt; </t>
  </si>
  <si>
    <r>
      <t>Detyrime per sigurime Shoq.Shend</t>
    </r>
    <r>
      <rPr>
        <sz val="12"/>
        <rFont val="Times New Roman"/>
        <family val="1"/>
      </rPr>
      <t>.</t>
    </r>
  </si>
  <si>
    <t>Detyrime tatimore per tatim fitimin</t>
  </si>
  <si>
    <t>Detyrime tatimore per tatimin ne burim</t>
  </si>
  <si>
    <t>Debitore dhe kreditore te tjere</t>
  </si>
  <si>
    <t>PASIVET AFATGJATA</t>
  </si>
  <si>
    <t>Huat afatgjata</t>
  </si>
  <si>
    <t>Hua, bono dhe detyrime nga qeraja financiare</t>
  </si>
  <si>
    <t>Huamarrje te tjera afatgjata</t>
  </si>
  <si>
    <t>KAPITALI</t>
  </si>
  <si>
    <t>Kapitali aksionereve te sho.meme (PF te kons.)</t>
  </si>
  <si>
    <t>Primi i aksionit</t>
  </si>
  <si>
    <r>
      <t>Njesite dhe aksionet e thesarit (Negative</t>
    </r>
    <r>
      <rPr>
        <sz val="12"/>
        <rFont val="Times New Roman"/>
        <family val="1"/>
      </rPr>
      <t>)</t>
    </r>
  </si>
  <si>
    <t>Rezervar ligjore</t>
  </si>
  <si>
    <t>Rezerva te tjera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</si>
  <si>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Fitimi i ushtrimit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</si>
  <si>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Shpenzime te pa zbritshme</t>
    </r>
  </si>
  <si>
    <t xml:space="preserve">leke 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</si>
  <si>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Fitimi para tatimit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</si>
  <si>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Tatimi mbi fitimin</t>
    </r>
  </si>
  <si>
    <t>Shenime te tjera shpjeguese</t>
  </si>
  <si>
    <r>
      <t xml:space="preserve">   </t>
    </r>
    <r>
      <rPr>
        <u val="single"/>
        <sz val="14"/>
        <rFont val="Times New Roman"/>
        <family val="1"/>
      </rPr>
      <t>Ekonomisti</t>
    </r>
  </si>
  <si>
    <t>Per Drejtimin e Njesise Ekonomike</t>
  </si>
  <si>
    <t>“VJEN” Sh.p.k</t>
  </si>
  <si>
    <t>Sasia</t>
  </si>
  <si>
    <t>Gjendje</t>
  </si>
  <si>
    <t>Shtesa</t>
  </si>
  <si>
    <t>Pakesime</t>
  </si>
  <si>
    <t>Gjendja</t>
  </si>
  <si>
    <t>Mjete transporti</t>
  </si>
  <si>
    <t xml:space="preserve">Makineri paisje       </t>
  </si>
  <si>
    <t>Paisje informatike</t>
  </si>
  <si>
    <t>Te tjera</t>
  </si>
  <si>
    <t>Makineri e paisje</t>
  </si>
  <si>
    <t>Pozicioni me 31 dhjetor 2012</t>
  </si>
  <si>
    <t>Aktive biologjike</t>
  </si>
  <si>
    <t xml:space="preserve">Tvsh e zbritshme ne blerje gjate vitit Leke </t>
  </si>
  <si>
    <t xml:space="preserve">Tvsh e pagueshme ne shitjet gjate vitit Leke </t>
  </si>
  <si>
    <t>ADMINISTRATOR</t>
  </si>
  <si>
    <t>VANGJELIE NDONI</t>
  </si>
  <si>
    <t>ndodhura pas dates se bilancit per te cilat nuk behen rregullime nuk ka.</t>
  </si>
  <si>
    <t>Gabime materiale te ndodhurane periudhat kontabel te meparshme te konstatuara gjate</t>
  </si>
  <si>
    <t xml:space="preserve"> periudhes raportuese dhe qe korigjim nuk ka</t>
  </si>
  <si>
    <t>Pasqyrat    Financiare    te    Vitit   2013</t>
  </si>
  <si>
    <t>Pasqyra  e  Ndryshimeve  ne  Kapital  2013</t>
  </si>
  <si>
    <t>Viti   2013</t>
  </si>
  <si>
    <t>21.01.1997</t>
  </si>
  <si>
    <t>01.01.2013</t>
  </si>
  <si>
    <t>31.12.2013</t>
  </si>
  <si>
    <t>10.03.2014</t>
  </si>
  <si>
    <t>Aktivet afatgjata materiale 2013</t>
  </si>
  <si>
    <t>Amortizimi A.A. Materiale 2013</t>
  </si>
  <si>
    <t>Vlera kontabel Neto e A.A. Materiale 2013</t>
  </si>
  <si>
    <t>LEKE</t>
  </si>
  <si>
    <t>Debi</t>
  </si>
  <si>
    <t>Kredi</t>
  </si>
  <si>
    <t>Data</t>
  </si>
  <si>
    <t>Veprim</t>
  </si>
  <si>
    <t>Arketime</t>
  </si>
  <si>
    <t>Pagesa</t>
  </si>
  <si>
    <t>Pronari</t>
  </si>
  <si>
    <t>te tjera</t>
  </si>
  <si>
    <t>Furnitor</t>
  </si>
  <si>
    <t>Sig shoq</t>
  </si>
  <si>
    <t>TVSH</t>
  </si>
  <si>
    <t>Tatim</t>
  </si>
  <si>
    <t>T.page</t>
  </si>
  <si>
    <t>Paga</t>
  </si>
  <si>
    <t>Taksa</t>
  </si>
  <si>
    <t>Kalim  llog</t>
  </si>
  <si>
    <t>Komision</t>
  </si>
  <si>
    <t>Energji</t>
  </si>
  <si>
    <t>Derdhje nga arka</t>
  </si>
  <si>
    <t xml:space="preserve">  "</t>
  </si>
  <si>
    <t>Pag tatim fitim</t>
  </si>
  <si>
    <t>pag pagat</t>
  </si>
  <si>
    <t>Te ardh  klient</t>
  </si>
  <si>
    <t>Terheqje</t>
  </si>
  <si>
    <t xml:space="preserve">    "</t>
  </si>
  <si>
    <t xml:space="preserve">   "</t>
  </si>
  <si>
    <t>Alfa  Bank</t>
  </si>
  <si>
    <t>Euro</t>
  </si>
  <si>
    <t>Lik fature</t>
  </si>
  <si>
    <t>21.10.</t>
  </si>
  <si>
    <t>28.10.</t>
  </si>
  <si>
    <t>Konveruar ne leke</t>
  </si>
  <si>
    <t>totali</t>
  </si>
  <si>
    <t>Arketime ne banke</t>
  </si>
  <si>
    <t>Kreditohen</t>
  </si>
  <si>
    <t>Debitohet</t>
  </si>
  <si>
    <t>llog.512</t>
  </si>
  <si>
    <t>Llog tranzite</t>
  </si>
  <si>
    <t>llog.581</t>
  </si>
  <si>
    <t>llog.411</t>
  </si>
  <si>
    <t>llog 421</t>
  </si>
  <si>
    <t>Te ardh fin</t>
  </si>
  <si>
    <t>Per pagesat e Bankes</t>
  </si>
  <si>
    <t>Kreditohet</t>
  </si>
  <si>
    <t>Debitohen</t>
  </si>
  <si>
    <t>llog.401</t>
  </si>
  <si>
    <t>Sig.Shoqerore</t>
  </si>
  <si>
    <t>llog.431</t>
  </si>
  <si>
    <t>,</t>
  </si>
  <si>
    <t>Komisione bankare</t>
  </si>
  <si>
    <t>llog.628</t>
  </si>
  <si>
    <t>Tatim fitim</t>
  </si>
  <si>
    <t>llog.444</t>
  </si>
  <si>
    <t>Tatim page</t>
  </si>
  <si>
    <t>llog.442</t>
  </si>
  <si>
    <t>llog.624</t>
  </si>
  <si>
    <t>Kalim llog</t>
  </si>
  <si>
    <t>llog.455</t>
  </si>
  <si>
    <t>tvsh</t>
  </si>
  <si>
    <t>llog.445</t>
  </si>
  <si>
    <t>Gjoba penalitet</t>
  </si>
  <si>
    <t>llog.657</t>
  </si>
  <si>
    <t>llog.421</t>
  </si>
  <si>
    <t>Vjen  Shpk   2013</t>
  </si>
  <si>
    <t>B.K.T</t>
  </si>
  <si>
    <t xml:space="preserve"> Te ardh kliente</t>
  </si>
  <si>
    <t>17.5  "</t>
  </si>
  <si>
    <t>11.10.</t>
  </si>
  <si>
    <t>18.10.</t>
  </si>
  <si>
    <t>29.10.</t>
  </si>
  <si>
    <t>Interesa</t>
  </si>
  <si>
    <t>Credins</t>
  </si>
  <si>
    <t>Pag kest  kredie</t>
  </si>
  <si>
    <t>donacion</t>
  </si>
  <si>
    <t xml:space="preserve">   "25.11</t>
  </si>
  <si>
    <t>Raiffeisen  bank</t>
  </si>
  <si>
    <t>llog.468</t>
  </si>
  <si>
    <t>llog.667</t>
  </si>
  <si>
    <t>Bankat</t>
  </si>
  <si>
    <t>arket.nga banka</t>
  </si>
  <si>
    <t xml:space="preserve"> </t>
  </si>
  <si>
    <t>Ark</t>
  </si>
  <si>
    <t>Pag</t>
  </si>
  <si>
    <t>Vjen Shpk 2013</t>
  </si>
  <si>
    <t xml:space="preserve">" </t>
  </si>
  <si>
    <t>22.10.</t>
  </si>
  <si>
    <t>Sigshoq</t>
  </si>
  <si>
    <t>Tap</t>
  </si>
  <si>
    <t>tatim</t>
  </si>
  <si>
    <t>paga</t>
  </si>
  <si>
    <t>31.10.</t>
  </si>
  <si>
    <t>30.10.</t>
  </si>
  <si>
    <t xml:space="preserve"> "</t>
  </si>
  <si>
    <t>7.10.</t>
  </si>
  <si>
    <t>9.10.</t>
  </si>
  <si>
    <t>Pasqyra   e   te   Ardhurave   dhe   Shpenzimeve     2013</t>
  </si>
  <si>
    <t>Pasqyra   e   Fluksit   Monetar  -  Metoda  Indirekte   2013</t>
  </si>
  <si>
    <t>Kasat+kl</t>
  </si>
  <si>
    <t>10.10.</t>
  </si>
  <si>
    <t>24.10.</t>
  </si>
  <si>
    <t>"</t>
  </si>
  <si>
    <t>2.10.</t>
  </si>
  <si>
    <t>3.10.</t>
  </si>
  <si>
    <t>4.10.</t>
  </si>
  <si>
    <t>17.10.</t>
  </si>
  <si>
    <t>19.10.</t>
  </si>
  <si>
    <t>VJEN Sh.p.k</t>
  </si>
  <si>
    <t>Gjendja dhe ndryshimet  aktiveve te qendrueshme 2013</t>
  </si>
  <si>
    <t>Gjendja me 1.1.2013</t>
  </si>
  <si>
    <t>Gjendja totale</t>
  </si>
  <si>
    <t>Paksime</t>
  </si>
  <si>
    <t>Gjendja me 31.12.2013</t>
  </si>
  <si>
    <t>Blere dhe krijuar</t>
  </si>
  <si>
    <t>Gjithsej</t>
  </si>
  <si>
    <t>Shitur</t>
  </si>
  <si>
    <t>Nxerja jasht perdorimit</t>
  </si>
  <si>
    <t>gjithsej</t>
  </si>
  <si>
    <t>Makineri paisje</t>
  </si>
  <si>
    <t>Aktive Biologjike</t>
  </si>
  <si>
    <t>Te  tjera</t>
  </si>
  <si>
    <t>SHUMA</t>
  </si>
  <si>
    <t>Ndin NDONI</t>
  </si>
  <si>
    <t>PASQYRA E AMORTIZIMIT AKTIVET E QENDRUESHME 31.12.2013</t>
  </si>
  <si>
    <t>Njesia matese</t>
  </si>
  <si>
    <t>Shuma e akumuluar 01.01.2013</t>
  </si>
  <si>
    <t>Amortizimi vjetor</t>
  </si>
  <si>
    <t>Shuma e akumuluar 31.12.2013</t>
  </si>
  <si>
    <t>lek</t>
  </si>
  <si>
    <t>Makineri e Paisje</t>
  </si>
  <si>
    <t>Mjete Transporti</t>
  </si>
  <si>
    <t>Paisje Informatike</t>
  </si>
  <si>
    <t xml:space="preserve">Te Tjera </t>
  </si>
  <si>
    <t>PASQYRA E TE ARDHURAVE TVSH DHE TATIM FITIMI 2013</t>
  </si>
  <si>
    <t>Muaji</t>
  </si>
  <si>
    <t>Shitjet</t>
  </si>
  <si>
    <t>Blerje me TVSH jo te zbritshme</t>
  </si>
  <si>
    <t>Blerjet</t>
  </si>
  <si>
    <t>TVSH e paguar</t>
  </si>
  <si>
    <t>Tatim fitim paguar</t>
  </si>
  <si>
    <t>Baza e tatueshme</t>
  </si>
  <si>
    <t>Importe</t>
  </si>
  <si>
    <t>Blerje me 20 %</t>
  </si>
  <si>
    <t>Blerje me 10 %</t>
  </si>
  <si>
    <t>B. tatueshme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</si>
  <si>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</si>
  <si>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</si>
  <si>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</si>
  <si>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</si>
  <si>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</si>
  <si>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</si>
  <si>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</si>
  <si>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</si>
  <si>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</si>
  <si>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</si>
  <si>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</si>
  <si>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</si>
  <si>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 xml:space="preserve">   VJEN Sh.p.k</t>
  </si>
  <si>
    <t xml:space="preserve">                                     KARTELE INVENTARI</t>
  </si>
  <si>
    <t>AKTIVET QENDRUESHME</t>
  </si>
  <si>
    <t xml:space="preserve">           </t>
  </si>
  <si>
    <t xml:space="preserve">                  dt. 31 / 12 / 2013</t>
  </si>
  <si>
    <t>Cmimi</t>
  </si>
  <si>
    <t>Stall lopesh</t>
  </si>
  <si>
    <t>Cope</t>
  </si>
  <si>
    <t>Zyra</t>
  </si>
  <si>
    <t>Godina fabrikes</t>
  </si>
  <si>
    <t>Hangar bari</t>
  </si>
  <si>
    <t>Hangar mjetesh</t>
  </si>
  <si>
    <t>Stall vicash</t>
  </si>
  <si>
    <t>Dhome frigoriferike</t>
  </si>
  <si>
    <t>Magazine gruri</t>
  </si>
  <si>
    <t>Gropa silazhi</t>
  </si>
  <si>
    <t>Pajisje informatike (komputer + kasa)</t>
  </si>
  <si>
    <t>Zetor Internacional</t>
  </si>
  <si>
    <t>Zetor Lambirgini</t>
  </si>
  <si>
    <t>Zetor Landini</t>
  </si>
  <si>
    <t>Zetor Xhondier</t>
  </si>
  <si>
    <t>Foristrade</t>
  </si>
  <si>
    <t>Furgon</t>
  </si>
  <si>
    <t>Rimorkio transporti</t>
  </si>
  <si>
    <t>Fabrike bloje</t>
  </si>
  <si>
    <t>Furre buke</t>
  </si>
  <si>
    <t>Brumatrice</t>
  </si>
  <si>
    <t>Impiant mjeljeje</t>
  </si>
  <si>
    <t>Mulli mishilator</t>
  </si>
  <si>
    <t>Unifit ushqimi</t>
  </si>
  <si>
    <t>Tank ftohes</t>
  </si>
  <si>
    <t>Freze</t>
  </si>
  <si>
    <t>Plug 3 vesh</t>
  </si>
  <si>
    <t>Motor pompe</t>
  </si>
  <si>
    <t>Kasella vaditje</t>
  </si>
  <si>
    <t>Makine mbjellese</t>
  </si>
  <si>
    <t>Kultivator</t>
  </si>
  <si>
    <t>Grumbullues bari</t>
  </si>
  <si>
    <t>Lidhese bari</t>
  </si>
  <si>
    <t>Peshore 20 t</t>
  </si>
  <si>
    <t>Kombanj silazhi</t>
  </si>
  <si>
    <t>Cistern uji</t>
  </si>
  <si>
    <t>Lope</t>
  </si>
  <si>
    <t>Krere</t>
  </si>
  <si>
    <t>Bullica</t>
  </si>
  <si>
    <t>shuma</t>
  </si>
  <si>
    <t xml:space="preserve">                                                             KARTELE INVENTARI</t>
  </si>
  <si>
    <t>Njesia matse</t>
  </si>
  <si>
    <t>Tepsia buke</t>
  </si>
  <si>
    <t>Bidona qumeshti inox</t>
  </si>
  <si>
    <t>Bidona qumeshti</t>
  </si>
  <si>
    <t>Kova plastike</t>
  </si>
  <si>
    <t>Thika buke</t>
  </si>
  <si>
    <t>Arka buke</t>
  </si>
  <si>
    <t>Thase te ndryeshem</t>
  </si>
  <si>
    <t>Kacavida te ndryeshme</t>
  </si>
  <si>
    <t>Celsa fiso</t>
  </si>
  <si>
    <t>Cekica</t>
  </si>
  <si>
    <t>Dushe uji</t>
  </si>
  <si>
    <t>Cfurqe hekuri</t>
  </si>
  <si>
    <t>Lopata dheu</t>
  </si>
  <si>
    <t>Furca te ndryeshme</t>
  </si>
  <si>
    <t>Kontenier materiali biologjik</t>
  </si>
  <si>
    <t>Kompresor ajri</t>
  </si>
  <si>
    <t>Trakon I madh</t>
  </si>
  <si>
    <t>Karroca dore</t>
  </si>
  <si>
    <t>Kova qumeshti</t>
  </si>
  <si>
    <t>Pinca te ndryeshme</t>
  </si>
  <si>
    <t>Pompa uji</t>
  </si>
  <si>
    <t>Shuma</t>
  </si>
  <si>
    <t xml:space="preserve">                                                                       Gjendja e bazes ushqimore me 31/12/2013</t>
  </si>
  <si>
    <t>Bari I thate (Jonxhe)</t>
  </si>
  <si>
    <t>Kv</t>
  </si>
  <si>
    <t>Miser</t>
  </si>
  <si>
    <t>Soje</t>
  </si>
  <si>
    <t>KV</t>
  </si>
  <si>
    <t>PASQYRA E PAGESES SE SIGURIMEVE SHOQERORE 2013</t>
  </si>
  <si>
    <t>Nr. punetoreve</t>
  </si>
  <si>
    <t>Paga baze</t>
  </si>
  <si>
    <t>Sigurime shoqerore</t>
  </si>
  <si>
    <t>Sigurime shendetsore</t>
  </si>
  <si>
    <t>Shuma Totale</t>
  </si>
  <si>
    <t>TAPI</t>
  </si>
  <si>
    <t>P. dhen</t>
  </si>
  <si>
    <t>P. marr</t>
  </si>
  <si>
    <t>Tatimi</t>
  </si>
  <si>
    <t>P. Dhenesi</t>
  </si>
  <si>
    <t>Sigurime Shendetsore</t>
  </si>
  <si>
    <t>PASQYRA E PRODHIMIT NE PROCES 31.12 . 2013</t>
  </si>
  <si>
    <t>Nr.</t>
  </si>
  <si>
    <t>Plugime</t>
  </si>
  <si>
    <t>ha</t>
  </si>
  <si>
    <t>Jonxhe e re</t>
  </si>
  <si>
    <t>Hasell</t>
  </si>
  <si>
    <t>Meshqerra</t>
  </si>
  <si>
    <t>kv</t>
  </si>
  <si>
    <t>vica</t>
  </si>
  <si>
    <t>31/12/2013</t>
  </si>
  <si>
    <t>Aktivet afatshkurtra  materiale</t>
  </si>
  <si>
    <t>Pozicioni me 31 dhjetor 2013</t>
  </si>
  <si>
    <t>Pasqyra e te ardhurave e shpenzimeve</t>
  </si>
  <si>
    <t>Te  ardhura</t>
  </si>
  <si>
    <t>Shpenzime</t>
  </si>
  <si>
    <t>Shitje  malli</t>
  </si>
  <si>
    <t>Blerje  materiale</t>
  </si>
  <si>
    <t>Ndryshimi I gjendjes</t>
  </si>
  <si>
    <t>Sig  shoq e shend</t>
  </si>
  <si>
    <t>Kancelari e kom.</t>
  </si>
  <si>
    <t>Amortizim</t>
  </si>
  <si>
    <t>Fitimi</t>
  </si>
  <si>
    <t>Shpenz pa zbrit</t>
  </si>
  <si>
    <t>Fit para tatimit</t>
  </si>
  <si>
    <t>Fitim neto</t>
  </si>
  <si>
    <t>Qera</t>
  </si>
  <si>
    <t>Grante</t>
  </si>
  <si>
    <t>interesa</t>
  </si>
  <si>
    <t>Shpenzime te panjohura</t>
  </si>
  <si>
    <t>Fitimi (humbja) para tatimit  ( 14 + 15 )</t>
  </si>
  <si>
    <t>Qera +taksa</t>
  </si>
  <si>
    <t>Ndin   Ndoni</t>
  </si>
  <si>
    <t>Elmi Cani</t>
  </si>
  <si>
    <t xml:space="preserve">                - Per ndertesat  me 5 % ne vit.</t>
  </si>
  <si>
    <r>
      <t xml:space="preserve">Tatimi I derdhur paradhenie Leke </t>
    </r>
  </si>
  <si>
    <t xml:space="preserve">Tatimi I vitit ushtrimor Leke </t>
  </si>
  <si>
    <t xml:space="preserve">Tatimi I derdhur teper Leke </t>
  </si>
  <si>
    <t xml:space="preserve">Leke 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</si>
  <si>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</si>
  <si>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</si>
  <si>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</si>
  <si>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</si>
  <si>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</si>
  <si>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</si>
  <si>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</si>
  <si>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</si>
  <si>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</si>
  <si>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</si>
  <si>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</si>
  <si>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</si>
  <si>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</si>
  <si>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</si>
  <si>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</si>
  <si>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</si>
  <si>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</si>
  <si>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</si>
  <si>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</si>
  <si>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</si>
  <si>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</si>
  <si>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</si>
  <si>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</si>
  <si>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</si>
  <si>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</si>
  <si>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</si>
  <si>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</si>
  <si>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</si>
  <si>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</si>
  <si>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</si>
  <si>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</si>
  <si>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</si>
  <si>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</si>
  <si>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</si>
  <si>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</si>
  <si>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</si>
  <si>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</si>
  <si>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</si>
  <si>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</si>
  <si>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</si>
  <si>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</si>
  <si>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</si>
  <si>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</si>
  <si>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</si>
  <si>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</si>
  <si>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</si>
  <si>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</si>
  <si>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</si>
  <si>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</si>
  <si>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</si>
  <si>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</si>
  <si>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</si>
  <si>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</si>
  <si>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</si>
  <si>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</si>
  <si>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</si>
  <si>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</si>
  <si>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</si>
  <si>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</si>
  <si>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</si>
  <si>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</si>
  <si>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</si>
  <si>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</si>
  <si>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</si>
  <si>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</si>
  <si>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</si>
  <si>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</si>
  <si>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</si>
  <si>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</si>
  <si>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</si>
  <si>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</si>
  <si>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</si>
  <si>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</si>
  <si>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</si>
  <si>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</si>
  <si>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</si>
  <si>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</si>
  <si>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</si>
  <si>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</si>
  <si>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</si>
  <si>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</si>
  <si>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</si>
  <si>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</si>
  <si>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</si>
  <si>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</si>
  <si>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</si>
  <si>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</si>
  <si>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>Viti 2009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</si>
  <si>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</si>
  <si>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</si>
  <si>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</si>
  <si>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</si>
  <si>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</si>
  <si>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</si>
  <si>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Viti 2013</t>
  </si>
  <si>
    <t>Viti 20112</t>
  </si>
  <si>
    <t>Viti 2012</t>
  </si>
  <si>
    <t>69 981</t>
  </si>
  <si>
    <t>Ndini Ndoni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</si>
</sst>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_-* #,##0.00_L_e_k_-;\-* #,##0.00_L_e_k_-;_-* &quot;-&quot;??_L_e_k_-;_-@_-"/>
    <numFmt numFmtId="176" formatCode="#,##0.0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_);_(* \(#,##0.0\);_(* &quot;-&quot;??_);_(@_)"/>
    <numFmt numFmtId="183" formatCode="_(* #,##0.0_);_(* \(#,##0.0\);_(* &quot;-&quot;?_);_(@_)"/>
    <numFmt numFmtId="184" formatCode="_(* #,##0.000_);_(* \(#,##0.000\);_(* &quot;-&quot;???_);_(@_)"/>
  </numFmts>
  <fonts count="1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0"/>
      <name val="Arial Narrow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u val="single"/>
      <sz val="1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Times New Roman"/>
      <family val="1"/>
    </font>
    <font>
      <b/>
      <sz val="16"/>
      <name val="Arial Narrow"/>
      <family val="2"/>
    </font>
    <font>
      <b/>
      <i/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3.5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3.5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2"/>
      <name val="Symbol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vertAlign val="superscript"/>
      <sz val="11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Arial"/>
      <family val="2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opperplate Gothic Light"/>
      <family val="2"/>
    </font>
    <font>
      <b/>
      <sz val="12"/>
      <color indexed="8"/>
      <name val="Times New Roman"/>
      <family val="1"/>
    </font>
    <font>
      <b/>
      <sz val="11"/>
      <color indexed="8"/>
      <name val="Copperplate Gothic Light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opperplate Gothic Light"/>
      <family val="2"/>
    </font>
    <font>
      <b/>
      <sz val="11"/>
      <color theme="1"/>
      <name val="Copperplate Gothic Light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10" fillId="0" borderId="0" xfId="58" applyFont="1" applyFill="1" applyBorder="1">
      <alignment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9" fillId="0" borderId="23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3" fontId="7" fillId="0" borderId="39" xfId="0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48" xfId="0" applyFont="1" applyBorder="1" applyAlignment="1">
      <alignment/>
    </xf>
    <xf numFmtId="0" fontId="6" fillId="0" borderId="4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3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30" fillId="0" borderId="52" xfId="0" applyFont="1" applyBorder="1" applyAlignment="1">
      <alignment horizontal="center" vertical="center" wrapText="1"/>
    </xf>
    <xf numFmtId="0" fontId="30" fillId="0" borderId="5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4" fillId="0" borderId="0" xfId="0" applyFont="1" applyAlignment="1">
      <alignment horizontal="left" vertical="center" indent="10"/>
    </xf>
    <xf numFmtId="0" fontId="41" fillId="0" borderId="0" xfId="0" applyFont="1" applyAlignment="1">
      <alignment horizontal="left" vertical="center" indent="10"/>
    </xf>
    <xf numFmtId="0" fontId="34" fillId="0" borderId="0" xfId="0" applyFont="1" applyAlignment="1">
      <alignment horizontal="left" vertical="center" indent="14"/>
    </xf>
    <xf numFmtId="0" fontId="42" fillId="0" borderId="0" xfId="0" applyFont="1" applyAlignment="1">
      <alignment horizontal="left" vertical="center" indent="15"/>
    </xf>
    <xf numFmtId="0" fontId="34" fillId="0" borderId="0" xfId="0" applyFont="1" applyAlignment="1">
      <alignment horizontal="left" vertical="center" indent="15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77" fontId="0" fillId="0" borderId="10" xfId="42" applyNumberFormat="1" applyFont="1" applyBorder="1" applyAlignment="1">
      <alignment/>
    </xf>
    <xf numFmtId="0" fontId="30" fillId="0" borderId="55" xfId="0" applyFont="1" applyBorder="1" applyAlignment="1">
      <alignment vertical="center" wrapText="1"/>
    </xf>
    <xf numFmtId="0" fontId="30" fillId="0" borderId="56" xfId="0" applyFont="1" applyBorder="1" applyAlignment="1">
      <alignment vertical="center" wrapText="1"/>
    </xf>
    <xf numFmtId="0" fontId="30" fillId="0" borderId="57" xfId="0" applyFont="1" applyBorder="1" applyAlignment="1">
      <alignment vertical="center" wrapText="1"/>
    </xf>
    <xf numFmtId="0" fontId="30" fillId="0" borderId="58" xfId="0" applyFont="1" applyBorder="1" applyAlignment="1">
      <alignment vertical="center" wrapText="1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3" xfId="0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50" fillId="35" borderId="10" xfId="0" applyFont="1" applyFill="1" applyBorder="1" applyAlignment="1">
      <alignment/>
    </xf>
    <xf numFmtId="0" fontId="50" fillId="35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7" fontId="9" fillId="0" borderId="10" xfId="0" applyNumberFormat="1" applyFont="1" applyBorder="1" applyAlignment="1">
      <alignment/>
    </xf>
    <xf numFmtId="177" fontId="50" fillId="0" borderId="10" xfId="0" applyNumberFormat="1" applyFont="1" applyBorder="1" applyAlignment="1">
      <alignment/>
    </xf>
    <xf numFmtId="1" fontId="50" fillId="0" borderId="10" xfId="0" applyNumberFormat="1" applyFont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50" fillId="0" borderId="11" xfId="0" applyFont="1" applyBorder="1" applyAlignment="1">
      <alignment/>
    </xf>
    <xf numFmtId="0" fontId="9" fillId="0" borderId="11" xfId="0" applyFont="1" applyBorder="1" applyAlignment="1">
      <alignment/>
    </xf>
    <xf numFmtId="20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77" fontId="50" fillId="0" borderId="10" xfId="42" applyNumberFormat="1" applyFont="1" applyBorder="1" applyAlignment="1">
      <alignment/>
    </xf>
    <xf numFmtId="177" fontId="9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99" fillId="0" borderId="0" xfId="0" applyFont="1" applyAlignment="1">
      <alignment horizontal="center" vertical="center"/>
    </xf>
    <xf numFmtId="0" fontId="101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0" fontId="105" fillId="0" borderId="30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9" fillId="0" borderId="10" xfId="0" applyFont="1" applyBorder="1" applyAlignment="1">
      <alignment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59" xfId="0" applyFont="1" applyBorder="1" applyAlignment="1">
      <alignment horizontal="center" vertical="top" wrapText="1"/>
    </xf>
    <xf numFmtId="0" fontId="34" fillId="0" borderId="60" xfId="0" applyFont="1" applyBorder="1" applyAlignment="1">
      <alignment horizontal="center" vertical="top" wrapText="1"/>
    </xf>
    <xf numFmtId="0" fontId="34" fillId="0" borderId="54" xfId="0" applyFont="1" applyBorder="1" applyAlignment="1">
      <alignment vertical="top" wrapText="1"/>
    </xf>
    <xf numFmtId="0" fontId="34" fillId="0" borderId="52" xfId="0" applyFont="1" applyBorder="1" applyAlignment="1">
      <alignment vertical="top" wrapText="1"/>
    </xf>
    <xf numFmtId="0" fontId="39" fillId="0" borderId="54" xfId="0" applyFont="1" applyBorder="1" applyAlignment="1">
      <alignment vertical="top" wrapText="1"/>
    </xf>
    <xf numFmtId="0" fontId="34" fillId="0" borderId="0" xfId="0" applyFont="1" applyFill="1" applyBorder="1" applyAlignment="1">
      <alignment vertical="top" wrapText="1"/>
    </xf>
    <xf numFmtId="0" fontId="51" fillId="0" borderId="0" xfId="0" applyFont="1" applyAlignment="1">
      <alignment horizontal="center"/>
    </xf>
    <xf numFmtId="0" fontId="34" fillId="0" borderId="59" xfId="0" applyFont="1" applyBorder="1" applyAlignment="1">
      <alignment vertical="top" wrapText="1"/>
    </xf>
    <xf numFmtId="0" fontId="34" fillId="0" borderId="60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39" fillId="0" borderId="56" xfId="0" applyFont="1" applyBorder="1" applyAlignment="1">
      <alignment vertical="top" wrapText="1"/>
    </xf>
    <xf numFmtId="0" fontId="34" fillId="0" borderId="56" xfId="0" applyFont="1" applyBorder="1" applyAlignment="1">
      <alignment vertical="top" wrapText="1"/>
    </xf>
    <xf numFmtId="0" fontId="34" fillId="0" borderId="10" xfId="0" applyFont="1" applyBorder="1" applyAlignment="1">
      <alignment/>
    </xf>
    <xf numFmtId="0" fontId="34" fillId="0" borderId="0" xfId="0" applyFont="1" applyAlignment="1">
      <alignment horizontal="right"/>
    </xf>
    <xf numFmtId="0" fontId="106" fillId="0" borderId="10" xfId="0" applyFont="1" applyBorder="1" applyAlignment="1">
      <alignment vertical="center" wrapText="1"/>
    </xf>
    <xf numFmtId="0" fontId="10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39" fillId="0" borderId="0" xfId="0" applyFont="1" applyAlignment="1">
      <alignment horizontal="center"/>
    </xf>
    <xf numFmtId="0" fontId="34" fillId="0" borderId="52" xfId="0" applyFont="1" applyBorder="1" applyAlignment="1">
      <alignment horizontal="center" vertical="top" wrapText="1"/>
    </xf>
    <xf numFmtId="177" fontId="34" fillId="0" borderId="52" xfId="42" applyNumberFormat="1" applyFont="1" applyBorder="1" applyAlignment="1">
      <alignment horizontal="center" vertical="top" wrapText="1"/>
    </xf>
    <xf numFmtId="0" fontId="39" fillId="0" borderId="52" xfId="0" applyFont="1" applyBorder="1" applyAlignment="1">
      <alignment vertical="top" wrapText="1"/>
    </xf>
    <xf numFmtId="0" fontId="39" fillId="0" borderId="52" xfId="0" applyFont="1" applyBorder="1" applyAlignment="1">
      <alignment horizontal="center" vertical="top" wrapText="1"/>
    </xf>
    <xf numFmtId="177" fontId="39" fillId="0" borderId="52" xfId="42" applyNumberFormat="1" applyFont="1" applyBorder="1" applyAlignment="1">
      <alignment horizontal="center" vertical="top" wrapText="1"/>
    </xf>
    <xf numFmtId="0" fontId="53" fillId="0" borderId="52" xfId="0" applyFont="1" applyBorder="1" applyAlignment="1">
      <alignment vertical="top" wrapText="1"/>
    </xf>
    <xf numFmtId="0" fontId="106" fillId="0" borderId="33" xfId="0" applyFont="1" applyBorder="1" applyAlignment="1">
      <alignment horizontal="center" vertical="center" wrapText="1"/>
    </xf>
    <xf numFmtId="0" fontId="106" fillId="0" borderId="61" xfId="0" applyFont="1" applyBorder="1" applyAlignment="1">
      <alignment vertical="center" wrapText="1"/>
    </xf>
    <xf numFmtId="0" fontId="106" fillId="0" borderId="31" xfId="0" applyFont="1" applyBorder="1" applyAlignment="1">
      <alignment horizontal="center" vertical="center" wrapText="1"/>
    </xf>
    <xf numFmtId="0" fontId="106" fillId="0" borderId="32" xfId="0" applyFont="1" applyBorder="1" applyAlignment="1">
      <alignment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3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77" fontId="34" fillId="0" borderId="52" xfId="42" applyNumberFormat="1" applyFont="1" applyBorder="1" applyAlignment="1">
      <alignment vertical="top" wrapText="1"/>
    </xf>
    <xf numFmtId="177" fontId="52" fillId="0" borderId="60" xfId="42" applyNumberFormat="1" applyFont="1" applyBorder="1" applyAlignment="1">
      <alignment horizontal="right" wrapText="1"/>
    </xf>
    <xf numFmtId="177" fontId="52" fillId="0" borderId="56" xfId="42" applyNumberFormat="1" applyFont="1" applyBorder="1" applyAlignment="1">
      <alignment horizontal="right" wrapText="1"/>
    </xf>
    <xf numFmtId="177" fontId="2" fillId="0" borderId="10" xfId="42" applyNumberFormat="1" applyFont="1" applyBorder="1" applyAlignment="1">
      <alignment/>
    </xf>
    <xf numFmtId="177" fontId="6" fillId="0" borderId="35" xfId="42" applyNumberFormat="1" applyFont="1" applyBorder="1" applyAlignment="1">
      <alignment/>
    </xf>
    <xf numFmtId="177" fontId="99" fillId="0" borderId="43" xfId="42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0" fontId="106" fillId="0" borderId="22" xfId="0" applyFont="1" applyBorder="1" applyAlignment="1">
      <alignment vertical="center" wrapText="1"/>
    </xf>
    <xf numFmtId="0" fontId="106" fillId="0" borderId="14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77" fontId="7" fillId="0" borderId="10" xfId="42" applyNumberFormat="1" applyFont="1" applyBorder="1" applyAlignment="1">
      <alignment/>
    </xf>
    <xf numFmtId="177" fontId="3" fillId="0" borderId="10" xfId="42" applyNumberFormat="1" applyFont="1" applyBorder="1" applyAlignment="1">
      <alignment/>
    </xf>
    <xf numFmtId="10" fontId="106" fillId="0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/>
    </xf>
    <xf numFmtId="177" fontId="1" fillId="0" borderId="0" xfId="42" applyNumberFormat="1" applyFont="1" applyBorder="1" applyAlignment="1">
      <alignment/>
    </xf>
    <xf numFmtId="3" fontId="39" fillId="0" borderId="0" xfId="0" applyNumberFormat="1" applyFont="1" applyAlignment="1">
      <alignment vertical="center"/>
    </xf>
    <xf numFmtId="1" fontId="30" fillId="0" borderId="52" xfId="0" applyNumberFormat="1" applyFont="1" applyBorder="1" applyAlignment="1">
      <alignment vertical="center" wrapText="1"/>
    </xf>
    <xf numFmtId="1" fontId="30" fillId="0" borderId="58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34" fillId="0" borderId="0" xfId="0" applyNumberFormat="1" applyFont="1" applyAlignment="1">
      <alignment vertical="center"/>
    </xf>
    <xf numFmtId="177" fontId="39" fillId="0" borderId="0" xfId="42" applyNumberFormat="1" applyFont="1" applyAlignment="1">
      <alignment vertical="center"/>
    </xf>
    <xf numFmtId="177" fontId="34" fillId="0" borderId="0" xfId="42" applyNumberFormat="1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5" fillId="0" borderId="30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6" fillId="0" borderId="4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4" fontId="18" fillId="0" borderId="30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0" borderId="62" xfId="0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6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0" fillId="0" borderId="66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 indent="2"/>
    </xf>
    <xf numFmtId="0" fontId="32" fillId="0" borderId="0" xfId="0" applyFont="1" applyBorder="1" applyAlignment="1">
      <alignment horizontal="left" vertical="center" wrapText="1" indent="2"/>
    </xf>
    <xf numFmtId="0" fontId="23" fillId="0" borderId="0" xfId="0" applyFont="1" applyBorder="1" applyAlignment="1">
      <alignment horizontal="left" vertical="center" wrapText="1" indent="2"/>
    </xf>
    <xf numFmtId="0" fontId="30" fillId="0" borderId="68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4" fillId="0" borderId="6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9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7" fillId="0" borderId="0" xfId="0" applyFont="1" applyAlignment="1">
      <alignment horizontal="left" vertical="center"/>
    </xf>
    <xf numFmtId="0" fontId="105" fillId="0" borderId="0" xfId="0" applyFont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/>
    </xf>
    <xf numFmtId="1" fontId="99" fillId="0" borderId="11" xfId="0" applyNumberFormat="1" applyFont="1" applyBorder="1" applyAlignment="1">
      <alignment horizontal="center"/>
    </xf>
    <xf numFmtId="0" fontId="99" fillId="0" borderId="13" xfId="0" applyFont="1" applyBorder="1" applyAlignment="1">
      <alignment horizontal="center"/>
    </xf>
    <xf numFmtId="0" fontId="102" fillId="0" borderId="10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3" xfId="0" applyFont="1" applyBorder="1" applyAlignment="1">
      <alignment horizontal="center" vertical="center"/>
    </xf>
    <xf numFmtId="0" fontId="101" fillId="0" borderId="19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 wrapText="1"/>
    </xf>
    <xf numFmtId="0" fontId="108" fillId="0" borderId="0" xfId="0" applyFont="1" applyAlignment="1">
      <alignment horizontal="left" vertical="center"/>
    </xf>
    <xf numFmtId="0" fontId="39" fillId="0" borderId="68" xfId="0" applyFont="1" applyBorder="1" applyAlignment="1">
      <alignment vertical="top" wrapText="1"/>
    </xf>
    <xf numFmtId="0" fontId="39" fillId="0" borderId="54" xfId="0" applyFont="1" applyBorder="1" applyAlignment="1">
      <alignment vertical="top" wrapText="1"/>
    </xf>
    <xf numFmtId="177" fontId="39" fillId="0" borderId="68" xfId="42" applyNumberFormat="1" applyFont="1" applyBorder="1" applyAlignment="1">
      <alignment vertical="top" wrapText="1"/>
    </xf>
    <xf numFmtId="177" fontId="39" fillId="0" borderId="54" xfId="42" applyNumberFormat="1" applyFont="1" applyBorder="1" applyAlignment="1">
      <alignment vertical="top" wrapText="1"/>
    </xf>
    <xf numFmtId="0" fontId="99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09" fillId="0" borderId="11" xfId="0" applyFont="1" applyBorder="1" applyAlignment="1">
      <alignment horizontal="center"/>
    </xf>
    <xf numFmtId="0" fontId="109" fillId="0" borderId="12" xfId="0" applyFont="1" applyBorder="1" applyAlignment="1">
      <alignment horizontal="center"/>
    </xf>
    <xf numFmtId="0" fontId="109" fillId="0" borderId="13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04" fillId="0" borderId="0" xfId="0" applyFont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13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 indent="2"/>
    </xf>
    <xf numFmtId="0" fontId="30" fillId="0" borderId="10" xfId="0" applyFont="1" applyBorder="1" applyAlignment="1">
      <alignment horizontal="left" vertical="center" wrapText="1" indent="2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102" fillId="0" borderId="22" xfId="0" applyFont="1" applyBorder="1" applyAlignment="1">
      <alignment vertical="center" wrapText="1"/>
    </xf>
    <xf numFmtId="0" fontId="102" fillId="0" borderId="14" xfId="0" applyFont="1" applyBorder="1" applyAlignment="1">
      <alignment vertical="center" wrapText="1"/>
    </xf>
    <xf numFmtId="0" fontId="103" fillId="0" borderId="11" xfId="0" applyFont="1" applyBorder="1" applyAlignment="1">
      <alignment vertical="center"/>
    </xf>
    <xf numFmtId="2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right"/>
    </xf>
    <xf numFmtId="2" fontId="1" fillId="0" borderId="11" xfId="57" applyNumberFormat="1" applyFont="1" applyBorder="1" applyAlignment="1">
      <alignment horizontal="center" wrapText="1"/>
      <protection/>
    </xf>
    <xf numFmtId="2" fontId="1" fillId="0" borderId="12" xfId="57" applyNumberFormat="1" applyFont="1" applyBorder="1" applyAlignment="1">
      <alignment horizontal="center" wrapText="1"/>
      <protection/>
    </xf>
    <xf numFmtId="2" fontId="1" fillId="0" borderId="13" xfId="57" applyNumberFormat="1" applyFont="1" applyBorder="1" applyAlignment="1">
      <alignment horizontal="center" wrapText="1"/>
      <protection/>
    </xf>
    <xf numFmtId="0" fontId="1" fillId="0" borderId="19" xfId="57" applyFont="1" applyBorder="1" applyAlignment="1">
      <alignment horizontal="center"/>
      <protection/>
    </xf>
    <xf numFmtId="2" fontId="82" fillId="0" borderId="0" xfId="57" applyNumberFormat="1" applyFont="1" applyBorder="1" applyAlignment="1">
      <alignment horizontal="center" wrapText="1"/>
      <protection/>
    </xf>
    <xf numFmtId="2" fontId="82" fillId="0" borderId="20" xfId="57" applyNumberFormat="1" applyFont="1" applyBorder="1" applyAlignment="1">
      <alignment horizontal="center" wrapText="1"/>
      <protection/>
    </xf>
    <xf numFmtId="2" fontId="82" fillId="0" borderId="20" xfId="57" applyNumberFormat="1" applyFont="1" applyBorder="1" applyAlignment="1">
      <alignment horizontal="center" wrapText="1"/>
      <protection/>
    </xf>
    <xf numFmtId="0" fontId="50" fillId="0" borderId="21" xfId="57" applyFont="1" applyBorder="1" applyAlignment="1">
      <alignment horizontal="center" vertical="center" wrapText="1"/>
      <protection/>
    </xf>
    <xf numFmtId="0" fontId="1" fillId="0" borderId="70" xfId="57" applyFont="1" applyBorder="1" applyAlignment="1">
      <alignment horizontal="center"/>
      <protection/>
    </xf>
    <xf numFmtId="0" fontId="1" fillId="0" borderId="71" xfId="57" applyFont="1" applyBorder="1" applyAlignment="1">
      <alignment horizontal="left" wrapText="1"/>
      <protection/>
    </xf>
    <xf numFmtId="0" fontId="1" fillId="0" borderId="31" xfId="57" applyFont="1" applyBorder="1" applyAlignment="1">
      <alignment horizontal="left" wrapText="1"/>
      <protection/>
    </xf>
    <xf numFmtId="0" fontId="1" fillId="0" borderId="31" xfId="57" applyFont="1" applyBorder="1" applyAlignment="1">
      <alignment horizontal="left" wrapText="1"/>
      <protection/>
    </xf>
    <xf numFmtId="0" fontId="1" fillId="0" borderId="31" xfId="57" applyFont="1" applyBorder="1" applyAlignment="1">
      <alignment horizontal="left"/>
      <protection/>
    </xf>
    <xf numFmtId="0" fontId="1" fillId="0" borderId="32" xfId="57" applyFont="1" applyBorder="1" applyAlignment="1">
      <alignment horizontal="left"/>
      <protection/>
    </xf>
    <xf numFmtId="0" fontId="0" fillId="0" borderId="36" xfId="57" applyFont="1" applyBorder="1" applyAlignment="1">
      <alignment horizontal="center"/>
      <protection/>
    </xf>
    <xf numFmtId="0" fontId="0" fillId="0" borderId="12" xfId="57" applyFont="1" applyBorder="1" applyAlignment="1">
      <alignment horizontal="left" wrapText="1"/>
      <protection/>
    </xf>
    <xf numFmtId="0" fontId="0" fillId="0" borderId="13" xfId="57" applyFont="1" applyBorder="1" applyAlignment="1">
      <alignment horizontal="left" wrapText="1"/>
      <protection/>
    </xf>
    <xf numFmtId="0" fontId="0" fillId="0" borderId="13" xfId="57" applyFont="1" applyBorder="1" applyAlignment="1">
      <alignment horizontal="left" wrapText="1"/>
      <protection/>
    </xf>
    <xf numFmtId="0" fontId="1" fillId="0" borderId="10" xfId="57" applyFont="1" applyBorder="1" applyAlignment="1">
      <alignment horizontal="left"/>
      <protection/>
    </xf>
    <xf numFmtId="0" fontId="1" fillId="0" borderId="35" xfId="57" applyFont="1" applyBorder="1" applyAlignment="1">
      <alignment horizontal="left"/>
      <protection/>
    </xf>
    <xf numFmtId="0" fontId="0" fillId="0" borderId="72" xfId="57" applyFont="1" applyBorder="1" applyAlignment="1">
      <alignment horizontal="center"/>
      <protection/>
    </xf>
    <xf numFmtId="3" fontId="0" fillId="0" borderId="10" xfId="57" applyNumberFormat="1" applyFont="1" applyBorder="1" applyAlignment="1">
      <alignment horizontal="left"/>
      <protection/>
    </xf>
    <xf numFmtId="3" fontId="0" fillId="0" borderId="35" xfId="57" applyNumberFormat="1" applyFont="1" applyBorder="1" applyAlignment="1">
      <alignment horizontal="left"/>
      <protection/>
    </xf>
    <xf numFmtId="0" fontId="14" fillId="0" borderId="13" xfId="57" applyFont="1" applyBorder="1" applyAlignment="1">
      <alignment horizontal="left" wrapText="1"/>
      <protection/>
    </xf>
    <xf numFmtId="0" fontId="1" fillId="0" borderId="34" xfId="57" applyFont="1" applyBorder="1" applyAlignment="1">
      <alignment horizontal="center"/>
      <protection/>
    </xf>
    <xf numFmtId="0" fontId="1" fillId="0" borderId="12" xfId="57" applyFont="1" applyBorder="1" applyAlignment="1">
      <alignment horizontal="left" wrapText="1"/>
      <protection/>
    </xf>
    <xf numFmtId="0" fontId="1" fillId="0" borderId="13" xfId="57" applyFont="1" applyBorder="1" applyAlignment="1">
      <alignment horizontal="left" wrapText="1"/>
      <protection/>
    </xf>
    <xf numFmtId="0" fontId="1" fillId="0" borderId="13" xfId="57" applyFont="1" applyBorder="1" applyAlignment="1">
      <alignment horizontal="left" wrapText="1"/>
      <protection/>
    </xf>
    <xf numFmtId="0" fontId="0" fillId="0" borderId="17" xfId="57" applyFont="1" applyBorder="1" applyAlignment="1">
      <alignment horizontal="left" wrapText="1"/>
      <protection/>
    </xf>
    <xf numFmtId="0" fontId="0" fillId="0" borderId="73" xfId="57" applyFont="1" applyBorder="1" applyAlignment="1">
      <alignment horizontal="center"/>
      <protection/>
    </xf>
    <xf numFmtId="0" fontId="0" fillId="0" borderId="16" xfId="57" applyFont="1" applyBorder="1" applyAlignment="1">
      <alignment horizontal="left" wrapText="1"/>
      <protection/>
    </xf>
    <xf numFmtId="0" fontId="1" fillId="0" borderId="34" xfId="57" applyFont="1" applyBorder="1" applyAlignment="1">
      <alignment horizontal="center" vertical="center"/>
      <protection/>
    </xf>
    <xf numFmtId="0" fontId="1" fillId="0" borderId="72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wrapText="1"/>
      <protection/>
    </xf>
    <xf numFmtId="0" fontId="0" fillId="0" borderId="13" xfId="57" applyFont="1" applyBorder="1" applyAlignment="1">
      <alignment horizontal="center" wrapText="1"/>
      <protection/>
    </xf>
    <xf numFmtId="0" fontId="0" fillId="0" borderId="13" xfId="57" applyFont="1" applyBorder="1" applyAlignment="1">
      <alignment horizontal="center" wrapText="1"/>
      <protection/>
    </xf>
    <xf numFmtId="0" fontId="0" fillId="0" borderId="10" xfId="57" applyFont="1" applyBorder="1" applyAlignment="1">
      <alignment horizontal="left"/>
      <protection/>
    </xf>
    <xf numFmtId="0" fontId="0" fillId="0" borderId="35" xfId="57" applyFont="1" applyBorder="1" applyAlignment="1">
      <alignment horizontal="left"/>
      <protection/>
    </xf>
    <xf numFmtId="0" fontId="1" fillId="0" borderId="36" xfId="57" applyFont="1" applyBorder="1" applyAlignment="1">
      <alignment horizontal="center"/>
      <protection/>
    </xf>
    <xf numFmtId="0" fontId="80" fillId="0" borderId="10" xfId="57" applyFont="1" applyBorder="1" applyAlignment="1">
      <alignment horizontal="left" wrapText="1"/>
      <protection/>
    </xf>
    <xf numFmtId="0" fontId="14" fillId="0" borderId="13" xfId="57" applyFont="1" applyBorder="1" applyAlignment="1">
      <alignment horizontal="left" wrapText="1"/>
      <protection/>
    </xf>
    <xf numFmtId="0" fontId="14" fillId="0" borderId="10" xfId="57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/>
    </xf>
    <xf numFmtId="0" fontId="1" fillId="0" borderId="72" xfId="57" applyFont="1" applyBorder="1" applyAlignment="1">
      <alignment horizontal="center"/>
      <protection/>
    </xf>
    <xf numFmtId="0" fontId="1" fillId="0" borderId="10" xfId="57" applyFont="1" applyBorder="1" applyAlignment="1">
      <alignment horizontal="left" wrapText="1"/>
      <protection/>
    </xf>
    <xf numFmtId="0" fontId="1" fillId="0" borderId="10" xfId="57" applyFont="1" applyBorder="1" applyAlignment="1">
      <alignment horizontal="left" wrapText="1"/>
      <protection/>
    </xf>
    <xf numFmtId="0" fontId="1" fillId="0" borderId="73" xfId="57" applyFont="1" applyBorder="1" applyAlignment="1">
      <alignment horizontal="center"/>
      <protection/>
    </xf>
    <xf numFmtId="0" fontId="1" fillId="0" borderId="17" xfId="57" applyFont="1" applyBorder="1" applyAlignment="1">
      <alignment horizontal="left" wrapText="1"/>
      <protection/>
    </xf>
    <xf numFmtId="0" fontId="1" fillId="0" borderId="40" xfId="57" applyFont="1" applyBorder="1" applyAlignment="1">
      <alignment horizontal="center"/>
      <protection/>
    </xf>
    <xf numFmtId="0" fontId="1" fillId="0" borderId="42" xfId="57" applyFont="1" applyBorder="1" applyAlignment="1">
      <alignment horizontal="left" wrapText="1"/>
      <protection/>
    </xf>
    <xf numFmtId="0" fontId="1" fillId="0" borderId="42" xfId="57" applyFont="1" applyBorder="1" applyAlignment="1">
      <alignment horizontal="left" wrapText="1"/>
      <protection/>
    </xf>
    <xf numFmtId="3" fontId="1" fillId="0" borderId="42" xfId="57" applyNumberFormat="1" applyFont="1" applyBorder="1" applyAlignment="1">
      <alignment horizontal="left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left" wrapText="1"/>
      <protection/>
    </xf>
    <xf numFmtId="0" fontId="1" fillId="0" borderId="0" xfId="57" applyFont="1" applyBorder="1" applyAlignment="1">
      <alignment horizontal="left"/>
      <protection/>
    </xf>
    <xf numFmtId="0" fontId="9" fillId="0" borderId="19" xfId="57" applyFont="1" applyBorder="1">
      <alignment/>
      <protection/>
    </xf>
    <xf numFmtId="0" fontId="82" fillId="0" borderId="22" xfId="57" applyFont="1" applyBorder="1" applyAlignment="1">
      <alignment horizontal="center" wrapText="1"/>
      <protection/>
    </xf>
    <xf numFmtId="0" fontId="82" fillId="0" borderId="18" xfId="57" applyFont="1" applyBorder="1" applyAlignment="1">
      <alignment horizontal="center" wrapText="1"/>
      <protection/>
    </xf>
    <xf numFmtId="0" fontId="82" fillId="0" borderId="15" xfId="57" applyFont="1" applyBorder="1" applyAlignment="1">
      <alignment horizontal="center" wrapText="1"/>
      <protection/>
    </xf>
    <xf numFmtId="2" fontId="82" fillId="0" borderId="19" xfId="57" applyNumberFormat="1" applyFont="1" applyBorder="1" applyAlignment="1">
      <alignment horizontal="center" wrapText="1"/>
      <protection/>
    </xf>
    <xf numFmtId="0" fontId="50" fillId="0" borderId="19" xfId="57" applyFont="1" applyBorder="1" applyAlignment="1">
      <alignment horizontal="center" vertical="center" wrapText="1"/>
      <protection/>
    </xf>
    <xf numFmtId="0" fontId="50" fillId="0" borderId="33" xfId="57" applyFont="1" applyBorder="1" applyAlignment="1">
      <alignment horizontal="center"/>
      <protection/>
    </xf>
    <xf numFmtId="0" fontId="50" fillId="0" borderId="71" xfId="57" applyFont="1" applyBorder="1" applyAlignment="1">
      <alignment horizontal="left" wrapText="1"/>
      <protection/>
    </xf>
    <xf numFmtId="0" fontId="50" fillId="0" borderId="31" xfId="57" applyFont="1" applyBorder="1" applyAlignment="1">
      <alignment horizontal="left" wrapText="1"/>
      <protection/>
    </xf>
    <xf numFmtId="0" fontId="50" fillId="0" borderId="31" xfId="57" applyFont="1" applyBorder="1" applyAlignment="1">
      <alignment horizontal="left" wrapText="1"/>
      <protection/>
    </xf>
    <xf numFmtId="3" fontId="50" fillId="0" borderId="31" xfId="57" applyNumberFormat="1" applyFont="1" applyBorder="1" applyAlignment="1">
      <alignment horizontal="left"/>
      <protection/>
    </xf>
    <xf numFmtId="3" fontId="50" fillId="0" borderId="32" xfId="57" applyNumberFormat="1" applyFont="1" applyBorder="1" applyAlignment="1">
      <alignment horizontal="left"/>
      <protection/>
    </xf>
    <xf numFmtId="0" fontId="9" fillId="0" borderId="34" xfId="57" applyFont="1" applyBorder="1" applyAlignment="1">
      <alignment horizontal="left"/>
      <protection/>
    </xf>
    <xf numFmtId="0" fontId="9" fillId="0" borderId="10" xfId="59" applyFont="1" applyFill="1" applyBorder="1" applyAlignment="1">
      <alignment horizontal="left" wrapText="1"/>
      <protection/>
    </xf>
    <xf numFmtId="0" fontId="9" fillId="0" borderId="10" xfId="59" applyFont="1" applyFill="1" applyBorder="1" applyAlignment="1">
      <alignment horizontal="left" wrapText="1"/>
      <protection/>
    </xf>
    <xf numFmtId="3" fontId="9" fillId="0" borderId="10" xfId="57" applyNumberFormat="1" applyFont="1" applyBorder="1" applyAlignment="1">
      <alignment horizontal="left"/>
      <protection/>
    </xf>
    <xf numFmtId="3" fontId="9" fillId="0" borderId="35" xfId="57" applyNumberFormat="1" applyFont="1" applyBorder="1" applyAlignment="1">
      <alignment horizontal="left"/>
      <protection/>
    </xf>
    <xf numFmtId="0" fontId="9" fillId="0" borderId="10" xfId="57" applyFont="1" applyBorder="1" applyAlignment="1">
      <alignment horizontal="left" wrapText="1"/>
      <protection/>
    </xf>
    <xf numFmtId="0" fontId="9" fillId="0" borderId="10" xfId="57" applyFont="1" applyBorder="1" applyAlignment="1">
      <alignment horizontal="left"/>
      <protection/>
    </xf>
    <xf numFmtId="0" fontId="9" fillId="0" borderId="35" xfId="57" applyFont="1" applyBorder="1" applyAlignment="1">
      <alignment horizontal="left"/>
      <protection/>
    </xf>
    <xf numFmtId="0" fontId="50" fillId="0" borderId="10" xfId="59" applyFont="1" applyFill="1" applyBorder="1" applyAlignment="1">
      <alignment horizontal="left" wrapText="1"/>
      <protection/>
    </xf>
    <xf numFmtId="0" fontId="50" fillId="0" borderId="10" xfId="57" applyFont="1" applyBorder="1" applyAlignment="1">
      <alignment horizontal="left"/>
      <protection/>
    </xf>
    <xf numFmtId="0" fontId="50" fillId="0" borderId="35" xfId="57" applyFont="1" applyBorder="1" applyAlignment="1">
      <alignment horizontal="left"/>
      <protection/>
    </xf>
    <xf numFmtId="0" fontId="50" fillId="0" borderId="34" xfId="57" applyFont="1" applyBorder="1" applyAlignment="1">
      <alignment horizontal="center"/>
      <protection/>
    </xf>
    <xf numFmtId="0" fontId="50" fillId="0" borderId="10" xfId="57" applyFont="1" applyBorder="1" applyAlignment="1">
      <alignment horizontal="left" wrapText="1"/>
      <protection/>
    </xf>
    <xf numFmtId="0" fontId="50" fillId="0" borderId="10" xfId="57" applyFont="1" applyBorder="1" applyAlignment="1">
      <alignment horizontal="left" wrapText="1"/>
      <protection/>
    </xf>
    <xf numFmtId="0" fontId="9" fillId="0" borderId="34" xfId="57" applyFont="1" applyBorder="1" applyAlignment="1">
      <alignment horizontal="center"/>
      <protection/>
    </xf>
    <xf numFmtId="0" fontId="9" fillId="0" borderId="10" xfId="57" applyFont="1" applyBorder="1" applyAlignment="1">
      <alignment horizontal="left" wrapText="1"/>
      <protection/>
    </xf>
    <xf numFmtId="0" fontId="9" fillId="0" borderId="10" xfId="57" applyFont="1" applyBorder="1" applyAlignment="1">
      <alignment horizontal="left"/>
      <protection/>
    </xf>
    <xf numFmtId="0" fontId="50" fillId="0" borderId="35" xfId="57" applyFont="1" applyBorder="1" applyAlignment="1">
      <alignment horizontal="left" wrapText="1"/>
      <protection/>
    </xf>
    <xf numFmtId="0" fontId="9" fillId="0" borderId="34" xfId="57" applyFont="1" applyFill="1" applyBorder="1" applyAlignment="1">
      <alignment horizontal="center"/>
      <protection/>
    </xf>
    <xf numFmtId="0" fontId="83" fillId="0" borderId="10" xfId="59" applyFont="1" applyFill="1" applyBorder="1" applyAlignment="1">
      <alignment horizontal="left" wrapText="1"/>
      <protection/>
    </xf>
    <xf numFmtId="3" fontId="50" fillId="0" borderId="10" xfId="57" applyNumberFormat="1" applyFont="1" applyBorder="1" applyAlignment="1">
      <alignment horizontal="left"/>
      <protection/>
    </xf>
    <xf numFmtId="0" fontId="9" fillId="0" borderId="47" xfId="0" applyFont="1" applyBorder="1" applyAlignment="1">
      <alignment/>
    </xf>
    <xf numFmtId="0" fontId="5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0" fillId="0" borderId="17" xfId="57" applyFont="1" applyBorder="1" applyAlignment="1">
      <alignment horizontal="center" vertical="center" wrapText="1"/>
      <protection/>
    </xf>
    <xf numFmtId="0" fontId="50" fillId="0" borderId="74" xfId="57" applyFont="1" applyBorder="1" applyAlignment="1">
      <alignment horizontal="center" vertical="center" wrapText="1"/>
      <protection/>
    </xf>
    <xf numFmtId="0" fontId="50" fillId="0" borderId="34" xfId="57" applyFont="1" applyBorder="1">
      <alignment/>
      <protection/>
    </xf>
    <xf numFmtId="0" fontId="50" fillId="0" borderId="10" xfId="57" applyFont="1" applyBorder="1" applyAlignment="1">
      <alignment horizontal="left"/>
      <protection/>
    </xf>
    <xf numFmtId="0" fontId="50" fillId="0" borderId="10" xfId="57" applyFont="1" applyBorder="1" applyAlignment="1">
      <alignment horizontal="right"/>
      <protection/>
    </xf>
    <xf numFmtId="0" fontId="50" fillId="0" borderId="35" xfId="57" applyFont="1" applyBorder="1" applyAlignment="1">
      <alignment horizontal="right"/>
      <protection/>
    </xf>
    <xf numFmtId="0" fontId="9" fillId="0" borderId="34" xfId="0" applyFont="1" applyBorder="1" applyAlignment="1">
      <alignment/>
    </xf>
    <xf numFmtId="0" fontId="83" fillId="0" borderId="10" xfId="57" applyFont="1" applyBorder="1" applyAlignment="1">
      <alignment horizontal="left"/>
      <protection/>
    </xf>
    <xf numFmtId="0" fontId="9" fillId="0" borderId="34" xfId="57" applyFont="1" applyBorder="1">
      <alignment/>
      <protection/>
    </xf>
    <xf numFmtId="0" fontId="9" fillId="0" borderId="40" xfId="57" applyFont="1" applyBorder="1">
      <alignment/>
      <protection/>
    </xf>
    <xf numFmtId="0" fontId="83" fillId="0" borderId="42" xfId="57" applyFont="1" applyBorder="1" applyAlignment="1">
      <alignment horizontal="left"/>
      <protection/>
    </xf>
    <xf numFmtId="0" fontId="50" fillId="0" borderId="42" xfId="57" applyFont="1" applyBorder="1" applyAlignment="1">
      <alignment horizontal="left"/>
      <protection/>
    </xf>
    <xf numFmtId="0" fontId="9" fillId="0" borderId="42" xfId="57" applyFont="1" applyBorder="1" applyAlignment="1">
      <alignment horizontal="left"/>
      <protection/>
    </xf>
    <xf numFmtId="0" fontId="50" fillId="0" borderId="43" xfId="57" applyFont="1" applyBorder="1" applyAlignment="1">
      <alignment horizontal="left"/>
      <protection/>
    </xf>
    <xf numFmtId="0" fontId="50" fillId="0" borderId="0" xfId="57" applyFont="1" applyBorder="1" applyAlignment="1">
      <alignment horizontal="left"/>
      <protection/>
    </xf>
    <xf numFmtId="0" fontId="1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sn_2009 Propozimet" xfId="57"/>
    <cellStyle name="Normal_Book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">
      <pane xSplit="1" ySplit="2" topLeftCell="M2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" sqref="K2:M2"/>
    </sheetView>
  </sheetViews>
  <sheetFormatPr defaultColWidth="9.140625" defaultRowHeight="12.75"/>
  <cols>
    <col min="1" max="1" width="6.28125" style="0" customWidth="1"/>
    <col min="2" max="2" width="6.421875" style="0" customWidth="1"/>
    <col min="3" max="3" width="6.00390625" style="0" customWidth="1"/>
    <col min="4" max="4" width="6.28125" style="0" customWidth="1"/>
    <col min="5" max="5" width="35.57421875" style="0" customWidth="1"/>
    <col min="6" max="6" width="9.421875" style="0" customWidth="1"/>
    <col min="7" max="7" width="15.140625" style="0" customWidth="1"/>
    <col min="8" max="8" width="15.00390625" style="0" customWidth="1"/>
    <col min="9" max="9" width="6.140625" style="0" customWidth="1"/>
    <col min="10" max="10" width="6.7109375" style="0" customWidth="1"/>
    <col min="11" max="11" width="5.8515625" style="0" customWidth="1"/>
    <col min="12" max="12" width="6.28125" style="0" customWidth="1"/>
    <col min="13" max="13" width="38.8515625" style="0" customWidth="1"/>
    <col min="14" max="14" width="9.8515625" style="0" customWidth="1"/>
    <col min="15" max="15" width="14.7109375" style="0" customWidth="1"/>
    <col min="16" max="16" width="12.57421875" style="0" customWidth="1"/>
    <col min="17" max="17" width="8.28125" style="0" customWidth="1"/>
    <col min="18" max="18" width="6.57421875" style="0" customWidth="1"/>
    <col min="19" max="19" width="7.57421875" style="0" customWidth="1"/>
    <col min="20" max="20" width="38.28125" style="0" customWidth="1"/>
    <col min="21" max="21" width="16.7109375" style="0" customWidth="1"/>
    <col min="22" max="22" width="13.57421875" style="0" customWidth="1"/>
    <col min="23" max="23" width="13.140625" style="0" customWidth="1"/>
    <col min="24" max="24" width="7.00390625" style="0" customWidth="1"/>
    <col min="25" max="25" width="6.00390625" style="0" customWidth="1"/>
    <col min="26" max="26" width="6.8515625" style="0" customWidth="1"/>
    <col min="27" max="27" width="9.00390625" style="0" customWidth="1"/>
    <col min="28" max="28" width="42.00390625" style="0" customWidth="1"/>
    <col min="29" max="29" width="17.421875" style="0" customWidth="1"/>
    <col min="30" max="30" width="13.00390625" style="0" customWidth="1"/>
  </cols>
  <sheetData>
    <row r="1" spans="1:28" ht="18">
      <c r="A1" s="14"/>
      <c r="B1" s="14"/>
      <c r="C1" s="14"/>
      <c r="D1" s="15"/>
      <c r="E1" s="15"/>
      <c r="F1" s="16"/>
      <c r="G1" s="16"/>
      <c r="H1" s="9"/>
      <c r="I1" s="10"/>
      <c r="J1" s="10"/>
      <c r="K1" s="333"/>
      <c r="L1" s="333"/>
      <c r="M1" s="333"/>
      <c r="N1" s="13" t="s">
        <v>12</v>
      </c>
      <c r="O1" s="9"/>
      <c r="P1" s="9"/>
      <c r="Q1" s="9"/>
      <c r="R1" s="10"/>
      <c r="S1" s="39"/>
      <c r="T1" s="12"/>
      <c r="U1" s="13" t="s">
        <v>12</v>
      </c>
      <c r="W1" s="14"/>
      <c r="X1" s="14"/>
      <c r="Y1" s="14"/>
      <c r="Z1" s="39"/>
      <c r="AA1" s="16"/>
      <c r="AB1" s="16"/>
    </row>
    <row r="2" spans="1:28" s="4" customFormat="1" ht="18">
      <c r="A2" s="85"/>
      <c r="B2" s="86"/>
      <c r="C2" s="339" t="s">
        <v>249</v>
      </c>
      <c r="D2" s="339"/>
      <c r="E2" s="339"/>
      <c r="F2" s="87"/>
      <c r="G2" s="88" t="s">
        <v>12</v>
      </c>
      <c r="H2" s="85"/>
      <c r="I2" s="86"/>
      <c r="J2" s="86"/>
      <c r="K2" s="339" t="s">
        <v>249</v>
      </c>
      <c r="L2" s="339"/>
      <c r="M2" s="339"/>
      <c r="N2" s="88"/>
      <c r="O2" s="85"/>
      <c r="P2" s="85"/>
      <c r="Q2" s="85"/>
      <c r="R2" s="86"/>
      <c r="S2" s="11"/>
      <c r="T2" s="339" t="s">
        <v>249</v>
      </c>
      <c r="U2" s="339"/>
      <c r="V2" s="339"/>
      <c r="W2" s="85"/>
      <c r="X2" s="85"/>
      <c r="Y2" s="86"/>
      <c r="Z2" s="339" t="s">
        <v>249</v>
      </c>
      <c r="AA2" s="339"/>
      <c r="AB2" s="339"/>
    </row>
    <row r="3" spans="1:30" s="46" customFormat="1" ht="12.75">
      <c r="A3" s="42"/>
      <c r="B3" s="10"/>
      <c r="C3" s="10"/>
      <c r="D3" s="43"/>
      <c r="E3" s="44"/>
      <c r="F3" s="45"/>
      <c r="G3" s="45"/>
      <c r="H3" s="45"/>
      <c r="I3" s="45"/>
      <c r="J3" s="315"/>
      <c r="K3" s="315"/>
      <c r="L3" s="315"/>
      <c r="M3" s="315"/>
      <c r="N3" s="315"/>
      <c r="O3" s="315"/>
      <c r="P3" s="315"/>
      <c r="Q3" s="47"/>
      <c r="R3" s="342"/>
      <c r="S3" s="342"/>
      <c r="T3" s="342"/>
      <c r="U3" s="342"/>
      <c r="V3" s="342"/>
      <c r="W3" s="342"/>
      <c r="Y3" s="42"/>
      <c r="Z3" s="42"/>
      <c r="AA3" s="10"/>
      <c r="AB3" s="43"/>
      <c r="AC3" s="48"/>
      <c r="AD3" s="49"/>
    </row>
    <row r="4" spans="1:30" s="4" customFormat="1" ht="18">
      <c r="A4" s="340" t="s">
        <v>364</v>
      </c>
      <c r="B4" s="340"/>
      <c r="C4" s="340"/>
      <c r="D4" s="340"/>
      <c r="E4" s="340"/>
      <c r="F4" s="340"/>
      <c r="G4" s="340"/>
      <c r="H4" s="90"/>
      <c r="I4" s="90"/>
      <c r="J4" s="340" t="s">
        <v>364</v>
      </c>
      <c r="K4" s="340"/>
      <c r="L4" s="340"/>
      <c r="M4" s="340"/>
      <c r="N4" s="340"/>
      <c r="O4" s="340"/>
      <c r="P4" s="340"/>
      <c r="Q4" s="89"/>
      <c r="R4" s="340" t="s">
        <v>470</v>
      </c>
      <c r="S4" s="340"/>
      <c r="T4" s="340"/>
      <c r="U4" s="340"/>
      <c r="V4" s="340"/>
      <c r="W4" s="340"/>
      <c r="Y4" s="85"/>
      <c r="Z4" s="340" t="s">
        <v>471</v>
      </c>
      <c r="AA4" s="340"/>
      <c r="AB4" s="340"/>
      <c r="AC4" s="340"/>
      <c r="AD4" s="340"/>
    </row>
    <row r="5" spans="1:29" s="46" customFormat="1" ht="12.75">
      <c r="A5" s="50"/>
      <c r="B5" s="51"/>
      <c r="C5" s="51"/>
      <c r="D5" s="51"/>
      <c r="G5" s="52"/>
      <c r="H5" s="52"/>
      <c r="I5" s="51"/>
      <c r="J5" s="51"/>
      <c r="K5" s="51"/>
      <c r="N5" s="52"/>
      <c r="O5" s="52"/>
      <c r="P5" s="51"/>
      <c r="Q5" s="51"/>
      <c r="R5" s="45"/>
      <c r="S5" s="45"/>
      <c r="T5" s="45"/>
      <c r="U5" s="45"/>
      <c r="V5" s="45"/>
      <c r="X5" s="43"/>
      <c r="Y5" s="43"/>
      <c r="Z5" s="43"/>
      <c r="AA5" s="43"/>
      <c r="AB5" s="43"/>
      <c r="AC5" s="43"/>
    </row>
    <row r="6" spans="1:29" s="46" customFormat="1" ht="15">
      <c r="A6" s="50"/>
      <c r="B6" s="316" t="s">
        <v>2</v>
      </c>
      <c r="C6" s="317" t="s">
        <v>13</v>
      </c>
      <c r="D6" s="318"/>
      <c r="E6" s="319"/>
      <c r="F6" s="323" t="s">
        <v>14</v>
      </c>
      <c r="G6" s="54" t="s">
        <v>15</v>
      </c>
      <c r="H6" s="55" t="s">
        <v>15</v>
      </c>
      <c r="I6" s="56"/>
      <c r="J6" s="316" t="s">
        <v>2</v>
      </c>
      <c r="K6" s="317" t="s">
        <v>47</v>
      </c>
      <c r="L6" s="318"/>
      <c r="M6" s="319"/>
      <c r="N6" s="323" t="s">
        <v>14</v>
      </c>
      <c r="O6" s="54" t="s">
        <v>15</v>
      </c>
      <c r="P6" s="55" t="s">
        <v>15</v>
      </c>
      <c r="Q6" s="56"/>
      <c r="R6" s="45"/>
      <c r="S6" s="91" t="s">
        <v>85</v>
      </c>
      <c r="T6" s="91"/>
      <c r="U6" s="91"/>
      <c r="V6" s="91"/>
      <c r="W6" s="91"/>
      <c r="X6" s="10"/>
      <c r="Y6" s="10"/>
      <c r="Z6" s="10"/>
      <c r="AA6" s="10"/>
      <c r="AB6" s="10"/>
      <c r="AC6" s="10"/>
    </row>
    <row r="7" spans="1:30" s="46" customFormat="1" ht="12.75">
      <c r="A7" s="50"/>
      <c r="B7" s="316"/>
      <c r="C7" s="320"/>
      <c r="D7" s="321"/>
      <c r="E7" s="322"/>
      <c r="F7" s="324"/>
      <c r="G7" s="57" t="s">
        <v>16</v>
      </c>
      <c r="H7" s="55" t="s">
        <v>17</v>
      </c>
      <c r="I7" s="56"/>
      <c r="J7" s="316"/>
      <c r="K7" s="320"/>
      <c r="L7" s="321"/>
      <c r="M7" s="322"/>
      <c r="N7" s="324"/>
      <c r="O7" s="57" t="s">
        <v>16</v>
      </c>
      <c r="P7" s="55" t="s">
        <v>17</v>
      </c>
      <c r="Q7" s="56"/>
      <c r="R7" s="45"/>
      <c r="S7" s="51"/>
      <c r="T7" s="51"/>
      <c r="V7" s="52"/>
      <c r="W7" s="52"/>
      <c r="Y7" s="51"/>
      <c r="Z7" s="51"/>
      <c r="AA7" s="51"/>
      <c r="AC7" s="52"/>
      <c r="AD7" s="52"/>
    </row>
    <row r="8" spans="1:30" s="46" customFormat="1" ht="12.75">
      <c r="A8" s="50"/>
      <c r="B8" s="20" t="s">
        <v>18</v>
      </c>
      <c r="C8" s="306" t="s">
        <v>19</v>
      </c>
      <c r="D8" s="307"/>
      <c r="E8" s="308"/>
      <c r="F8" s="58"/>
      <c r="G8" s="59">
        <f>G9+G12+G13+G21+G29+G30+G31</f>
        <v>17340415.392</v>
      </c>
      <c r="H8" s="59">
        <v>17468347</v>
      </c>
      <c r="I8" s="60"/>
      <c r="J8" s="20" t="s">
        <v>18</v>
      </c>
      <c r="K8" s="306" t="s">
        <v>48</v>
      </c>
      <c r="L8" s="307"/>
      <c r="M8" s="308"/>
      <c r="N8" s="61"/>
      <c r="O8" s="59">
        <f>O9+O10+O13+O24+O25</f>
        <v>12476952</v>
      </c>
      <c r="P8" s="59">
        <v>2266077</v>
      </c>
      <c r="Q8" s="60"/>
      <c r="R8" s="334" t="s">
        <v>2</v>
      </c>
      <c r="S8" s="331" t="s">
        <v>86</v>
      </c>
      <c r="T8" s="335"/>
      <c r="U8" s="336"/>
      <c r="V8" s="23" t="s">
        <v>15</v>
      </c>
      <c r="W8" s="23" t="s">
        <v>15</v>
      </c>
      <c r="Y8" s="323" t="s">
        <v>2</v>
      </c>
      <c r="Z8" s="331" t="s">
        <v>112</v>
      </c>
      <c r="AA8" s="335"/>
      <c r="AB8" s="336"/>
      <c r="AC8" s="54" t="s">
        <v>15</v>
      </c>
      <c r="AD8" s="54" t="s">
        <v>15</v>
      </c>
    </row>
    <row r="9" spans="1:30" s="46" customFormat="1" ht="12.75">
      <c r="A9" s="50"/>
      <c r="B9" s="53"/>
      <c r="C9" s="17">
        <v>1</v>
      </c>
      <c r="D9" s="18" t="s">
        <v>20</v>
      </c>
      <c r="E9" s="62"/>
      <c r="F9" s="61"/>
      <c r="G9" s="59">
        <f>G10+G11</f>
        <v>802216</v>
      </c>
      <c r="H9" s="59">
        <v>4850745</v>
      </c>
      <c r="I9" s="60"/>
      <c r="J9" s="53"/>
      <c r="K9" s="17">
        <v>1</v>
      </c>
      <c r="L9" s="18" t="s">
        <v>49</v>
      </c>
      <c r="M9" s="62"/>
      <c r="N9" s="61"/>
      <c r="O9" s="59"/>
      <c r="P9" s="59"/>
      <c r="Q9" s="60"/>
      <c r="R9" s="334"/>
      <c r="S9" s="332"/>
      <c r="T9" s="337"/>
      <c r="U9" s="338"/>
      <c r="V9" s="24" t="s">
        <v>16</v>
      </c>
      <c r="W9" s="25" t="s">
        <v>17</v>
      </c>
      <c r="Y9" s="324"/>
      <c r="Z9" s="332"/>
      <c r="AA9" s="337"/>
      <c r="AB9" s="338"/>
      <c r="AC9" s="57" t="s">
        <v>16</v>
      </c>
      <c r="AD9" s="63" t="s">
        <v>17</v>
      </c>
    </row>
    <row r="10" spans="1:30" s="46" customFormat="1" ht="12.75">
      <c r="A10" s="50"/>
      <c r="B10" s="53"/>
      <c r="C10" s="17"/>
      <c r="D10" s="64" t="s">
        <v>21</v>
      </c>
      <c r="E10" s="19" t="s">
        <v>8</v>
      </c>
      <c r="F10" s="61"/>
      <c r="G10" s="59">
        <f>bank!E249</f>
        <v>774903</v>
      </c>
      <c r="H10" s="59">
        <v>4830745</v>
      </c>
      <c r="I10" s="60"/>
      <c r="J10" s="53"/>
      <c r="K10" s="17">
        <v>2</v>
      </c>
      <c r="L10" s="18" t="s">
        <v>50</v>
      </c>
      <c r="M10" s="62"/>
      <c r="N10" s="61"/>
      <c r="O10" s="59">
        <f>O11+O12</f>
        <v>0</v>
      </c>
      <c r="P10" s="59">
        <f>P11+P12</f>
        <v>0</v>
      </c>
      <c r="Q10" s="60"/>
      <c r="R10" s="53">
        <v>1</v>
      </c>
      <c r="S10" s="312" t="s">
        <v>87</v>
      </c>
      <c r="T10" s="313"/>
      <c r="U10" s="314"/>
      <c r="V10" s="66">
        <f>pa!B5+pa!B6</f>
        <v>73110776</v>
      </c>
      <c r="W10" s="66">
        <v>65852086</v>
      </c>
      <c r="Y10" s="53"/>
      <c r="Z10" s="27" t="s">
        <v>113</v>
      </c>
      <c r="AA10" s="28"/>
      <c r="AB10" s="21"/>
      <c r="AC10" s="59">
        <f>AC11+AC12+AC17+AC19+AC20+AC22+AC23+AC24+AC25</f>
        <v>-5649377.392000001</v>
      </c>
      <c r="AD10" s="59">
        <f>AD11+AD12+AD17+AD19+AD20+AD22+AD23+AD24+AD25</f>
        <v>4790845</v>
      </c>
    </row>
    <row r="11" spans="1:30" s="46" customFormat="1" ht="12.75">
      <c r="A11" s="50"/>
      <c r="B11" s="53"/>
      <c r="C11" s="17"/>
      <c r="D11" s="64" t="s">
        <v>21</v>
      </c>
      <c r="E11" s="19" t="s">
        <v>3</v>
      </c>
      <c r="F11" s="61"/>
      <c r="G11" s="59">
        <f>arka!D437</f>
        <v>27313</v>
      </c>
      <c r="H11" s="59">
        <v>20000</v>
      </c>
      <c r="I11" s="60"/>
      <c r="J11" s="53"/>
      <c r="K11" s="67"/>
      <c r="L11" s="64" t="s">
        <v>21</v>
      </c>
      <c r="M11" s="19" t="s">
        <v>51</v>
      </c>
      <c r="N11" s="61"/>
      <c r="O11" s="59"/>
      <c r="P11" s="59"/>
      <c r="Q11" s="60"/>
      <c r="R11" s="53">
        <v>2</v>
      </c>
      <c r="S11" s="312" t="s">
        <v>88</v>
      </c>
      <c r="T11" s="313"/>
      <c r="U11" s="314"/>
      <c r="V11" s="66">
        <v>1600000</v>
      </c>
      <c r="W11" s="66">
        <v>3200000</v>
      </c>
      <c r="Y11" s="53"/>
      <c r="Z11" s="27"/>
      <c r="AA11" s="62" t="s">
        <v>114</v>
      </c>
      <c r="AB11" s="62"/>
      <c r="AC11" s="59">
        <f>V31</f>
        <v>1222846.0799999982</v>
      </c>
      <c r="AD11" s="59">
        <v>1266277</v>
      </c>
    </row>
    <row r="12" spans="1:30" s="46" customFormat="1" ht="12.75">
      <c r="A12" s="50"/>
      <c r="B12" s="53"/>
      <c r="C12" s="17">
        <v>2</v>
      </c>
      <c r="D12" s="18" t="s">
        <v>22</v>
      </c>
      <c r="E12" s="62"/>
      <c r="F12" s="61"/>
      <c r="G12" s="59"/>
      <c r="H12" s="59"/>
      <c r="I12" s="60"/>
      <c r="J12" s="53"/>
      <c r="K12" s="67"/>
      <c r="L12" s="64" t="s">
        <v>21</v>
      </c>
      <c r="M12" s="19" t="s">
        <v>52</v>
      </c>
      <c r="N12" s="61"/>
      <c r="O12" s="59"/>
      <c r="P12" s="59"/>
      <c r="Q12" s="60"/>
      <c r="R12" s="53">
        <v>3</v>
      </c>
      <c r="S12" s="312" t="s">
        <v>89</v>
      </c>
      <c r="T12" s="313"/>
      <c r="U12" s="314"/>
      <c r="V12" s="68">
        <f>G21-H21</f>
        <v>3916250</v>
      </c>
      <c r="W12" s="68">
        <v>5087750</v>
      </c>
      <c r="Y12" s="53"/>
      <c r="Z12" s="29"/>
      <c r="AA12" s="69" t="s">
        <v>115</v>
      </c>
      <c r="AB12" s="44"/>
      <c r="AC12" s="59">
        <f>AC13+AC14+AC15+AC16</f>
        <v>3283751.92</v>
      </c>
      <c r="AD12" s="59">
        <v>4293154</v>
      </c>
    </row>
    <row r="13" spans="1:30" s="46" customFormat="1" ht="12.75">
      <c r="A13" s="70"/>
      <c r="B13" s="53"/>
      <c r="C13" s="17">
        <v>3</v>
      </c>
      <c r="D13" s="18" t="s">
        <v>23</v>
      </c>
      <c r="E13" s="62"/>
      <c r="F13" s="61"/>
      <c r="G13" s="59">
        <f>G14+G15+G16+G17+G18+G19+G20</f>
        <v>16499.392000000167</v>
      </c>
      <c r="H13" s="59">
        <v>12152</v>
      </c>
      <c r="I13" s="60"/>
      <c r="J13" s="53"/>
      <c r="K13" s="17">
        <v>3</v>
      </c>
      <c r="L13" s="18" t="s">
        <v>53</v>
      </c>
      <c r="M13" s="62"/>
      <c r="N13" s="61"/>
      <c r="O13" s="59">
        <f>O14+O15+O16+O17+O18+O19+O20+O21+O22+O23</f>
        <v>12476952</v>
      </c>
      <c r="P13" s="59">
        <v>2266077</v>
      </c>
      <c r="Q13" s="60"/>
      <c r="R13" s="53">
        <v>4</v>
      </c>
      <c r="S13" s="312" t="s">
        <v>90</v>
      </c>
      <c r="T13" s="313"/>
      <c r="U13" s="314"/>
      <c r="V13" s="68">
        <v>69981011</v>
      </c>
      <c r="W13" s="68">
        <v>64523751</v>
      </c>
      <c r="Y13" s="53"/>
      <c r="Z13" s="27"/>
      <c r="AA13" s="28"/>
      <c r="AB13" s="65" t="s">
        <v>116</v>
      </c>
      <c r="AC13" s="59">
        <f>V17</f>
        <v>1035075.92</v>
      </c>
      <c r="AD13" s="59">
        <v>1890374</v>
      </c>
    </row>
    <row r="14" spans="1:30" s="46" customFormat="1" ht="12.75">
      <c r="A14" s="50"/>
      <c r="B14" s="53"/>
      <c r="C14" s="67"/>
      <c r="D14" s="64" t="s">
        <v>21</v>
      </c>
      <c r="E14" s="19" t="s">
        <v>4</v>
      </c>
      <c r="F14" s="61"/>
      <c r="G14" s="59"/>
      <c r="H14" s="59"/>
      <c r="I14" s="60"/>
      <c r="J14" s="53"/>
      <c r="K14" s="67"/>
      <c r="L14" s="64" t="s">
        <v>21</v>
      </c>
      <c r="M14" s="19" t="s">
        <v>54</v>
      </c>
      <c r="N14" s="61"/>
      <c r="O14" s="59">
        <v>4429663</v>
      </c>
      <c r="P14" s="59">
        <v>1872000</v>
      </c>
      <c r="Q14" s="60"/>
      <c r="R14" s="53">
        <v>5</v>
      </c>
      <c r="S14" s="312" t="s">
        <v>91</v>
      </c>
      <c r="T14" s="313"/>
      <c r="U14" s="314"/>
      <c r="V14" s="68">
        <f>V15+V16</f>
        <v>3879108</v>
      </c>
      <c r="W14" s="68">
        <v>3704058</v>
      </c>
      <c r="Y14" s="53"/>
      <c r="Z14" s="27"/>
      <c r="AA14" s="28"/>
      <c r="AB14" s="65" t="s">
        <v>117</v>
      </c>
      <c r="AC14" s="59"/>
      <c r="AD14" s="59"/>
    </row>
    <row r="15" spans="1:30" s="46" customFormat="1" ht="12.75">
      <c r="A15" s="70"/>
      <c r="B15" s="53"/>
      <c r="C15" s="67"/>
      <c r="D15" s="64" t="s">
        <v>21</v>
      </c>
      <c r="E15" s="19" t="s">
        <v>24</v>
      </c>
      <c r="F15" s="61"/>
      <c r="G15" s="59"/>
      <c r="H15" s="59"/>
      <c r="I15" s="60"/>
      <c r="J15" s="53"/>
      <c r="K15" s="67"/>
      <c r="L15" s="64" t="s">
        <v>21</v>
      </c>
      <c r="M15" s="19" t="s">
        <v>55</v>
      </c>
      <c r="N15" s="61"/>
      <c r="O15" s="59">
        <v>249580</v>
      </c>
      <c r="P15" s="59">
        <v>284000</v>
      </c>
      <c r="Q15" s="60"/>
      <c r="R15" s="53"/>
      <c r="S15" s="41"/>
      <c r="T15" s="325" t="s">
        <v>10</v>
      </c>
      <c r="U15" s="326"/>
      <c r="V15" s="68">
        <v>3324000</v>
      </c>
      <c r="W15" s="68">
        <v>3174000</v>
      </c>
      <c r="Y15" s="53"/>
      <c r="Z15" s="27"/>
      <c r="AA15" s="28"/>
      <c r="AB15" s="65" t="s">
        <v>118</v>
      </c>
      <c r="AC15" s="59"/>
      <c r="AD15" s="59"/>
    </row>
    <row r="16" spans="1:30" s="46" customFormat="1" ht="12.75">
      <c r="A16" s="70"/>
      <c r="B16" s="53"/>
      <c r="C16" s="67"/>
      <c r="D16" s="64" t="s">
        <v>21</v>
      </c>
      <c r="E16" s="19" t="s">
        <v>11</v>
      </c>
      <c r="F16" s="61"/>
      <c r="G16" s="59">
        <f>(H16+126632)-V32</f>
        <v>16499.392000000167</v>
      </c>
      <c r="H16" s="59">
        <v>12152</v>
      </c>
      <c r="I16" s="60"/>
      <c r="J16" s="53"/>
      <c r="K16" s="67"/>
      <c r="L16" s="64" t="s">
        <v>21</v>
      </c>
      <c r="M16" s="19" t="s">
        <v>56</v>
      </c>
      <c r="N16" s="61"/>
      <c r="O16" s="59">
        <v>79515</v>
      </c>
      <c r="P16" s="59">
        <v>47428</v>
      </c>
      <c r="Q16" s="60"/>
      <c r="R16" s="53"/>
      <c r="S16" s="41"/>
      <c r="T16" s="325" t="s">
        <v>92</v>
      </c>
      <c r="U16" s="326"/>
      <c r="V16" s="68">
        <f>pa!E9</f>
        <v>555108</v>
      </c>
      <c r="W16" s="68">
        <v>530058</v>
      </c>
      <c r="Y16" s="53"/>
      <c r="Z16" s="27"/>
      <c r="AA16" s="28"/>
      <c r="AB16" s="65" t="s">
        <v>119</v>
      </c>
      <c r="AC16" s="59">
        <f>V23</f>
        <v>2248676</v>
      </c>
      <c r="AD16" s="59">
        <v>2402780</v>
      </c>
    </row>
    <row r="17" spans="1:30" s="46" customFormat="1" ht="12.75">
      <c r="A17" s="70"/>
      <c r="B17" s="53"/>
      <c r="C17" s="67"/>
      <c r="D17" s="64" t="s">
        <v>21</v>
      </c>
      <c r="E17" s="19" t="s">
        <v>0</v>
      </c>
      <c r="F17" s="61"/>
      <c r="G17" s="59"/>
      <c r="H17" s="59"/>
      <c r="I17" s="60"/>
      <c r="J17" s="53"/>
      <c r="K17" s="67"/>
      <c r="L17" s="64" t="s">
        <v>21</v>
      </c>
      <c r="M17" s="19" t="s">
        <v>57</v>
      </c>
      <c r="N17" s="61"/>
      <c r="O17" s="59">
        <v>3500</v>
      </c>
      <c r="P17" s="59">
        <v>17400</v>
      </c>
      <c r="Q17" s="60"/>
      <c r="R17" s="53">
        <v>6</v>
      </c>
      <c r="S17" s="312" t="s">
        <v>93</v>
      </c>
      <c r="T17" s="313"/>
      <c r="U17" s="314"/>
      <c r="V17" s="66">
        <f>aam!F26</f>
        <v>1035075.92</v>
      </c>
      <c r="W17" s="66">
        <v>1890374</v>
      </c>
      <c r="Y17" s="329"/>
      <c r="Z17" s="331"/>
      <c r="AA17" s="71" t="s">
        <v>120</v>
      </c>
      <c r="AB17" s="72"/>
      <c r="AC17" s="327">
        <f>H13-G13</f>
        <v>-4347.392000000167</v>
      </c>
      <c r="AD17" s="327">
        <v>182399</v>
      </c>
    </row>
    <row r="18" spans="1:30" s="46" customFormat="1" ht="12.75">
      <c r="A18" s="50"/>
      <c r="B18" s="53"/>
      <c r="C18" s="67"/>
      <c r="D18" s="64" t="s">
        <v>21</v>
      </c>
      <c r="E18" s="19" t="s">
        <v>25</v>
      </c>
      <c r="F18" s="61"/>
      <c r="G18" s="59"/>
      <c r="H18" s="59"/>
      <c r="I18" s="60"/>
      <c r="J18" s="53"/>
      <c r="K18" s="67"/>
      <c r="L18" s="64" t="s">
        <v>21</v>
      </c>
      <c r="M18" s="19" t="s">
        <v>58</v>
      </c>
      <c r="N18" s="61"/>
      <c r="O18" s="59"/>
      <c r="P18" s="59"/>
      <c r="Q18" s="60"/>
      <c r="R18" s="53">
        <v>7</v>
      </c>
      <c r="S18" s="312" t="s">
        <v>94</v>
      </c>
      <c r="T18" s="313"/>
      <c r="U18" s="314"/>
      <c r="V18" s="66">
        <f>pa!E13+pa!E11+pa!E10</f>
        <v>355909</v>
      </c>
      <c r="W18" s="66">
        <v>352596</v>
      </c>
      <c r="Y18" s="330"/>
      <c r="Z18" s="332"/>
      <c r="AA18" s="73" t="s">
        <v>121</v>
      </c>
      <c r="AB18" s="72"/>
      <c r="AC18" s="328"/>
      <c r="AD18" s="328"/>
    </row>
    <row r="19" spans="1:30" s="46" customFormat="1" ht="12.75">
      <c r="A19" s="50"/>
      <c r="B19" s="53"/>
      <c r="C19" s="67"/>
      <c r="D19" s="64" t="s">
        <v>21</v>
      </c>
      <c r="E19" s="19"/>
      <c r="F19" s="61"/>
      <c r="G19" s="59"/>
      <c r="H19" s="59"/>
      <c r="I19" s="60"/>
      <c r="J19" s="53"/>
      <c r="K19" s="67"/>
      <c r="L19" s="64" t="s">
        <v>21</v>
      </c>
      <c r="M19" s="19" t="s">
        <v>59</v>
      </c>
      <c r="N19" s="61"/>
      <c r="O19" s="59">
        <v>56694</v>
      </c>
      <c r="P19" s="59">
        <v>45249</v>
      </c>
      <c r="Q19" s="60"/>
      <c r="R19" s="53">
        <v>8</v>
      </c>
      <c r="S19" s="306" t="s">
        <v>95</v>
      </c>
      <c r="T19" s="307"/>
      <c r="U19" s="308"/>
      <c r="V19" s="66">
        <f>V13+V14+V17+V18</f>
        <v>75251103.92</v>
      </c>
      <c r="W19" s="66">
        <v>70470779</v>
      </c>
      <c r="Y19" s="40"/>
      <c r="Z19" s="27"/>
      <c r="AA19" s="62" t="s">
        <v>122</v>
      </c>
      <c r="AB19" s="62"/>
      <c r="AC19" s="74">
        <f>H21-G21</f>
        <v>-3916250</v>
      </c>
      <c r="AD19" s="74">
        <v>-5071200</v>
      </c>
    </row>
    <row r="20" spans="1:33" s="46" customFormat="1" ht="12.75">
      <c r="A20" s="50"/>
      <c r="B20" s="53"/>
      <c r="C20" s="67"/>
      <c r="D20" s="64" t="s">
        <v>21</v>
      </c>
      <c r="E20" s="19"/>
      <c r="F20" s="61"/>
      <c r="G20" s="59"/>
      <c r="H20" s="59"/>
      <c r="I20" s="60"/>
      <c r="J20" s="53"/>
      <c r="K20" s="67"/>
      <c r="L20" s="64" t="s">
        <v>21</v>
      </c>
      <c r="M20" s="19" t="s">
        <v>60</v>
      </c>
      <c r="N20" s="61"/>
      <c r="O20" s="59"/>
      <c r="P20" s="59"/>
      <c r="Q20" s="60"/>
      <c r="R20" s="53">
        <v>9</v>
      </c>
      <c r="S20" s="309" t="s">
        <v>96</v>
      </c>
      <c r="T20" s="310"/>
      <c r="U20" s="311"/>
      <c r="V20" s="66">
        <f>(V10+V11+V12)-V19</f>
        <v>3375922.079999998</v>
      </c>
      <c r="W20" s="66">
        <v>3669057</v>
      </c>
      <c r="Y20" s="323"/>
      <c r="Z20" s="331"/>
      <c r="AA20" s="71" t="s">
        <v>123</v>
      </c>
      <c r="AB20" s="71"/>
      <c r="AC20" s="327">
        <f>P13-O13</f>
        <v>-10210875</v>
      </c>
      <c r="AD20" s="327">
        <v>811577</v>
      </c>
      <c r="AG20" s="60"/>
    </row>
    <row r="21" spans="1:33" s="46" customFormat="1" ht="12.75">
      <c r="A21" s="50"/>
      <c r="B21" s="53"/>
      <c r="C21" s="17">
        <v>4</v>
      </c>
      <c r="D21" s="18" t="s">
        <v>26</v>
      </c>
      <c r="E21" s="62"/>
      <c r="F21" s="61"/>
      <c r="G21" s="59">
        <f>G22+G23+G24+G25+G26+G27+G28</f>
        <v>16521700</v>
      </c>
      <c r="H21" s="59">
        <v>12605450</v>
      </c>
      <c r="I21" s="60"/>
      <c r="J21" s="53"/>
      <c r="K21" s="67"/>
      <c r="L21" s="64" t="s">
        <v>21</v>
      </c>
      <c r="M21" s="19" t="s">
        <v>25</v>
      </c>
      <c r="N21" s="61"/>
      <c r="O21" s="59">
        <v>7658000</v>
      </c>
      <c r="P21" s="59"/>
      <c r="Q21" s="60"/>
      <c r="R21" s="53">
        <v>10</v>
      </c>
      <c r="S21" s="312" t="s">
        <v>97</v>
      </c>
      <c r="T21" s="313"/>
      <c r="U21" s="314"/>
      <c r="V21" s="66"/>
      <c r="W21" s="66"/>
      <c r="Y21" s="324"/>
      <c r="Z21" s="332"/>
      <c r="AA21" s="69" t="s">
        <v>124</v>
      </c>
      <c r="AB21" s="69"/>
      <c r="AC21" s="328"/>
      <c r="AD21" s="328"/>
      <c r="AG21" s="60"/>
    </row>
    <row r="22" spans="1:30" s="46" customFormat="1" ht="12.75">
      <c r="A22" s="50"/>
      <c r="B22" s="53"/>
      <c r="C22" s="67"/>
      <c r="D22" s="64" t="s">
        <v>21</v>
      </c>
      <c r="E22" s="19" t="s">
        <v>27</v>
      </c>
      <c r="F22" s="61"/>
      <c r="G22" s="59">
        <f>inv!F80</f>
        <v>950000</v>
      </c>
      <c r="H22" s="59">
        <v>885000</v>
      </c>
      <c r="I22" s="60"/>
      <c r="J22" s="53"/>
      <c r="K22" s="67"/>
      <c r="L22" s="64" t="s">
        <v>21</v>
      </c>
      <c r="M22" s="19" t="s">
        <v>61</v>
      </c>
      <c r="N22" s="61"/>
      <c r="O22" s="59"/>
      <c r="P22" s="59"/>
      <c r="Q22" s="60"/>
      <c r="R22" s="53">
        <v>11</v>
      </c>
      <c r="S22" s="312" t="s">
        <v>98</v>
      </c>
      <c r="T22" s="313"/>
      <c r="U22" s="314"/>
      <c r="V22" s="66">
        <v>0</v>
      </c>
      <c r="W22" s="66">
        <v>0</v>
      </c>
      <c r="Y22" s="53"/>
      <c r="Z22" s="27"/>
      <c r="AA22" s="62" t="s">
        <v>125</v>
      </c>
      <c r="AB22" s="62"/>
      <c r="AC22" s="75">
        <v>1600000</v>
      </c>
      <c r="AD22" s="75">
        <v>0</v>
      </c>
    </row>
    <row r="23" spans="1:30" s="46" customFormat="1" ht="12.75">
      <c r="A23" s="50"/>
      <c r="B23" s="53"/>
      <c r="C23" s="67"/>
      <c r="D23" s="64" t="s">
        <v>21</v>
      </c>
      <c r="E23" s="19" t="s">
        <v>28</v>
      </c>
      <c r="F23" s="61"/>
      <c r="G23" s="59">
        <f>inv!F73</f>
        <v>271700</v>
      </c>
      <c r="H23" s="59">
        <v>257700</v>
      </c>
      <c r="I23" s="60"/>
      <c r="J23" s="53"/>
      <c r="K23" s="67"/>
      <c r="L23" s="64" t="s">
        <v>21</v>
      </c>
      <c r="M23" s="19" t="s">
        <v>62</v>
      </c>
      <c r="N23" s="61"/>
      <c r="O23" s="59"/>
      <c r="P23" s="59"/>
      <c r="Q23" s="60"/>
      <c r="R23" s="53">
        <v>12</v>
      </c>
      <c r="S23" s="312" t="s">
        <v>99</v>
      </c>
      <c r="T23" s="313"/>
      <c r="U23" s="314"/>
      <c r="V23" s="66">
        <f>V25</f>
        <v>2248676</v>
      </c>
      <c r="W23" s="66">
        <v>2402780</v>
      </c>
      <c r="Y23" s="53"/>
      <c r="Z23" s="27"/>
      <c r="AA23" s="62" t="s">
        <v>126</v>
      </c>
      <c r="AB23" s="62"/>
      <c r="AC23" s="59">
        <f>V25</f>
        <v>2248676</v>
      </c>
      <c r="AD23" s="59">
        <v>2402780</v>
      </c>
    </row>
    <row r="24" spans="1:30" s="46" customFormat="1" ht="12.75">
      <c r="A24" s="50"/>
      <c r="B24" s="53"/>
      <c r="C24" s="67"/>
      <c r="D24" s="64" t="s">
        <v>21</v>
      </c>
      <c r="E24" s="19" t="s">
        <v>29</v>
      </c>
      <c r="F24" s="61"/>
      <c r="G24" s="59">
        <f>inv!F90</f>
        <v>15300000</v>
      </c>
      <c r="H24" s="59">
        <v>11462750</v>
      </c>
      <c r="I24" s="60"/>
      <c r="J24" s="53"/>
      <c r="K24" s="17">
        <v>4</v>
      </c>
      <c r="L24" s="18" t="s">
        <v>63</v>
      </c>
      <c r="M24" s="62"/>
      <c r="N24" s="61"/>
      <c r="O24" s="59"/>
      <c r="P24" s="59"/>
      <c r="Q24" s="60"/>
      <c r="R24" s="53"/>
      <c r="S24" s="76">
        <v>121</v>
      </c>
      <c r="T24" s="325" t="s">
        <v>100</v>
      </c>
      <c r="U24" s="326"/>
      <c r="V24" s="66">
        <v>0</v>
      </c>
      <c r="W24" s="66">
        <v>0</v>
      </c>
      <c r="Y24" s="53"/>
      <c r="Z24" s="27"/>
      <c r="AA24" s="62" t="s">
        <v>163</v>
      </c>
      <c r="AB24" s="62"/>
      <c r="AC24" s="59">
        <v>126821</v>
      </c>
      <c r="AD24" s="59">
        <v>138780</v>
      </c>
    </row>
    <row r="25" spans="1:30" s="46" customFormat="1" ht="12.75">
      <c r="A25" s="50"/>
      <c r="B25" s="53"/>
      <c r="C25" s="67"/>
      <c r="D25" s="64" t="s">
        <v>21</v>
      </c>
      <c r="E25" s="19" t="s">
        <v>30</v>
      </c>
      <c r="F25" s="61"/>
      <c r="G25" s="59"/>
      <c r="H25" s="59"/>
      <c r="I25" s="60"/>
      <c r="J25" s="53"/>
      <c r="K25" s="17">
        <v>5</v>
      </c>
      <c r="L25" s="18" t="s">
        <v>64</v>
      </c>
      <c r="M25" s="62"/>
      <c r="N25" s="61"/>
      <c r="O25" s="59"/>
      <c r="P25" s="59"/>
      <c r="Q25" s="60"/>
      <c r="R25" s="53"/>
      <c r="S25" s="41">
        <v>122</v>
      </c>
      <c r="T25" s="325" t="s">
        <v>101</v>
      </c>
      <c r="U25" s="326"/>
      <c r="V25" s="66">
        <f>bank!D271</f>
        <v>2248676</v>
      </c>
      <c r="W25" s="66">
        <v>2402780</v>
      </c>
      <c r="Y25" s="53"/>
      <c r="Z25" s="27"/>
      <c r="AA25" s="19" t="s">
        <v>127</v>
      </c>
      <c r="AB25" s="62"/>
      <c r="AC25" s="59"/>
      <c r="AD25" s="59">
        <v>767078</v>
      </c>
    </row>
    <row r="26" spans="1:30" s="46" customFormat="1" ht="12.75">
      <c r="A26" s="50"/>
      <c r="B26" s="53"/>
      <c r="C26" s="67"/>
      <c r="D26" s="64" t="s">
        <v>21</v>
      </c>
      <c r="E26" s="19" t="s">
        <v>31</v>
      </c>
      <c r="F26" s="61"/>
      <c r="G26" s="59"/>
      <c r="H26" s="59"/>
      <c r="I26" s="60"/>
      <c r="J26" s="20" t="s">
        <v>37</v>
      </c>
      <c r="K26" s="306" t="s">
        <v>65</v>
      </c>
      <c r="L26" s="307"/>
      <c r="M26" s="308"/>
      <c r="N26" s="61"/>
      <c r="O26" s="59">
        <f>O27+O30+O31+O32</f>
        <v>38338248</v>
      </c>
      <c r="P26" s="59">
        <v>47457092</v>
      </c>
      <c r="Q26" s="60"/>
      <c r="R26" s="53"/>
      <c r="S26" s="41">
        <v>123</v>
      </c>
      <c r="T26" s="325" t="s">
        <v>102</v>
      </c>
      <c r="U26" s="326"/>
      <c r="V26" s="66">
        <v>0</v>
      </c>
      <c r="W26" s="66">
        <v>0</v>
      </c>
      <c r="Y26" s="53"/>
      <c r="Z26" s="30" t="s">
        <v>128</v>
      </c>
      <c r="AA26" s="28"/>
      <c r="AB26" s="62"/>
      <c r="AC26" s="59">
        <f>AC27+AC28+AC29+AC30+AC31+AC32</f>
        <v>848</v>
      </c>
      <c r="AD26" s="59">
        <f>AD27+AD28+AD29+AD30+AD31+AD32</f>
        <v>60000</v>
      </c>
    </row>
    <row r="27" spans="1:30" s="46" customFormat="1" ht="12.75">
      <c r="A27" s="50"/>
      <c r="B27" s="53"/>
      <c r="C27" s="67"/>
      <c r="D27" s="64" t="s">
        <v>21</v>
      </c>
      <c r="E27" s="19" t="s">
        <v>32</v>
      </c>
      <c r="F27" s="61"/>
      <c r="G27" s="59"/>
      <c r="H27" s="59"/>
      <c r="I27" s="60"/>
      <c r="J27" s="53"/>
      <c r="K27" s="17">
        <v>1</v>
      </c>
      <c r="L27" s="18" t="s">
        <v>66</v>
      </c>
      <c r="M27" s="21"/>
      <c r="N27" s="61"/>
      <c r="O27" s="59">
        <f>O28</f>
        <v>20313152</v>
      </c>
      <c r="P27" s="59">
        <v>31031996</v>
      </c>
      <c r="Q27" s="60"/>
      <c r="R27" s="53"/>
      <c r="S27" s="41">
        <v>124</v>
      </c>
      <c r="T27" s="325" t="s">
        <v>103</v>
      </c>
      <c r="U27" s="326"/>
      <c r="V27" s="66"/>
      <c r="W27" s="66"/>
      <c r="Y27" s="53"/>
      <c r="Z27" s="27"/>
      <c r="AA27" s="62" t="s">
        <v>129</v>
      </c>
      <c r="AB27" s="62"/>
      <c r="AC27" s="59"/>
      <c r="AD27" s="59"/>
    </row>
    <row r="28" spans="1:30" s="46" customFormat="1" ht="12.75">
      <c r="A28" s="50"/>
      <c r="B28" s="53"/>
      <c r="C28" s="67"/>
      <c r="D28" s="64" t="s">
        <v>21</v>
      </c>
      <c r="E28" s="19"/>
      <c r="F28" s="61"/>
      <c r="G28" s="59"/>
      <c r="H28" s="59"/>
      <c r="I28" s="60"/>
      <c r="J28" s="53"/>
      <c r="K28" s="67"/>
      <c r="L28" s="64" t="s">
        <v>21</v>
      </c>
      <c r="M28" s="19" t="s">
        <v>67</v>
      </c>
      <c r="N28" s="61"/>
      <c r="O28" s="59">
        <f>P28-bank!D270</f>
        <v>20313152</v>
      </c>
      <c r="P28" s="59">
        <v>31031996</v>
      </c>
      <c r="Q28" s="60"/>
      <c r="R28" s="53">
        <v>13</v>
      </c>
      <c r="S28" s="309" t="s">
        <v>104</v>
      </c>
      <c r="T28" s="310"/>
      <c r="U28" s="311"/>
      <c r="V28" s="66">
        <f>V25</f>
        <v>2248676</v>
      </c>
      <c r="W28" s="66"/>
      <c r="Y28" s="53"/>
      <c r="Z28" s="27"/>
      <c r="AA28" s="62" t="s">
        <v>130</v>
      </c>
      <c r="AB28" s="62"/>
      <c r="AC28" s="59"/>
      <c r="AD28" s="59">
        <v>60000</v>
      </c>
    </row>
    <row r="29" spans="1:30" s="46" customFormat="1" ht="12.75">
      <c r="A29" s="50"/>
      <c r="B29" s="53"/>
      <c r="C29" s="17">
        <v>5</v>
      </c>
      <c r="D29" s="18" t="s">
        <v>33</v>
      </c>
      <c r="E29" s="62"/>
      <c r="F29" s="61"/>
      <c r="G29" s="59"/>
      <c r="H29" s="59"/>
      <c r="I29" s="60"/>
      <c r="J29" s="53"/>
      <c r="K29" s="67"/>
      <c r="L29" s="64" t="s">
        <v>21</v>
      </c>
      <c r="M29" s="19" t="s">
        <v>68</v>
      </c>
      <c r="N29" s="61"/>
      <c r="O29" s="59"/>
      <c r="P29" s="59"/>
      <c r="Q29" s="60"/>
      <c r="R29" s="53">
        <v>14</v>
      </c>
      <c r="S29" s="309" t="s">
        <v>105</v>
      </c>
      <c r="T29" s="310"/>
      <c r="U29" s="311"/>
      <c r="V29" s="66">
        <f>V20-V28</f>
        <v>1127246.0799999982</v>
      </c>
      <c r="W29" s="66">
        <v>1266277</v>
      </c>
      <c r="Y29" s="53"/>
      <c r="Z29" s="8"/>
      <c r="AA29" s="62" t="s">
        <v>131</v>
      </c>
      <c r="AB29" s="62"/>
      <c r="AC29" s="59">
        <v>0</v>
      </c>
      <c r="AD29" s="59"/>
    </row>
    <row r="30" spans="1:30" s="46" customFormat="1" ht="12.75">
      <c r="A30" s="50"/>
      <c r="B30" s="53"/>
      <c r="C30" s="17">
        <v>6</v>
      </c>
      <c r="D30" s="18" t="s">
        <v>34</v>
      </c>
      <c r="E30" s="62"/>
      <c r="F30" s="61"/>
      <c r="G30" s="59"/>
      <c r="H30" s="59"/>
      <c r="I30" s="60"/>
      <c r="J30" s="53"/>
      <c r="K30" s="17">
        <v>2</v>
      </c>
      <c r="L30" s="18" t="s">
        <v>69</v>
      </c>
      <c r="M30" s="62"/>
      <c r="N30" s="61"/>
      <c r="O30" s="59">
        <v>13225096</v>
      </c>
      <c r="P30" s="59">
        <v>13225096</v>
      </c>
      <c r="Q30" s="60"/>
      <c r="R30" s="53">
        <v>15</v>
      </c>
      <c r="S30" s="8"/>
      <c r="T30" s="293" t="s">
        <v>647</v>
      </c>
      <c r="U30" s="282"/>
      <c r="V30" s="66">
        <f>V39</f>
        <v>95600</v>
      </c>
      <c r="W30" s="66"/>
      <c r="Y30" s="53"/>
      <c r="Z30" s="67"/>
      <c r="AA30" s="62" t="s">
        <v>132</v>
      </c>
      <c r="AB30" s="62"/>
      <c r="AC30" s="59">
        <v>848</v>
      </c>
      <c r="AD30" s="59"/>
    </row>
    <row r="31" spans="1:30" s="46" customFormat="1" ht="12.75">
      <c r="A31" s="50"/>
      <c r="B31" s="53"/>
      <c r="C31" s="17">
        <v>7</v>
      </c>
      <c r="D31" s="18" t="s">
        <v>35</v>
      </c>
      <c r="E31" s="62"/>
      <c r="F31" s="61"/>
      <c r="G31" s="59"/>
      <c r="H31" s="59"/>
      <c r="I31" s="60"/>
      <c r="J31" s="53"/>
      <c r="K31" s="17">
        <v>3</v>
      </c>
      <c r="L31" s="18" t="s">
        <v>63</v>
      </c>
      <c r="M31" s="62"/>
      <c r="N31" s="61"/>
      <c r="O31" s="59">
        <v>4800000</v>
      </c>
      <c r="P31" s="59">
        <v>3200000</v>
      </c>
      <c r="Q31" s="60"/>
      <c r="R31" s="53">
        <v>16</v>
      </c>
      <c r="S31" s="341" t="s">
        <v>648</v>
      </c>
      <c r="T31" s="310"/>
      <c r="U31" s="311"/>
      <c r="V31" s="66">
        <f>V29+V30</f>
        <v>1222846.0799999982</v>
      </c>
      <c r="W31" s="66"/>
      <c r="Y31" s="53"/>
      <c r="Z31" s="67"/>
      <c r="AA31" s="62" t="s">
        <v>133</v>
      </c>
      <c r="AB31" s="62"/>
      <c r="AC31" s="59"/>
      <c r="AD31" s="59"/>
    </row>
    <row r="32" spans="1:30" s="46" customFormat="1" ht="14.25" customHeight="1">
      <c r="A32" s="50"/>
      <c r="B32" s="53"/>
      <c r="C32" s="17"/>
      <c r="D32" s="64" t="s">
        <v>21</v>
      </c>
      <c r="E32" s="62" t="s">
        <v>36</v>
      </c>
      <c r="F32" s="61"/>
      <c r="G32" s="59"/>
      <c r="H32" s="59"/>
      <c r="I32" s="60"/>
      <c r="J32" s="53"/>
      <c r="K32" s="17">
        <v>4</v>
      </c>
      <c r="L32" s="18" t="s">
        <v>70</v>
      </c>
      <c r="M32" s="62"/>
      <c r="N32" s="61"/>
      <c r="O32" s="59"/>
      <c r="P32" s="59"/>
      <c r="Q32" s="60"/>
      <c r="R32" s="53">
        <v>17</v>
      </c>
      <c r="S32" s="312" t="s">
        <v>106</v>
      </c>
      <c r="T32" s="313"/>
      <c r="U32" s="314"/>
      <c r="V32" s="66">
        <f>V41</f>
        <v>122284.60799999983</v>
      </c>
      <c r="W32" s="66">
        <v>126627.70000000001</v>
      </c>
      <c r="Y32" s="53"/>
      <c r="Z32" s="67"/>
      <c r="AA32" s="19" t="s">
        <v>134</v>
      </c>
      <c r="AB32" s="62"/>
      <c r="AC32" s="59"/>
      <c r="AD32" s="59"/>
    </row>
    <row r="33" spans="1:30" s="46" customFormat="1" ht="12.75">
      <c r="A33" s="50"/>
      <c r="B33" s="53"/>
      <c r="C33" s="17"/>
      <c r="D33" s="64" t="s">
        <v>21</v>
      </c>
      <c r="E33" s="62"/>
      <c r="F33" s="61"/>
      <c r="G33" s="59"/>
      <c r="H33" s="59"/>
      <c r="I33" s="60"/>
      <c r="J33" s="53"/>
      <c r="K33" s="306" t="s">
        <v>71</v>
      </c>
      <c r="L33" s="307"/>
      <c r="M33" s="308"/>
      <c r="N33" s="61"/>
      <c r="O33" s="59">
        <f>O8+O26</f>
        <v>50815200</v>
      </c>
      <c r="P33" s="59">
        <v>49723169</v>
      </c>
      <c r="Q33" s="60"/>
      <c r="R33" s="53">
        <v>18</v>
      </c>
      <c r="S33" s="309" t="s">
        <v>107</v>
      </c>
      <c r="T33" s="310"/>
      <c r="U33" s="311"/>
      <c r="V33" s="66">
        <f>V29-V32</f>
        <v>1004961.4719999984</v>
      </c>
      <c r="W33" s="66">
        <v>1139649.3</v>
      </c>
      <c r="Y33" s="53"/>
      <c r="Z33" s="27" t="s">
        <v>135</v>
      </c>
      <c r="AA33" s="78"/>
      <c r="AB33" s="62"/>
      <c r="AC33" s="59">
        <f>AC34+AC35+AC36+AC37+AC38</f>
        <v>1600000</v>
      </c>
      <c r="AD33" s="59">
        <f>AD34+AD35+AD36+AD37+AD38</f>
        <v>0</v>
      </c>
    </row>
    <row r="34" spans="1:30" s="46" customFormat="1" ht="12.75">
      <c r="A34" s="50"/>
      <c r="B34" s="20" t="s">
        <v>37</v>
      </c>
      <c r="C34" s="306" t="s">
        <v>38</v>
      </c>
      <c r="D34" s="307"/>
      <c r="E34" s="308"/>
      <c r="F34" s="61"/>
      <c r="G34" s="59">
        <f>G35+G36+G43+G44+G45+G46</f>
        <v>39713280.08</v>
      </c>
      <c r="H34" s="59">
        <v>37488356</v>
      </c>
      <c r="I34" s="60"/>
      <c r="J34" s="20" t="s">
        <v>72</v>
      </c>
      <c r="K34" s="306" t="s">
        <v>73</v>
      </c>
      <c r="L34" s="307"/>
      <c r="M34" s="308"/>
      <c r="N34" s="61"/>
      <c r="O34" s="59">
        <f>O35+O36+O37+O38+O39+O40+O41+O42++O43+O44</f>
        <v>6238495.471999998</v>
      </c>
      <c r="P34" s="59">
        <v>5233534</v>
      </c>
      <c r="Q34" s="60"/>
      <c r="R34" s="53">
        <v>19</v>
      </c>
      <c r="S34" s="312" t="s">
        <v>108</v>
      </c>
      <c r="T34" s="313"/>
      <c r="U34" s="314"/>
      <c r="V34" s="66"/>
      <c r="W34" s="66"/>
      <c r="Y34" s="53"/>
      <c r="Z34" s="67"/>
      <c r="AA34" s="62" t="s">
        <v>136</v>
      </c>
      <c r="AB34" s="62"/>
      <c r="AC34" s="59"/>
      <c r="AD34" s="59"/>
    </row>
    <row r="35" spans="1:30" s="46" customFormat="1" ht="12.75">
      <c r="A35" s="50"/>
      <c r="B35" s="53"/>
      <c r="C35" s="17">
        <v>1</v>
      </c>
      <c r="D35" s="18" t="s">
        <v>39</v>
      </c>
      <c r="E35" s="62"/>
      <c r="F35" s="61"/>
      <c r="G35" s="59"/>
      <c r="H35" s="59"/>
      <c r="I35" s="60"/>
      <c r="J35" s="53"/>
      <c r="K35" s="17">
        <v>1</v>
      </c>
      <c r="L35" s="18" t="s">
        <v>74</v>
      </c>
      <c r="M35" s="62"/>
      <c r="N35" s="61"/>
      <c r="O35" s="59"/>
      <c r="P35" s="59"/>
      <c r="Q35" s="60"/>
      <c r="R35" s="77"/>
      <c r="S35" s="77"/>
      <c r="T35" s="77"/>
      <c r="U35" s="72"/>
      <c r="V35" s="60"/>
      <c r="W35" s="60"/>
      <c r="Y35" s="53"/>
      <c r="Z35" s="67"/>
      <c r="AA35" s="62" t="s">
        <v>137</v>
      </c>
      <c r="AB35" s="62"/>
      <c r="AC35" s="59"/>
      <c r="AD35" s="59"/>
    </row>
    <row r="36" spans="1:30" s="46" customFormat="1" ht="12.75">
      <c r="A36" s="50"/>
      <c r="B36" s="53"/>
      <c r="C36" s="17">
        <v>2</v>
      </c>
      <c r="D36" s="18" t="s">
        <v>40</v>
      </c>
      <c r="E36" s="21"/>
      <c r="F36" s="61"/>
      <c r="G36" s="59">
        <f>G37+G38+G39+G41+G40</f>
        <v>12673280.08</v>
      </c>
      <c r="H36" s="59">
        <v>13708356</v>
      </c>
      <c r="I36" s="60"/>
      <c r="J36" s="53"/>
      <c r="K36" s="22">
        <v>2</v>
      </c>
      <c r="L36" s="18" t="s">
        <v>75</v>
      </c>
      <c r="M36" s="62"/>
      <c r="N36" s="61"/>
      <c r="O36" s="59">
        <v>100000</v>
      </c>
      <c r="P36" s="79">
        <v>100000</v>
      </c>
      <c r="Q36" s="60"/>
      <c r="R36" s="77"/>
      <c r="S36" s="77"/>
      <c r="T36" s="77"/>
      <c r="U36" s="72"/>
      <c r="V36" s="60"/>
      <c r="W36" s="60"/>
      <c r="Y36" s="53"/>
      <c r="Z36" s="67"/>
      <c r="AA36" s="62" t="s">
        <v>138</v>
      </c>
      <c r="AB36" s="62"/>
      <c r="AC36" s="59"/>
      <c r="AD36" s="59"/>
    </row>
    <row r="37" spans="1:30" s="46" customFormat="1" ht="12.75">
      <c r="A37" s="50"/>
      <c r="B37" s="53"/>
      <c r="C37" s="67"/>
      <c r="D37" s="64" t="s">
        <v>21</v>
      </c>
      <c r="E37" s="19" t="s">
        <v>9</v>
      </c>
      <c r="F37" s="61"/>
      <c r="G37" s="59">
        <v>0</v>
      </c>
      <c r="H37" s="59">
        <v>0</v>
      </c>
      <c r="I37" s="60"/>
      <c r="J37" s="53"/>
      <c r="K37" s="17">
        <v>3</v>
      </c>
      <c r="L37" s="18" t="s">
        <v>76</v>
      </c>
      <c r="M37" s="62"/>
      <c r="N37" s="61"/>
      <c r="O37" s="59"/>
      <c r="Q37" s="60"/>
      <c r="R37" s="77"/>
      <c r="S37" s="77"/>
      <c r="T37" s="77"/>
      <c r="U37" s="72"/>
      <c r="V37" s="60"/>
      <c r="W37" s="60"/>
      <c r="Y37" s="53"/>
      <c r="Z37" s="67"/>
      <c r="AA37" s="62" t="s">
        <v>139</v>
      </c>
      <c r="AB37" s="62"/>
      <c r="AC37" s="59"/>
      <c r="AD37" s="59"/>
    </row>
    <row r="38" spans="1:30" s="46" customFormat="1" ht="12.75">
      <c r="A38" s="50"/>
      <c r="B38" s="53"/>
      <c r="C38" s="67"/>
      <c r="D38" s="64" t="s">
        <v>21</v>
      </c>
      <c r="E38" s="19" t="s">
        <v>7</v>
      </c>
      <c r="F38" s="61"/>
      <c r="G38" s="59">
        <f>aam!H34</f>
        <v>7942634.88</v>
      </c>
      <c r="H38" s="59">
        <v>8273578</v>
      </c>
      <c r="I38" s="60"/>
      <c r="J38" s="53"/>
      <c r="K38" s="22">
        <v>4</v>
      </c>
      <c r="L38" s="18" t="s">
        <v>77</v>
      </c>
      <c r="M38" s="62"/>
      <c r="N38" s="61"/>
      <c r="O38" s="59"/>
      <c r="P38" s="59"/>
      <c r="Q38" s="60"/>
      <c r="R38" s="77"/>
      <c r="S38" s="44"/>
      <c r="T38" s="44"/>
      <c r="U38" s="72" t="s">
        <v>105</v>
      </c>
      <c r="V38" s="60">
        <f>V29</f>
        <v>1127246.0799999982</v>
      </c>
      <c r="W38" s="60"/>
      <c r="Y38" s="53"/>
      <c r="Z38" s="67"/>
      <c r="AA38" s="19" t="s">
        <v>140</v>
      </c>
      <c r="AB38" s="62"/>
      <c r="AC38" s="59">
        <v>1600000</v>
      </c>
      <c r="AD38" s="59"/>
    </row>
    <row r="39" spans="1:30" s="46" customFormat="1" ht="12.75">
      <c r="A39" s="50"/>
      <c r="B39" s="53"/>
      <c r="C39" s="67"/>
      <c r="D39" s="64" t="s">
        <v>21</v>
      </c>
      <c r="E39" s="19" t="s">
        <v>41</v>
      </c>
      <c r="F39" s="61"/>
      <c r="G39" s="59">
        <f>aam!H36</f>
        <v>3461830.2</v>
      </c>
      <c r="H39" s="59">
        <v>4872865</v>
      </c>
      <c r="I39" s="60"/>
      <c r="J39" s="53"/>
      <c r="K39" s="17">
        <v>5</v>
      </c>
      <c r="L39" s="18" t="s">
        <v>78</v>
      </c>
      <c r="M39" s="62"/>
      <c r="N39" s="61"/>
      <c r="O39" s="59"/>
      <c r="P39" s="59"/>
      <c r="Q39" s="60"/>
      <c r="R39" s="77"/>
      <c r="S39" s="77"/>
      <c r="T39" s="44"/>
      <c r="U39" s="80" t="s">
        <v>109</v>
      </c>
      <c r="V39" s="60">
        <f>pa!E18</f>
        <v>95600</v>
      </c>
      <c r="W39" s="60"/>
      <c r="Y39" s="81"/>
      <c r="Z39" s="30" t="s">
        <v>141</v>
      </c>
      <c r="AA39" s="81"/>
      <c r="AB39" s="82"/>
      <c r="AC39" s="83">
        <f>AC10+AC26+AC33</f>
        <v>-4048529.392000001</v>
      </c>
      <c r="AD39" s="83">
        <f>AD10+AD26+AD33</f>
        <v>4850845</v>
      </c>
    </row>
    <row r="40" spans="1:30" s="46" customFormat="1" ht="12.75">
      <c r="A40" s="50"/>
      <c r="B40" s="53"/>
      <c r="C40" s="67"/>
      <c r="D40" s="64" t="s">
        <v>21</v>
      </c>
      <c r="E40" s="19" t="s">
        <v>250</v>
      </c>
      <c r="F40" s="61"/>
      <c r="G40" s="59">
        <f>aam!H35</f>
        <v>1110560</v>
      </c>
      <c r="H40" s="59">
        <v>398313</v>
      </c>
      <c r="I40" s="60"/>
      <c r="J40" s="53"/>
      <c r="K40" s="22">
        <v>6</v>
      </c>
      <c r="L40" s="18" t="s">
        <v>79</v>
      </c>
      <c r="M40" s="62"/>
      <c r="N40" s="61"/>
      <c r="O40" s="59"/>
      <c r="P40" s="79"/>
      <c r="Q40" s="60"/>
      <c r="R40" s="77"/>
      <c r="S40" s="77"/>
      <c r="T40" s="77"/>
      <c r="U40" s="72" t="s">
        <v>110</v>
      </c>
      <c r="V40" s="60">
        <f>V38+V39</f>
        <v>1222846.0799999982</v>
      </c>
      <c r="W40" s="60"/>
      <c r="Y40" s="81"/>
      <c r="Z40" s="30" t="s">
        <v>142</v>
      </c>
      <c r="AA40" s="81"/>
      <c r="AB40" s="82"/>
      <c r="AC40" s="83">
        <f>AD41</f>
        <v>4850745</v>
      </c>
      <c r="AD40" s="31">
        <v>0</v>
      </c>
    </row>
    <row r="41" spans="1:30" s="46" customFormat="1" ht="12.75">
      <c r="A41" s="50"/>
      <c r="B41" s="53"/>
      <c r="C41" s="67"/>
      <c r="D41" s="64" t="s">
        <v>21</v>
      </c>
      <c r="E41" s="19" t="s">
        <v>162</v>
      </c>
      <c r="F41" s="61"/>
      <c r="G41" s="59">
        <f>aam!H38+aam!H37</f>
        <v>158255</v>
      </c>
      <c r="H41" s="59">
        <v>163600</v>
      </c>
      <c r="I41" s="60"/>
      <c r="J41" s="53"/>
      <c r="K41" s="17">
        <v>7</v>
      </c>
      <c r="L41" s="18" t="s">
        <v>80</v>
      </c>
      <c r="M41" s="62"/>
      <c r="N41" s="61"/>
      <c r="O41" s="59">
        <v>261700</v>
      </c>
      <c r="P41" s="59">
        <v>261700</v>
      </c>
      <c r="Q41" s="60"/>
      <c r="R41" s="77"/>
      <c r="S41" s="77"/>
      <c r="T41" s="77"/>
      <c r="U41" s="72" t="s">
        <v>111</v>
      </c>
      <c r="V41" s="60">
        <f>V40*0.1</f>
        <v>122284.60799999983</v>
      </c>
      <c r="W41" s="60"/>
      <c r="Y41" s="81"/>
      <c r="Z41" s="30" t="s">
        <v>143</v>
      </c>
      <c r="AA41" s="81"/>
      <c r="AB41" s="82"/>
      <c r="AC41" s="83">
        <f>SUM(AC39:AC40)</f>
        <v>802215.6079999991</v>
      </c>
      <c r="AD41" s="83">
        <f>H9</f>
        <v>4850745</v>
      </c>
    </row>
    <row r="42" spans="1:30" s="46" customFormat="1" ht="12.75">
      <c r="A42" s="50"/>
      <c r="B42" s="53"/>
      <c r="C42" s="67"/>
      <c r="D42" s="64"/>
      <c r="E42" s="19" t="s">
        <v>251</v>
      </c>
      <c r="F42" s="61"/>
      <c r="G42" s="59"/>
      <c r="H42" s="59"/>
      <c r="I42" s="60"/>
      <c r="J42" s="53"/>
      <c r="K42" s="22">
        <v>8</v>
      </c>
      <c r="L42" s="18" t="s">
        <v>81</v>
      </c>
      <c r="M42" s="62"/>
      <c r="N42" s="61"/>
      <c r="O42" s="59">
        <f>P42+P44</f>
        <v>4871834</v>
      </c>
      <c r="P42" s="59">
        <v>3732185</v>
      </c>
      <c r="Q42" s="60"/>
      <c r="R42" s="77"/>
      <c r="S42" s="77"/>
      <c r="T42" s="77"/>
      <c r="U42" s="72"/>
      <c r="V42" s="60"/>
      <c r="W42" s="60"/>
      <c r="Y42" s="51"/>
      <c r="Z42" s="51"/>
      <c r="AA42" s="51"/>
      <c r="AC42" s="52"/>
      <c r="AD42" s="52"/>
    </row>
    <row r="43" spans="1:30" s="46" customFormat="1" ht="12.75">
      <c r="A43" s="50"/>
      <c r="B43" s="53"/>
      <c r="C43" s="17">
        <v>3</v>
      </c>
      <c r="D43" s="18" t="s">
        <v>42</v>
      </c>
      <c r="E43" s="62"/>
      <c r="F43" s="61"/>
      <c r="G43" s="59">
        <f>inv!F40+inv!F41</f>
        <v>27040000</v>
      </c>
      <c r="H43" s="59">
        <v>23780000</v>
      </c>
      <c r="I43" s="60"/>
      <c r="J43" s="53"/>
      <c r="K43" s="17">
        <v>9</v>
      </c>
      <c r="L43" s="18" t="s">
        <v>82</v>
      </c>
      <c r="M43" s="62"/>
      <c r="N43" s="61"/>
      <c r="O43" s="59"/>
      <c r="P43" s="59"/>
      <c r="Q43" s="60"/>
      <c r="R43" s="77"/>
      <c r="S43" s="77"/>
      <c r="T43" s="77"/>
      <c r="U43" s="72" t="s">
        <v>107</v>
      </c>
      <c r="V43" s="60">
        <f>V38-V41</f>
        <v>1004961.4719999984</v>
      </c>
      <c r="W43" s="60"/>
      <c r="Y43" s="51"/>
      <c r="Z43" s="51"/>
      <c r="AA43" s="51"/>
      <c r="AC43" s="52"/>
      <c r="AD43" s="32"/>
    </row>
    <row r="44" spans="1:30" s="46" customFormat="1" ht="12.75">
      <c r="A44" s="50"/>
      <c r="B44" s="53"/>
      <c r="C44" s="17">
        <v>4</v>
      </c>
      <c r="D44" s="18" t="s">
        <v>43</v>
      </c>
      <c r="E44" s="62"/>
      <c r="F44" s="61"/>
      <c r="G44" s="59"/>
      <c r="H44" s="59"/>
      <c r="I44" s="60"/>
      <c r="J44" s="53"/>
      <c r="K44" s="22">
        <v>10</v>
      </c>
      <c r="L44" s="18" t="s">
        <v>83</v>
      </c>
      <c r="M44" s="62"/>
      <c r="N44" s="61"/>
      <c r="O44" s="59">
        <f>V33</f>
        <v>1004961.4719999984</v>
      </c>
      <c r="P44" s="59">
        <v>1139649</v>
      </c>
      <c r="Q44" s="60"/>
      <c r="R44" s="77"/>
      <c r="S44" s="77"/>
      <c r="T44" s="77"/>
      <c r="U44" s="72"/>
      <c r="V44" s="60"/>
      <c r="W44" s="60"/>
      <c r="Y44" s="51"/>
      <c r="Z44" s="51"/>
      <c r="AA44" s="51"/>
      <c r="AC44" s="52">
        <f>G9</f>
        <v>802216</v>
      </c>
      <c r="AD44" s="52"/>
    </row>
    <row r="45" spans="1:30" s="46" customFormat="1" ht="12.75">
      <c r="A45" s="50"/>
      <c r="B45" s="53"/>
      <c r="C45" s="17">
        <v>5</v>
      </c>
      <c r="D45" s="18" t="s">
        <v>44</v>
      </c>
      <c r="E45" s="62"/>
      <c r="F45" s="61"/>
      <c r="G45" s="59"/>
      <c r="H45" s="59"/>
      <c r="I45" s="60"/>
      <c r="J45" s="53"/>
      <c r="K45" s="306" t="s">
        <v>84</v>
      </c>
      <c r="L45" s="307"/>
      <c r="M45" s="308"/>
      <c r="N45" s="61"/>
      <c r="O45" s="59">
        <f>O33+O34</f>
        <v>57053695.471999995</v>
      </c>
      <c r="P45" s="59">
        <f>P33+P34</f>
        <v>54956703</v>
      </c>
      <c r="Q45" s="60"/>
      <c r="R45" s="77"/>
      <c r="S45" s="77"/>
      <c r="T45" s="77"/>
      <c r="U45" s="77"/>
      <c r="V45" s="60"/>
      <c r="W45" s="60"/>
      <c r="Y45" s="51"/>
      <c r="Z45" s="51"/>
      <c r="AA45" s="51"/>
      <c r="AC45" s="52"/>
      <c r="AD45" s="52"/>
    </row>
    <row r="46" spans="1:30" s="46" customFormat="1" ht="12.75">
      <c r="A46" s="50"/>
      <c r="B46" s="53"/>
      <c r="C46" s="17">
        <v>6</v>
      </c>
      <c r="D46" s="18" t="s">
        <v>45</v>
      </c>
      <c r="E46" s="62"/>
      <c r="F46" s="61"/>
      <c r="G46" s="59"/>
      <c r="H46" s="59"/>
      <c r="I46" s="60"/>
      <c r="Q46" s="60"/>
      <c r="Y46" s="51"/>
      <c r="Z46" s="51"/>
      <c r="AA46" s="51"/>
      <c r="AC46" s="52"/>
      <c r="AD46" s="52"/>
    </row>
    <row r="47" spans="1:30" s="46" customFormat="1" ht="12.75">
      <c r="A47" s="50"/>
      <c r="B47" s="61"/>
      <c r="C47" s="306" t="s">
        <v>46</v>
      </c>
      <c r="D47" s="307"/>
      <c r="E47" s="308"/>
      <c r="F47" s="61"/>
      <c r="G47" s="59">
        <f>G8+G34</f>
        <v>57053695.472</v>
      </c>
      <c r="H47" s="59">
        <f>H8+H34</f>
        <v>54956703</v>
      </c>
      <c r="I47" s="60"/>
      <c r="Y47" s="51"/>
      <c r="Z47" s="51"/>
      <c r="AA47" s="51"/>
      <c r="AC47" s="52"/>
      <c r="AD47" s="52"/>
    </row>
    <row r="48" spans="1:30" s="46" customFormat="1" ht="12.75">
      <c r="A48" s="50"/>
      <c r="B48" s="77"/>
      <c r="C48" s="77"/>
      <c r="D48" s="77"/>
      <c r="E48" s="77"/>
      <c r="F48" s="72"/>
      <c r="G48" s="60"/>
      <c r="H48" s="60"/>
      <c r="I48" s="84"/>
      <c r="Y48" s="51"/>
      <c r="Z48" s="51"/>
      <c r="AA48" s="51"/>
      <c r="AC48" s="52"/>
      <c r="AD48" s="52"/>
    </row>
    <row r="49" spans="2:29" s="46" customFormat="1" ht="12.75">
      <c r="B49" s="51"/>
      <c r="C49" s="51"/>
      <c r="D49" s="51"/>
      <c r="G49" s="52"/>
      <c r="H49" s="52"/>
      <c r="Y49" s="51"/>
      <c r="AA49" s="52"/>
      <c r="AB49" s="52"/>
      <c r="AC49" s="60"/>
    </row>
    <row r="50" spans="24:28" s="46" customFormat="1" ht="12.75">
      <c r="X50" s="51"/>
      <c r="Y50" s="51"/>
      <c r="AA50" s="52"/>
      <c r="AB50" s="52"/>
    </row>
    <row r="51" spans="23:28" s="46" customFormat="1" ht="12.75">
      <c r="W51" s="51"/>
      <c r="X51" s="51"/>
      <c r="Y51" s="51"/>
      <c r="AA51" s="52"/>
      <c r="AB51" s="52"/>
    </row>
    <row r="52" spans="23:28" s="46" customFormat="1" ht="12.75">
      <c r="W52" s="51"/>
      <c r="X52" s="51"/>
      <c r="Y52" s="51"/>
      <c r="AA52" s="52"/>
      <c r="AB52" s="52"/>
    </row>
    <row r="53" spans="23:24" s="46" customFormat="1" ht="12.75">
      <c r="W53" s="51"/>
      <c r="X53" s="51"/>
    </row>
    <row r="54" spans="10:30" s="46" customFormat="1" ht="12.75">
      <c r="J54"/>
      <c r="K54"/>
      <c r="L54"/>
      <c r="M54"/>
      <c r="N54"/>
      <c r="O54"/>
      <c r="P54"/>
      <c r="W54" s="51"/>
      <c r="Y54"/>
      <c r="Z54"/>
      <c r="AA54"/>
      <c r="AB54"/>
      <c r="AC54"/>
      <c r="AD54"/>
    </row>
    <row r="55" spans="2:23" ht="12.75">
      <c r="B55" s="46"/>
      <c r="C55" s="46"/>
      <c r="D55" s="46"/>
      <c r="E55" s="46"/>
      <c r="F55" s="46"/>
      <c r="G55" s="46"/>
      <c r="H55" s="46"/>
      <c r="R55" s="46"/>
      <c r="S55" s="46"/>
      <c r="T55" s="46"/>
      <c r="U55" s="46"/>
      <c r="V55" s="46"/>
      <c r="W55" s="46"/>
    </row>
    <row r="56" spans="18:23" ht="12.75">
      <c r="R56" s="46"/>
      <c r="S56" s="46"/>
      <c r="T56" s="46"/>
      <c r="U56" s="46"/>
      <c r="V56" s="46"/>
      <c r="W56" s="46"/>
    </row>
  </sheetData>
  <sheetProtection/>
  <mergeCells count="61">
    <mergeCell ref="A4:G4"/>
    <mergeCell ref="R3:W3"/>
    <mergeCell ref="C2:E2"/>
    <mergeCell ref="K2:M2"/>
    <mergeCell ref="T2:V2"/>
    <mergeCell ref="S14:U14"/>
    <mergeCell ref="J4:P4"/>
    <mergeCell ref="B6:B7"/>
    <mergeCell ref="C6:E7"/>
    <mergeCell ref="S32:U32"/>
    <mergeCell ref="Y20:Y21"/>
    <mergeCell ref="Z20:Z21"/>
    <mergeCell ref="AC20:AC21"/>
    <mergeCell ref="S29:U29"/>
    <mergeCell ref="S31:U31"/>
    <mergeCell ref="T26:U26"/>
    <mergeCell ref="T27:U27"/>
    <mergeCell ref="S28:U28"/>
    <mergeCell ref="S22:U22"/>
    <mergeCell ref="K1:M1"/>
    <mergeCell ref="R8:R9"/>
    <mergeCell ref="S8:U9"/>
    <mergeCell ref="S10:U10"/>
    <mergeCell ref="Z2:AB2"/>
    <mergeCell ref="F6:F7"/>
    <mergeCell ref="Z4:AD4"/>
    <mergeCell ref="R4:W4"/>
    <mergeCell ref="Y8:Y9"/>
    <mergeCell ref="Z8:AB9"/>
    <mergeCell ref="AD17:AD18"/>
    <mergeCell ref="AC17:AC18"/>
    <mergeCell ref="Y17:Y18"/>
    <mergeCell ref="Z17:Z18"/>
    <mergeCell ref="AD20:AD21"/>
    <mergeCell ref="S17:U17"/>
    <mergeCell ref="C34:E34"/>
    <mergeCell ref="S11:U11"/>
    <mergeCell ref="S12:U12"/>
    <mergeCell ref="S13:U13"/>
    <mergeCell ref="T15:U15"/>
    <mergeCell ref="T16:U16"/>
    <mergeCell ref="S18:U18"/>
    <mergeCell ref="S19:U19"/>
    <mergeCell ref="S20:U20"/>
    <mergeCell ref="S21:U21"/>
    <mergeCell ref="J3:P3"/>
    <mergeCell ref="J6:J7"/>
    <mergeCell ref="K6:M7"/>
    <mergeCell ref="N6:N7"/>
    <mergeCell ref="K8:M8"/>
    <mergeCell ref="K26:M26"/>
    <mergeCell ref="K33:M33"/>
    <mergeCell ref="K45:M45"/>
    <mergeCell ref="S33:U33"/>
    <mergeCell ref="S34:U34"/>
    <mergeCell ref="C8:E8"/>
    <mergeCell ref="C47:E47"/>
    <mergeCell ref="S23:U23"/>
    <mergeCell ref="T24:U24"/>
    <mergeCell ref="T25:U25"/>
    <mergeCell ref="K34:M34"/>
  </mergeCells>
  <printOptions/>
  <pageMargins left="0.15748031496062992" right="0" top="0.984251968503937" bottom="0.984251968503937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0">
      <selection activeCell="L28" sqref="L28:N28"/>
    </sheetView>
  </sheetViews>
  <sheetFormatPr defaultColWidth="9.140625" defaultRowHeight="12.75"/>
  <cols>
    <col min="1" max="1" width="6.421875" style="0" customWidth="1"/>
    <col min="4" max="4" width="4.28125" style="0" customWidth="1"/>
    <col min="6" max="6" width="7.00390625" style="0" customWidth="1"/>
    <col min="8" max="8" width="7.8515625" style="0" customWidth="1"/>
    <col min="9" max="9" width="11.57421875" style="0" customWidth="1"/>
  </cols>
  <sheetData>
    <row r="1" spans="1:3" ht="18.75">
      <c r="A1" s="390" t="s">
        <v>481</v>
      </c>
      <c r="B1" s="390"/>
      <c r="C1" s="390"/>
    </row>
    <row r="2" spans="3:14" ht="15">
      <c r="C2" s="391" t="s">
        <v>482</v>
      </c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226"/>
    </row>
    <row r="4" spans="1:14" ht="14.25" customHeight="1">
      <c r="A4" s="420" t="s">
        <v>2</v>
      </c>
      <c r="B4" s="420" t="s">
        <v>270</v>
      </c>
      <c r="C4" s="420"/>
      <c r="D4" s="420"/>
      <c r="E4" s="420" t="s">
        <v>483</v>
      </c>
      <c r="F4" s="420"/>
      <c r="G4" s="420" t="s">
        <v>347</v>
      </c>
      <c r="H4" s="420"/>
      <c r="I4" s="434" t="s">
        <v>484</v>
      </c>
      <c r="J4" s="420" t="s">
        <v>485</v>
      </c>
      <c r="K4" s="420"/>
      <c r="L4" s="420"/>
      <c r="M4" s="420" t="s">
        <v>486</v>
      </c>
      <c r="N4" s="420"/>
    </row>
    <row r="5" spans="1:14" ht="57">
      <c r="A5" s="420"/>
      <c r="B5" s="420"/>
      <c r="C5" s="420"/>
      <c r="D5" s="420"/>
      <c r="E5" s="420"/>
      <c r="F5" s="420"/>
      <c r="G5" s="227" t="s">
        <v>487</v>
      </c>
      <c r="H5" s="228" t="s">
        <v>488</v>
      </c>
      <c r="I5" s="435"/>
      <c r="J5" s="228" t="s">
        <v>489</v>
      </c>
      <c r="K5" s="228" t="s">
        <v>490</v>
      </c>
      <c r="L5" s="228" t="s">
        <v>491</v>
      </c>
      <c r="M5" s="420"/>
      <c r="N5" s="420"/>
    </row>
    <row r="6" spans="1:14" ht="15">
      <c r="A6" s="229">
        <v>1</v>
      </c>
      <c r="B6" s="417" t="s">
        <v>7</v>
      </c>
      <c r="C6" s="417"/>
      <c r="D6" s="417"/>
      <c r="E6" s="418">
        <v>10047700</v>
      </c>
      <c r="F6" s="419"/>
      <c r="G6" s="230"/>
      <c r="H6" s="230"/>
      <c r="I6" s="436">
        <f aca="true" t="shared" si="0" ref="I6:I11">SUM(E6:H6)</f>
        <v>10047700</v>
      </c>
      <c r="J6" s="230"/>
      <c r="K6" s="230">
        <v>0</v>
      </c>
      <c r="L6" s="230">
        <f>SUM(J6:K6)</f>
        <v>0</v>
      </c>
      <c r="M6" s="417">
        <f>I6-L6</f>
        <v>10047700</v>
      </c>
      <c r="N6" s="417"/>
    </row>
    <row r="7" spans="1:14" ht="15">
      <c r="A7" s="229">
        <v>2</v>
      </c>
      <c r="B7" s="417" t="s">
        <v>350</v>
      </c>
      <c r="C7" s="417"/>
      <c r="D7" s="417"/>
      <c r="E7" s="418">
        <v>2920000</v>
      </c>
      <c r="F7" s="419"/>
      <c r="G7" s="230"/>
      <c r="H7" s="230"/>
      <c r="I7" s="436">
        <f t="shared" si="0"/>
        <v>2920000</v>
      </c>
      <c r="J7" s="230"/>
      <c r="K7" s="230">
        <v>0</v>
      </c>
      <c r="L7" s="230">
        <f>SUM(J7:K7)</f>
        <v>0</v>
      </c>
      <c r="M7" s="417">
        <f>I7-L7</f>
        <v>2920000</v>
      </c>
      <c r="N7" s="417"/>
    </row>
    <row r="8" spans="1:14" ht="15">
      <c r="A8" s="229">
        <v>3</v>
      </c>
      <c r="B8" s="417" t="s">
        <v>492</v>
      </c>
      <c r="C8" s="417"/>
      <c r="D8" s="417"/>
      <c r="E8" s="418">
        <v>11509000</v>
      </c>
      <c r="F8" s="419"/>
      <c r="G8" s="230"/>
      <c r="H8" s="230"/>
      <c r="I8" s="436">
        <f t="shared" si="0"/>
        <v>11509000</v>
      </c>
      <c r="J8" s="230"/>
      <c r="K8" s="230">
        <v>0</v>
      </c>
      <c r="L8" s="230">
        <f>SUM(J8:K8)</f>
        <v>0</v>
      </c>
      <c r="M8" s="417">
        <f>I8-L8</f>
        <v>11509000</v>
      </c>
      <c r="N8" s="417"/>
    </row>
    <row r="9" spans="1:14" ht="15">
      <c r="A9" s="229">
        <v>4</v>
      </c>
      <c r="B9" s="417" t="s">
        <v>352</v>
      </c>
      <c r="C9" s="417"/>
      <c r="D9" s="417"/>
      <c r="E9" s="418">
        <v>125000</v>
      </c>
      <c r="F9" s="419"/>
      <c r="G9" s="230"/>
      <c r="H9" s="230"/>
      <c r="I9" s="436">
        <f t="shared" si="0"/>
        <v>125000</v>
      </c>
      <c r="J9" s="230"/>
      <c r="K9" s="230">
        <v>0</v>
      </c>
      <c r="L9" s="230"/>
      <c r="M9" s="417">
        <f>I9-L9</f>
        <v>125000</v>
      </c>
      <c r="N9" s="417"/>
    </row>
    <row r="10" spans="1:14" ht="15">
      <c r="A10" s="229">
        <v>5</v>
      </c>
      <c r="B10" s="417" t="s">
        <v>493</v>
      </c>
      <c r="C10" s="417"/>
      <c r="D10" s="417"/>
      <c r="E10" s="418">
        <v>23780000</v>
      </c>
      <c r="F10" s="419"/>
      <c r="G10" s="230">
        <v>18606310</v>
      </c>
      <c r="H10" s="230"/>
      <c r="I10" s="436">
        <f t="shared" si="0"/>
        <v>42386310</v>
      </c>
      <c r="J10" s="230">
        <v>8746310</v>
      </c>
      <c r="K10" s="230">
        <v>0</v>
      </c>
      <c r="L10" s="230">
        <f>SUM(J10:K10)</f>
        <v>8746310</v>
      </c>
      <c r="M10" s="417">
        <f>I10-L10</f>
        <v>33640000</v>
      </c>
      <c r="N10" s="417"/>
    </row>
    <row r="11" spans="1:14" ht="15">
      <c r="A11" s="229">
        <v>6</v>
      </c>
      <c r="B11" s="417" t="s">
        <v>494</v>
      </c>
      <c r="C11" s="417"/>
      <c r="D11" s="417"/>
      <c r="E11" s="418">
        <v>250000</v>
      </c>
      <c r="F11" s="419"/>
      <c r="G11" s="230">
        <v>0</v>
      </c>
      <c r="H11" s="230"/>
      <c r="I11" s="436">
        <f t="shared" si="0"/>
        <v>250000</v>
      </c>
      <c r="J11" s="230"/>
      <c r="K11" s="230"/>
      <c r="L11" s="230"/>
      <c r="M11" s="417">
        <f>I11-L11</f>
        <v>250000</v>
      </c>
      <c r="N11" s="417"/>
    </row>
    <row r="12" spans="1:14" ht="15">
      <c r="A12" s="229">
        <v>7</v>
      </c>
      <c r="B12" s="396" t="s">
        <v>495</v>
      </c>
      <c r="C12" s="396"/>
      <c r="D12" s="396"/>
      <c r="E12" s="397">
        <f>SUM(E6:F11)</f>
        <v>48631700</v>
      </c>
      <c r="F12" s="398"/>
      <c r="G12" s="230">
        <f>SUM(G10:G11)</f>
        <v>18606310</v>
      </c>
      <c r="H12" s="230"/>
      <c r="I12" s="436">
        <f>SUM(I6:I11)</f>
        <v>67238010</v>
      </c>
      <c r="J12" s="230">
        <f>SUM(J10:J11)</f>
        <v>8746310</v>
      </c>
      <c r="K12" s="230">
        <f>SUM(K6:K10)</f>
        <v>0</v>
      </c>
      <c r="L12" s="230">
        <f>SUM(J12:K12)</f>
        <v>8746310</v>
      </c>
      <c r="M12" s="396">
        <f>SUM(M6:N11)</f>
        <v>58491700</v>
      </c>
      <c r="N12" s="396"/>
    </row>
    <row r="13" spans="13:14" ht="12.75">
      <c r="M13" s="360"/>
      <c r="N13" s="360"/>
    </row>
    <row r="14" spans="10:13" ht="12.75">
      <c r="J14" s="360" t="s">
        <v>496</v>
      </c>
      <c r="K14" s="360"/>
      <c r="L14" s="360"/>
      <c r="M14" s="360"/>
    </row>
    <row r="17" spans="1:3" ht="18.75">
      <c r="A17" s="390" t="s">
        <v>481</v>
      </c>
      <c r="B17" s="390"/>
      <c r="C17" s="390"/>
    </row>
    <row r="18" spans="3:14" ht="12.75">
      <c r="C18" s="416" t="s">
        <v>497</v>
      </c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231"/>
    </row>
    <row r="19" spans="3:14" ht="12.75"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231"/>
    </row>
    <row r="21" spans="1:14" ht="12.75">
      <c r="A21" s="392" t="s">
        <v>2</v>
      </c>
      <c r="B21" s="392" t="s">
        <v>270</v>
      </c>
      <c r="C21" s="392"/>
      <c r="D21" s="392"/>
      <c r="E21" s="392" t="s">
        <v>498</v>
      </c>
      <c r="F21" s="392"/>
      <c r="G21" s="392" t="s">
        <v>499</v>
      </c>
      <c r="H21" s="392"/>
      <c r="I21" s="392"/>
      <c r="J21" s="392" t="s">
        <v>500</v>
      </c>
      <c r="K21" s="392"/>
      <c r="L21" s="392" t="s">
        <v>501</v>
      </c>
      <c r="M21" s="392"/>
      <c r="N21" s="392"/>
    </row>
    <row r="22" spans="1:14" ht="15.75">
      <c r="A22" s="392"/>
      <c r="B22" s="392"/>
      <c r="C22" s="392"/>
      <c r="D22" s="392"/>
      <c r="E22" s="392"/>
      <c r="F22" s="392"/>
      <c r="G22" s="392"/>
      <c r="H22" s="392"/>
      <c r="I22" s="392"/>
      <c r="J22" s="392"/>
      <c r="K22" s="392"/>
      <c r="L22" s="392"/>
      <c r="M22" s="392"/>
      <c r="N22" s="392"/>
    </row>
    <row r="23" spans="1:14" ht="12.75">
      <c r="A23" s="3">
        <v>1</v>
      </c>
      <c r="B23" s="362" t="s">
        <v>7</v>
      </c>
      <c r="C23" s="362"/>
      <c r="D23" s="362"/>
      <c r="E23" s="362" t="s">
        <v>502</v>
      </c>
      <c r="F23" s="362"/>
      <c r="G23" s="362">
        <v>1774122</v>
      </c>
      <c r="H23" s="362"/>
      <c r="I23" s="362"/>
      <c r="J23" s="410">
        <f>aam!F21</f>
        <v>330943.12</v>
      </c>
      <c r="K23" s="410"/>
      <c r="L23" s="393">
        <f>SUM(G23:K23)</f>
        <v>2105065.12</v>
      </c>
      <c r="M23" s="414"/>
      <c r="N23" s="415"/>
    </row>
    <row r="24" spans="1:14" ht="12.75">
      <c r="A24" s="3">
        <v>2</v>
      </c>
      <c r="B24" s="362" t="s">
        <v>503</v>
      </c>
      <c r="C24" s="362"/>
      <c r="D24" s="362"/>
      <c r="E24" s="362" t="s">
        <v>502</v>
      </c>
      <c r="F24" s="362"/>
      <c r="G24" s="362">
        <v>7662522</v>
      </c>
      <c r="H24" s="362"/>
      <c r="I24" s="362"/>
      <c r="J24" s="410">
        <f>aam!F22</f>
        <v>277640</v>
      </c>
      <c r="K24" s="410"/>
      <c r="L24" s="393">
        <f>SUM(G24:K24)</f>
        <v>7940162</v>
      </c>
      <c r="M24" s="414"/>
      <c r="N24" s="415"/>
    </row>
    <row r="25" spans="1:14" ht="12.75">
      <c r="A25" s="3">
        <v>3</v>
      </c>
      <c r="B25" s="362" t="s">
        <v>504</v>
      </c>
      <c r="C25" s="362"/>
      <c r="D25" s="362"/>
      <c r="E25" s="362" t="s">
        <v>502</v>
      </c>
      <c r="F25" s="362"/>
      <c r="G25" s="362">
        <v>1531800</v>
      </c>
      <c r="H25" s="362"/>
      <c r="I25" s="362"/>
      <c r="J25" s="410">
        <f>aam!F23</f>
        <v>384647.80000000005</v>
      </c>
      <c r="K25" s="410"/>
      <c r="L25" s="393">
        <f>SUM(G25:K25)</f>
        <v>1916447.8</v>
      </c>
      <c r="M25" s="414"/>
      <c r="N25" s="415"/>
    </row>
    <row r="26" spans="1:14" ht="12.75">
      <c r="A26" s="3">
        <v>4</v>
      </c>
      <c r="B26" s="362" t="s">
        <v>505</v>
      </c>
      <c r="C26" s="362"/>
      <c r="D26" s="362"/>
      <c r="E26" s="362" t="s">
        <v>502</v>
      </c>
      <c r="F26" s="362"/>
      <c r="G26" s="362">
        <v>88500</v>
      </c>
      <c r="H26" s="362"/>
      <c r="I26" s="362"/>
      <c r="J26" s="362">
        <v>9125</v>
      </c>
      <c r="K26" s="362"/>
      <c r="L26" s="393">
        <f>SUM(G26:K26)</f>
        <v>97625</v>
      </c>
      <c r="M26" s="414"/>
      <c r="N26" s="415"/>
    </row>
    <row r="27" spans="1:14" ht="12.75">
      <c r="A27" s="3">
        <v>5</v>
      </c>
      <c r="B27" s="362" t="s">
        <v>506</v>
      </c>
      <c r="C27" s="362"/>
      <c r="D27" s="362"/>
      <c r="E27" s="362" t="s">
        <v>502</v>
      </c>
      <c r="F27" s="362"/>
      <c r="G27" s="362">
        <v>86400</v>
      </c>
      <c r="H27" s="362"/>
      <c r="I27" s="362"/>
      <c r="J27" s="362">
        <v>32720</v>
      </c>
      <c r="K27" s="362"/>
      <c r="L27" s="393">
        <f>SUM(G27:K27)</f>
        <v>119120</v>
      </c>
      <c r="M27" s="414"/>
      <c r="N27" s="415"/>
    </row>
    <row r="28" spans="1:14" ht="15.75">
      <c r="A28" s="3">
        <v>6</v>
      </c>
      <c r="B28" s="409" t="s">
        <v>495</v>
      </c>
      <c r="C28" s="409"/>
      <c r="D28" s="409"/>
      <c r="E28" s="362"/>
      <c r="F28" s="362"/>
      <c r="G28" s="362">
        <f>SUM(G23:I27)</f>
        <v>11143344</v>
      </c>
      <c r="H28" s="362"/>
      <c r="I28" s="362"/>
      <c r="J28" s="410">
        <f>SUM(J23:K27)</f>
        <v>1035075.92</v>
      </c>
      <c r="K28" s="410"/>
      <c r="L28" s="411">
        <f>SUM(L23:N27)</f>
        <v>12178419.920000002</v>
      </c>
      <c r="M28" s="412"/>
      <c r="N28" s="413"/>
    </row>
    <row r="30" spans="11:14" ht="12.75">
      <c r="K30" s="360" t="s">
        <v>496</v>
      </c>
      <c r="L30" s="360"/>
      <c r="M30" s="360"/>
      <c r="N30" s="360"/>
    </row>
  </sheetData>
  <sheetProtection/>
  <mergeCells count="70">
    <mergeCell ref="A1:C1"/>
    <mergeCell ref="C2:M2"/>
    <mergeCell ref="A4:A5"/>
    <mergeCell ref="B4:D5"/>
    <mergeCell ref="E4:F5"/>
    <mergeCell ref="G4:H4"/>
    <mergeCell ref="J4:L4"/>
    <mergeCell ref="M4:N5"/>
    <mergeCell ref="B6:D6"/>
    <mergeCell ref="E6:F6"/>
    <mergeCell ref="M6:N6"/>
    <mergeCell ref="B7:D7"/>
    <mergeCell ref="E7:F7"/>
    <mergeCell ref="M7:N7"/>
    <mergeCell ref="B8:D8"/>
    <mergeCell ref="E8:F8"/>
    <mergeCell ref="M8:N8"/>
    <mergeCell ref="B9:D9"/>
    <mergeCell ref="E9:F9"/>
    <mergeCell ref="M9:N9"/>
    <mergeCell ref="B10:D10"/>
    <mergeCell ref="E10:F10"/>
    <mergeCell ref="M10:N10"/>
    <mergeCell ref="B11:D11"/>
    <mergeCell ref="E11:F11"/>
    <mergeCell ref="M11:N11"/>
    <mergeCell ref="B12:D12"/>
    <mergeCell ref="E12:F12"/>
    <mergeCell ref="M12:N12"/>
    <mergeCell ref="M13:N13"/>
    <mergeCell ref="J14:M14"/>
    <mergeCell ref="A17:C17"/>
    <mergeCell ref="C18:M19"/>
    <mergeCell ref="A21:A22"/>
    <mergeCell ref="B21:D22"/>
    <mergeCell ref="E21:F22"/>
    <mergeCell ref="G21:I22"/>
    <mergeCell ref="J21:K22"/>
    <mergeCell ref="L21:N22"/>
    <mergeCell ref="B23:D23"/>
    <mergeCell ref="E23:F23"/>
    <mergeCell ref="G23:I23"/>
    <mergeCell ref="J23:K23"/>
    <mergeCell ref="L23:N23"/>
    <mergeCell ref="B24:D24"/>
    <mergeCell ref="E24:F24"/>
    <mergeCell ref="G24:I24"/>
    <mergeCell ref="J24:K24"/>
    <mergeCell ref="L24:N24"/>
    <mergeCell ref="B25:D25"/>
    <mergeCell ref="E25:F25"/>
    <mergeCell ref="G25:I25"/>
    <mergeCell ref="J25:K25"/>
    <mergeCell ref="L25:N25"/>
    <mergeCell ref="B26:D26"/>
    <mergeCell ref="E26:F26"/>
    <mergeCell ref="G26:I26"/>
    <mergeCell ref="J26:K26"/>
    <mergeCell ref="L26:N26"/>
    <mergeCell ref="B27:D27"/>
    <mergeCell ref="E27:F27"/>
    <mergeCell ref="G27:I27"/>
    <mergeCell ref="J27:K27"/>
    <mergeCell ref="L27:N27"/>
    <mergeCell ref="B28:D28"/>
    <mergeCell ref="E28:F28"/>
    <mergeCell ref="G28:I28"/>
    <mergeCell ref="J28:K28"/>
    <mergeCell ref="L28:N28"/>
    <mergeCell ref="K30:N30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6.28125" style="0" customWidth="1"/>
    <col min="2" max="2" width="13.140625" style="0" customWidth="1"/>
    <col min="4" max="4" width="22.140625" style="0" customWidth="1"/>
    <col min="5" max="5" width="16.421875" style="0" customWidth="1"/>
  </cols>
  <sheetData>
    <row r="1" spans="1:5" ht="18">
      <c r="A1" s="2" t="s">
        <v>631</v>
      </c>
      <c r="B1" s="4"/>
      <c r="C1" s="4"/>
      <c r="D1" s="4">
        <v>2013</v>
      </c>
      <c r="E1" s="4"/>
    </row>
    <row r="2" spans="1:4" ht="14.25">
      <c r="A2" s="280"/>
      <c r="B2" s="280"/>
      <c r="C2" s="280"/>
      <c r="D2" s="280"/>
    </row>
    <row r="3" spans="1:5" ht="14.25">
      <c r="A3" s="280" t="s">
        <v>632</v>
      </c>
      <c r="B3" s="280"/>
      <c r="C3" s="280"/>
      <c r="D3" s="280" t="s">
        <v>633</v>
      </c>
      <c r="E3" s="280"/>
    </row>
    <row r="4" spans="1:5" ht="14.25">
      <c r="A4" s="280"/>
      <c r="B4" s="280"/>
      <c r="C4" s="280"/>
      <c r="D4" s="280"/>
      <c r="E4" s="280"/>
    </row>
    <row r="5" spans="1:5" ht="14.25">
      <c r="A5" s="281" t="s">
        <v>634</v>
      </c>
      <c r="B5" s="289">
        <f>'bl sh'!C22</f>
        <v>73109918</v>
      </c>
      <c r="C5" s="281"/>
      <c r="D5" s="281" t="s">
        <v>635</v>
      </c>
      <c r="E5" s="289">
        <f>'bl sh'!H22</f>
        <v>69981011</v>
      </c>
    </row>
    <row r="6" spans="1:5" ht="14.25">
      <c r="A6" s="281" t="s">
        <v>445</v>
      </c>
      <c r="B6" s="289">
        <f>bank!I249</f>
        <v>858</v>
      </c>
      <c r="C6" s="281"/>
      <c r="D6" s="281" t="s">
        <v>636</v>
      </c>
      <c r="E6" s="289">
        <f>pasqyrat!H21-pasqyrat!G21</f>
        <v>-3916250</v>
      </c>
    </row>
    <row r="7" spans="1:5" ht="14.25">
      <c r="A7" s="292" t="s">
        <v>645</v>
      </c>
      <c r="B7" s="289">
        <v>1600000</v>
      </c>
      <c r="C7" s="281"/>
      <c r="D7" s="281"/>
      <c r="E7" s="289">
        <f>E5+E6</f>
        <v>66064761</v>
      </c>
    </row>
    <row r="8" spans="1:5" ht="14.25">
      <c r="A8" s="281"/>
      <c r="B8" s="289"/>
      <c r="C8" s="281"/>
      <c r="D8" s="281" t="s">
        <v>388</v>
      </c>
      <c r="E8" s="289">
        <f>'bl sh'!D59:D59</f>
        <v>3324000</v>
      </c>
    </row>
    <row r="9" spans="1:5" ht="14.25">
      <c r="A9" s="281"/>
      <c r="B9" s="289"/>
      <c r="C9" s="281"/>
      <c r="D9" s="281" t="s">
        <v>637</v>
      </c>
      <c r="E9" s="289">
        <f>'bl sh'!L59</f>
        <v>555108</v>
      </c>
    </row>
    <row r="10" spans="1:5" ht="14.25">
      <c r="A10" s="281"/>
      <c r="B10" s="289"/>
      <c r="C10" s="281"/>
      <c r="D10" s="281" t="s">
        <v>389</v>
      </c>
      <c r="E10" s="289">
        <v>50450</v>
      </c>
    </row>
    <row r="11" spans="1:5" ht="14.25">
      <c r="A11" s="281"/>
      <c r="B11" s="289"/>
      <c r="C11" s="281"/>
      <c r="D11" s="281" t="s">
        <v>638</v>
      </c>
      <c r="E11" s="289">
        <f>bank!R249</f>
        <v>17459</v>
      </c>
    </row>
    <row r="12" spans="1:5" ht="14.25">
      <c r="A12" s="281"/>
      <c r="B12" s="289"/>
      <c r="C12" s="281"/>
      <c r="D12" s="281" t="s">
        <v>639</v>
      </c>
      <c r="E12" s="289">
        <f>aam!F26</f>
        <v>1035075.92</v>
      </c>
    </row>
    <row r="13" spans="1:5" ht="14.25">
      <c r="A13" s="281"/>
      <c r="B13" s="289"/>
      <c r="C13" s="281"/>
      <c r="D13" s="292" t="s">
        <v>644</v>
      </c>
      <c r="E13" s="289">
        <v>288000</v>
      </c>
    </row>
    <row r="14" spans="1:5" ht="14.25">
      <c r="A14" s="281"/>
      <c r="B14" s="289"/>
      <c r="C14" s="281"/>
      <c r="D14" s="281" t="s">
        <v>646</v>
      </c>
      <c r="E14" s="289">
        <f>bank!D271</f>
        <v>2248676</v>
      </c>
    </row>
    <row r="15" spans="1:5" ht="14.25">
      <c r="A15" s="281"/>
      <c r="B15" s="289">
        <f>SUM(B5:B14)</f>
        <v>74710776</v>
      </c>
      <c r="C15" s="281"/>
      <c r="D15" s="281"/>
      <c r="E15" s="289">
        <f>SUM(E7:E14)</f>
        <v>73583529.92</v>
      </c>
    </row>
    <row r="16" spans="1:5" ht="14.25">
      <c r="A16" s="281"/>
      <c r="B16" s="289"/>
      <c r="C16" s="281"/>
      <c r="D16" s="281"/>
      <c r="E16" s="289"/>
    </row>
    <row r="17" spans="1:5" ht="14.25">
      <c r="A17" s="281" t="s">
        <v>640</v>
      </c>
      <c r="B17" s="289"/>
      <c r="C17" s="281"/>
      <c r="D17" s="281"/>
      <c r="E17" s="289">
        <f>B15-E15</f>
        <v>1127246.0799999982</v>
      </c>
    </row>
    <row r="18" spans="1:5" ht="14.25">
      <c r="A18" s="281" t="s">
        <v>641</v>
      </c>
      <c r="B18" s="289"/>
      <c r="C18" s="281"/>
      <c r="D18" s="281"/>
      <c r="E18" s="289">
        <f>E19+E20</f>
        <v>95600</v>
      </c>
    </row>
    <row r="19" spans="1:5" ht="14.25">
      <c r="A19" s="281" t="s">
        <v>462</v>
      </c>
      <c r="B19" s="289"/>
      <c r="C19" s="281"/>
      <c r="D19" s="281"/>
      <c r="E19" s="289">
        <v>95600</v>
      </c>
    </row>
    <row r="20" spans="1:5" ht="14.25">
      <c r="A20" s="281"/>
      <c r="B20" s="281"/>
      <c r="C20" s="281"/>
      <c r="D20" s="281"/>
      <c r="E20" s="289"/>
    </row>
    <row r="21" spans="1:5" ht="14.25">
      <c r="A21" s="281"/>
      <c r="B21" s="281"/>
      <c r="C21" s="281"/>
      <c r="D21" s="281"/>
      <c r="E21" s="289"/>
    </row>
    <row r="22" spans="1:5" ht="14.25">
      <c r="A22" s="281" t="s">
        <v>642</v>
      </c>
      <c r="B22" s="281"/>
      <c r="C22" s="281"/>
      <c r="D22" s="281"/>
      <c r="E22" s="289">
        <f>E17+E18</f>
        <v>1222846.0799999982</v>
      </c>
    </row>
    <row r="23" spans="1:5" ht="14.25">
      <c r="A23" s="281" t="s">
        <v>616</v>
      </c>
      <c r="B23" s="281"/>
      <c r="C23" s="281"/>
      <c r="D23" s="281"/>
      <c r="E23" s="289">
        <f>E22*0.1</f>
        <v>122284.60799999983</v>
      </c>
    </row>
    <row r="24" spans="1:5" ht="15">
      <c r="A24" s="281" t="s">
        <v>643</v>
      </c>
      <c r="B24" s="281"/>
      <c r="C24" s="281"/>
      <c r="D24" s="281"/>
      <c r="E24" s="290">
        <f>E17-E23</f>
        <v>1004961.4719999984</v>
      </c>
    </row>
    <row r="25" spans="1:5" ht="14.25">
      <c r="A25" s="3"/>
      <c r="B25" s="3"/>
      <c r="C25" s="3"/>
      <c r="D25" s="3"/>
      <c r="E25" s="289"/>
    </row>
    <row r="26" spans="1:5" ht="12.75">
      <c r="A26" s="3"/>
      <c r="B26" s="3"/>
      <c r="C26" s="3"/>
      <c r="D26" s="3"/>
      <c r="E26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85">
      <selection activeCell="A1" sqref="A1:J102"/>
    </sheetView>
  </sheetViews>
  <sheetFormatPr defaultColWidth="9.140625" defaultRowHeight="12.75"/>
  <sheetData>
    <row r="1" spans="1:10" ht="18">
      <c r="A1" s="439"/>
      <c r="B1" s="333" t="s">
        <v>249</v>
      </c>
      <c r="C1" s="333"/>
      <c r="D1" s="333"/>
      <c r="E1" s="440"/>
      <c r="F1" s="439"/>
      <c r="G1" s="439"/>
      <c r="H1" s="439"/>
      <c r="I1" s="439"/>
      <c r="J1" s="439"/>
    </row>
    <row r="2" spans="1:10" ht="15.75">
      <c r="A2" s="1"/>
      <c r="B2" s="5" t="s">
        <v>252</v>
      </c>
      <c r="C2" s="441"/>
      <c r="D2" s="441"/>
      <c r="E2" s="1"/>
      <c r="F2" s="1"/>
      <c r="G2" s="1"/>
      <c r="H2" s="1"/>
      <c r="I2" s="1"/>
      <c r="J2" s="1"/>
    </row>
    <row r="3" spans="1:10" ht="12.75">
      <c r="A3" s="1"/>
      <c r="B3" s="288"/>
      <c r="C3" s="1"/>
      <c r="D3" s="1"/>
      <c r="E3" s="1"/>
      <c r="F3" s="1"/>
      <c r="G3" s="1"/>
      <c r="H3" s="1"/>
      <c r="I3" s="288" t="s">
        <v>657</v>
      </c>
      <c r="J3" s="1"/>
    </row>
    <row r="4" spans="1:10" ht="12.75">
      <c r="A4" s="1"/>
      <c r="B4" s="288"/>
      <c r="C4" s="1"/>
      <c r="D4" s="1"/>
      <c r="E4" s="1"/>
      <c r="F4" s="1"/>
      <c r="G4" s="1"/>
      <c r="H4" s="1"/>
      <c r="I4" s="1"/>
      <c r="J4" s="1"/>
    </row>
    <row r="5" spans="1:10" ht="12.75">
      <c r="A5" s="7"/>
      <c r="B5" s="7"/>
      <c r="C5" s="7"/>
      <c r="D5" s="7"/>
      <c r="E5" s="7"/>
      <c r="F5" s="7"/>
      <c r="G5" s="7"/>
      <c r="H5" s="7"/>
      <c r="I5" s="442"/>
      <c r="J5" s="443" t="s">
        <v>658</v>
      </c>
    </row>
    <row r="6" spans="1:10" ht="12.75">
      <c r="A6" s="444" t="s">
        <v>659</v>
      </c>
      <c r="B6" s="445"/>
      <c r="C6" s="445"/>
      <c r="D6" s="445"/>
      <c r="E6" s="445"/>
      <c r="F6" s="445"/>
      <c r="G6" s="445"/>
      <c r="H6" s="445"/>
      <c r="I6" s="445"/>
      <c r="J6" s="446"/>
    </row>
    <row r="7" spans="1:10" ht="33" thickBot="1">
      <c r="A7" s="447"/>
      <c r="B7" s="448" t="s">
        <v>660</v>
      </c>
      <c r="C7" s="448"/>
      <c r="D7" s="448"/>
      <c r="E7" s="448"/>
      <c r="F7" s="449"/>
      <c r="G7" s="450" t="s">
        <v>661</v>
      </c>
      <c r="H7" s="450" t="s">
        <v>662</v>
      </c>
      <c r="I7" s="451" t="s">
        <v>751</v>
      </c>
      <c r="J7" s="451" t="s">
        <v>752</v>
      </c>
    </row>
    <row r="8" spans="1:10" ht="12.75">
      <c r="A8" s="452">
        <v>1</v>
      </c>
      <c r="B8" s="453" t="s">
        <v>664</v>
      </c>
      <c r="C8" s="454"/>
      <c r="D8" s="454"/>
      <c r="E8" s="454"/>
      <c r="F8" s="454"/>
      <c r="G8" s="455">
        <v>70</v>
      </c>
      <c r="H8" s="455">
        <v>11100</v>
      </c>
      <c r="I8" s="456"/>
      <c r="J8" s="457"/>
    </row>
    <row r="9" spans="1:10" ht="25.5">
      <c r="A9" s="458" t="s">
        <v>665</v>
      </c>
      <c r="B9" s="459" t="s">
        <v>666</v>
      </c>
      <c r="C9" s="459"/>
      <c r="D9" s="459"/>
      <c r="E9" s="459"/>
      <c r="F9" s="460"/>
      <c r="G9" s="461" t="s">
        <v>667</v>
      </c>
      <c r="H9" s="461">
        <v>11101</v>
      </c>
      <c r="I9" s="462">
        <v>73111</v>
      </c>
      <c r="J9" s="463">
        <v>65852</v>
      </c>
    </row>
    <row r="10" spans="1:10" ht="12.75">
      <c r="A10" s="464" t="s">
        <v>668</v>
      </c>
      <c r="B10" s="459" t="s">
        <v>669</v>
      </c>
      <c r="C10" s="459"/>
      <c r="D10" s="459"/>
      <c r="E10" s="459"/>
      <c r="F10" s="460"/>
      <c r="G10" s="461">
        <v>704</v>
      </c>
      <c r="H10" s="461">
        <v>11102</v>
      </c>
      <c r="I10" s="465"/>
      <c r="J10" s="466"/>
    </row>
    <row r="11" spans="1:10" ht="12.75">
      <c r="A11" s="464" t="s">
        <v>670</v>
      </c>
      <c r="B11" s="459" t="s">
        <v>671</v>
      </c>
      <c r="C11" s="459"/>
      <c r="D11" s="459"/>
      <c r="E11" s="459"/>
      <c r="F11" s="460"/>
      <c r="G11" s="467">
        <v>705</v>
      </c>
      <c r="H11" s="461">
        <v>11103</v>
      </c>
      <c r="I11" s="462"/>
      <c r="J11" s="463"/>
    </row>
    <row r="12" spans="1:10" ht="12.75">
      <c r="A12" s="468">
        <v>2</v>
      </c>
      <c r="B12" s="469" t="s">
        <v>672</v>
      </c>
      <c r="C12" s="469"/>
      <c r="D12" s="469"/>
      <c r="E12" s="469"/>
      <c r="F12" s="470"/>
      <c r="G12" s="471">
        <v>708</v>
      </c>
      <c r="H12" s="472">
        <v>11104</v>
      </c>
      <c r="I12" s="462"/>
      <c r="J12" s="463"/>
    </row>
    <row r="13" spans="1:10" ht="12.75">
      <c r="A13" s="473" t="s">
        <v>665</v>
      </c>
      <c r="B13" s="459" t="s">
        <v>673</v>
      </c>
      <c r="C13" s="459"/>
      <c r="D13" s="459"/>
      <c r="E13" s="459"/>
      <c r="F13" s="460"/>
      <c r="G13" s="461">
        <v>7081</v>
      </c>
      <c r="H13" s="474">
        <v>111041</v>
      </c>
      <c r="I13" s="462"/>
      <c r="J13" s="463"/>
    </row>
    <row r="14" spans="1:10" ht="12.75">
      <c r="A14" s="473" t="s">
        <v>674</v>
      </c>
      <c r="B14" s="459" t="s">
        <v>675</v>
      </c>
      <c r="C14" s="459"/>
      <c r="D14" s="459"/>
      <c r="E14" s="459"/>
      <c r="F14" s="460"/>
      <c r="G14" s="461">
        <v>7082</v>
      </c>
      <c r="H14" s="474">
        <v>111042</v>
      </c>
      <c r="I14" s="462"/>
      <c r="J14" s="463"/>
    </row>
    <row r="15" spans="1:10" ht="12.75">
      <c r="A15" s="473" t="s">
        <v>676</v>
      </c>
      <c r="B15" s="459" t="s">
        <v>677</v>
      </c>
      <c r="C15" s="459"/>
      <c r="D15" s="459"/>
      <c r="E15" s="459"/>
      <c r="F15" s="460"/>
      <c r="G15" s="461">
        <v>7083</v>
      </c>
      <c r="H15" s="474">
        <v>111043</v>
      </c>
      <c r="I15" s="462"/>
      <c r="J15" s="463"/>
    </row>
    <row r="16" spans="1:10" ht="12.75">
      <c r="A16" s="475">
        <v>3</v>
      </c>
      <c r="B16" s="469" t="s">
        <v>678</v>
      </c>
      <c r="C16" s="469"/>
      <c r="D16" s="469"/>
      <c r="E16" s="469"/>
      <c r="F16" s="470"/>
      <c r="G16" s="471">
        <v>71</v>
      </c>
      <c r="H16" s="472">
        <v>11201</v>
      </c>
      <c r="I16" s="462"/>
      <c r="J16" s="463"/>
    </row>
    <row r="17" spans="1:10" ht="12.75">
      <c r="A17" s="476"/>
      <c r="B17" s="477" t="s">
        <v>679</v>
      </c>
      <c r="C17" s="477"/>
      <c r="D17" s="477"/>
      <c r="E17" s="477"/>
      <c r="F17" s="478"/>
      <c r="G17" s="479"/>
      <c r="H17" s="461">
        <v>112011</v>
      </c>
      <c r="I17" s="462">
        <v>3916</v>
      </c>
      <c r="J17" s="466">
        <v>5087</v>
      </c>
    </row>
    <row r="18" spans="1:10" ht="12.75">
      <c r="A18" s="476"/>
      <c r="B18" s="477" t="s">
        <v>680</v>
      </c>
      <c r="C18" s="477"/>
      <c r="D18" s="477"/>
      <c r="E18" s="477"/>
      <c r="F18" s="478"/>
      <c r="G18" s="479"/>
      <c r="H18" s="461">
        <v>112012</v>
      </c>
      <c r="I18" s="480"/>
      <c r="J18" s="481"/>
    </row>
    <row r="19" spans="1:10" ht="12.75">
      <c r="A19" s="482">
        <v>4</v>
      </c>
      <c r="B19" s="469" t="s">
        <v>681</v>
      </c>
      <c r="C19" s="469"/>
      <c r="D19" s="469"/>
      <c r="E19" s="469"/>
      <c r="F19" s="470"/>
      <c r="G19" s="483">
        <v>72</v>
      </c>
      <c r="H19" s="218">
        <v>11300</v>
      </c>
      <c r="I19" s="462"/>
      <c r="J19" s="463"/>
    </row>
    <row r="20" spans="1:10" ht="12.75">
      <c r="A20" s="464"/>
      <c r="B20" s="484" t="s">
        <v>682</v>
      </c>
      <c r="C20" s="485"/>
      <c r="D20" s="485"/>
      <c r="E20" s="485"/>
      <c r="F20" s="485"/>
      <c r="G20" s="209"/>
      <c r="H20" s="486">
        <v>11301</v>
      </c>
      <c r="I20" s="462"/>
      <c r="J20" s="463"/>
    </row>
    <row r="21" spans="1:10" ht="12.75">
      <c r="A21" s="487">
        <v>5</v>
      </c>
      <c r="B21" s="470" t="s">
        <v>683</v>
      </c>
      <c r="C21" s="488"/>
      <c r="D21" s="488"/>
      <c r="E21" s="488"/>
      <c r="F21" s="488"/>
      <c r="G21" s="489">
        <v>73</v>
      </c>
      <c r="H21" s="489">
        <v>11400</v>
      </c>
      <c r="I21" s="462">
        <v>1600</v>
      </c>
      <c r="J21" s="463">
        <v>3200</v>
      </c>
    </row>
    <row r="22" spans="1:10" ht="12.75">
      <c r="A22" s="490">
        <v>6</v>
      </c>
      <c r="B22" s="470" t="s">
        <v>684</v>
      </c>
      <c r="C22" s="488"/>
      <c r="D22" s="488"/>
      <c r="E22" s="488"/>
      <c r="F22" s="488"/>
      <c r="G22" s="489">
        <v>75</v>
      </c>
      <c r="H22" s="491">
        <v>11500</v>
      </c>
      <c r="I22" s="462"/>
      <c r="J22" s="463"/>
    </row>
    <row r="23" spans="1:10" ht="12.75">
      <c r="A23" s="487">
        <v>7</v>
      </c>
      <c r="B23" s="469" t="s">
        <v>685</v>
      </c>
      <c r="C23" s="469"/>
      <c r="D23" s="469"/>
      <c r="E23" s="469"/>
      <c r="F23" s="470"/>
      <c r="G23" s="471">
        <v>77</v>
      </c>
      <c r="H23" s="471">
        <v>11600</v>
      </c>
      <c r="I23" s="462"/>
      <c r="J23" s="463"/>
    </row>
    <row r="24" spans="1:10" ht="13.5" thickBot="1">
      <c r="A24" s="492" t="s">
        <v>686</v>
      </c>
      <c r="B24" s="493" t="s">
        <v>687</v>
      </c>
      <c r="C24" s="493"/>
      <c r="D24" s="493"/>
      <c r="E24" s="493"/>
      <c r="F24" s="493"/>
      <c r="G24" s="494"/>
      <c r="H24" s="494">
        <v>11800</v>
      </c>
      <c r="I24" s="495">
        <f>SUM(I9:I23)</f>
        <v>78627</v>
      </c>
      <c r="J24" s="495">
        <f>SUM(J9:J23)</f>
        <v>74139</v>
      </c>
    </row>
    <row r="25" spans="1:10" ht="12.75">
      <c r="A25" s="496"/>
      <c r="B25" s="497"/>
      <c r="C25" s="497"/>
      <c r="D25" s="497"/>
      <c r="E25" s="497"/>
      <c r="F25" s="497"/>
      <c r="G25" s="497"/>
      <c r="H25" s="497"/>
      <c r="I25" s="498"/>
      <c r="J25" s="498"/>
    </row>
    <row r="26" spans="1:10" ht="12.75">
      <c r="A26" s="496"/>
      <c r="B26" s="497"/>
      <c r="C26" s="497"/>
      <c r="D26" s="497"/>
      <c r="E26" s="497"/>
      <c r="F26" s="497"/>
      <c r="G26" s="497"/>
      <c r="H26" s="497"/>
      <c r="I26" s="498"/>
      <c r="J26" s="498"/>
    </row>
    <row r="27" spans="1:10" ht="12.75">
      <c r="A27" s="496"/>
      <c r="B27" s="497"/>
      <c r="C27" s="497"/>
      <c r="D27" s="497"/>
      <c r="E27" s="497"/>
      <c r="F27" s="497"/>
      <c r="G27" s="497"/>
      <c r="H27" s="497"/>
      <c r="I27" s="498"/>
      <c r="J27" s="498"/>
    </row>
    <row r="28" spans="1:10" ht="12.75">
      <c r="A28" s="496"/>
      <c r="B28" s="497"/>
      <c r="C28" s="497"/>
      <c r="D28" s="497"/>
      <c r="E28" s="497"/>
      <c r="F28" s="497"/>
      <c r="G28" s="497"/>
      <c r="H28" s="497"/>
      <c r="I28" s="498" t="s">
        <v>688</v>
      </c>
      <c r="J28" s="498"/>
    </row>
    <row r="29" spans="1:10" ht="12.75">
      <c r="A29" s="496"/>
      <c r="B29" s="497"/>
      <c r="C29" s="497"/>
      <c r="D29" s="497"/>
      <c r="E29" s="497"/>
      <c r="F29" s="497"/>
      <c r="G29" s="497"/>
      <c r="H29" s="497"/>
      <c r="I29" s="498"/>
      <c r="J29" s="498"/>
    </row>
    <row r="30" spans="1:10" ht="12.75">
      <c r="A30" s="496"/>
      <c r="B30" s="497"/>
      <c r="C30" s="497"/>
      <c r="D30" s="497"/>
      <c r="E30" s="497"/>
      <c r="F30" s="497"/>
      <c r="G30" s="497"/>
      <c r="H30" s="497"/>
      <c r="I30" s="550" t="s">
        <v>755</v>
      </c>
      <c r="J30" s="550"/>
    </row>
    <row r="31" spans="1:10" ht="12.75">
      <c r="A31" s="496"/>
      <c r="B31" s="497"/>
      <c r="C31" s="497"/>
      <c r="D31" s="497"/>
      <c r="E31" s="497"/>
      <c r="F31" s="497"/>
      <c r="G31" s="497"/>
      <c r="H31" s="497"/>
      <c r="I31" s="498"/>
      <c r="J31" s="498"/>
    </row>
    <row r="32" spans="1:10" ht="12.75">
      <c r="A32" s="496"/>
      <c r="B32" s="497"/>
      <c r="C32" s="497"/>
      <c r="D32" s="497"/>
      <c r="E32" s="497"/>
      <c r="F32" s="497"/>
      <c r="G32" s="497"/>
      <c r="H32" s="497"/>
      <c r="I32" s="498"/>
      <c r="J32" s="498"/>
    </row>
    <row r="33" spans="1:10" ht="12.75">
      <c r="A33" s="496"/>
      <c r="B33" s="497"/>
      <c r="C33" s="497"/>
      <c r="D33" s="497"/>
      <c r="E33" s="497"/>
      <c r="F33" s="497"/>
      <c r="G33" s="497"/>
      <c r="H33" s="497"/>
      <c r="I33" s="498"/>
      <c r="J33" s="498"/>
    </row>
    <row r="34" spans="1:10" ht="12.75">
      <c r="A34" s="496"/>
      <c r="B34" s="497"/>
      <c r="C34" s="497"/>
      <c r="D34" s="497"/>
      <c r="E34" s="497"/>
      <c r="F34" s="497"/>
      <c r="G34" s="497"/>
      <c r="H34" s="497"/>
      <c r="I34" s="498"/>
      <c r="J34" s="498"/>
    </row>
    <row r="35" spans="1:10" ht="12.75">
      <c r="A35" s="496"/>
      <c r="B35" s="497"/>
      <c r="C35" s="497"/>
      <c r="D35" s="497"/>
      <c r="E35" s="497"/>
      <c r="F35" s="497"/>
      <c r="G35" s="497"/>
      <c r="H35" s="497"/>
      <c r="I35" s="498"/>
      <c r="J35" s="498"/>
    </row>
    <row r="36" spans="1:10" ht="12.75">
      <c r="A36" s="496"/>
      <c r="B36" s="497"/>
      <c r="C36" s="497"/>
      <c r="D36" s="497"/>
      <c r="E36" s="497"/>
      <c r="F36" s="497"/>
      <c r="G36" s="497"/>
      <c r="H36" s="497"/>
      <c r="I36" s="498"/>
      <c r="J36" s="498"/>
    </row>
    <row r="37" spans="1:10" ht="12.75">
      <c r="A37" s="496"/>
      <c r="B37" s="497"/>
      <c r="C37" s="497"/>
      <c r="D37" s="497"/>
      <c r="E37" s="497"/>
      <c r="F37" s="497"/>
      <c r="G37" s="497"/>
      <c r="H37" s="497"/>
      <c r="I37" s="498"/>
      <c r="J37" s="498"/>
    </row>
    <row r="38" spans="1:10" ht="12.75">
      <c r="A38" s="496"/>
      <c r="B38" s="497"/>
      <c r="C38" s="497"/>
      <c r="D38" s="497"/>
      <c r="E38" s="497"/>
      <c r="F38" s="497"/>
      <c r="G38" s="497"/>
      <c r="H38" s="497"/>
      <c r="I38" s="498"/>
      <c r="J38" s="498"/>
    </row>
    <row r="39" spans="1:10" ht="12.75">
      <c r="A39" s="496"/>
      <c r="B39" s="497"/>
      <c r="C39" s="497"/>
      <c r="D39" s="497"/>
      <c r="E39" s="497"/>
      <c r="F39" s="497"/>
      <c r="G39" s="497"/>
      <c r="H39" s="497"/>
      <c r="I39" s="498"/>
      <c r="J39" s="498"/>
    </row>
    <row r="40" spans="1:10" ht="12.75">
      <c r="A40" s="496"/>
      <c r="B40" s="497"/>
      <c r="C40" s="497"/>
      <c r="D40" s="497"/>
      <c r="E40" s="497"/>
      <c r="F40" s="497"/>
      <c r="G40" s="497"/>
      <c r="H40" s="497"/>
      <c r="I40" s="498"/>
      <c r="J40" s="498"/>
    </row>
    <row r="41" spans="1:10" ht="12.75">
      <c r="A41" s="496"/>
      <c r="B41" s="497"/>
      <c r="C41" s="497"/>
      <c r="D41" s="497"/>
      <c r="E41" s="497"/>
      <c r="F41" s="497"/>
      <c r="G41" s="497"/>
      <c r="H41" s="497"/>
      <c r="I41" s="498"/>
      <c r="J41" s="498"/>
    </row>
    <row r="42" spans="1:10" ht="12.75">
      <c r="A42" s="496"/>
      <c r="B42" s="497"/>
      <c r="C42" s="497"/>
      <c r="D42" s="497"/>
      <c r="E42" s="497"/>
      <c r="F42" s="497"/>
      <c r="G42" s="497"/>
      <c r="H42" s="497"/>
      <c r="I42" s="498"/>
      <c r="J42" s="498"/>
    </row>
    <row r="43" spans="1:10" ht="12.75">
      <c r="A43" s="496"/>
      <c r="B43" s="497"/>
      <c r="C43" s="497"/>
      <c r="D43" s="497"/>
      <c r="E43" s="497"/>
      <c r="F43" s="497"/>
      <c r="G43" s="497"/>
      <c r="H43" s="497"/>
      <c r="I43" s="498"/>
      <c r="J43" s="498"/>
    </row>
    <row r="44" spans="1:10" ht="12.75">
      <c r="A44" s="496"/>
      <c r="B44" s="497"/>
      <c r="C44" s="497"/>
      <c r="D44" s="497"/>
      <c r="E44" s="497"/>
      <c r="F44" s="497"/>
      <c r="G44" s="497"/>
      <c r="H44" s="497"/>
      <c r="I44" s="498"/>
      <c r="J44" s="498"/>
    </row>
    <row r="45" spans="1:10" ht="12.75">
      <c r="A45" s="496"/>
      <c r="B45" s="497"/>
      <c r="C45" s="497"/>
      <c r="D45" s="497"/>
      <c r="E45" s="497"/>
      <c r="F45" s="497"/>
      <c r="G45" s="497"/>
      <c r="H45" s="497"/>
      <c r="I45" s="498"/>
      <c r="J45" s="498"/>
    </row>
    <row r="46" spans="1:10" ht="12.75">
      <c r="A46" s="496"/>
      <c r="B46" s="497"/>
      <c r="C46" s="497"/>
      <c r="D46" s="497"/>
      <c r="E46" s="497"/>
      <c r="F46" s="497"/>
      <c r="G46" s="497"/>
      <c r="H46" s="497"/>
      <c r="I46" s="498"/>
      <c r="J46" s="498"/>
    </row>
    <row r="47" spans="1:10" ht="12.75">
      <c r="A47" s="496"/>
      <c r="B47" s="497"/>
      <c r="C47" s="497"/>
      <c r="D47" s="497"/>
      <c r="E47" s="497"/>
      <c r="F47" s="497"/>
      <c r="G47" s="497"/>
      <c r="H47" s="497"/>
      <c r="I47" s="498"/>
      <c r="J47" s="498"/>
    </row>
    <row r="48" spans="1:10" ht="12.75">
      <c r="A48" s="496"/>
      <c r="B48" s="497"/>
      <c r="C48" s="497"/>
      <c r="D48" s="497"/>
      <c r="E48" s="497"/>
      <c r="F48" s="497"/>
      <c r="G48" s="497"/>
      <c r="H48" s="497"/>
      <c r="I48" s="498"/>
      <c r="J48" s="498"/>
    </row>
    <row r="49" spans="1:10" ht="12.75">
      <c r="A49" s="496"/>
      <c r="B49" s="497"/>
      <c r="C49" s="497"/>
      <c r="D49" s="497"/>
      <c r="E49" s="497"/>
      <c r="F49" s="497"/>
      <c r="G49" s="497"/>
      <c r="H49" s="497"/>
      <c r="I49" s="498"/>
      <c r="J49" s="498"/>
    </row>
    <row r="50" spans="1:10" ht="12.75">
      <c r="A50" s="496"/>
      <c r="B50" s="497"/>
      <c r="C50" s="497"/>
      <c r="D50" s="497"/>
      <c r="E50" s="497"/>
      <c r="F50" s="497"/>
      <c r="G50" s="497"/>
      <c r="H50" s="497"/>
      <c r="I50" s="498"/>
      <c r="J50" s="498"/>
    </row>
    <row r="51" spans="1:10" ht="12.75">
      <c r="A51" s="496"/>
      <c r="B51" s="497"/>
      <c r="C51" s="497"/>
      <c r="D51" s="497"/>
      <c r="E51" s="497"/>
      <c r="F51" s="497"/>
      <c r="G51" s="497"/>
      <c r="H51" s="497"/>
      <c r="I51" s="498"/>
      <c r="J51" s="498"/>
    </row>
    <row r="52" spans="1:10" ht="12.75">
      <c r="A52" s="496"/>
      <c r="B52" s="497"/>
      <c r="C52" s="497"/>
      <c r="D52" s="497"/>
      <c r="E52" s="497"/>
      <c r="F52" s="497"/>
      <c r="G52" s="497"/>
      <c r="H52" s="497"/>
      <c r="I52" s="498"/>
      <c r="J52" s="498"/>
    </row>
    <row r="53" spans="1:10" ht="12.75">
      <c r="A53" s="496"/>
      <c r="B53" s="497"/>
      <c r="C53" s="497"/>
      <c r="D53" s="497"/>
      <c r="E53" s="497"/>
      <c r="F53" s="497"/>
      <c r="G53" s="497"/>
      <c r="H53" s="497"/>
      <c r="I53" s="498"/>
      <c r="J53" s="498"/>
    </row>
    <row r="54" spans="1:10" ht="18">
      <c r="A54" s="1"/>
      <c r="B54" s="333" t="s">
        <v>249</v>
      </c>
      <c r="C54" s="333"/>
      <c r="D54" s="333"/>
      <c r="E54" s="1"/>
      <c r="F54" s="1"/>
      <c r="G54" s="1"/>
      <c r="H54" s="1"/>
      <c r="I54" s="1"/>
      <c r="J54" s="1"/>
    </row>
    <row r="55" spans="1:10" ht="15.75">
      <c r="A55" s="1"/>
      <c r="B55" s="5" t="s">
        <v>252</v>
      </c>
      <c r="C55" s="441"/>
      <c r="D55" s="441"/>
      <c r="E55" s="1"/>
      <c r="F55" s="1"/>
      <c r="G55" s="1"/>
      <c r="H55" s="1"/>
      <c r="I55" s="1"/>
      <c r="J55" s="1"/>
    </row>
    <row r="56" spans="1:10" ht="12.75">
      <c r="A56" s="1"/>
      <c r="B56" s="288"/>
      <c r="C56" s="1"/>
      <c r="D56" s="1"/>
      <c r="E56" s="1"/>
      <c r="F56" s="1"/>
      <c r="G56" s="1"/>
      <c r="H56" s="1"/>
      <c r="I56" s="288" t="s">
        <v>689</v>
      </c>
      <c r="J56" s="1"/>
    </row>
    <row r="57" spans="1:10" ht="12.75">
      <c r="A57" s="7"/>
      <c r="B57" s="7"/>
      <c r="C57" s="7"/>
      <c r="D57" s="7"/>
      <c r="E57" s="7"/>
      <c r="F57" s="7"/>
      <c r="G57" s="7"/>
      <c r="H57" s="7"/>
      <c r="I57" s="442"/>
      <c r="J57" s="443" t="s">
        <v>658</v>
      </c>
    </row>
    <row r="58" spans="1:10" ht="12.75">
      <c r="A58" s="444" t="s">
        <v>659</v>
      </c>
      <c r="B58" s="445"/>
      <c r="C58" s="445"/>
      <c r="D58" s="445"/>
      <c r="E58" s="445"/>
      <c r="F58" s="445"/>
      <c r="G58" s="445"/>
      <c r="H58" s="445"/>
      <c r="I58" s="445"/>
      <c r="J58" s="446"/>
    </row>
    <row r="59" spans="1:10" ht="33" thickBot="1">
      <c r="A59" s="499"/>
      <c r="B59" s="500" t="s">
        <v>690</v>
      </c>
      <c r="C59" s="501"/>
      <c r="D59" s="501"/>
      <c r="E59" s="501"/>
      <c r="F59" s="502"/>
      <c r="G59" s="503" t="s">
        <v>661</v>
      </c>
      <c r="H59" s="503" t="s">
        <v>662</v>
      </c>
      <c r="I59" s="504" t="s">
        <v>751</v>
      </c>
      <c r="J59" s="504" t="s">
        <v>753</v>
      </c>
    </row>
    <row r="60" spans="1:10" ht="12.75">
      <c r="A60" s="505">
        <v>1</v>
      </c>
      <c r="B60" s="506" t="s">
        <v>691</v>
      </c>
      <c r="C60" s="507"/>
      <c r="D60" s="507"/>
      <c r="E60" s="507"/>
      <c r="F60" s="507"/>
      <c r="G60" s="508">
        <v>60</v>
      </c>
      <c r="H60" s="508">
        <v>12100</v>
      </c>
      <c r="I60" s="509">
        <v>69681</v>
      </c>
      <c r="J60" s="510">
        <f>J61-J62</f>
        <v>64523</v>
      </c>
    </row>
    <row r="61" spans="1:10" ht="12.75">
      <c r="A61" s="511" t="s">
        <v>692</v>
      </c>
      <c r="B61" s="512" t="s">
        <v>693</v>
      </c>
      <c r="C61" s="512" t="s">
        <v>694</v>
      </c>
      <c r="D61" s="512"/>
      <c r="E61" s="512"/>
      <c r="F61" s="512"/>
      <c r="G61" s="513" t="s">
        <v>695</v>
      </c>
      <c r="H61" s="513">
        <v>12101</v>
      </c>
      <c r="I61" s="514" t="s">
        <v>754</v>
      </c>
      <c r="J61" s="515">
        <v>64523</v>
      </c>
    </row>
    <row r="62" spans="1:10" ht="12.75">
      <c r="A62" s="511" t="s">
        <v>668</v>
      </c>
      <c r="B62" s="512" t="s">
        <v>696</v>
      </c>
      <c r="C62" s="512" t="s">
        <v>694</v>
      </c>
      <c r="D62" s="512"/>
      <c r="E62" s="512"/>
      <c r="F62" s="512"/>
      <c r="G62" s="513"/>
      <c r="H62" s="516">
        <v>12102</v>
      </c>
      <c r="I62" s="517"/>
      <c r="J62" s="518"/>
    </row>
    <row r="63" spans="1:10" ht="12.75">
      <c r="A63" s="511" t="s">
        <v>670</v>
      </c>
      <c r="B63" s="512" t="s">
        <v>697</v>
      </c>
      <c r="C63" s="512" t="s">
        <v>694</v>
      </c>
      <c r="D63" s="512"/>
      <c r="E63" s="512"/>
      <c r="F63" s="512"/>
      <c r="G63" s="513" t="s">
        <v>698</v>
      </c>
      <c r="H63" s="513">
        <v>12103</v>
      </c>
      <c r="I63" s="517"/>
      <c r="J63" s="518"/>
    </row>
    <row r="64" spans="1:10" ht="12.75">
      <c r="A64" s="511" t="s">
        <v>699</v>
      </c>
      <c r="B64" s="519" t="s">
        <v>700</v>
      </c>
      <c r="C64" s="512" t="s">
        <v>694</v>
      </c>
      <c r="D64" s="512"/>
      <c r="E64" s="512"/>
      <c r="F64" s="512"/>
      <c r="G64" s="513"/>
      <c r="H64" s="516">
        <v>12104</v>
      </c>
      <c r="I64" s="517"/>
      <c r="J64" s="518"/>
    </row>
    <row r="65" spans="1:10" ht="12.75">
      <c r="A65" s="511" t="s">
        <v>701</v>
      </c>
      <c r="B65" s="512" t="s">
        <v>702</v>
      </c>
      <c r="C65" s="512" t="s">
        <v>694</v>
      </c>
      <c r="D65" s="512"/>
      <c r="E65" s="512"/>
      <c r="F65" s="512"/>
      <c r="G65" s="513" t="s">
        <v>703</v>
      </c>
      <c r="H65" s="516">
        <v>12105</v>
      </c>
      <c r="I65" s="520"/>
      <c r="J65" s="521"/>
    </row>
    <row r="66" spans="1:10" ht="12.75">
      <c r="A66" s="522">
        <v>2</v>
      </c>
      <c r="B66" s="523" t="s">
        <v>704</v>
      </c>
      <c r="C66" s="523"/>
      <c r="D66" s="523"/>
      <c r="E66" s="523"/>
      <c r="F66" s="523"/>
      <c r="G66" s="524">
        <v>64</v>
      </c>
      <c r="H66" s="524">
        <v>12200</v>
      </c>
      <c r="I66" s="520">
        <f>I67+I68</f>
        <v>3879</v>
      </c>
      <c r="J66" s="520">
        <f>J67+J68</f>
        <v>3704</v>
      </c>
    </row>
    <row r="67" spans="1:10" ht="12.75">
      <c r="A67" s="525" t="s">
        <v>705</v>
      </c>
      <c r="B67" s="523" t="s">
        <v>706</v>
      </c>
      <c r="C67" s="526"/>
      <c r="D67" s="526"/>
      <c r="E67" s="526"/>
      <c r="F67" s="526"/>
      <c r="G67" s="516">
        <v>641</v>
      </c>
      <c r="H67" s="516">
        <v>12201</v>
      </c>
      <c r="I67" s="517">
        <v>3324</v>
      </c>
      <c r="J67" s="518">
        <v>3174</v>
      </c>
    </row>
    <row r="68" spans="1:10" ht="12.75">
      <c r="A68" s="525" t="s">
        <v>707</v>
      </c>
      <c r="B68" s="526" t="s">
        <v>708</v>
      </c>
      <c r="C68" s="526"/>
      <c r="D68" s="526"/>
      <c r="E68" s="526"/>
      <c r="F68" s="526"/>
      <c r="G68" s="516">
        <v>644</v>
      </c>
      <c r="H68" s="516">
        <v>12202</v>
      </c>
      <c r="I68" s="517">
        <v>555</v>
      </c>
      <c r="J68" s="518">
        <v>530</v>
      </c>
    </row>
    <row r="69" spans="1:10" ht="12.75">
      <c r="A69" s="522">
        <v>3</v>
      </c>
      <c r="B69" s="523" t="s">
        <v>709</v>
      </c>
      <c r="C69" s="523"/>
      <c r="D69" s="523"/>
      <c r="E69" s="523"/>
      <c r="F69" s="523"/>
      <c r="G69" s="524">
        <v>68</v>
      </c>
      <c r="H69" s="524">
        <v>12300</v>
      </c>
      <c r="I69" s="520">
        <v>1035</v>
      </c>
      <c r="J69" s="521">
        <v>1890</v>
      </c>
    </row>
    <row r="70" spans="1:10" ht="12.75">
      <c r="A70" s="522">
        <v>4</v>
      </c>
      <c r="B70" s="523" t="s">
        <v>710</v>
      </c>
      <c r="C70" s="523"/>
      <c r="D70" s="523"/>
      <c r="E70" s="523"/>
      <c r="F70" s="523"/>
      <c r="G70" s="524">
        <v>61</v>
      </c>
      <c r="H70" s="524">
        <v>12400</v>
      </c>
      <c r="I70" s="520">
        <f>I73+I77+I85</f>
        <v>2553</v>
      </c>
      <c r="J70" s="520">
        <f>J73+J77+J85</f>
        <v>2665</v>
      </c>
    </row>
    <row r="71" spans="1:10" ht="12.75">
      <c r="A71" s="525" t="s">
        <v>665</v>
      </c>
      <c r="B71" s="527" t="s">
        <v>711</v>
      </c>
      <c r="C71" s="527"/>
      <c r="D71" s="527"/>
      <c r="E71" s="527"/>
      <c r="F71" s="527"/>
      <c r="G71" s="513"/>
      <c r="H71" s="513">
        <v>12401</v>
      </c>
      <c r="I71" s="520"/>
      <c r="J71" s="521"/>
    </row>
    <row r="72" spans="1:10" ht="12.75">
      <c r="A72" s="525" t="s">
        <v>674</v>
      </c>
      <c r="B72" s="527" t="s">
        <v>712</v>
      </c>
      <c r="C72" s="527"/>
      <c r="D72" s="527"/>
      <c r="E72" s="527"/>
      <c r="F72" s="527"/>
      <c r="G72" s="517">
        <v>611</v>
      </c>
      <c r="H72" s="513">
        <v>12402</v>
      </c>
      <c r="I72" s="520"/>
      <c r="J72" s="521"/>
    </row>
    <row r="73" spans="1:10" ht="12.75">
      <c r="A73" s="525" t="s">
        <v>676</v>
      </c>
      <c r="B73" s="527" t="s">
        <v>644</v>
      </c>
      <c r="C73" s="527"/>
      <c r="D73" s="527"/>
      <c r="E73" s="527"/>
      <c r="F73" s="527"/>
      <c r="G73" s="513">
        <v>613</v>
      </c>
      <c r="H73" s="513">
        <v>12403</v>
      </c>
      <c r="I73" s="520">
        <v>288</v>
      </c>
      <c r="J73" s="521">
        <v>248</v>
      </c>
    </row>
    <row r="74" spans="1:10" ht="12.75">
      <c r="A74" s="525" t="s">
        <v>713</v>
      </c>
      <c r="B74" s="527" t="s">
        <v>714</v>
      </c>
      <c r="C74" s="527"/>
      <c r="D74" s="527"/>
      <c r="E74" s="527"/>
      <c r="F74" s="527"/>
      <c r="G74" s="517">
        <v>615</v>
      </c>
      <c r="H74" s="513">
        <v>12404</v>
      </c>
      <c r="I74" s="524"/>
      <c r="J74" s="528"/>
    </row>
    <row r="75" spans="1:10" ht="12.75">
      <c r="A75" s="525" t="s">
        <v>715</v>
      </c>
      <c r="B75" s="527" t="s">
        <v>716</v>
      </c>
      <c r="C75" s="527"/>
      <c r="D75" s="527"/>
      <c r="E75" s="527"/>
      <c r="F75" s="527"/>
      <c r="G75" s="517">
        <v>616</v>
      </c>
      <c r="H75" s="513">
        <v>12405</v>
      </c>
      <c r="I75" s="520"/>
      <c r="J75" s="521"/>
    </row>
    <row r="76" spans="1:10" ht="12.75">
      <c r="A76" s="525" t="s">
        <v>717</v>
      </c>
      <c r="B76" s="527" t="s">
        <v>718</v>
      </c>
      <c r="C76" s="527"/>
      <c r="D76" s="527"/>
      <c r="E76" s="527"/>
      <c r="F76" s="527"/>
      <c r="G76" s="517">
        <v>617</v>
      </c>
      <c r="H76" s="513">
        <v>12406</v>
      </c>
      <c r="I76" s="520"/>
      <c r="J76" s="518"/>
    </row>
    <row r="77" spans="1:10" ht="12.75">
      <c r="A77" s="525" t="s">
        <v>719</v>
      </c>
      <c r="B77" s="512" t="s">
        <v>720</v>
      </c>
      <c r="C77" s="512" t="s">
        <v>694</v>
      </c>
      <c r="D77" s="512"/>
      <c r="E77" s="512"/>
      <c r="F77" s="512"/>
      <c r="G77" s="517">
        <v>618</v>
      </c>
      <c r="H77" s="513">
        <v>12407</v>
      </c>
      <c r="I77" s="517">
        <v>2248</v>
      </c>
      <c r="J77" s="518">
        <v>2402</v>
      </c>
    </row>
    <row r="78" spans="1:10" ht="12.75">
      <c r="A78" s="525" t="s">
        <v>721</v>
      </c>
      <c r="B78" s="512" t="s">
        <v>722</v>
      </c>
      <c r="C78" s="512"/>
      <c r="D78" s="512"/>
      <c r="E78" s="512"/>
      <c r="F78" s="512"/>
      <c r="G78" s="517">
        <v>623</v>
      </c>
      <c r="H78" s="513">
        <v>12408</v>
      </c>
      <c r="I78" s="517"/>
      <c r="J78" s="521"/>
    </row>
    <row r="79" spans="1:10" ht="12.75">
      <c r="A79" s="525" t="s">
        <v>723</v>
      </c>
      <c r="B79" s="512" t="s">
        <v>724</v>
      </c>
      <c r="C79" s="512"/>
      <c r="D79" s="512"/>
      <c r="E79" s="512"/>
      <c r="F79" s="512"/>
      <c r="G79" s="517">
        <v>624</v>
      </c>
      <c r="H79" s="513">
        <v>12409</v>
      </c>
      <c r="I79" s="517"/>
      <c r="J79" s="521"/>
    </row>
    <row r="80" spans="1:10" ht="12.75">
      <c r="A80" s="525" t="s">
        <v>725</v>
      </c>
      <c r="B80" s="512" t="s">
        <v>726</v>
      </c>
      <c r="C80" s="512"/>
      <c r="D80" s="512"/>
      <c r="E80" s="512"/>
      <c r="F80" s="512"/>
      <c r="G80" s="517">
        <v>625</v>
      </c>
      <c r="H80" s="513">
        <v>12410</v>
      </c>
      <c r="I80" s="517"/>
      <c r="J80" s="521"/>
    </row>
    <row r="81" spans="1:10" ht="12.75">
      <c r="A81" s="525" t="s">
        <v>727</v>
      </c>
      <c r="B81" s="512" t="s">
        <v>728</v>
      </c>
      <c r="C81" s="512"/>
      <c r="D81" s="512"/>
      <c r="E81" s="512"/>
      <c r="F81" s="512"/>
      <c r="G81" s="517">
        <v>626</v>
      </c>
      <c r="H81" s="513">
        <v>12411</v>
      </c>
      <c r="I81" s="517"/>
      <c r="J81" s="521"/>
    </row>
    <row r="82" spans="1:10" ht="12.75">
      <c r="A82" s="529" t="s">
        <v>729</v>
      </c>
      <c r="B82" s="512" t="s">
        <v>730</v>
      </c>
      <c r="C82" s="512"/>
      <c r="D82" s="512"/>
      <c r="E82" s="512"/>
      <c r="F82" s="512"/>
      <c r="G82" s="517">
        <v>627</v>
      </c>
      <c r="H82" s="513">
        <v>12412</v>
      </c>
      <c r="I82" s="517"/>
      <c r="J82" s="521"/>
    </row>
    <row r="83" spans="1:10" ht="12.75">
      <c r="A83" s="525"/>
      <c r="B83" s="530" t="s">
        <v>731</v>
      </c>
      <c r="C83" s="530"/>
      <c r="D83" s="530"/>
      <c r="E83" s="530"/>
      <c r="F83" s="530"/>
      <c r="G83" s="517">
        <v>6271</v>
      </c>
      <c r="H83" s="517">
        <v>124121</v>
      </c>
      <c r="I83" s="517"/>
      <c r="J83" s="521"/>
    </row>
    <row r="84" spans="1:10" ht="12.75">
      <c r="A84" s="525"/>
      <c r="B84" s="530" t="s">
        <v>732</v>
      </c>
      <c r="C84" s="530"/>
      <c r="D84" s="530"/>
      <c r="E84" s="530"/>
      <c r="F84" s="530"/>
      <c r="G84" s="517">
        <v>6272</v>
      </c>
      <c r="H84" s="517">
        <v>124122</v>
      </c>
      <c r="I84" s="517"/>
      <c r="J84" s="521"/>
    </row>
    <row r="85" spans="1:10" ht="12.75">
      <c r="A85" s="525" t="s">
        <v>733</v>
      </c>
      <c r="B85" s="512" t="s">
        <v>734</v>
      </c>
      <c r="C85" s="512"/>
      <c r="D85" s="512"/>
      <c r="E85" s="512"/>
      <c r="F85" s="512"/>
      <c r="G85" s="517">
        <v>628</v>
      </c>
      <c r="H85" s="517">
        <v>12413</v>
      </c>
      <c r="I85" s="517">
        <v>17</v>
      </c>
      <c r="J85" s="518">
        <v>15</v>
      </c>
    </row>
    <row r="86" spans="1:10" ht="12.75">
      <c r="A86" s="522">
        <v>5</v>
      </c>
      <c r="B86" s="519" t="s">
        <v>735</v>
      </c>
      <c r="C86" s="512"/>
      <c r="D86" s="512"/>
      <c r="E86" s="512"/>
      <c r="F86" s="512"/>
      <c r="G86" s="520">
        <v>63</v>
      </c>
      <c r="H86" s="520">
        <v>12500</v>
      </c>
      <c r="I86" s="520">
        <f>I89</f>
        <v>50</v>
      </c>
      <c r="J86" s="521">
        <f>J89</f>
        <v>50</v>
      </c>
    </row>
    <row r="87" spans="1:10" ht="12.75">
      <c r="A87" s="525" t="s">
        <v>665</v>
      </c>
      <c r="B87" s="512" t="s">
        <v>736</v>
      </c>
      <c r="C87" s="512"/>
      <c r="D87" s="512"/>
      <c r="E87" s="512"/>
      <c r="F87" s="512"/>
      <c r="G87" s="517">
        <v>632</v>
      </c>
      <c r="H87" s="517">
        <v>12501</v>
      </c>
      <c r="I87" s="520"/>
      <c r="J87" s="521"/>
    </row>
    <row r="88" spans="1:10" ht="12.75">
      <c r="A88" s="525" t="s">
        <v>674</v>
      </c>
      <c r="B88" s="512" t="s">
        <v>737</v>
      </c>
      <c r="C88" s="512"/>
      <c r="D88" s="512"/>
      <c r="E88" s="512"/>
      <c r="F88" s="512"/>
      <c r="G88" s="517">
        <v>633</v>
      </c>
      <c r="H88" s="517">
        <v>12502</v>
      </c>
      <c r="I88" s="520"/>
      <c r="J88" s="521"/>
    </row>
    <row r="89" spans="1:10" ht="12.75">
      <c r="A89" s="525" t="s">
        <v>676</v>
      </c>
      <c r="B89" s="512" t="s">
        <v>738</v>
      </c>
      <c r="C89" s="512"/>
      <c r="D89" s="512"/>
      <c r="E89" s="512"/>
      <c r="F89" s="512"/>
      <c r="G89" s="517">
        <v>634</v>
      </c>
      <c r="H89" s="517">
        <v>12503</v>
      </c>
      <c r="I89" s="517">
        <v>50</v>
      </c>
      <c r="J89" s="518">
        <v>50</v>
      </c>
    </row>
    <row r="90" spans="1:10" ht="12.75">
      <c r="A90" s="525" t="s">
        <v>713</v>
      </c>
      <c r="B90" s="512" t="s">
        <v>739</v>
      </c>
      <c r="C90" s="512"/>
      <c r="D90" s="512"/>
      <c r="E90" s="512"/>
      <c r="F90" s="512"/>
      <c r="G90" s="517" t="s">
        <v>740</v>
      </c>
      <c r="H90" s="517">
        <v>12504</v>
      </c>
      <c r="I90" s="520"/>
      <c r="J90" s="521"/>
    </row>
    <row r="91" spans="1:10" ht="12.75">
      <c r="A91" s="522" t="s">
        <v>741</v>
      </c>
      <c r="B91" s="523" t="s">
        <v>742</v>
      </c>
      <c r="C91" s="523"/>
      <c r="D91" s="523"/>
      <c r="E91" s="523"/>
      <c r="F91" s="523"/>
      <c r="G91" s="517"/>
      <c r="H91" s="517">
        <v>12600</v>
      </c>
      <c r="I91" s="531">
        <f>I86+I70+I69+I66+I60</f>
        <v>77198</v>
      </c>
      <c r="J91" s="531">
        <f>J86+J70+J69+J66+J60</f>
        <v>72832</v>
      </c>
    </row>
    <row r="92" spans="1:10" ht="12.75">
      <c r="A92" s="532"/>
      <c r="B92" s="533" t="s">
        <v>743</v>
      </c>
      <c r="C92" s="534"/>
      <c r="D92" s="534"/>
      <c r="E92" s="534"/>
      <c r="F92" s="534"/>
      <c r="G92" s="534"/>
      <c r="H92" s="534"/>
      <c r="I92" s="535" t="s">
        <v>663</v>
      </c>
      <c r="J92" s="536" t="s">
        <v>744</v>
      </c>
    </row>
    <row r="93" spans="1:10" ht="12.75">
      <c r="A93" s="537">
        <v>1</v>
      </c>
      <c r="B93" s="538" t="s">
        <v>745</v>
      </c>
      <c r="C93" s="538"/>
      <c r="D93" s="538"/>
      <c r="E93" s="538"/>
      <c r="F93" s="538"/>
      <c r="G93" s="520"/>
      <c r="H93" s="520">
        <v>14000</v>
      </c>
      <c r="I93" s="539">
        <v>12</v>
      </c>
      <c r="J93" s="540">
        <v>11</v>
      </c>
    </row>
    <row r="94" spans="1:10" ht="12.75">
      <c r="A94" s="537">
        <v>2</v>
      </c>
      <c r="B94" s="538" t="s">
        <v>746</v>
      </c>
      <c r="C94" s="538"/>
      <c r="D94" s="538"/>
      <c r="E94" s="538"/>
      <c r="F94" s="538"/>
      <c r="G94" s="520"/>
      <c r="H94" s="520">
        <v>15000</v>
      </c>
      <c r="I94" s="539"/>
      <c r="J94" s="540"/>
    </row>
    <row r="95" spans="1:10" ht="12.75">
      <c r="A95" s="541" t="s">
        <v>665</v>
      </c>
      <c r="B95" s="527" t="s">
        <v>747</v>
      </c>
      <c r="C95" s="527"/>
      <c r="D95" s="527"/>
      <c r="E95" s="527"/>
      <c r="F95" s="527"/>
      <c r="G95" s="520"/>
      <c r="H95" s="517">
        <v>15001</v>
      </c>
      <c r="I95" s="520"/>
      <c r="J95" s="521"/>
    </row>
    <row r="96" spans="1:10" ht="12.75">
      <c r="A96" s="541"/>
      <c r="B96" s="542" t="s">
        <v>748</v>
      </c>
      <c r="C96" s="542"/>
      <c r="D96" s="542"/>
      <c r="E96" s="542"/>
      <c r="F96" s="542"/>
      <c r="G96" s="520"/>
      <c r="H96" s="517">
        <v>150011</v>
      </c>
      <c r="I96" s="520"/>
      <c r="J96" s="521"/>
    </row>
    <row r="97" spans="1:10" ht="12.75">
      <c r="A97" s="543" t="s">
        <v>674</v>
      </c>
      <c r="B97" s="527" t="s">
        <v>749</v>
      </c>
      <c r="C97" s="527"/>
      <c r="D97" s="527"/>
      <c r="E97" s="527"/>
      <c r="F97" s="527"/>
      <c r="G97" s="520"/>
      <c r="H97" s="517">
        <v>15002</v>
      </c>
      <c r="I97" s="520"/>
      <c r="J97" s="521"/>
    </row>
    <row r="98" spans="1:10" ht="13.5" thickBot="1">
      <c r="A98" s="544"/>
      <c r="B98" s="545" t="s">
        <v>750</v>
      </c>
      <c r="C98" s="545"/>
      <c r="D98" s="545"/>
      <c r="E98" s="545"/>
      <c r="F98" s="545"/>
      <c r="G98" s="546"/>
      <c r="H98" s="547">
        <v>150021</v>
      </c>
      <c r="I98" s="546"/>
      <c r="J98" s="548"/>
    </row>
    <row r="99" spans="1:10" ht="12.75">
      <c r="A99" s="205"/>
      <c r="B99" s="205"/>
      <c r="C99" s="205"/>
      <c r="D99" s="205"/>
      <c r="E99" s="205"/>
      <c r="F99" s="205"/>
      <c r="G99" s="205"/>
      <c r="H99" s="205"/>
      <c r="I99" s="549" t="s">
        <v>688</v>
      </c>
      <c r="J99" s="549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550" t="s">
        <v>755</v>
      </c>
      <c r="J100" s="550"/>
    </row>
    <row r="101" spans="1:10" ht="15.75">
      <c r="A101" s="1"/>
      <c r="B101" s="1"/>
      <c r="C101" s="1"/>
      <c r="D101" s="1"/>
      <c r="E101" s="1"/>
      <c r="F101" s="1"/>
      <c r="G101" s="1"/>
      <c r="H101" s="1"/>
      <c r="I101" s="1"/>
      <c r="J101" s="551"/>
    </row>
    <row r="102" spans="1:10" ht="15.75">
      <c r="A102" s="1"/>
      <c r="B102" s="1"/>
      <c r="C102" s="1"/>
      <c r="D102" s="1"/>
      <c r="E102" s="1"/>
      <c r="F102" s="1"/>
      <c r="G102" s="1"/>
      <c r="H102" s="1"/>
      <c r="I102" s="1"/>
      <c r="J102" s="551"/>
    </row>
  </sheetData>
  <sheetProtection/>
  <mergeCells count="63">
    <mergeCell ref="B1:D1"/>
    <mergeCell ref="B54:D54"/>
    <mergeCell ref="I30:J30"/>
    <mergeCell ref="B94:F94"/>
    <mergeCell ref="B95:F95"/>
    <mergeCell ref="B96:F96"/>
    <mergeCell ref="B97:F97"/>
    <mergeCell ref="B98:F98"/>
    <mergeCell ref="I100:J100"/>
    <mergeCell ref="B87:F87"/>
    <mergeCell ref="B88:F88"/>
    <mergeCell ref="B89:F89"/>
    <mergeCell ref="B90:F90"/>
    <mergeCell ref="B91:F91"/>
    <mergeCell ref="B93:F93"/>
    <mergeCell ref="B81:F81"/>
    <mergeCell ref="B82:F82"/>
    <mergeCell ref="B83:F83"/>
    <mergeCell ref="B84:F84"/>
    <mergeCell ref="B85:F85"/>
    <mergeCell ref="B86:F86"/>
    <mergeCell ref="B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63:F63"/>
    <mergeCell ref="B64:F64"/>
    <mergeCell ref="B65:F65"/>
    <mergeCell ref="B66:F66"/>
    <mergeCell ref="B67:F67"/>
    <mergeCell ref="B68:F68"/>
    <mergeCell ref="B24:F24"/>
    <mergeCell ref="A58:J58"/>
    <mergeCell ref="B59:F59"/>
    <mergeCell ref="B60:F60"/>
    <mergeCell ref="B61:F61"/>
    <mergeCell ref="B62:F62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2"/>
  <sheetViews>
    <sheetView zoomScalePageLayoutView="0" workbookViewId="0" topLeftCell="A28">
      <selection activeCell="D43" sqref="D43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6.57421875" style="0" customWidth="1"/>
    <col min="4" max="4" width="71.421875" style="0" customWidth="1"/>
    <col min="6" max="6" width="10.140625" style="0" customWidth="1"/>
    <col min="11" max="11" width="6.7109375" style="0" customWidth="1"/>
  </cols>
  <sheetData>
    <row r="2" spans="1:4" ht="12.75">
      <c r="A2" s="92"/>
      <c r="B2" s="26"/>
      <c r="C2" s="26"/>
      <c r="D2" s="93"/>
    </row>
    <row r="3" spans="1:4" ht="18">
      <c r="A3" s="422" t="s">
        <v>164</v>
      </c>
      <c r="B3" s="423"/>
      <c r="C3" s="423"/>
      <c r="D3" s="424"/>
    </row>
    <row r="4" spans="1:4" ht="12.75">
      <c r="A4" s="94"/>
      <c r="B4" s="95" t="s">
        <v>165</v>
      </c>
      <c r="C4" s="96"/>
      <c r="D4" s="97"/>
    </row>
    <row r="5" spans="1:4" ht="12.75">
      <c r="A5" s="94"/>
      <c r="B5" s="98"/>
      <c r="C5" s="99" t="s">
        <v>166</v>
      </c>
      <c r="D5" s="97"/>
    </row>
    <row r="6" spans="1:4" ht="12.75">
      <c r="A6" s="94"/>
      <c r="B6" s="98"/>
      <c r="C6" s="99" t="s">
        <v>167</v>
      </c>
      <c r="D6" s="97"/>
    </row>
    <row r="7" spans="1:4" ht="12.75">
      <c r="A7" s="94"/>
      <c r="B7" s="98" t="s">
        <v>168</v>
      </c>
      <c r="C7" s="100"/>
      <c r="D7" s="97"/>
    </row>
    <row r="8" spans="1:4" ht="12.75">
      <c r="A8" s="94"/>
      <c r="B8" s="98"/>
      <c r="C8" s="99" t="s">
        <v>169</v>
      </c>
      <c r="D8" s="97"/>
    </row>
    <row r="9" spans="1:4" ht="12.75">
      <c r="A9" s="94"/>
      <c r="B9" s="101"/>
      <c r="C9" s="99" t="s">
        <v>170</v>
      </c>
      <c r="D9" s="97"/>
    </row>
    <row r="10" spans="1:4" ht="12.75">
      <c r="A10" s="94"/>
      <c r="B10" s="102"/>
      <c r="C10" s="103" t="s">
        <v>171</v>
      </c>
      <c r="D10" s="97"/>
    </row>
    <row r="11" spans="1:4" ht="12.75">
      <c r="A11" s="104"/>
      <c r="B11" s="37"/>
      <c r="C11" s="37"/>
      <c r="D11" s="105"/>
    </row>
    <row r="12" spans="1:4" ht="15.75">
      <c r="A12" s="104"/>
      <c r="B12" s="106" t="s">
        <v>172</v>
      </c>
      <c r="C12" s="107" t="s">
        <v>173</v>
      </c>
      <c r="D12" s="105"/>
    </row>
    <row r="13" spans="1:4" ht="12.75">
      <c r="A13" s="104"/>
      <c r="B13" s="108"/>
      <c r="D13" s="105"/>
    </row>
    <row r="14" spans="1:4" ht="12.75">
      <c r="A14" s="104"/>
      <c r="B14" s="109">
        <v>1</v>
      </c>
      <c r="C14" s="110" t="s">
        <v>174</v>
      </c>
      <c r="D14" s="105"/>
    </row>
    <row r="15" spans="1:4" ht="12.75">
      <c r="A15" s="104"/>
      <c r="B15" s="109">
        <v>2</v>
      </c>
      <c r="C15" s="15" t="s">
        <v>175</v>
      </c>
      <c r="D15" s="105"/>
    </row>
    <row r="16" spans="1:4" ht="12.75">
      <c r="A16" s="104"/>
      <c r="B16" s="111">
        <v>3</v>
      </c>
      <c r="C16" s="15" t="s">
        <v>176</v>
      </c>
      <c r="D16" s="105"/>
    </row>
    <row r="17" spans="1:4" ht="12.75">
      <c r="A17" s="112"/>
      <c r="B17" s="111">
        <v>4</v>
      </c>
      <c r="C17" s="111" t="s">
        <v>177</v>
      </c>
      <c r="D17" s="113"/>
    </row>
    <row r="18" spans="1:4" ht="12.75">
      <c r="A18" s="112"/>
      <c r="B18" s="111"/>
      <c r="C18" s="110" t="s">
        <v>178</v>
      </c>
      <c r="D18" s="113"/>
    </row>
    <row r="19" spans="1:4" ht="12.75">
      <c r="A19" s="112"/>
      <c r="B19" s="111" t="s">
        <v>179</v>
      </c>
      <c r="C19" s="111"/>
      <c r="D19" s="113"/>
    </row>
    <row r="20" spans="1:4" ht="12.75">
      <c r="A20" s="112"/>
      <c r="B20" s="111"/>
      <c r="C20" s="110" t="s">
        <v>180</v>
      </c>
      <c r="D20" s="113"/>
    </row>
    <row r="21" spans="1:4" ht="12.75">
      <c r="A21" s="112"/>
      <c r="B21" s="111" t="s">
        <v>181</v>
      </c>
      <c r="C21" s="111"/>
      <c r="D21" s="113"/>
    </row>
    <row r="22" spans="1:4" ht="12.75">
      <c r="A22" s="112"/>
      <c r="B22" s="111"/>
      <c r="C22" s="110" t="s">
        <v>182</v>
      </c>
      <c r="D22" s="113"/>
    </row>
    <row r="23" spans="1:4" ht="12.75">
      <c r="A23" s="112"/>
      <c r="B23" s="111" t="s">
        <v>183</v>
      </c>
      <c r="C23" s="111"/>
      <c r="D23" s="113"/>
    </row>
    <row r="24" spans="1:4" ht="12.75">
      <c r="A24" s="112"/>
      <c r="B24" s="111"/>
      <c r="C24" s="111" t="s">
        <v>184</v>
      </c>
      <c r="D24" s="113"/>
    </row>
    <row r="25" spans="1:4" ht="12.75">
      <c r="A25" s="112"/>
      <c r="B25" s="111" t="s">
        <v>185</v>
      </c>
      <c r="C25" s="111"/>
      <c r="D25" s="113"/>
    </row>
    <row r="26" spans="1:4" ht="12.75">
      <c r="A26" s="112"/>
      <c r="B26" s="110" t="s">
        <v>186</v>
      </c>
      <c r="C26" s="111"/>
      <c r="D26" s="113"/>
    </row>
    <row r="27" spans="1:4" ht="12.75">
      <c r="A27" s="112"/>
      <c r="B27" s="111"/>
      <c r="C27" s="111" t="s">
        <v>187</v>
      </c>
      <c r="D27" s="113"/>
    </row>
    <row r="28" spans="1:4" ht="12.75">
      <c r="A28" s="112"/>
      <c r="B28" s="110" t="s">
        <v>188</v>
      </c>
      <c r="C28" s="111"/>
      <c r="D28" s="113"/>
    </row>
    <row r="29" spans="1:4" ht="12.75">
      <c r="A29" s="112"/>
      <c r="B29" s="111"/>
      <c r="C29" s="111" t="s">
        <v>189</v>
      </c>
      <c r="D29" s="113"/>
    </row>
    <row r="30" spans="1:4" ht="12.75">
      <c r="A30" s="112"/>
      <c r="B30" s="110" t="s">
        <v>190</v>
      </c>
      <c r="C30" s="111"/>
      <c r="D30" s="113"/>
    </row>
    <row r="31" spans="1:4" ht="12.75">
      <c r="A31" s="112"/>
      <c r="B31" s="111" t="s">
        <v>191</v>
      </c>
      <c r="C31" s="111" t="s">
        <v>192</v>
      </c>
      <c r="D31" s="113"/>
    </row>
    <row r="32" spans="1:4" ht="12.75">
      <c r="A32" s="112"/>
      <c r="B32" s="111"/>
      <c r="C32" s="110" t="s">
        <v>193</v>
      </c>
      <c r="D32" s="113"/>
    </row>
    <row r="33" spans="1:4" ht="12.75">
      <c r="A33" s="112"/>
      <c r="B33" s="111"/>
      <c r="C33" s="110" t="s">
        <v>194</v>
      </c>
      <c r="D33" s="113"/>
    </row>
    <row r="34" spans="1:4" ht="12.75">
      <c r="A34" s="112"/>
      <c r="B34" s="111"/>
      <c r="C34" s="110" t="s">
        <v>195</v>
      </c>
      <c r="D34" s="113"/>
    </row>
    <row r="35" spans="1:4" ht="12.75">
      <c r="A35" s="112"/>
      <c r="B35" s="111"/>
      <c r="C35" s="110" t="s">
        <v>196</v>
      </c>
      <c r="D35" s="113"/>
    </row>
    <row r="36" spans="1:4" ht="12.75">
      <c r="A36" s="112"/>
      <c r="B36" s="111"/>
      <c r="C36" s="110" t="s">
        <v>197</v>
      </c>
      <c r="D36" s="113"/>
    </row>
    <row r="37" spans="1:4" ht="12.75">
      <c r="A37" s="112"/>
      <c r="B37" s="111"/>
      <c r="C37" s="110" t="s">
        <v>198</v>
      </c>
      <c r="D37" s="113"/>
    </row>
    <row r="38" spans="1:4" ht="12.75">
      <c r="A38" s="112"/>
      <c r="B38" s="111"/>
      <c r="C38" s="111"/>
      <c r="D38" s="113"/>
    </row>
    <row r="39" spans="1:4" ht="15.75">
      <c r="A39" s="112"/>
      <c r="B39" s="106" t="s">
        <v>199</v>
      </c>
      <c r="C39" s="107" t="s">
        <v>200</v>
      </c>
      <c r="D39" s="113"/>
    </row>
    <row r="40" spans="1:4" ht="12.75">
      <c r="A40" s="112"/>
      <c r="B40" s="111"/>
      <c r="C40" s="111"/>
      <c r="D40" s="113"/>
    </row>
    <row r="41" spans="1:4" ht="12.75">
      <c r="A41" s="112"/>
      <c r="B41" s="111"/>
      <c r="C41" s="110" t="s">
        <v>201</v>
      </c>
      <c r="D41" s="113"/>
    </row>
    <row r="42" spans="1:4" ht="12.75">
      <c r="A42" s="112"/>
      <c r="B42" s="111" t="s">
        <v>202</v>
      </c>
      <c r="C42" s="111"/>
      <c r="D42" s="113"/>
    </row>
    <row r="43" spans="1:4" ht="12.75">
      <c r="A43" s="112"/>
      <c r="B43" s="111"/>
      <c r="C43" s="111" t="s">
        <v>203</v>
      </c>
      <c r="D43" s="113"/>
    </row>
    <row r="44" spans="1:4" ht="12.75">
      <c r="A44" s="112"/>
      <c r="B44" s="111" t="s">
        <v>204</v>
      </c>
      <c r="C44" s="111"/>
      <c r="D44" s="113"/>
    </row>
    <row r="45" spans="1:4" ht="12.75">
      <c r="A45" s="112"/>
      <c r="B45" s="111"/>
      <c r="C45" s="111" t="s">
        <v>205</v>
      </c>
      <c r="D45" s="113"/>
    </row>
    <row r="46" spans="1:4" ht="12.75">
      <c r="A46" s="112"/>
      <c r="B46" s="111" t="s">
        <v>206</v>
      </c>
      <c r="C46" s="111"/>
      <c r="D46" s="113"/>
    </row>
    <row r="47" spans="1:4" ht="12.75">
      <c r="A47" s="112"/>
      <c r="B47" s="111"/>
      <c r="C47" s="111" t="s">
        <v>207</v>
      </c>
      <c r="D47" s="113"/>
    </row>
    <row r="48" spans="1:4" s="2" customFormat="1" ht="15">
      <c r="A48" s="112"/>
      <c r="B48" s="111" t="s">
        <v>208</v>
      </c>
      <c r="C48" s="111"/>
      <c r="D48" s="113"/>
    </row>
    <row r="49" spans="1:4" s="2" customFormat="1" ht="15">
      <c r="A49" s="112"/>
      <c r="B49" s="15"/>
      <c r="C49" s="15" t="s">
        <v>209</v>
      </c>
      <c r="D49" s="113"/>
    </row>
    <row r="50" spans="1:4" s="2" customFormat="1" ht="15">
      <c r="A50" s="112"/>
      <c r="B50" s="15" t="s">
        <v>210</v>
      </c>
      <c r="C50" s="15"/>
      <c r="D50" s="113"/>
    </row>
    <row r="51" spans="1:4" s="2" customFormat="1" ht="15">
      <c r="A51" s="112"/>
      <c r="B51" s="15" t="s">
        <v>211</v>
      </c>
      <c r="C51" s="15"/>
      <c r="D51" s="113"/>
    </row>
    <row r="52" spans="1:4" s="2" customFormat="1" ht="15">
      <c r="A52" s="112"/>
      <c r="B52" s="15" t="s">
        <v>212</v>
      </c>
      <c r="C52" s="111"/>
      <c r="D52" s="113"/>
    </row>
    <row r="53" spans="1:4" s="2" customFormat="1" ht="15">
      <c r="A53" s="112"/>
      <c r="B53" s="111"/>
      <c r="C53" t="s">
        <v>652</v>
      </c>
      <c r="D53" s="113"/>
    </row>
    <row r="54" spans="1:4" s="2" customFormat="1" ht="15">
      <c r="A54" s="112"/>
      <c r="B54" s="111"/>
      <c r="C54" s="111" t="s">
        <v>213</v>
      </c>
      <c r="D54" s="113"/>
    </row>
    <row r="55" spans="1:4" s="2" customFormat="1" ht="15">
      <c r="A55" s="114"/>
      <c r="B55" s="7"/>
      <c r="C55" s="7" t="s">
        <v>214</v>
      </c>
      <c r="D55" s="115"/>
    </row>
    <row r="56" spans="1:4" s="2" customFormat="1" ht="15">
      <c r="A56" s="104"/>
      <c r="B56" s="15"/>
      <c r="C56" s="15" t="s">
        <v>215</v>
      </c>
      <c r="D56" s="105"/>
    </row>
    <row r="57" spans="1:4" ht="12.75">
      <c r="A57" s="104"/>
      <c r="B57" s="15" t="s">
        <v>216</v>
      </c>
      <c r="C57" s="15"/>
      <c r="D57" s="105"/>
    </row>
    <row r="58" spans="1:4" ht="12.75">
      <c r="A58" s="104"/>
      <c r="B58" s="15"/>
      <c r="C58" s="15"/>
      <c r="D58" s="105"/>
    </row>
    <row r="59" spans="1:4" ht="12.75">
      <c r="A59" s="104"/>
      <c r="B59" s="15"/>
      <c r="C59" s="15"/>
      <c r="D59" s="105"/>
    </row>
    <row r="60" spans="1:4" ht="12.75">
      <c r="A60" s="104"/>
      <c r="B60" s="15"/>
      <c r="C60" s="15"/>
      <c r="D60" s="116">
        <v>1</v>
      </c>
    </row>
    <row r="61" spans="1:4" ht="12.75">
      <c r="A61" s="117"/>
      <c r="B61" s="118"/>
      <c r="C61" s="118"/>
      <c r="D61" s="119"/>
    </row>
    <row r="62" ht="12.75">
      <c r="C62" s="120"/>
    </row>
  </sheetData>
  <sheetProtection/>
  <mergeCells count="1">
    <mergeCell ref="A3:D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28125" style="0" customWidth="1"/>
    <col min="2" max="2" width="33.28125" style="0" customWidth="1"/>
    <col min="3" max="3" width="16.00390625" style="0" customWidth="1"/>
    <col min="4" max="4" width="12.57421875" style="0" customWidth="1"/>
    <col min="5" max="5" width="13.00390625" style="0" customWidth="1"/>
    <col min="6" max="6" width="14.140625" style="0" customWidth="1"/>
    <col min="7" max="7" width="17.140625" style="0" customWidth="1"/>
    <col min="8" max="8" width="15.421875" style="0" customWidth="1"/>
    <col min="9" max="9" width="7.28125" style="0" customWidth="1"/>
  </cols>
  <sheetData>
    <row r="3" spans="2:8" ht="18">
      <c r="B3" s="339" t="s">
        <v>249</v>
      </c>
      <c r="C3" s="339"/>
      <c r="D3" s="339"/>
      <c r="G3" s="12"/>
      <c r="H3" s="13" t="s">
        <v>12</v>
      </c>
    </row>
    <row r="5" spans="1:8" ht="18">
      <c r="A5" s="343" t="s">
        <v>365</v>
      </c>
      <c r="B5" s="343"/>
      <c r="C5" s="343"/>
      <c r="D5" s="343"/>
      <c r="E5" s="343"/>
      <c r="F5" s="343"/>
      <c r="G5" s="343"/>
      <c r="H5" s="343"/>
    </row>
    <row r="7" spans="2:7" ht="14.25">
      <c r="B7" s="33" t="s">
        <v>144</v>
      </c>
      <c r="G7" s="34"/>
    </row>
    <row r="8" ht="13.5" thickBot="1"/>
    <row r="9" spans="1:9" ht="14.25">
      <c r="A9" s="124"/>
      <c r="B9" s="125"/>
      <c r="C9" s="121" t="s">
        <v>76</v>
      </c>
      <c r="D9" s="121" t="s">
        <v>77</v>
      </c>
      <c r="E9" s="122" t="s">
        <v>158</v>
      </c>
      <c r="F9" s="122" t="s">
        <v>157</v>
      </c>
      <c r="G9" s="121" t="s">
        <v>145</v>
      </c>
      <c r="H9" s="123" t="s">
        <v>146</v>
      </c>
      <c r="I9" s="35"/>
    </row>
    <row r="10" spans="1:9" ht="15">
      <c r="A10" s="126" t="s">
        <v>18</v>
      </c>
      <c r="B10" s="127" t="s">
        <v>161</v>
      </c>
      <c r="C10" s="128"/>
      <c r="D10" s="128"/>
      <c r="E10" s="128"/>
      <c r="F10" s="128"/>
      <c r="G10" s="128"/>
      <c r="H10" s="129">
        <f>SUM(C10:G10)</f>
        <v>0</v>
      </c>
      <c r="I10" s="36"/>
    </row>
    <row r="11" spans="1:9" ht="14.25">
      <c r="A11" s="130" t="s">
        <v>147</v>
      </c>
      <c r="B11" s="131" t="s">
        <v>148</v>
      </c>
      <c r="C11" s="128"/>
      <c r="D11" s="128"/>
      <c r="E11" s="128"/>
      <c r="F11" s="128"/>
      <c r="G11" s="128"/>
      <c r="H11" s="129">
        <f aca="true" t="shared" si="0" ref="H11:H22">SUM(C11:G11)</f>
        <v>0</v>
      </c>
      <c r="I11" s="36"/>
    </row>
    <row r="12" spans="1:9" ht="13.5" customHeight="1">
      <c r="A12" s="126" t="s">
        <v>149</v>
      </c>
      <c r="B12" s="127" t="s">
        <v>150</v>
      </c>
      <c r="C12" s="128">
        <v>100000</v>
      </c>
      <c r="D12" s="132"/>
      <c r="E12" s="132">
        <v>205000</v>
      </c>
      <c r="F12" s="132">
        <v>3788885</v>
      </c>
      <c r="G12" s="132">
        <v>0</v>
      </c>
      <c r="H12" s="129">
        <f t="shared" si="0"/>
        <v>4093885</v>
      </c>
      <c r="I12" s="36"/>
    </row>
    <row r="13" spans="1:9" ht="14.25">
      <c r="A13" s="133">
        <v>1</v>
      </c>
      <c r="B13" s="134" t="s">
        <v>151</v>
      </c>
      <c r="C13" s="132"/>
      <c r="D13" s="132"/>
      <c r="E13" s="132"/>
      <c r="F13" s="132"/>
      <c r="G13" s="132">
        <v>1139649</v>
      </c>
      <c r="H13" s="129">
        <f t="shared" si="0"/>
        <v>1139649</v>
      </c>
      <c r="I13" s="36"/>
    </row>
    <row r="14" spans="1:9" ht="14.25">
      <c r="A14" s="133">
        <v>2</v>
      </c>
      <c r="B14" s="134" t="s">
        <v>152</v>
      </c>
      <c r="C14" s="132"/>
      <c r="D14" s="132"/>
      <c r="E14" s="132"/>
      <c r="F14" s="132"/>
      <c r="G14" s="132"/>
      <c r="H14" s="129">
        <f t="shared" si="0"/>
        <v>0</v>
      </c>
      <c r="I14" s="36"/>
    </row>
    <row r="15" spans="1:9" ht="14.25">
      <c r="A15" s="133">
        <v>3</v>
      </c>
      <c r="B15" s="134" t="s">
        <v>153</v>
      </c>
      <c r="C15" s="132"/>
      <c r="D15" s="132"/>
      <c r="E15" s="132">
        <v>56700</v>
      </c>
      <c r="F15" s="132">
        <v>1082949</v>
      </c>
      <c r="G15" s="132">
        <v>-1139649</v>
      </c>
      <c r="H15" s="129">
        <f t="shared" si="0"/>
        <v>0</v>
      </c>
      <c r="I15" s="36"/>
    </row>
    <row r="16" spans="1:9" ht="12.75" customHeight="1">
      <c r="A16" s="133">
        <v>4</v>
      </c>
      <c r="B16" s="134" t="s">
        <v>154</v>
      </c>
      <c r="C16" s="132"/>
      <c r="D16" s="132"/>
      <c r="E16" s="132"/>
      <c r="F16" s="132"/>
      <c r="G16" s="132"/>
      <c r="H16" s="129">
        <f t="shared" si="0"/>
        <v>0</v>
      </c>
      <c r="I16" s="36"/>
    </row>
    <row r="17" spans="1:9" ht="15.75" thickBot="1">
      <c r="A17" s="126" t="s">
        <v>37</v>
      </c>
      <c r="B17" s="127" t="s">
        <v>355</v>
      </c>
      <c r="C17" s="135">
        <f aca="true" t="shared" si="1" ref="C17:H17">SUM(C12:C16)</f>
        <v>100000</v>
      </c>
      <c r="D17" s="135">
        <f t="shared" si="1"/>
        <v>0</v>
      </c>
      <c r="E17" s="135">
        <f t="shared" si="1"/>
        <v>261700</v>
      </c>
      <c r="F17" s="135">
        <f t="shared" si="1"/>
        <v>4871834</v>
      </c>
      <c r="G17" s="135">
        <f t="shared" si="1"/>
        <v>0</v>
      </c>
      <c r="H17" s="136">
        <f t="shared" si="1"/>
        <v>5233534</v>
      </c>
      <c r="I17" s="36"/>
    </row>
    <row r="18" spans="1:9" ht="15" thickTop="1">
      <c r="A18" s="130">
        <v>1</v>
      </c>
      <c r="B18" s="134" t="s">
        <v>151</v>
      </c>
      <c r="C18" s="132"/>
      <c r="D18" s="132"/>
      <c r="E18" s="132"/>
      <c r="F18" s="132"/>
      <c r="G18" s="132">
        <f>pasqyrat!V33</f>
        <v>1004961.4719999984</v>
      </c>
      <c r="H18" s="137">
        <f t="shared" si="0"/>
        <v>1004961.4719999984</v>
      </c>
      <c r="I18" s="36"/>
    </row>
    <row r="19" spans="1:9" ht="14.25">
      <c r="A19" s="130">
        <v>2</v>
      </c>
      <c r="B19" s="134" t="s">
        <v>152</v>
      </c>
      <c r="C19" s="132"/>
      <c r="D19" s="132"/>
      <c r="E19" s="132"/>
      <c r="F19" s="132"/>
      <c r="G19" s="132"/>
      <c r="H19" s="137">
        <f t="shared" si="0"/>
        <v>0</v>
      </c>
      <c r="I19" s="36"/>
    </row>
    <row r="20" spans="1:9" ht="14.25">
      <c r="A20" s="133">
        <v>3</v>
      </c>
      <c r="B20" s="134" t="s">
        <v>153</v>
      </c>
      <c r="C20" s="132"/>
      <c r="D20" s="132"/>
      <c r="E20" s="132"/>
      <c r="F20" s="132"/>
      <c r="G20" s="132"/>
      <c r="H20" s="137">
        <f t="shared" si="0"/>
        <v>0</v>
      </c>
      <c r="I20" s="36"/>
    </row>
    <row r="21" spans="1:9" ht="12.75" customHeight="1">
      <c r="A21" s="130">
        <v>4</v>
      </c>
      <c r="B21" s="134" t="s">
        <v>155</v>
      </c>
      <c r="C21" s="132"/>
      <c r="D21" s="132"/>
      <c r="E21" s="132"/>
      <c r="F21" s="132"/>
      <c r="G21" s="132"/>
      <c r="H21" s="137">
        <f t="shared" si="0"/>
        <v>0</v>
      </c>
      <c r="I21" s="36"/>
    </row>
    <row r="22" spans="1:9" ht="14.25">
      <c r="A22" s="133">
        <v>5</v>
      </c>
      <c r="B22" s="134" t="s">
        <v>156</v>
      </c>
      <c r="C22" s="132"/>
      <c r="D22" s="132"/>
      <c r="E22" s="132"/>
      <c r="F22" s="132"/>
      <c r="G22" s="132"/>
      <c r="H22" s="137">
        <f t="shared" si="0"/>
        <v>0</v>
      </c>
      <c r="I22" s="36"/>
    </row>
    <row r="23" spans="1:9" ht="15.75" thickBot="1">
      <c r="A23" s="138" t="s">
        <v>72</v>
      </c>
      <c r="B23" s="139" t="s">
        <v>630</v>
      </c>
      <c r="C23" s="140">
        <f aca="true" t="shared" si="2" ref="C23:H23">SUM(C17:C22)</f>
        <v>100000</v>
      </c>
      <c r="D23" s="140">
        <f t="shared" si="2"/>
        <v>0</v>
      </c>
      <c r="E23" s="140">
        <f t="shared" si="2"/>
        <v>261700</v>
      </c>
      <c r="F23" s="140">
        <f t="shared" si="2"/>
        <v>4871834</v>
      </c>
      <c r="G23" s="140">
        <f t="shared" si="2"/>
        <v>1004961.4719999984</v>
      </c>
      <c r="H23" s="141">
        <f t="shared" si="2"/>
        <v>6238495.471999998</v>
      </c>
      <c r="I23" s="36"/>
    </row>
    <row r="25" ht="13.5" customHeight="1"/>
  </sheetData>
  <sheetProtection/>
  <mergeCells count="2">
    <mergeCell ref="A5:H5"/>
    <mergeCell ref="B3:D3"/>
  </mergeCells>
  <printOptions/>
  <pageMargins left="0.7874015748031497" right="0" top="0.5905511811023623" bottom="0.1968503937007874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7.140625" style="0" customWidth="1"/>
    <col min="2" max="2" width="7.421875" style="0" customWidth="1"/>
    <col min="4" max="4" width="7.28125" style="0" customWidth="1"/>
    <col min="5" max="5" width="6.57421875" style="0" customWidth="1"/>
    <col min="6" max="6" width="12.421875" style="0" customWidth="1"/>
  </cols>
  <sheetData>
    <row r="1" spans="2:11" ht="12.75">
      <c r="B1" s="142"/>
      <c r="C1" s="143"/>
      <c r="D1" s="143"/>
      <c r="E1" s="143"/>
      <c r="F1" s="143"/>
      <c r="G1" s="143"/>
      <c r="H1" s="143"/>
      <c r="I1" s="143"/>
      <c r="J1" s="143"/>
      <c r="K1" s="144"/>
    </row>
    <row r="2" spans="2:11" ht="18">
      <c r="B2" s="145"/>
      <c r="C2" s="146" t="s">
        <v>229</v>
      </c>
      <c r="D2" s="146"/>
      <c r="E2" s="146"/>
      <c r="F2" s="339" t="s">
        <v>249</v>
      </c>
      <c r="G2" s="339"/>
      <c r="H2" s="339"/>
      <c r="I2" s="146"/>
      <c r="J2" s="146"/>
      <c r="K2" s="150"/>
    </row>
    <row r="3" spans="2:11" ht="20.25">
      <c r="B3" s="145"/>
      <c r="C3" s="146"/>
      <c r="D3" s="146"/>
      <c r="E3" s="146"/>
      <c r="F3" s="147"/>
      <c r="G3" s="148"/>
      <c r="H3" s="149"/>
      <c r="I3" s="146"/>
      <c r="J3" s="146"/>
      <c r="K3" s="150"/>
    </row>
    <row r="4" spans="2:11" ht="15.75">
      <c r="B4" s="151"/>
      <c r="C4" s="111" t="s">
        <v>230</v>
      </c>
      <c r="D4" s="111"/>
      <c r="E4" s="111"/>
      <c r="F4" s="5" t="s">
        <v>252</v>
      </c>
      <c r="G4" s="152"/>
      <c r="H4" s="153"/>
      <c r="I4" s="38"/>
      <c r="J4" s="38"/>
      <c r="K4" s="154"/>
    </row>
    <row r="5" spans="2:11" ht="15">
      <c r="B5" s="151"/>
      <c r="C5" s="111"/>
      <c r="D5" s="111"/>
      <c r="E5" s="111"/>
      <c r="F5" s="38"/>
      <c r="G5" s="155"/>
      <c r="H5" s="153"/>
      <c r="I5" s="38"/>
      <c r="J5" s="38"/>
      <c r="K5" s="154"/>
    </row>
    <row r="6" spans="2:11" ht="15">
      <c r="B6" s="151"/>
      <c r="C6" s="111" t="s">
        <v>231</v>
      </c>
      <c r="D6" s="111"/>
      <c r="E6" s="111"/>
      <c r="F6" s="344" t="s">
        <v>253</v>
      </c>
      <c r="G6" s="345"/>
      <c r="H6" s="345"/>
      <c r="I6" s="156"/>
      <c r="J6" s="156"/>
      <c r="K6" s="154"/>
    </row>
    <row r="7" spans="2:11" ht="18">
      <c r="B7" s="151"/>
      <c r="C7" s="111"/>
      <c r="D7" s="111"/>
      <c r="E7" s="111"/>
      <c r="F7" s="157"/>
      <c r="G7" s="38"/>
      <c r="H7" s="168" t="s">
        <v>232</v>
      </c>
      <c r="I7" s="158"/>
      <c r="J7" s="159"/>
      <c r="K7" s="154"/>
    </row>
    <row r="8" spans="2:11" ht="15.75">
      <c r="B8" s="151"/>
      <c r="C8" s="111"/>
      <c r="D8" s="111"/>
      <c r="E8" s="111"/>
      <c r="F8" s="157"/>
      <c r="G8" s="38"/>
      <c r="H8" s="167"/>
      <c r="I8" s="153"/>
      <c r="J8" s="38"/>
      <c r="K8" s="154"/>
    </row>
    <row r="9" spans="2:11" ht="15.75">
      <c r="B9" s="151"/>
      <c r="C9" s="111" t="s">
        <v>233</v>
      </c>
      <c r="D9" s="111"/>
      <c r="E9" s="111"/>
      <c r="F9" s="346" t="s">
        <v>367</v>
      </c>
      <c r="G9" s="346"/>
      <c r="H9" s="38"/>
      <c r="I9" s="38"/>
      <c r="J9" s="38"/>
      <c r="K9" s="154"/>
    </row>
    <row r="10" spans="2:11" ht="15.75">
      <c r="B10" s="151"/>
      <c r="C10" s="111"/>
      <c r="D10" s="111"/>
      <c r="E10" s="111"/>
      <c r="F10" s="160"/>
      <c r="G10" s="160"/>
      <c r="H10" s="38"/>
      <c r="I10" s="38"/>
      <c r="J10" s="38"/>
      <c r="K10" s="154"/>
    </row>
    <row r="11" spans="2:11" ht="15.75">
      <c r="B11" s="151"/>
      <c r="C11" s="111" t="s">
        <v>234</v>
      </c>
      <c r="D11" s="111"/>
      <c r="E11" s="111"/>
      <c r="F11" s="161">
        <v>16740</v>
      </c>
      <c r="G11" s="153"/>
      <c r="H11" s="38"/>
      <c r="I11" s="38"/>
      <c r="J11" s="38"/>
      <c r="K11" s="154"/>
    </row>
    <row r="12" spans="2:11" ht="15">
      <c r="B12" s="151"/>
      <c r="C12" s="111"/>
      <c r="D12" s="111"/>
      <c r="E12" s="111"/>
      <c r="F12" s="38"/>
      <c r="G12" s="38"/>
      <c r="H12" s="38"/>
      <c r="I12" s="38"/>
      <c r="J12" s="38"/>
      <c r="K12" s="154"/>
    </row>
    <row r="13" spans="2:11" ht="15.75">
      <c r="B13" s="151"/>
      <c r="C13" s="111" t="s">
        <v>235</v>
      </c>
      <c r="D13" s="111"/>
      <c r="E13" s="111"/>
      <c r="F13" s="347" t="s">
        <v>254</v>
      </c>
      <c r="G13" s="347"/>
      <c r="H13" s="347"/>
      <c r="I13" s="347"/>
      <c r="J13" s="347"/>
      <c r="K13" s="154"/>
    </row>
    <row r="14" spans="2:11" ht="15">
      <c r="B14" s="151"/>
      <c r="C14" s="38"/>
      <c r="D14" s="38"/>
      <c r="E14" s="38"/>
      <c r="F14" s="159"/>
      <c r="G14" s="159"/>
      <c r="H14" s="159"/>
      <c r="I14" s="159"/>
      <c r="J14" s="159"/>
      <c r="K14" s="154"/>
    </row>
    <row r="15" spans="2:11" ht="15.75">
      <c r="B15" s="162"/>
      <c r="C15" s="111"/>
      <c r="D15" s="111"/>
      <c r="E15" s="111"/>
      <c r="F15" s="170" t="s">
        <v>255</v>
      </c>
      <c r="G15" s="170"/>
      <c r="H15" s="170"/>
      <c r="I15" s="169"/>
      <c r="J15" s="169"/>
      <c r="K15" s="163"/>
    </row>
    <row r="16" spans="2:11" ht="12.75">
      <c r="B16" s="162"/>
      <c r="C16" s="111"/>
      <c r="D16" s="111"/>
      <c r="E16" s="111"/>
      <c r="F16" s="111"/>
      <c r="G16" s="111"/>
      <c r="H16" s="111"/>
      <c r="I16" s="111"/>
      <c r="J16" s="111"/>
      <c r="K16" s="163"/>
    </row>
    <row r="17" spans="2:11" ht="12.75">
      <c r="B17" s="162"/>
      <c r="C17" s="111"/>
      <c r="D17" s="111"/>
      <c r="E17" s="111"/>
      <c r="F17" s="111"/>
      <c r="G17" s="111"/>
      <c r="H17" s="111"/>
      <c r="I17" s="111"/>
      <c r="J17" s="111"/>
      <c r="K17" s="163"/>
    </row>
    <row r="18" spans="2:11" ht="12.75">
      <c r="B18" s="162"/>
      <c r="C18" s="111"/>
      <c r="D18" s="111"/>
      <c r="E18" s="111"/>
      <c r="F18" s="111"/>
      <c r="G18" s="111"/>
      <c r="H18" s="111"/>
      <c r="I18" s="111"/>
      <c r="J18" s="111"/>
      <c r="K18" s="163"/>
    </row>
    <row r="19" spans="2:11" ht="12.75">
      <c r="B19" s="162"/>
      <c r="C19" s="111"/>
      <c r="D19" s="111"/>
      <c r="E19" s="111"/>
      <c r="F19" s="111"/>
      <c r="G19" s="111"/>
      <c r="H19" s="111"/>
      <c r="I19" s="111"/>
      <c r="J19" s="111"/>
      <c r="K19" s="163"/>
    </row>
    <row r="20" spans="2:11" ht="12.75">
      <c r="B20" s="162"/>
      <c r="C20" s="111"/>
      <c r="D20" s="111"/>
      <c r="E20" s="111"/>
      <c r="F20" s="111"/>
      <c r="G20" s="111"/>
      <c r="H20" s="111"/>
      <c r="I20" s="111"/>
      <c r="J20" s="111"/>
      <c r="K20" s="163"/>
    </row>
    <row r="21" spans="2:11" ht="12.75">
      <c r="B21" s="162"/>
      <c r="C21" s="111"/>
      <c r="D21" s="111"/>
      <c r="E21" s="111"/>
      <c r="F21" s="111"/>
      <c r="G21" s="111"/>
      <c r="H21" s="111"/>
      <c r="I21" s="111"/>
      <c r="J21" s="111"/>
      <c r="K21" s="163"/>
    </row>
    <row r="22" spans="2:11" ht="12.75">
      <c r="B22" s="162"/>
      <c r="C22" s="111"/>
      <c r="D22" s="111"/>
      <c r="E22" s="111"/>
      <c r="F22" s="111"/>
      <c r="G22" s="111"/>
      <c r="H22" s="111"/>
      <c r="I22" s="111"/>
      <c r="J22" s="111"/>
      <c r="K22" s="163"/>
    </row>
    <row r="23" spans="2:11" ht="33.75">
      <c r="B23" s="348" t="s">
        <v>236</v>
      </c>
      <c r="C23" s="349"/>
      <c r="D23" s="349"/>
      <c r="E23" s="349"/>
      <c r="F23" s="349"/>
      <c r="G23" s="349"/>
      <c r="H23" s="349"/>
      <c r="I23" s="349"/>
      <c r="J23" s="349"/>
      <c r="K23" s="350"/>
    </row>
    <row r="24" spans="2:11" ht="12.75">
      <c r="B24" s="162"/>
      <c r="C24" s="351" t="s">
        <v>237</v>
      </c>
      <c r="D24" s="351"/>
      <c r="E24" s="351"/>
      <c r="F24" s="351"/>
      <c r="G24" s="351"/>
      <c r="H24" s="351"/>
      <c r="I24" s="351"/>
      <c r="J24" s="351"/>
      <c r="K24" s="163"/>
    </row>
    <row r="25" spans="2:11" ht="12.75">
      <c r="B25" s="162"/>
      <c r="C25" s="351" t="s">
        <v>238</v>
      </c>
      <c r="D25" s="351"/>
      <c r="E25" s="351"/>
      <c r="F25" s="351"/>
      <c r="G25" s="351"/>
      <c r="H25" s="351"/>
      <c r="I25" s="351"/>
      <c r="J25" s="351"/>
      <c r="K25" s="163"/>
    </row>
    <row r="26" spans="2:11" ht="12.75">
      <c r="B26" s="162"/>
      <c r="C26" s="111"/>
      <c r="D26" s="111"/>
      <c r="E26" s="111"/>
      <c r="F26" s="111"/>
      <c r="G26" s="111"/>
      <c r="H26" s="111"/>
      <c r="I26" s="111"/>
      <c r="J26" s="111"/>
      <c r="K26" s="163"/>
    </row>
    <row r="27" spans="2:11" ht="12.75">
      <c r="B27" s="162"/>
      <c r="C27" s="111"/>
      <c r="D27" s="111"/>
      <c r="E27" s="111"/>
      <c r="F27" s="111"/>
      <c r="G27" s="111"/>
      <c r="H27" s="111"/>
      <c r="I27" s="111"/>
      <c r="J27" s="111"/>
      <c r="K27" s="163"/>
    </row>
    <row r="28" spans="2:11" ht="33.75">
      <c r="B28" s="162"/>
      <c r="C28" s="111"/>
      <c r="D28" s="352" t="s">
        <v>366</v>
      </c>
      <c r="E28" s="352"/>
      <c r="F28" s="352"/>
      <c r="G28" s="352"/>
      <c r="H28" s="352"/>
      <c r="I28" s="352"/>
      <c r="J28" s="111"/>
      <c r="K28" s="163"/>
    </row>
    <row r="29" spans="2:11" ht="12.75">
      <c r="B29" s="162"/>
      <c r="C29" s="111"/>
      <c r="D29" s="111"/>
      <c r="E29" s="111"/>
      <c r="F29" s="111"/>
      <c r="G29" s="111"/>
      <c r="H29" s="111"/>
      <c r="I29" s="111"/>
      <c r="J29" s="111"/>
      <c r="K29" s="163"/>
    </row>
    <row r="30" spans="2:11" ht="12.75">
      <c r="B30" s="162"/>
      <c r="C30" s="111"/>
      <c r="D30" s="111"/>
      <c r="E30" s="111"/>
      <c r="F30" s="111"/>
      <c r="G30" s="111"/>
      <c r="H30" s="111"/>
      <c r="I30" s="111"/>
      <c r="J30" s="111"/>
      <c r="K30" s="163"/>
    </row>
    <row r="31" spans="2:11" ht="12.75">
      <c r="B31" s="162"/>
      <c r="C31" s="111"/>
      <c r="D31" s="111"/>
      <c r="E31" s="111"/>
      <c r="F31" s="111"/>
      <c r="G31" s="111"/>
      <c r="H31" s="111"/>
      <c r="I31" s="111"/>
      <c r="J31" s="111"/>
      <c r="K31" s="163"/>
    </row>
    <row r="32" spans="2:11" ht="12.75">
      <c r="B32" s="162"/>
      <c r="C32" s="111"/>
      <c r="D32" s="111"/>
      <c r="E32" s="111"/>
      <c r="F32" s="111"/>
      <c r="G32" s="111"/>
      <c r="H32" s="111"/>
      <c r="I32" s="111"/>
      <c r="J32" s="111"/>
      <c r="K32" s="163"/>
    </row>
    <row r="33" spans="2:11" ht="12.75">
      <c r="B33" s="162"/>
      <c r="C33" s="111"/>
      <c r="D33" s="111"/>
      <c r="E33" s="111"/>
      <c r="F33" s="111"/>
      <c r="G33" s="111"/>
      <c r="H33" s="111"/>
      <c r="I33" s="111"/>
      <c r="J33" s="111"/>
      <c r="K33" s="163"/>
    </row>
    <row r="34" spans="2:11" ht="12.75">
      <c r="B34" s="162"/>
      <c r="C34" s="111"/>
      <c r="D34" s="111"/>
      <c r="E34" s="111"/>
      <c r="F34" s="111"/>
      <c r="G34" s="111"/>
      <c r="H34" s="111"/>
      <c r="I34" s="111"/>
      <c r="J34" s="111"/>
      <c r="K34" s="163"/>
    </row>
    <row r="35" spans="2:11" ht="12.75">
      <c r="B35" s="145"/>
      <c r="C35" s="146" t="s">
        <v>239</v>
      </c>
      <c r="D35" s="146"/>
      <c r="E35" s="146"/>
      <c r="F35" s="146"/>
      <c r="G35" s="146"/>
      <c r="H35" s="353" t="s">
        <v>240</v>
      </c>
      <c r="I35" s="353"/>
      <c r="J35" s="146"/>
      <c r="K35" s="150"/>
    </row>
    <row r="36" spans="2:11" ht="12.75">
      <c r="B36" s="145"/>
      <c r="C36" s="146" t="s">
        <v>241</v>
      </c>
      <c r="D36" s="146"/>
      <c r="E36" s="146"/>
      <c r="F36" s="146"/>
      <c r="G36" s="146"/>
      <c r="H36" s="357" t="s">
        <v>242</v>
      </c>
      <c r="I36" s="357"/>
      <c r="J36" s="146"/>
      <c r="K36" s="150"/>
    </row>
    <row r="37" spans="2:11" ht="12.75">
      <c r="B37" s="145"/>
      <c r="C37" s="146" t="s">
        <v>243</v>
      </c>
      <c r="D37" s="146"/>
      <c r="E37" s="146"/>
      <c r="F37" s="146"/>
      <c r="G37" s="146"/>
      <c r="H37" s="357" t="s">
        <v>160</v>
      </c>
      <c r="I37" s="357"/>
      <c r="J37" s="146"/>
      <c r="K37" s="150"/>
    </row>
    <row r="38" spans="2:11" ht="12.75">
      <c r="B38" s="145"/>
      <c r="C38" s="146" t="s">
        <v>244</v>
      </c>
      <c r="D38" s="146"/>
      <c r="E38" s="146"/>
      <c r="F38" s="146"/>
      <c r="G38" s="146"/>
      <c r="H38" s="357" t="s">
        <v>160</v>
      </c>
      <c r="I38" s="357"/>
      <c r="J38" s="146"/>
      <c r="K38" s="150"/>
    </row>
    <row r="39" spans="2:11" ht="12.75">
      <c r="B39" s="162"/>
      <c r="C39" s="111"/>
      <c r="D39" s="111"/>
      <c r="E39" s="111"/>
      <c r="F39" s="111"/>
      <c r="G39" s="111"/>
      <c r="H39" s="111"/>
      <c r="I39" s="111"/>
      <c r="J39" s="111"/>
      <c r="K39" s="163"/>
    </row>
    <row r="40" spans="2:11" ht="15">
      <c r="B40" s="151"/>
      <c r="C40" s="146" t="s">
        <v>245</v>
      </c>
      <c r="D40" s="146"/>
      <c r="E40" s="146"/>
      <c r="F40" s="146"/>
      <c r="G40" s="149" t="s">
        <v>246</v>
      </c>
      <c r="H40" s="356" t="s">
        <v>368</v>
      </c>
      <c r="I40" s="358"/>
      <c r="J40" s="38"/>
      <c r="K40" s="154"/>
    </row>
    <row r="41" spans="2:11" ht="15">
      <c r="B41" s="151"/>
      <c r="C41" s="146"/>
      <c r="D41" s="146"/>
      <c r="E41" s="146"/>
      <c r="F41" s="146"/>
      <c r="G41" s="149" t="s">
        <v>247</v>
      </c>
      <c r="H41" s="354" t="s">
        <v>369</v>
      </c>
      <c r="I41" s="355"/>
      <c r="J41" s="38"/>
      <c r="K41" s="154"/>
    </row>
    <row r="42" spans="2:11" ht="15">
      <c r="B42" s="151"/>
      <c r="C42" s="146"/>
      <c r="D42" s="146"/>
      <c r="E42" s="146"/>
      <c r="F42" s="146"/>
      <c r="G42" s="149"/>
      <c r="H42" s="149"/>
      <c r="I42" s="149"/>
      <c r="J42" s="38"/>
      <c r="K42" s="154"/>
    </row>
    <row r="43" spans="2:11" ht="15">
      <c r="B43" s="151"/>
      <c r="C43" s="146" t="s">
        <v>248</v>
      </c>
      <c r="D43" s="146"/>
      <c r="E43" s="146"/>
      <c r="F43" s="149"/>
      <c r="G43" s="146"/>
      <c r="H43" s="356" t="s">
        <v>370</v>
      </c>
      <c r="I43" s="356"/>
      <c r="J43" s="38"/>
      <c r="K43" s="154"/>
    </row>
    <row r="44" spans="2:11" ht="13.5" thickBot="1">
      <c r="B44" s="164"/>
      <c r="C44" s="165"/>
      <c r="D44" s="165"/>
      <c r="E44" s="165"/>
      <c r="F44" s="165"/>
      <c r="G44" s="165"/>
      <c r="H44" s="165"/>
      <c r="I44" s="165"/>
      <c r="J44" s="165"/>
      <c r="K44" s="166"/>
    </row>
  </sheetData>
  <sheetProtection/>
  <mergeCells count="15">
    <mergeCell ref="C25:J25"/>
    <mergeCell ref="D28:I28"/>
    <mergeCell ref="H35:I35"/>
    <mergeCell ref="H41:I41"/>
    <mergeCell ref="H43:I43"/>
    <mergeCell ref="H36:I36"/>
    <mergeCell ref="H37:I37"/>
    <mergeCell ref="H38:I38"/>
    <mergeCell ref="H40:I40"/>
    <mergeCell ref="F2:H2"/>
    <mergeCell ref="F6:H6"/>
    <mergeCell ref="F9:G9"/>
    <mergeCell ref="F13:J13"/>
    <mergeCell ref="B23:K23"/>
    <mergeCell ref="C24:J2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49">
      <selection activeCell="B39" sqref="B39:C39"/>
    </sheetView>
  </sheetViews>
  <sheetFormatPr defaultColWidth="9.140625" defaultRowHeight="12.75"/>
  <cols>
    <col min="1" max="1" width="5.421875" style="0" customWidth="1"/>
    <col min="5" max="5" width="12.421875" style="0" customWidth="1"/>
    <col min="6" max="6" width="12.140625" style="0" customWidth="1"/>
    <col min="7" max="7" width="12.7109375" style="0" customWidth="1"/>
    <col min="8" max="8" width="15.00390625" style="0" customWidth="1"/>
  </cols>
  <sheetData>
    <row r="1" ht="20.25">
      <c r="B1" s="188" t="s">
        <v>344</v>
      </c>
    </row>
    <row r="2" spans="2:8" ht="18.75">
      <c r="B2" s="359" t="s">
        <v>371</v>
      </c>
      <c r="C2" s="359"/>
      <c r="D2" s="359"/>
      <c r="E2" s="359"/>
      <c r="F2" s="359"/>
      <c r="G2" s="359"/>
      <c r="H2" s="359"/>
    </row>
    <row r="4" spans="1:8" ht="12.75">
      <c r="A4" s="3" t="s">
        <v>2</v>
      </c>
      <c r="B4" s="362" t="s">
        <v>5</v>
      </c>
      <c r="C4" s="362"/>
      <c r="D4" s="3" t="s">
        <v>345</v>
      </c>
      <c r="E4" s="3" t="s">
        <v>346</v>
      </c>
      <c r="F4" s="3" t="s">
        <v>347</v>
      </c>
      <c r="G4" s="3" t="s">
        <v>348</v>
      </c>
      <c r="H4" s="3" t="s">
        <v>349</v>
      </c>
    </row>
    <row r="5" spans="1:8" ht="12.75">
      <c r="A5" s="3"/>
      <c r="B5" s="362"/>
      <c r="C5" s="362"/>
      <c r="D5" s="3"/>
      <c r="E5" s="3" t="s">
        <v>368</v>
      </c>
      <c r="F5" s="3"/>
      <c r="G5" s="3"/>
      <c r="H5" s="3" t="s">
        <v>369</v>
      </c>
    </row>
    <row r="6" spans="1:8" ht="12.75">
      <c r="A6" s="3">
        <v>1</v>
      </c>
      <c r="B6" s="361" t="s">
        <v>7</v>
      </c>
      <c r="C6" s="361"/>
      <c r="D6" s="3"/>
      <c r="E6" s="191">
        <v>10047700</v>
      </c>
      <c r="F6" s="191"/>
      <c r="G6" s="191"/>
      <c r="H6" s="191">
        <v>10047700</v>
      </c>
    </row>
    <row r="7" spans="1:8" ht="12.75">
      <c r="A7" s="3">
        <v>2</v>
      </c>
      <c r="B7" s="361" t="s">
        <v>350</v>
      </c>
      <c r="C7" s="361"/>
      <c r="D7" s="3"/>
      <c r="E7" s="191">
        <v>2920000</v>
      </c>
      <c r="F7" s="191"/>
      <c r="G7" s="191"/>
      <c r="H7" s="191">
        <v>2920000</v>
      </c>
    </row>
    <row r="8" spans="1:8" ht="12.75">
      <c r="A8" s="3">
        <v>3</v>
      </c>
      <c r="B8" s="361" t="s">
        <v>351</v>
      </c>
      <c r="C8" s="361"/>
      <c r="D8" s="3"/>
      <c r="E8" s="191">
        <v>11509000</v>
      </c>
      <c r="F8" s="191"/>
      <c r="G8" s="191"/>
      <c r="H8" s="191">
        <v>11509000</v>
      </c>
    </row>
    <row r="9" spans="1:8" ht="12.75">
      <c r="A9" s="3">
        <v>4</v>
      </c>
      <c r="B9" s="361" t="s">
        <v>352</v>
      </c>
      <c r="C9" s="361"/>
      <c r="D9" s="3"/>
      <c r="E9" s="191">
        <v>125000</v>
      </c>
      <c r="F9" s="191"/>
      <c r="G9" s="191"/>
      <c r="H9" s="191">
        <v>125000</v>
      </c>
    </row>
    <row r="10" spans="1:8" ht="12.75">
      <c r="A10" s="3">
        <v>5</v>
      </c>
      <c r="B10" s="361" t="s">
        <v>353</v>
      </c>
      <c r="C10" s="361"/>
      <c r="D10" s="3"/>
      <c r="E10" s="191">
        <v>250000</v>
      </c>
      <c r="F10" s="191"/>
      <c r="G10" s="191"/>
      <c r="H10" s="191">
        <v>250000</v>
      </c>
    </row>
    <row r="11" spans="1:8" ht="12.75">
      <c r="A11" s="3">
        <v>6</v>
      </c>
      <c r="B11" s="190" t="s">
        <v>356</v>
      </c>
      <c r="C11" s="190"/>
      <c r="D11" s="3"/>
      <c r="E11" s="191">
        <v>23780000</v>
      </c>
      <c r="F11" s="191">
        <v>12006310</v>
      </c>
      <c r="G11" s="191">
        <v>8746310</v>
      </c>
      <c r="H11" s="191">
        <f>E11+F11-G11</f>
        <v>27040000</v>
      </c>
    </row>
    <row r="12" spans="1:8" ht="12.75">
      <c r="A12" s="3"/>
      <c r="B12" s="190"/>
      <c r="C12" s="190"/>
      <c r="D12" s="3"/>
      <c r="E12" s="191"/>
      <c r="F12" s="191"/>
      <c r="G12" s="191"/>
      <c r="H12" s="191"/>
    </row>
    <row r="13" spans="1:8" ht="12.75">
      <c r="A13" s="3"/>
      <c r="B13" s="362" t="s">
        <v>146</v>
      </c>
      <c r="C13" s="362"/>
      <c r="D13" s="3"/>
      <c r="E13" s="191">
        <f>E11+E10+E9+E8+E7+E6</f>
        <v>48631700</v>
      </c>
      <c r="F13" s="191">
        <f>F11+F10+F9+F8+F7+F6</f>
        <v>12006310</v>
      </c>
      <c r="G13" s="191">
        <f>G11+G10+G9+G8+G7+G6</f>
        <v>8746310</v>
      </c>
      <c r="H13" s="191">
        <f>H11+H10+H9+H8+H7+H6</f>
        <v>51891700</v>
      </c>
    </row>
    <row r="14" spans="1:8" ht="12.75">
      <c r="A14" s="3"/>
      <c r="B14" s="3"/>
      <c r="C14" s="3"/>
      <c r="D14" s="3"/>
      <c r="E14" s="3"/>
      <c r="F14" s="3"/>
      <c r="G14" s="3"/>
      <c r="H14" s="3"/>
    </row>
    <row r="17" spans="2:8" ht="18.75">
      <c r="B17" s="359" t="s">
        <v>372</v>
      </c>
      <c r="C17" s="359"/>
      <c r="D17" s="359"/>
      <c r="E17" s="359"/>
      <c r="F17" s="359"/>
      <c r="G17" s="359"/>
      <c r="H17" s="359"/>
    </row>
    <row r="19" spans="1:8" ht="12.75">
      <c r="A19" s="3" t="s">
        <v>2</v>
      </c>
      <c r="B19" s="362" t="s">
        <v>5</v>
      </c>
      <c r="C19" s="362"/>
      <c r="D19" s="3" t="s">
        <v>345</v>
      </c>
      <c r="E19" s="3" t="s">
        <v>346</v>
      </c>
      <c r="F19" s="3" t="s">
        <v>347</v>
      </c>
      <c r="G19" s="3" t="s">
        <v>348</v>
      </c>
      <c r="H19" s="3" t="s">
        <v>349</v>
      </c>
    </row>
    <row r="20" spans="1:8" ht="12.75">
      <c r="A20" s="3"/>
      <c r="B20" s="362"/>
      <c r="C20" s="362"/>
      <c r="D20" s="3"/>
      <c r="E20" s="3" t="s">
        <v>368</v>
      </c>
      <c r="F20" s="3"/>
      <c r="G20" s="3"/>
      <c r="H20" s="3" t="s">
        <v>369</v>
      </c>
    </row>
    <row r="21" spans="1:8" ht="12.75">
      <c r="A21" s="3">
        <v>1</v>
      </c>
      <c r="B21" s="361" t="s">
        <v>7</v>
      </c>
      <c r="C21" s="361"/>
      <c r="D21" s="3"/>
      <c r="E21" s="191">
        <v>1774122</v>
      </c>
      <c r="F21" s="191">
        <f>E34*0.04</f>
        <v>330943.12</v>
      </c>
      <c r="G21" s="191"/>
      <c r="H21" s="191">
        <f>SUM(E21:G21)</f>
        <v>2105065.12</v>
      </c>
    </row>
    <row r="22" spans="1:8" ht="12.75">
      <c r="A22" s="3">
        <v>2</v>
      </c>
      <c r="B22" s="361" t="s">
        <v>350</v>
      </c>
      <c r="C22" s="361"/>
      <c r="D22" s="3"/>
      <c r="E22" s="191">
        <v>1531800</v>
      </c>
      <c r="F22" s="191">
        <f>E35*0.2</f>
        <v>277640</v>
      </c>
      <c r="G22" s="191"/>
      <c r="H22" s="191">
        <f>SUM(E22:G22)</f>
        <v>1809440</v>
      </c>
    </row>
    <row r="23" spans="1:8" ht="12.75">
      <c r="A23" s="3">
        <v>3</v>
      </c>
      <c r="B23" s="361" t="s">
        <v>354</v>
      </c>
      <c r="C23" s="361"/>
      <c r="D23" s="3"/>
      <c r="E23" s="191">
        <v>7662522</v>
      </c>
      <c r="F23" s="191">
        <f>E36*0.1</f>
        <v>384647.80000000005</v>
      </c>
      <c r="G23" s="191"/>
      <c r="H23" s="191">
        <f>SUM(E23:G23)</f>
        <v>8047169.8</v>
      </c>
    </row>
    <row r="24" spans="1:8" ht="12.75">
      <c r="A24" s="3">
        <v>4</v>
      </c>
      <c r="B24" s="361" t="s">
        <v>352</v>
      </c>
      <c r="C24" s="361"/>
      <c r="D24" s="3"/>
      <c r="E24" s="191">
        <v>88500</v>
      </c>
      <c r="F24" s="191">
        <f>E37*0.25</f>
        <v>9125</v>
      </c>
      <c r="G24" s="191"/>
      <c r="H24" s="191">
        <f>SUM(E24:G24)</f>
        <v>97625</v>
      </c>
    </row>
    <row r="25" spans="1:8" ht="12.75">
      <c r="A25" s="3">
        <v>5</v>
      </c>
      <c r="B25" s="361" t="s">
        <v>353</v>
      </c>
      <c r="C25" s="361"/>
      <c r="D25" s="3"/>
      <c r="E25" s="191">
        <v>86400</v>
      </c>
      <c r="F25" s="191">
        <f>E38*0.2</f>
        <v>32720</v>
      </c>
      <c r="G25" s="191"/>
      <c r="H25" s="191">
        <f>SUM(E25:G25)</f>
        <v>119120</v>
      </c>
    </row>
    <row r="26" spans="1:8" ht="12.75">
      <c r="A26" s="3"/>
      <c r="B26" s="362" t="s">
        <v>146</v>
      </c>
      <c r="C26" s="362"/>
      <c r="D26" s="3"/>
      <c r="E26" s="191">
        <f>SUM(E21:E25)</f>
        <v>11143344</v>
      </c>
      <c r="F26" s="191">
        <f>SUM(F21:F25)</f>
        <v>1035075.92</v>
      </c>
      <c r="G26" s="191">
        <f>SUM(G21:G25)</f>
        <v>0</v>
      </c>
      <c r="H26" s="191">
        <f>SUM(H21:H25)</f>
        <v>12178419.92</v>
      </c>
    </row>
    <row r="29" spans="2:8" ht="18.75">
      <c r="B29" s="359" t="s">
        <v>373</v>
      </c>
      <c r="C29" s="359"/>
      <c r="D29" s="359"/>
      <c r="E29" s="359"/>
      <c r="F29" s="359"/>
      <c r="G29" s="359"/>
      <c r="H29" s="359"/>
    </row>
    <row r="32" spans="1:8" ht="12.75">
      <c r="A32" s="3" t="s">
        <v>2</v>
      </c>
      <c r="B32" s="362" t="s">
        <v>5</v>
      </c>
      <c r="C32" s="362"/>
      <c r="D32" s="3" t="s">
        <v>345</v>
      </c>
      <c r="E32" s="3" t="s">
        <v>346</v>
      </c>
      <c r="F32" s="3" t="s">
        <v>347</v>
      </c>
      <c r="G32" s="3" t="s">
        <v>348</v>
      </c>
      <c r="H32" s="3" t="s">
        <v>349</v>
      </c>
    </row>
    <row r="33" spans="1:8" ht="12.75">
      <c r="A33" s="3"/>
      <c r="B33" s="362"/>
      <c r="C33" s="362"/>
      <c r="D33" s="3"/>
      <c r="E33" s="3" t="s">
        <v>368</v>
      </c>
      <c r="F33" s="3"/>
      <c r="G33" s="3"/>
      <c r="H33" s="3" t="s">
        <v>369</v>
      </c>
    </row>
    <row r="34" spans="1:8" ht="12.75">
      <c r="A34" s="3">
        <v>1</v>
      </c>
      <c r="B34" s="361" t="s">
        <v>7</v>
      </c>
      <c r="C34" s="361"/>
      <c r="D34" s="3"/>
      <c r="E34" s="191">
        <f>E6-E21</f>
        <v>8273578</v>
      </c>
      <c r="F34" s="191"/>
      <c r="G34" s="191">
        <f>G6+F21</f>
        <v>330943.12</v>
      </c>
      <c r="H34" s="191">
        <f>E34-G34</f>
        <v>7942634.88</v>
      </c>
    </row>
    <row r="35" spans="1:8" ht="12.75">
      <c r="A35" s="3">
        <v>2</v>
      </c>
      <c r="B35" s="361" t="s">
        <v>350</v>
      </c>
      <c r="C35" s="361"/>
      <c r="D35" s="3"/>
      <c r="E35" s="191">
        <f>E7-E22</f>
        <v>1388200</v>
      </c>
      <c r="F35" s="191"/>
      <c r="G35" s="191">
        <f>G7+F22</f>
        <v>277640</v>
      </c>
      <c r="H35" s="191">
        <f>E35-G35</f>
        <v>1110560</v>
      </c>
    </row>
    <row r="36" spans="1:8" ht="12.75">
      <c r="A36" s="3">
        <v>3</v>
      </c>
      <c r="B36" s="361" t="s">
        <v>354</v>
      </c>
      <c r="C36" s="361"/>
      <c r="D36" s="3"/>
      <c r="E36" s="191">
        <f>E8-E23</f>
        <v>3846478</v>
      </c>
      <c r="F36" s="191"/>
      <c r="G36" s="191">
        <f>G8+F23</f>
        <v>384647.80000000005</v>
      </c>
      <c r="H36" s="191">
        <f>E36-G36</f>
        <v>3461830.2</v>
      </c>
    </row>
    <row r="37" spans="1:8" ht="12.75">
      <c r="A37" s="3">
        <v>4</v>
      </c>
      <c r="B37" s="361" t="s">
        <v>352</v>
      </c>
      <c r="C37" s="361"/>
      <c r="D37" s="3"/>
      <c r="E37" s="191">
        <f>E9-E24</f>
        <v>36500</v>
      </c>
      <c r="F37" s="191"/>
      <c r="G37" s="191">
        <f>G9+F24</f>
        <v>9125</v>
      </c>
      <c r="H37" s="191">
        <f>E37-G37</f>
        <v>27375</v>
      </c>
    </row>
    <row r="38" spans="1:8" ht="12.75">
      <c r="A38" s="3">
        <v>5</v>
      </c>
      <c r="B38" s="361" t="s">
        <v>353</v>
      </c>
      <c r="C38" s="361"/>
      <c r="D38" s="3"/>
      <c r="E38" s="191">
        <f>E10-E25</f>
        <v>163600</v>
      </c>
      <c r="F38" s="191"/>
      <c r="G38" s="191">
        <f>G10+F25</f>
        <v>32720</v>
      </c>
      <c r="H38" s="191">
        <f>E38+F38-G38</f>
        <v>130880</v>
      </c>
    </row>
    <row r="39" spans="1:8" ht="12.75">
      <c r="A39" s="3">
        <v>6</v>
      </c>
      <c r="B39" s="363" t="s">
        <v>356</v>
      </c>
      <c r="C39" s="364"/>
      <c r="D39" s="3"/>
      <c r="E39" s="191">
        <f>E11</f>
        <v>23780000</v>
      </c>
      <c r="F39" s="191">
        <f>F11</f>
        <v>12006310</v>
      </c>
      <c r="G39" s="191">
        <f>G11</f>
        <v>8746310</v>
      </c>
      <c r="H39" s="191">
        <f>E39+F39-G39</f>
        <v>27040000</v>
      </c>
    </row>
    <row r="40" spans="1:8" ht="12.75">
      <c r="A40" s="3"/>
      <c r="B40" s="189"/>
      <c r="C40" s="189"/>
      <c r="D40" s="3"/>
      <c r="E40" s="191"/>
      <c r="F40" s="191"/>
      <c r="G40" s="191"/>
      <c r="H40" s="191"/>
    </row>
    <row r="41" spans="1:8" ht="12.75">
      <c r="A41" s="3"/>
      <c r="B41" s="362" t="s">
        <v>146</v>
      </c>
      <c r="C41" s="362"/>
      <c r="D41" s="3"/>
      <c r="E41" s="191">
        <f>E34+E35+E36+E37+E38+E39</f>
        <v>37488356</v>
      </c>
      <c r="F41" s="191">
        <f>F34+F35+F36+F37+F38+F39</f>
        <v>12006310</v>
      </c>
      <c r="G41" s="191">
        <f>G34+G35+G36+G37+G38+G39</f>
        <v>9781385.92</v>
      </c>
      <c r="H41" s="191">
        <f>H34+H35+H36+H37+H38+H39</f>
        <v>39713280.08</v>
      </c>
    </row>
    <row r="46" spans="5:7" ht="12.75">
      <c r="E46" s="360" t="s">
        <v>359</v>
      </c>
      <c r="F46" s="360"/>
      <c r="G46" s="360"/>
    </row>
    <row r="48" spans="5:7" ht="12.75">
      <c r="E48" s="360" t="s">
        <v>360</v>
      </c>
      <c r="F48" s="360"/>
      <c r="G48" s="360"/>
    </row>
  </sheetData>
  <sheetProtection/>
  <mergeCells count="30">
    <mergeCell ref="B4:C4"/>
    <mergeCell ref="B5:C5"/>
    <mergeCell ref="B6:C6"/>
    <mergeCell ref="B7:C7"/>
    <mergeCell ref="B19:C19"/>
    <mergeCell ref="B20:C20"/>
    <mergeCell ref="B21:C21"/>
    <mergeCell ref="B22:C22"/>
    <mergeCell ref="B8:C8"/>
    <mergeCell ref="B9:C9"/>
    <mergeCell ref="B10:C10"/>
    <mergeCell ref="B13:C13"/>
    <mergeCell ref="B32:C32"/>
    <mergeCell ref="B33:C33"/>
    <mergeCell ref="B34:C34"/>
    <mergeCell ref="B35:C35"/>
    <mergeCell ref="B23:C23"/>
    <mergeCell ref="B24:C24"/>
    <mergeCell ref="B25:C25"/>
    <mergeCell ref="B26:C26"/>
    <mergeCell ref="B2:H2"/>
    <mergeCell ref="B17:H17"/>
    <mergeCell ref="B29:H29"/>
    <mergeCell ref="E46:G46"/>
    <mergeCell ref="E48:G48"/>
    <mergeCell ref="B36:C36"/>
    <mergeCell ref="B37:C37"/>
    <mergeCell ref="B38:C38"/>
    <mergeCell ref="B41:C41"/>
    <mergeCell ref="B39:C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3"/>
  <sheetViews>
    <sheetView zoomScalePageLayoutView="0" workbookViewId="0" topLeftCell="A135">
      <selection activeCell="A1" sqref="A1:H164"/>
    </sheetView>
  </sheetViews>
  <sheetFormatPr defaultColWidth="9.140625" defaultRowHeight="12.75"/>
  <cols>
    <col min="1" max="1" width="5.8515625" style="0" customWidth="1"/>
    <col min="2" max="2" width="14.7109375" style="0" customWidth="1"/>
    <col min="3" max="3" width="13.00390625" style="0" customWidth="1"/>
    <col min="4" max="4" width="10.8515625" style="0" customWidth="1"/>
    <col min="5" max="5" width="12.28125" style="0" customWidth="1"/>
    <col min="6" max="6" width="11.00390625" style="0" customWidth="1"/>
    <col min="7" max="7" width="11.140625" style="0" customWidth="1"/>
    <col min="8" max="8" width="13.57421875" style="0" customWidth="1"/>
  </cols>
  <sheetData>
    <row r="2" spans="1:7" ht="17.25">
      <c r="A2" s="425" t="s">
        <v>256</v>
      </c>
      <c r="B2" s="425"/>
      <c r="C2" s="425"/>
      <c r="D2" s="425"/>
      <c r="E2" s="425"/>
      <c r="F2" s="425"/>
      <c r="G2" s="425"/>
    </row>
    <row r="3" spans="1:7" ht="12.75">
      <c r="A3" s="376" t="s">
        <v>257</v>
      </c>
      <c r="B3" s="376"/>
      <c r="C3" s="376"/>
      <c r="D3" s="376"/>
      <c r="E3" s="376"/>
      <c r="F3" s="376"/>
      <c r="G3" s="376"/>
    </row>
    <row r="4" spans="1:7" ht="17.25">
      <c r="A4" s="377"/>
      <c r="B4" s="377"/>
      <c r="C4" s="377"/>
      <c r="D4" s="377"/>
      <c r="E4" s="377"/>
      <c r="F4" s="377"/>
      <c r="G4" s="377"/>
    </row>
    <row r="5" spans="1:7" ht="17.25">
      <c r="A5" s="377" t="s">
        <v>258</v>
      </c>
      <c r="B5" s="377"/>
      <c r="C5" s="377"/>
      <c r="D5" s="377"/>
      <c r="E5" s="377"/>
      <c r="F5" s="377"/>
      <c r="G5" s="377"/>
    </row>
    <row r="6" spans="1:7" ht="12.75">
      <c r="A6" s="378"/>
      <c r="B6" s="378"/>
      <c r="C6" s="378"/>
      <c r="D6" s="378"/>
      <c r="E6" s="378"/>
      <c r="F6" s="378"/>
      <c r="G6" s="378"/>
    </row>
    <row r="7" spans="1:7" ht="12.75">
      <c r="A7" s="376" t="s">
        <v>259</v>
      </c>
      <c r="B7" s="376"/>
      <c r="C7" s="376"/>
      <c r="D7" s="376"/>
      <c r="E7" s="376"/>
      <c r="F7" s="376"/>
      <c r="G7" s="376"/>
    </row>
    <row r="8" spans="1:7" ht="12.75">
      <c r="A8" s="427" t="s">
        <v>260</v>
      </c>
      <c r="B8" s="427"/>
      <c r="C8" s="427"/>
      <c r="D8" s="427"/>
      <c r="E8" s="427"/>
      <c r="F8" s="427"/>
      <c r="G8" s="427"/>
    </row>
    <row r="9" spans="1:7" ht="12.75">
      <c r="A9" s="428" t="s">
        <v>2</v>
      </c>
      <c r="B9" s="428" t="s">
        <v>261</v>
      </c>
      <c r="C9" s="428" t="s">
        <v>217</v>
      </c>
      <c r="D9" s="428" t="s">
        <v>218</v>
      </c>
      <c r="E9" s="428" t="s">
        <v>262</v>
      </c>
      <c r="F9" s="429" t="s">
        <v>263</v>
      </c>
      <c r="G9" s="428" t="s">
        <v>264</v>
      </c>
    </row>
    <row r="10" spans="1:7" ht="12.75">
      <c r="A10" s="428"/>
      <c r="B10" s="428"/>
      <c r="C10" s="428"/>
      <c r="D10" s="428"/>
      <c r="E10" s="428"/>
      <c r="F10" s="429" t="s">
        <v>220</v>
      </c>
      <c r="G10" s="428"/>
    </row>
    <row r="11" spans="1:7" ht="12.75">
      <c r="A11" s="430">
        <v>1</v>
      </c>
      <c r="B11" s="430" t="s">
        <v>265</v>
      </c>
      <c r="C11" s="430" t="s">
        <v>266</v>
      </c>
      <c r="D11" s="430">
        <v>407103433</v>
      </c>
      <c r="E11" s="430"/>
      <c r="F11" s="430"/>
      <c r="G11" s="430">
        <f>bank!E157</f>
        <v>80927</v>
      </c>
    </row>
    <row r="12" spans="1:7" ht="12.75">
      <c r="A12" s="430">
        <v>2</v>
      </c>
      <c r="B12" s="430" t="s">
        <v>267</v>
      </c>
      <c r="C12" s="430" t="s">
        <v>266</v>
      </c>
      <c r="D12" s="430">
        <v>1200000197</v>
      </c>
      <c r="E12" s="430"/>
      <c r="F12" s="430"/>
      <c r="G12" s="430">
        <f>bank!E192</f>
        <v>656029</v>
      </c>
    </row>
    <row r="13" spans="1:7" ht="12.75">
      <c r="A13" s="430">
        <v>3</v>
      </c>
      <c r="B13" s="430" t="s">
        <v>268</v>
      </c>
      <c r="C13" s="430" t="s">
        <v>266</v>
      </c>
      <c r="D13" s="430">
        <v>28178</v>
      </c>
      <c r="E13" s="430"/>
      <c r="F13" s="430"/>
      <c r="G13" s="430">
        <f>bank!E240</f>
        <v>37947</v>
      </c>
    </row>
    <row r="14" spans="1:7" ht="12.75">
      <c r="A14" s="430"/>
      <c r="B14" s="430"/>
      <c r="C14" s="430"/>
      <c r="D14" s="430"/>
      <c r="E14" s="430"/>
      <c r="F14" s="430"/>
      <c r="G14" s="430"/>
    </row>
    <row r="15" spans="1:7" ht="15.75">
      <c r="A15" s="430"/>
      <c r="B15" s="431" t="s">
        <v>1</v>
      </c>
      <c r="C15" s="431"/>
      <c r="D15" s="431"/>
      <c r="E15" s="431"/>
      <c r="F15" s="431"/>
      <c r="G15" s="430">
        <f>SUM(G11:G14)</f>
        <v>774903</v>
      </c>
    </row>
    <row r="16" spans="1:7" ht="15.75">
      <c r="A16" s="294"/>
      <c r="B16" s="433"/>
      <c r="C16" s="433"/>
      <c r="D16" s="433"/>
      <c r="E16" s="433"/>
      <c r="F16" s="433"/>
      <c r="G16" s="294"/>
    </row>
    <row r="17" spans="1:8" ht="12.75">
      <c r="A17" s="426" t="s">
        <v>269</v>
      </c>
      <c r="B17" s="426"/>
      <c r="C17" s="426"/>
      <c r="D17" s="426"/>
      <c r="E17" s="426"/>
      <c r="F17" s="426"/>
      <c r="G17" s="426"/>
      <c r="H17" s="37"/>
    </row>
    <row r="18" spans="1:8" ht="12.75">
      <c r="A18" s="432" t="s">
        <v>2</v>
      </c>
      <c r="B18" s="432" t="s">
        <v>270</v>
      </c>
      <c r="C18" s="432" t="s">
        <v>271</v>
      </c>
      <c r="D18" s="430" t="s">
        <v>219</v>
      </c>
      <c r="E18" s="432" t="s">
        <v>272</v>
      </c>
      <c r="F18" s="37"/>
      <c r="G18" s="37"/>
      <c r="H18" s="37"/>
    </row>
    <row r="19" spans="1:8" ht="12.75">
      <c r="A19" s="432"/>
      <c r="B19" s="432"/>
      <c r="C19" s="432"/>
      <c r="D19" s="430" t="s">
        <v>273</v>
      </c>
      <c r="E19" s="432"/>
      <c r="F19" s="37"/>
      <c r="G19" s="37"/>
      <c r="H19" s="37"/>
    </row>
    <row r="20" spans="1:8" ht="12.75">
      <c r="A20" s="430">
        <v>1</v>
      </c>
      <c r="B20" s="430" t="s">
        <v>274</v>
      </c>
      <c r="C20" s="430"/>
      <c r="D20" s="430"/>
      <c r="E20" s="429">
        <f>arka!D437</f>
        <v>27313</v>
      </c>
      <c r="F20" s="37"/>
      <c r="G20" s="37"/>
      <c r="H20" s="37"/>
    </row>
    <row r="21" spans="1:8" ht="12.75">
      <c r="A21" s="430"/>
      <c r="B21" s="430" t="s">
        <v>275</v>
      </c>
      <c r="C21" s="430"/>
      <c r="D21" s="430"/>
      <c r="E21" s="430"/>
      <c r="F21" s="37"/>
      <c r="G21" s="37"/>
      <c r="H21" s="37"/>
    </row>
    <row r="22" spans="1:8" ht="12.75">
      <c r="A22" s="430"/>
      <c r="B22" s="430" t="s">
        <v>276</v>
      </c>
      <c r="C22" s="430"/>
      <c r="D22" s="430"/>
      <c r="E22" s="430"/>
      <c r="F22" s="37"/>
      <c r="G22" s="37"/>
      <c r="H22" s="37"/>
    </row>
    <row r="23" spans="1:8" ht="12.75">
      <c r="A23" s="430"/>
      <c r="B23" s="432"/>
      <c r="C23" s="432"/>
      <c r="D23" s="432"/>
      <c r="E23" s="430"/>
      <c r="F23" s="37"/>
      <c r="G23" s="37"/>
      <c r="H23" s="37"/>
    </row>
    <row r="24" spans="1:8" ht="12.75">
      <c r="A24" s="429"/>
      <c r="B24" s="428" t="s">
        <v>1</v>
      </c>
      <c r="C24" s="428"/>
      <c r="D24" s="428"/>
      <c r="E24" s="429">
        <f>E20</f>
        <v>27313</v>
      </c>
      <c r="F24" s="37"/>
      <c r="G24" s="37"/>
      <c r="H24" s="37"/>
    </row>
    <row r="25" spans="1:7" ht="12.75" customHeight="1">
      <c r="A25" s="375" t="s">
        <v>277</v>
      </c>
      <c r="B25" s="375"/>
      <c r="C25" s="375"/>
      <c r="D25" s="375"/>
      <c r="E25" s="375"/>
      <c r="F25" s="294"/>
      <c r="G25" s="37"/>
    </row>
    <row r="26" spans="1:7" ht="12.75" customHeight="1">
      <c r="A26" s="375" t="s">
        <v>278</v>
      </c>
      <c r="B26" s="375"/>
      <c r="C26" s="375"/>
      <c r="D26" s="375"/>
      <c r="E26" s="375"/>
      <c r="F26" s="294"/>
      <c r="G26" s="37"/>
    </row>
    <row r="27" spans="1:7" ht="12.75">
      <c r="A27" s="375"/>
      <c r="B27" s="375"/>
      <c r="C27" s="375"/>
      <c r="D27" s="375"/>
      <c r="E27" s="375"/>
      <c r="F27" s="294"/>
      <c r="G27" s="37"/>
    </row>
    <row r="28" spans="1:7" ht="12.75" customHeight="1">
      <c r="A28" s="375" t="s">
        <v>279</v>
      </c>
      <c r="B28" s="375"/>
      <c r="C28" s="375"/>
      <c r="D28" s="375"/>
      <c r="E28" s="375"/>
      <c r="F28" s="294"/>
      <c r="G28" s="37"/>
    </row>
    <row r="29" spans="1:7" ht="12.75">
      <c r="A29" s="375"/>
      <c r="B29" s="375"/>
      <c r="C29" s="375"/>
      <c r="D29" s="375"/>
      <c r="E29" s="375"/>
      <c r="F29" s="294"/>
      <c r="G29" s="37"/>
    </row>
    <row r="30" spans="1:7" ht="12.75" customHeight="1">
      <c r="A30" s="375" t="s">
        <v>280</v>
      </c>
      <c r="B30" s="375"/>
      <c r="C30" s="375"/>
      <c r="D30" s="375"/>
      <c r="E30" s="375"/>
      <c r="F30" s="294"/>
      <c r="G30" s="37"/>
    </row>
    <row r="31" spans="1:7" ht="12.75" customHeight="1">
      <c r="A31" s="375" t="s">
        <v>281</v>
      </c>
      <c r="B31" s="375"/>
      <c r="C31" s="375"/>
      <c r="D31" s="375"/>
      <c r="E31" s="375"/>
      <c r="F31" s="294"/>
      <c r="G31" s="37"/>
    </row>
    <row r="32" spans="1:7" ht="12.75" customHeight="1">
      <c r="A32" s="375" t="s">
        <v>282</v>
      </c>
      <c r="B32" s="375"/>
      <c r="C32" s="375"/>
      <c r="D32" s="375"/>
      <c r="E32" s="375"/>
      <c r="F32" s="294"/>
      <c r="G32" s="37"/>
    </row>
    <row r="33" spans="1:7" ht="12.75" customHeight="1">
      <c r="A33" s="375" t="s">
        <v>283</v>
      </c>
      <c r="B33" s="375"/>
      <c r="C33" s="375"/>
      <c r="D33" s="375"/>
      <c r="E33" s="375"/>
      <c r="F33" s="294"/>
      <c r="G33" s="37"/>
    </row>
    <row r="34" spans="1:7" ht="12.75" customHeight="1">
      <c r="A34" s="375" t="s">
        <v>284</v>
      </c>
      <c r="B34" s="375"/>
      <c r="C34" s="375"/>
      <c r="D34" s="375"/>
      <c r="E34" s="375"/>
      <c r="F34" s="294"/>
      <c r="G34" s="37"/>
    </row>
    <row r="35" spans="1:7" ht="12.75" customHeight="1">
      <c r="A35" s="375" t="s">
        <v>285</v>
      </c>
      <c r="B35" s="375"/>
      <c r="C35" s="375"/>
      <c r="D35" s="375"/>
      <c r="E35" s="375"/>
      <c r="F35" s="294"/>
      <c r="G35" s="37"/>
    </row>
    <row r="36" spans="1:7" ht="12.75" customHeight="1">
      <c r="A36" s="375" t="s">
        <v>286</v>
      </c>
      <c r="B36" s="375"/>
      <c r="C36" s="375"/>
      <c r="D36" s="375"/>
      <c r="E36" s="375"/>
      <c r="F36" s="294"/>
      <c r="G36" s="37"/>
    </row>
    <row r="37" spans="1:7" ht="12.75" customHeight="1">
      <c r="A37" s="375" t="s">
        <v>287</v>
      </c>
      <c r="B37" s="375"/>
      <c r="C37" s="375"/>
      <c r="D37" s="375"/>
      <c r="E37" s="375"/>
      <c r="F37" s="294"/>
      <c r="G37" s="37"/>
    </row>
    <row r="38" spans="1:7" ht="12.75" customHeight="1">
      <c r="A38" s="375" t="s">
        <v>288</v>
      </c>
      <c r="B38" s="375"/>
      <c r="C38" s="375"/>
      <c r="D38" s="375"/>
      <c r="E38" s="375"/>
      <c r="F38" s="294"/>
      <c r="G38" s="37"/>
    </row>
    <row r="39" spans="1:7" ht="12.75" customHeight="1">
      <c r="A39" s="375" t="s">
        <v>289</v>
      </c>
      <c r="B39" s="375"/>
      <c r="C39" s="375"/>
      <c r="D39" s="375"/>
      <c r="E39" s="375"/>
      <c r="F39" s="294"/>
      <c r="G39" s="37"/>
    </row>
    <row r="40" spans="1:7" ht="12.75">
      <c r="A40" s="294"/>
      <c r="B40" s="294"/>
      <c r="C40" s="294"/>
      <c r="D40" s="294"/>
      <c r="E40" s="294"/>
      <c r="F40" s="294"/>
      <c r="G40" s="37"/>
    </row>
    <row r="41" spans="1:7" ht="12.75" customHeight="1">
      <c r="A41" s="375" t="s">
        <v>290</v>
      </c>
      <c r="B41" s="375"/>
      <c r="C41" s="375"/>
      <c r="D41" s="375"/>
      <c r="E41" s="375"/>
      <c r="F41" s="294"/>
      <c r="G41" s="37"/>
    </row>
    <row r="42" spans="1:7" ht="12.75" customHeight="1">
      <c r="A42" s="382" t="s">
        <v>291</v>
      </c>
      <c r="B42" s="382"/>
      <c r="C42" s="382"/>
      <c r="D42" s="382"/>
      <c r="E42" s="382"/>
      <c r="F42" s="294"/>
      <c r="G42" s="37"/>
    </row>
    <row r="43" spans="1:8" ht="12.75" customHeight="1">
      <c r="A43" s="382" t="s">
        <v>653</v>
      </c>
      <c r="B43" s="382"/>
      <c r="C43" s="382"/>
      <c r="D43" s="382"/>
      <c r="E43" s="382"/>
      <c r="F43" s="294"/>
      <c r="G43" s="305">
        <v>126632</v>
      </c>
      <c r="H43" s="234"/>
    </row>
    <row r="44" spans="1:7" ht="12.75" customHeight="1">
      <c r="A44" s="382" t="s">
        <v>654</v>
      </c>
      <c r="B44" s="382"/>
      <c r="C44" s="382"/>
      <c r="D44" s="382"/>
      <c r="E44" s="382"/>
      <c r="F44" s="294"/>
      <c r="G44" s="295">
        <f>pasqyrat!V32</f>
        <v>122284.60799999983</v>
      </c>
    </row>
    <row r="45" spans="1:7" ht="12.75" customHeight="1">
      <c r="A45" s="382" t="s">
        <v>655</v>
      </c>
      <c r="B45" s="382"/>
      <c r="C45" s="382"/>
      <c r="D45" s="382"/>
      <c r="E45" s="382"/>
      <c r="F45" s="294"/>
      <c r="G45" s="295">
        <f>G43-G44</f>
        <v>4347.392000000167</v>
      </c>
    </row>
    <row r="46" spans="1:7" ht="12.75" customHeight="1">
      <c r="A46" s="382" t="s">
        <v>292</v>
      </c>
      <c r="B46" s="382"/>
      <c r="C46" s="382"/>
      <c r="D46" s="382"/>
      <c r="E46" s="382"/>
      <c r="F46" s="294"/>
      <c r="G46" s="6"/>
    </row>
    <row r="47" spans="1:7" ht="12.75" customHeight="1">
      <c r="A47" s="382" t="s">
        <v>293</v>
      </c>
      <c r="B47" s="382"/>
      <c r="C47" s="382"/>
      <c r="D47" s="382"/>
      <c r="E47" s="382"/>
      <c r="F47" s="294"/>
      <c r="G47" s="295">
        <f>pasqyrat!H16</f>
        <v>12152</v>
      </c>
    </row>
    <row r="48" spans="1:7" ht="12.75">
      <c r="A48" s="294"/>
      <c r="B48" s="294"/>
      <c r="C48" s="294"/>
      <c r="D48" s="294"/>
      <c r="E48" s="294"/>
      <c r="F48" s="294"/>
      <c r="G48" s="295">
        <f>G45+G47</f>
        <v>16499.392000000167</v>
      </c>
    </row>
    <row r="49" spans="1:7" ht="12.75" customHeight="1">
      <c r="A49" s="374" t="s">
        <v>294</v>
      </c>
      <c r="B49" s="375"/>
      <c r="C49" s="375"/>
      <c r="D49" s="375"/>
      <c r="E49" s="375"/>
      <c r="F49" s="294"/>
      <c r="G49" s="6"/>
    </row>
    <row r="50" spans="1:7" ht="12.75" customHeight="1">
      <c r="A50" s="381" t="s">
        <v>295</v>
      </c>
      <c r="B50" s="382"/>
      <c r="C50" s="382"/>
      <c r="D50" s="382"/>
      <c r="E50" s="382"/>
      <c r="F50" s="294"/>
      <c r="G50" s="295">
        <f>pasqyrat!P19</f>
        <v>45249</v>
      </c>
    </row>
    <row r="51" spans="1:7" ht="12.75" customHeight="1">
      <c r="A51" s="381" t="s">
        <v>357</v>
      </c>
      <c r="B51" s="382"/>
      <c r="C51" s="382"/>
      <c r="D51" s="382"/>
      <c r="E51" s="382"/>
      <c r="F51" s="294"/>
      <c r="G51" s="295">
        <f>'bl sh'!I22</f>
        <v>13996202.200000001</v>
      </c>
    </row>
    <row r="52" spans="1:7" ht="12.75" customHeight="1">
      <c r="A52" s="381" t="s">
        <v>358</v>
      </c>
      <c r="B52" s="382"/>
      <c r="C52" s="382"/>
      <c r="D52" s="382"/>
      <c r="E52" s="382"/>
      <c r="F52" s="294"/>
      <c r="G52" s="296">
        <f>'bl sh'!D22</f>
        <v>14621983.600000001</v>
      </c>
    </row>
    <row r="53" spans="1:7" ht="12.75" customHeight="1">
      <c r="A53" s="381" t="s">
        <v>296</v>
      </c>
      <c r="B53" s="382"/>
      <c r="C53" s="382"/>
      <c r="D53" s="382"/>
      <c r="E53" s="382"/>
      <c r="F53" s="294"/>
      <c r="G53" s="296">
        <f>pasqyrat!O19</f>
        <v>56694</v>
      </c>
    </row>
    <row r="54" spans="1:7" ht="15.75">
      <c r="A54" s="173">
        <v>11</v>
      </c>
      <c r="B54" s="173" t="s">
        <v>21</v>
      </c>
      <c r="C54" s="174" t="s">
        <v>25</v>
      </c>
      <c r="G54" s="173" t="s">
        <v>297</v>
      </c>
    </row>
    <row r="55" spans="1:7" ht="15.75">
      <c r="A55" s="173"/>
      <c r="B55" s="173" t="s">
        <v>21</v>
      </c>
      <c r="G55" s="173" t="s">
        <v>297</v>
      </c>
    </row>
    <row r="56" spans="1:7" ht="15.75">
      <c r="A56" s="173"/>
      <c r="B56" s="173" t="s">
        <v>21</v>
      </c>
      <c r="G56" s="173" t="s">
        <v>297</v>
      </c>
    </row>
    <row r="57" spans="1:7" ht="15.75">
      <c r="A57" s="173"/>
      <c r="B57" s="175">
        <v>4</v>
      </c>
      <c r="C57" s="175" t="s">
        <v>26</v>
      </c>
      <c r="G57" s="297">
        <f>G58+G59+G60</f>
        <v>16521700</v>
      </c>
    </row>
    <row r="58" spans="1:7" ht="15.75">
      <c r="A58" s="173"/>
      <c r="B58" s="173" t="s">
        <v>21</v>
      </c>
      <c r="C58" s="174" t="s">
        <v>27</v>
      </c>
      <c r="G58" s="297">
        <f>pasqyrat!G22</f>
        <v>950000</v>
      </c>
    </row>
    <row r="59" spans="1:7" ht="15.75">
      <c r="A59" s="173"/>
      <c r="B59" s="173" t="s">
        <v>21</v>
      </c>
      <c r="C59" s="174" t="s">
        <v>298</v>
      </c>
      <c r="G59" s="297">
        <f>pasqyrat!G23</f>
        <v>271700</v>
      </c>
    </row>
    <row r="60" spans="1:7" ht="15.75">
      <c r="A60" s="173"/>
      <c r="B60" s="173" t="s">
        <v>21</v>
      </c>
      <c r="C60" s="174" t="s">
        <v>299</v>
      </c>
      <c r="G60" s="297">
        <f>pasqyrat!G24</f>
        <v>15300000</v>
      </c>
    </row>
    <row r="61" spans="1:7" ht="15.75">
      <c r="A61" s="173"/>
      <c r="B61" s="173" t="s">
        <v>21</v>
      </c>
      <c r="C61" s="174" t="s">
        <v>30</v>
      </c>
      <c r="G61" s="173" t="s">
        <v>297</v>
      </c>
    </row>
    <row r="62" spans="1:7" ht="15.75">
      <c r="A62" s="173"/>
      <c r="B62" s="173" t="s">
        <v>21</v>
      </c>
      <c r="C62" s="174" t="s">
        <v>31</v>
      </c>
      <c r="G62" s="173" t="s">
        <v>297</v>
      </c>
    </row>
    <row r="63" spans="1:7" ht="15.75">
      <c r="A63" s="173"/>
      <c r="B63" s="173" t="s">
        <v>21</v>
      </c>
      <c r="C63" s="174" t="s">
        <v>32</v>
      </c>
      <c r="G63" s="173" t="s">
        <v>297</v>
      </c>
    </row>
    <row r="64" spans="1:7" ht="15.75">
      <c r="A64" s="173"/>
      <c r="B64" s="173" t="s">
        <v>21</v>
      </c>
      <c r="G64" s="173" t="s">
        <v>297</v>
      </c>
    </row>
    <row r="65" spans="1:7" ht="15.75">
      <c r="A65" s="173"/>
      <c r="B65" s="175">
        <v>5</v>
      </c>
      <c r="C65" s="175" t="s">
        <v>33</v>
      </c>
      <c r="G65" s="173" t="s">
        <v>297</v>
      </c>
    </row>
    <row r="66" spans="1:7" ht="15.75">
      <c r="A66" s="173"/>
      <c r="B66" s="175">
        <v>6</v>
      </c>
      <c r="C66" s="175" t="s">
        <v>34</v>
      </c>
      <c r="E66" s="173"/>
      <c r="G66" s="173" t="s">
        <v>297</v>
      </c>
    </row>
    <row r="67" spans="1:7" ht="15.75">
      <c r="A67" s="173"/>
      <c r="B67" s="175">
        <v>7</v>
      </c>
      <c r="C67" s="175" t="s">
        <v>35</v>
      </c>
      <c r="F67" s="173"/>
      <c r="G67" s="173" t="s">
        <v>297</v>
      </c>
    </row>
    <row r="68" spans="1:7" ht="15.75">
      <c r="A68" s="173"/>
      <c r="B68" s="173" t="s">
        <v>21</v>
      </c>
      <c r="C68" s="174" t="s">
        <v>36</v>
      </c>
      <c r="F68" s="173"/>
      <c r="G68" s="173" t="s">
        <v>297</v>
      </c>
    </row>
    <row r="69" spans="1:7" ht="15.75">
      <c r="A69" s="173"/>
      <c r="B69" s="173" t="s">
        <v>21</v>
      </c>
      <c r="G69" s="173"/>
    </row>
    <row r="70" spans="1:7" ht="15.75">
      <c r="A70" s="173">
        <v>27</v>
      </c>
      <c r="B70" s="175" t="s">
        <v>37</v>
      </c>
      <c r="C70" s="175" t="s">
        <v>222</v>
      </c>
      <c r="G70" s="173"/>
    </row>
    <row r="71" spans="1:7" ht="15.75">
      <c r="A71" s="173">
        <v>28</v>
      </c>
      <c r="B71" s="175">
        <v>1</v>
      </c>
      <c r="C71" s="175" t="s">
        <v>300</v>
      </c>
      <c r="G71" s="173"/>
    </row>
    <row r="72" spans="1:7" ht="15.75">
      <c r="A72" s="173">
        <v>29</v>
      </c>
      <c r="B72" s="175">
        <v>2</v>
      </c>
      <c r="C72" s="175" t="s">
        <v>40</v>
      </c>
      <c r="G72" s="173"/>
    </row>
    <row r="73" spans="1:4" ht="16.5" thickBot="1">
      <c r="A73" s="383" t="s">
        <v>223</v>
      </c>
      <c r="B73" s="383"/>
      <c r="C73" s="383"/>
      <c r="D73" s="383"/>
    </row>
    <row r="74" spans="1:8" ht="13.5" thickBot="1">
      <c r="A74" s="379" t="s">
        <v>2</v>
      </c>
      <c r="B74" s="372" t="s">
        <v>5</v>
      </c>
      <c r="C74" s="365" t="s">
        <v>224</v>
      </c>
      <c r="D74" s="366"/>
      <c r="E74" s="367"/>
      <c r="F74" s="368" t="s">
        <v>301</v>
      </c>
      <c r="G74" s="366"/>
      <c r="H74" s="367"/>
    </row>
    <row r="75" spans="1:8" ht="13.5" thickBot="1">
      <c r="A75" s="380"/>
      <c r="B75" s="373"/>
      <c r="C75" s="176" t="s">
        <v>6</v>
      </c>
      <c r="D75" s="171" t="s">
        <v>159</v>
      </c>
      <c r="E75" s="171" t="s">
        <v>302</v>
      </c>
      <c r="F75" s="171" t="s">
        <v>6</v>
      </c>
      <c r="G75" s="171" t="s">
        <v>159</v>
      </c>
      <c r="H75" s="171" t="s">
        <v>302</v>
      </c>
    </row>
    <row r="76" spans="1:8" ht="13.5" thickBot="1">
      <c r="A76" s="177"/>
      <c r="B76" s="172" t="s">
        <v>9</v>
      </c>
      <c r="C76" s="172"/>
      <c r="D76" s="172"/>
      <c r="E76" s="172"/>
      <c r="F76" s="172"/>
      <c r="G76" s="172"/>
      <c r="H76" s="172"/>
    </row>
    <row r="77" spans="1:8" ht="13.5" thickBot="1">
      <c r="A77" s="177"/>
      <c r="B77" s="172" t="s">
        <v>7</v>
      </c>
      <c r="C77" s="172">
        <f>aam!E34</f>
        <v>8273578</v>
      </c>
      <c r="D77" s="172">
        <f>aam!G34</f>
        <v>330943.12</v>
      </c>
      <c r="E77" s="298">
        <f>C77-D77</f>
        <v>7942634.88</v>
      </c>
      <c r="F77" s="172">
        <v>8654265</v>
      </c>
      <c r="G77" s="172">
        <v>380687</v>
      </c>
      <c r="H77" s="172">
        <v>8273578</v>
      </c>
    </row>
    <row r="78" spans="1:8" ht="13.5" thickBot="1">
      <c r="A78" s="177"/>
      <c r="B78" s="172" t="s">
        <v>303</v>
      </c>
      <c r="C78" s="172">
        <f>aam!E36</f>
        <v>3846478</v>
      </c>
      <c r="D78" s="172">
        <f>aam!G36</f>
        <v>384647.80000000005</v>
      </c>
      <c r="E78" s="172">
        <f>C78-D78</f>
        <v>3461830.2</v>
      </c>
      <c r="F78" s="172">
        <v>7869065</v>
      </c>
      <c r="G78" s="172">
        <v>3822487</v>
      </c>
      <c r="H78" s="172">
        <v>4046578</v>
      </c>
    </row>
    <row r="79" spans="1:8" ht="13.5" thickBot="1">
      <c r="A79" s="177"/>
      <c r="B79" s="172" t="s">
        <v>304</v>
      </c>
      <c r="C79" s="172">
        <f>aam!E35+aam!E37+aam!E38</f>
        <v>1588300</v>
      </c>
      <c r="D79" s="172">
        <f>aam!G35+aam!G37+aam!G38</f>
        <v>319485</v>
      </c>
      <c r="E79" s="172">
        <f>C79-D79</f>
        <v>1268815</v>
      </c>
      <c r="F79" s="172">
        <v>1825400</v>
      </c>
      <c r="G79" s="172">
        <v>437200</v>
      </c>
      <c r="H79" s="172">
        <v>1388200</v>
      </c>
    </row>
    <row r="80" spans="1:8" ht="13.5" thickBot="1">
      <c r="A80" s="192"/>
      <c r="B80" s="193" t="s">
        <v>356</v>
      </c>
      <c r="C80" s="193">
        <f>aam!H39</f>
        <v>27040000</v>
      </c>
      <c r="D80" s="193"/>
      <c r="E80" s="172">
        <f>C80-D80</f>
        <v>27040000</v>
      </c>
      <c r="F80" s="193">
        <v>23780000</v>
      </c>
      <c r="G80" s="193"/>
      <c r="H80" s="193">
        <v>23780000</v>
      </c>
    </row>
    <row r="81" spans="1:8" ht="13.5" thickBot="1">
      <c r="A81" s="195"/>
      <c r="B81" s="194"/>
      <c r="C81" s="195">
        <f aca="true" t="shared" si="0" ref="C81:H81">C77+C78+C79+C80</f>
        <v>40748356</v>
      </c>
      <c r="D81" s="195">
        <f t="shared" si="0"/>
        <v>1035075.92</v>
      </c>
      <c r="E81" s="299">
        <f t="shared" si="0"/>
        <v>39713280.08</v>
      </c>
      <c r="F81" s="195">
        <f t="shared" si="0"/>
        <v>42128730</v>
      </c>
      <c r="G81" s="195">
        <f t="shared" si="0"/>
        <v>4640374</v>
      </c>
      <c r="H81" s="195">
        <f t="shared" si="0"/>
        <v>37488356</v>
      </c>
    </row>
    <row r="82" ht="15.75">
      <c r="A82" s="173"/>
    </row>
    <row r="83" spans="1:8" ht="15.75">
      <c r="A83" s="173">
        <v>34</v>
      </c>
      <c r="B83" s="175">
        <v>3</v>
      </c>
      <c r="C83" s="175" t="s">
        <v>305</v>
      </c>
      <c r="H83" s="178">
        <f>E80</f>
        <v>27040000</v>
      </c>
    </row>
    <row r="84" spans="1:8" ht="15.75">
      <c r="A84" s="173">
        <v>35</v>
      </c>
      <c r="B84" s="175">
        <v>4</v>
      </c>
      <c r="C84" s="175" t="s">
        <v>306</v>
      </c>
      <c r="H84" s="173" t="s">
        <v>297</v>
      </c>
    </row>
    <row r="85" spans="1:8" ht="15.75">
      <c r="A85" s="173">
        <v>36</v>
      </c>
      <c r="B85" s="175">
        <v>5</v>
      </c>
      <c r="C85" s="175" t="s">
        <v>44</v>
      </c>
      <c r="H85" s="173" t="s">
        <v>297</v>
      </c>
    </row>
    <row r="86" spans="1:8" ht="15.75">
      <c r="A86" s="173">
        <v>37</v>
      </c>
      <c r="B86" s="175">
        <v>6</v>
      </c>
      <c r="C86" s="175" t="s">
        <v>45</v>
      </c>
      <c r="H86" s="173" t="s">
        <v>297</v>
      </c>
    </row>
    <row r="87" spans="2:3" ht="15.75">
      <c r="B87" s="175" t="s">
        <v>18</v>
      </c>
      <c r="C87" s="175" t="s">
        <v>307</v>
      </c>
    </row>
    <row r="88" spans="1:8" ht="15.75">
      <c r="A88" s="173">
        <v>40</v>
      </c>
      <c r="B88" s="175">
        <v>1</v>
      </c>
      <c r="C88" s="175" t="s">
        <v>49</v>
      </c>
      <c r="H88" s="173" t="s">
        <v>297</v>
      </c>
    </row>
    <row r="89" spans="1:8" ht="15.75">
      <c r="A89" s="173">
        <v>41</v>
      </c>
      <c r="B89" s="175">
        <v>2</v>
      </c>
      <c r="C89" s="175" t="s">
        <v>308</v>
      </c>
      <c r="H89" s="173" t="s">
        <v>297</v>
      </c>
    </row>
    <row r="90" spans="1:8" ht="15.75">
      <c r="A90" s="173">
        <v>42</v>
      </c>
      <c r="B90" s="173" t="s">
        <v>21</v>
      </c>
      <c r="C90" s="174" t="s">
        <v>51</v>
      </c>
      <c r="H90" s="173" t="s">
        <v>297</v>
      </c>
    </row>
    <row r="91" spans="1:8" ht="15.75">
      <c r="A91" s="173">
        <v>43</v>
      </c>
      <c r="B91" s="173" t="s">
        <v>21</v>
      </c>
      <c r="C91" s="174" t="s">
        <v>309</v>
      </c>
      <c r="H91" s="173" t="s">
        <v>297</v>
      </c>
    </row>
    <row r="92" spans="1:8" ht="15.75">
      <c r="A92" s="173">
        <v>44</v>
      </c>
      <c r="B92" s="175">
        <v>3</v>
      </c>
      <c r="C92" s="175" t="s">
        <v>310</v>
      </c>
      <c r="H92" s="173" t="s">
        <v>297</v>
      </c>
    </row>
    <row r="93" spans="1:3" ht="15.75">
      <c r="A93" s="173">
        <v>45</v>
      </c>
      <c r="B93" s="173" t="s">
        <v>21</v>
      </c>
      <c r="C93" s="174" t="s">
        <v>225</v>
      </c>
    </row>
    <row r="94" spans="1:8" ht="15.75">
      <c r="A94" s="179" t="s">
        <v>311</v>
      </c>
      <c r="E94" s="179"/>
      <c r="F94" s="1" t="s">
        <v>312</v>
      </c>
      <c r="G94" s="300" t="s">
        <v>656</v>
      </c>
      <c r="H94" s="301">
        <f>pasqyrat!O14</f>
        <v>4429663</v>
      </c>
    </row>
    <row r="95" spans="1:8" ht="15.75">
      <c r="A95" s="181" t="s">
        <v>313</v>
      </c>
      <c r="E95" s="181"/>
      <c r="F95" s="1" t="s">
        <v>314</v>
      </c>
      <c r="G95" s="371"/>
      <c r="H95" s="371"/>
    </row>
    <row r="96" spans="1:8" ht="15.75">
      <c r="A96" s="179" t="s">
        <v>315</v>
      </c>
      <c r="C96" s="179"/>
      <c r="D96" s="179"/>
      <c r="F96" s="1" t="s">
        <v>314</v>
      </c>
      <c r="G96" s="371"/>
      <c r="H96" s="371"/>
    </row>
    <row r="97" spans="1:8" ht="15.75">
      <c r="A97" s="179" t="s">
        <v>316</v>
      </c>
      <c r="C97" s="179"/>
      <c r="D97" s="179"/>
      <c r="F97" s="1" t="s">
        <v>314</v>
      </c>
      <c r="G97" s="371"/>
      <c r="H97" s="371"/>
    </row>
    <row r="98" spans="1:8" ht="15.75">
      <c r="A98" s="179" t="s">
        <v>317</v>
      </c>
      <c r="C98" s="179"/>
      <c r="D98" s="180"/>
      <c r="E98" s="179"/>
      <c r="F98" s="1" t="s">
        <v>312</v>
      </c>
      <c r="G98" s="300" t="s">
        <v>656</v>
      </c>
      <c r="H98" s="301">
        <f>H94</f>
        <v>4429663</v>
      </c>
    </row>
    <row r="99" spans="1:6" ht="15.75">
      <c r="A99" s="179" t="s">
        <v>318</v>
      </c>
      <c r="C99" s="179"/>
      <c r="D99" s="179"/>
      <c r="F99" s="1" t="s">
        <v>314</v>
      </c>
    </row>
    <row r="100" spans="1:6" ht="15.75">
      <c r="A100" s="181" t="s">
        <v>319</v>
      </c>
      <c r="C100" s="181"/>
      <c r="D100" s="181"/>
      <c r="F100" s="1" t="s">
        <v>314</v>
      </c>
    </row>
    <row r="101" spans="1:6" ht="15.75">
      <c r="A101" s="179" t="s">
        <v>221</v>
      </c>
      <c r="C101" s="179"/>
      <c r="D101" s="179"/>
      <c r="F101" s="1" t="s">
        <v>314</v>
      </c>
    </row>
    <row r="102" spans="1:6" ht="15.75">
      <c r="A102" s="179" t="s">
        <v>320</v>
      </c>
      <c r="B102" s="179"/>
      <c r="C102" s="179"/>
      <c r="F102" s="1" t="s">
        <v>314</v>
      </c>
    </row>
    <row r="103" spans="1:8" ht="15.75">
      <c r="A103" s="173">
        <v>46</v>
      </c>
      <c r="B103" s="173" t="s">
        <v>321</v>
      </c>
      <c r="C103" s="174" t="s">
        <v>226</v>
      </c>
      <c r="H103" s="297">
        <f>pasqyrat!O15</f>
        <v>249580</v>
      </c>
    </row>
    <row r="104" spans="1:8" ht="15.75">
      <c r="A104" s="173">
        <v>47</v>
      </c>
      <c r="B104" s="173" t="s">
        <v>21</v>
      </c>
      <c r="C104" s="174" t="s">
        <v>322</v>
      </c>
      <c r="H104" s="297">
        <f>pasqyrat!O16</f>
        <v>79515</v>
      </c>
    </row>
    <row r="105" spans="1:8" ht="15.75">
      <c r="A105" s="173">
        <v>48</v>
      </c>
      <c r="B105" s="173" t="s">
        <v>21</v>
      </c>
      <c r="C105" s="174" t="s">
        <v>57</v>
      </c>
      <c r="H105" s="297">
        <f>pasqyrat!O17</f>
        <v>3500</v>
      </c>
    </row>
    <row r="106" spans="1:8" ht="15.75">
      <c r="A106" s="173">
        <v>49</v>
      </c>
      <c r="B106" s="173" t="s">
        <v>21</v>
      </c>
      <c r="C106" s="174" t="s">
        <v>323</v>
      </c>
      <c r="H106" s="175" t="s">
        <v>297</v>
      </c>
    </row>
    <row r="107" spans="1:8" ht="15.75">
      <c r="A107" s="173">
        <v>50</v>
      </c>
      <c r="B107" s="173" t="s">
        <v>21</v>
      </c>
      <c r="C107" s="174" t="s">
        <v>59</v>
      </c>
      <c r="H107" s="297">
        <f>pasqyrat!O19</f>
        <v>56694</v>
      </c>
    </row>
    <row r="108" spans="1:8" ht="15.75">
      <c r="A108" s="173">
        <v>51</v>
      </c>
      <c r="B108" s="173" t="s">
        <v>21</v>
      </c>
      <c r="C108" s="174" t="s">
        <v>324</v>
      </c>
      <c r="H108" s="173" t="s">
        <v>297</v>
      </c>
    </row>
    <row r="109" spans="1:8" ht="15.75">
      <c r="A109" s="173">
        <v>52</v>
      </c>
      <c r="B109" s="173" t="s">
        <v>21</v>
      </c>
      <c r="C109" s="174" t="s">
        <v>25</v>
      </c>
      <c r="H109" s="302">
        <f>pasqyrat!O21</f>
        <v>7658000</v>
      </c>
    </row>
    <row r="110" spans="1:8" ht="15.75">
      <c r="A110" s="173">
        <v>53</v>
      </c>
      <c r="B110" s="173" t="s">
        <v>21</v>
      </c>
      <c r="C110" s="174" t="s">
        <v>61</v>
      </c>
      <c r="H110" s="173" t="s">
        <v>297</v>
      </c>
    </row>
    <row r="111" spans="1:8" ht="15.75">
      <c r="A111" s="173">
        <v>54</v>
      </c>
      <c r="B111" s="173" t="s">
        <v>21</v>
      </c>
      <c r="C111" s="174" t="s">
        <v>325</v>
      </c>
      <c r="H111" s="173" t="s">
        <v>297</v>
      </c>
    </row>
    <row r="112" spans="1:8" ht="15.75">
      <c r="A112" s="173">
        <v>55</v>
      </c>
      <c r="B112" s="175">
        <v>4</v>
      </c>
      <c r="C112" s="175" t="s">
        <v>63</v>
      </c>
      <c r="H112" s="173" t="s">
        <v>297</v>
      </c>
    </row>
    <row r="113" spans="1:8" ht="15.75">
      <c r="A113" s="173">
        <v>56</v>
      </c>
      <c r="B113" s="175">
        <v>5</v>
      </c>
      <c r="C113" s="175" t="s">
        <v>64</v>
      </c>
      <c r="H113" s="173" t="s">
        <v>297</v>
      </c>
    </row>
    <row r="114" spans="2:8" ht="15.75">
      <c r="B114" s="173" t="s">
        <v>37</v>
      </c>
      <c r="C114" s="175" t="s">
        <v>326</v>
      </c>
      <c r="H114" s="297">
        <f>H115+H118+H119</f>
        <v>38338248</v>
      </c>
    </row>
    <row r="115" spans="1:8" ht="15.75">
      <c r="A115" s="173">
        <v>58</v>
      </c>
      <c r="B115" s="173">
        <v>1</v>
      </c>
      <c r="C115" s="175" t="s">
        <v>327</v>
      </c>
      <c r="H115" s="297">
        <f>pasqyrat!O27</f>
        <v>20313152</v>
      </c>
    </row>
    <row r="116" spans="1:8" ht="15.75">
      <c r="A116" s="173">
        <v>59</v>
      </c>
      <c r="B116" s="173" t="s">
        <v>21</v>
      </c>
      <c r="C116" s="174" t="s">
        <v>328</v>
      </c>
      <c r="H116" s="173" t="s">
        <v>297</v>
      </c>
    </row>
    <row r="117" spans="1:8" ht="15.75">
      <c r="A117" s="173">
        <v>60</v>
      </c>
      <c r="B117" s="173" t="s">
        <v>21</v>
      </c>
      <c r="C117" s="174" t="s">
        <v>68</v>
      </c>
      <c r="H117" s="173" t="s">
        <v>297</v>
      </c>
    </row>
    <row r="118" spans="1:8" ht="15.75">
      <c r="A118" s="173">
        <v>61</v>
      </c>
      <c r="B118" s="175">
        <v>2</v>
      </c>
      <c r="C118" s="175" t="s">
        <v>329</v>
      </c>
      <c r="H118" s="297">
        <f>pasqyrat!O30</f>
        <v>13225096</v>
      </c>
    </row>
    <row r="119" spans="1:8" ht="15.75">
      <c r="A119" s="173">
        <v>62</v>
      </c>
      <c r="B119" s="175">
        <v>3</v>
      </c>
      <c r="C119" s="175" t="s">
        <v>63</v>
      </c>
      <c r="H119" s="297">
        <f>pasqyrat!O31</f>
        <v>4800000</v>
      </c>
    </row>
    <row r="120" spans="1:8" ht="15.75">
      <c r="A120" s="173">
        <v>63</v>
      </c>
      <c r="B120" s="175">
        <v>4</v>
      </c>
      <c r="C120" s="175" t="s">
        <v>70</v>
      </c>
      <c r="H120" s="173" t="s">
        <v>297</v>
      </c>
    </row>
    <row r="121" spans="2:8" ht="15.75">
      <c r="B121" s="173" t="s">
        <v>72</v>
      </c>
      <c r="C121" s="175" t="s">
        <v>330</v>
      </c>
      <c r="H121" s="303">
        <v>5233534</v>
      </c>
    </row>
    <row r="122" spans="1:8" ht="15.75">
      <c r="A122" s="173">
        <v>65</v>
      </c>
      <c r="B122" s="175">
        <v>1</v>
      </c>
      <c r="C122" s="175" t="s">
        <v>74</v>
      </c>
      <c r="H122" s="175" t="s">
        <v>297</v>
      </c>
    </row>
    <row r="123" spans="1:8" ht="15.75">
      <c r="A123" s="173">
        <v>66</v>
      </c>
      <c r="B123" s="175">
        <v>2</v>
      </c>
      <c r="C123" s="175" t="s">
        <v>331</v>
      </c>
      <c r="H123" s="304">
        <v>100000</v>
      </c>
    </row>
    <row r="124" spans="1:8" ht="15.75">
      <c r="A124" s="173">
        <v>67</v>
      </c>
      <c r="B124" s="175">
        <v>3</v>
      </c>
      <c r="C124" s="175" t="s">
        <v>76</v>
      </c>
      <c r="H124" s="173" t="s">
        <v>297</v>
      </c>
    </row>
    <row r="125" spans="1:8" ht="15.75">
      <c r="A125" s="173">
        <v>68</v>
      </c>
      <c r="B125" s="175">
        <v>4</v>
      </c>
      <c r="C125" s="175" t="s">
        <v>332</v>
      </c>
      <c r="H125" s="173" t="s">
        <v>297</v>
      </c>
    </row>
    <row r="126" spans="1:8" ht="15.75">
      <c r="A126" s="173">
        <v>69</v>
      </c>
      <c r="B126" s="175">
        <v>5</v>
      </c>
      <c r="C126" s="175" t="s">
        <v>333</v>
      </c>
      <c r="H126" s="173" t="s">
        <v>297</v>
      </c>
    </row>
    <row r="127" spans="1:8" ht="15.75">
      <c r="A127" s="173">
        <v>70</v>
      </c>
      <c r="B127" s="175">
        <v>6</v>
      </c>
      <c r="C127" s="175" t="s">
        <v>79</v>
      </c>
      <c r="H127" s="173" t="s">
        <v>297</v>
      </c>
    </row>
    <row r="128" spans="1:8" ht="15.75">
      <c r="A128" s="173">
        <v>71</v>
      </c>
      <c r="B128" s="175">
        <v>7</v>
      </c>
      <c r="C128" s="175" t="s">
        <v>334</v>
      </c>
      <c r="H128" s="297">
        <f>pasqyrat!O41</f>
        <v>261700</v>
      </c>
    </row>
    <row r="129" spans="1:8" ht="15.75">
      <c r="A129" s="173">
        <v>72</v>
      </c>
      <c r="B129" s="175">
        <v>8</v>
      </c>
      <c r="C129" s="175" t="s">
        <v>335</v>
      </c>
      <c r="H129" s="297">
        <f>pasqyrat!O42</f>
        <v>4871834</v>
      </c>
    </row>
    <row r="130" spans="1:8" ht="15.75">
      <c r="A130" s="173">
        <v>73</v>
      </c>
      <c r="B130" s="175">
        <v>9</v>
      </c>
      <c r="C130" s="175" t="s">
        <v>82</v>
      </c>
      <c r="H130" s="173" t="s">
        <v>297</v>
      </c>
    </row>
    <row r="131" spans="1:8" ht="15.75">
      <c r="A131" s="173"/>
      <c r="B131" s="175"/>
      <c r="C131" s="175"/>
      <c r="H131" s="173"/>
    </row>
    <row r="132" spans="1:8" ht="15.75">
      <c r="A132" s="173"/>
      <c r="B132" s="175"/>
      <c r="C132" s="175"/>
      <c r="H132" s="173"/>
    </row>
    <row r="133" spans="1:8" ht="15.75">
      <c r="A133" s="173"/>
      <c r="B133" s="175"/>
      <c r="C133" s="175"/>
      <c r="H133" s="173"/>
    </row>
    <row r="134" spans="1:3" ht="15.75">
      <c r="A134" s="173">
        <v>74</v>
      </c>
      <c r="B134" s="175">
        <v>10</v>
      </c>
      <c r="C134" s="175" t="s">
        <v>83</v>
      </c>
    </row>
    <row r="135" spans="1:8" ht="15.75">
      <c r="A135" s="182" t="s">
        <v>336</v>
      </c>
      <c r="F135" s="183"/>
      <c r="G135" s="175" t="s">
        <v>338</v>
      </c>
      <c r="H135" s="297">
        <f>pasqyrat!O44</f>
        <v>1004961.4719999984</v>
      </c>
    </row>
    <row r="136" spans="1:8" ht="15.75">
      <c r="A136" s="182" t="s">
        <v>337</v>
      </c>
      <c r="D136" s="183"/>
      <c r="G136" s="175" t="s">
        <v>338</v>
      </c>
      <c r="H136" s="297">
        <f>pasqyrat!V39</f>
        <v>95600</v>
      </c>
    </row>
    <row r="137" spans="1:8" ht="15.75">
      <c r="A137" s="182" t="s">
        <v>339</v>
      </c>
      <c r="E137" s="183"/>
      <c r="G137" s="175" t="s">
        <v>338</v>
      </c>
      <c r="H137" s="297">
        <f>pasqyrat!V40</f>
        <v>1222846.0799999982</v>
      </c>
    </row>
    <row r="138" spans="1:8" ht="15.75">
      <c r="A138" s="182" t="s">
        <v>340</v>
      </c>
      <c r="E138" s="183"/>
      <c r="G138" s="175" t="s">
        <v>338</v>
      </c>
      <c r="H138" s="297">
        <f>pasqyrat!V41</f>
        <v>122284.60799999983</v>
      </c>
    </row>
    <row r="139" spans="1:8" ht="15.75">
      <c r="A139" s="182"/>
      <c r="E139" s="183"/>
      <c r="G139" s="175"/>
      <c r="H139" s="297"/>
    </row>
    <row r="140" spans="1:8" ht="15.75">
      <c r="A140" s="182"/>
      <c r="E140" s="183"/>
      <c r="G140" s="175"/>
      <c r="H140" s="297"/>
    </row>
    <row r="141" spans="1:8" ht="15.75">
      <c r="A141" s="182"/>
      <c r="E141" s="183"/>
      <c r="G141" s="175"/>
      <c r="H141" s="297"/>
    </row>
    <row r="142" spans="1:8" ht="15.75">
      <c r="A142" s="182"/>
      <c r="E142" s="183"/>
      <c r="G142" s="175"/>
      <c r="H142" s="297"/>
    </row>
    <row r="143" ht="15.75">
      <c r="A143" s="173"/>
    </row>
    <row r="144" spans="1:2" ht="20.25">
      <c r="A144" s="184" t="s">
        <v>227</v>
      </c>
      <c r="B144" s="184" t="s">
        <v>341</v>
      </c>
    </row>
    <row r="145" ht="15.75">
      <c r="B145" s="173" t="s">
        <v>228</v>
      </c>
    </row>
    <row r="146" ht="15.75">
      <c r="B146" s="173" t="s">
        <v>361</v>
      </c>
    </row>
    <row r="147" ht="15.75">
      <c r="B147" s="173" t="s">
        <v>362</v>
      </c>
    </row>
    <row r="148" spans="1:2" ht="15.75">
      <c r="A148" s="173"/>
      <c r="B148" t="s">
        <v>363</v>
      </c>
    </row>
    <row r="149" ht="15.75">
      <c r="A149" s="173"/>
    </row>
    <row r="150" ht="15.75">
      <c r="A150" s="173"/>
    </row>
    <row r="151" spans="1:5" ht="18.75">
      <c r="A151" s="185" t="s">
        <v>342</v>
      </c>
      <c r="E151" s="186" t="s">
        <v>343</v>
      </c>
    </row>
    <row r="152" spans="1:7" ht="20.25">
      <c r="A152" s="370" t="s">
        <v>651</v>
      </c>
      <c r="B152" s="370"/>
      <c r="E152" s="369" t="s">
        <v>650</v>
      </c>
      <c r="F152" s="369"/>
      <c r="G152" s="369"/>
    </row>
    <row r="153" ht="17.25">
      <c r="A153" s="187"/>
    </row>
  </sheetData>
  <sheetProtection/>
  <mergeCells count="58">
    <mergeCell ref="A52:E52"/>
    <mergeCell ref="A53:E53"/>
    <mergeCell ref="A42:E42"/>
    <mergeCell ref="A43:E43"/>
    <mergeCell ref="A44:E44"/>
    <mergeCell ref="A45:E45"/>
    <mergeCell ref="A46:E46"/>
    <mergeCell ref="A73:D73"/>
    <mergeCell ref="A47:E47"/>
    <mergeCell ref="A49:E49"/>
    <mergeCell ref="A50:E50"/>
    <mergeCell ref="A51:E51"/>
    <mergeCell ref="A31:E31"/>
    <mergeCell ref="A39:E39"/>
    <mergeCell ref="B74:B75"/>
    <mergeCell ref="A32:E32"/>
    <mergeCell ref="A33:E33"/>
    <mergeCell ref="A34:E34"/>
    <mergeCell ref="A35:E35"/>
    <mergeCell ref="A36:E36"/>
    <mergeCell ref="A37:E37"/>
    <mergeCell ref="A41:E41"/>
    <mergeCell ref="A25:E25"/>
    <mergeCell ref="A26:E26"/>
    <mergeCell ref="A27:E27"/>
    <mergeCell ref="A28:E28"/>
    <mergeCell ref="A29:E29"/>
    <mergeCell ref="A30:E30"/>
    <mergeCell ref="D9:D10"/>
    <mergeCell ref="E9:E10"/>
    <mergeCell ref="B18:B19"/>
    <mergeCell ref="C18:C19"/>
    <mergeCell ref="A17:G17"/>
    <mergeCell ref="A18:A19"/>
    <mergeCell ref="A2:G2"/>
    <mergeCell ref="A3:G3"/>
    <mergeCell ref="A4:G4"/>
    <mergeCell ref="A5:G5"/>
    <mergeCell ref="A6:G6"/>
    <mergeCell ref="A7:G7"/>
    <mergeCell ref="A8:G8"/>
    <mergeCell ref="A9:A10"/>
    <mergeCell ref="B24:D24"/>
    <mergeCell ref="G9:G10"/>
    <mergeCell ref="B15:F15"/>
    <mergeCell ref="A38:E38"/>
    <mergeCell ref="B23:D23"/>
    <mergeCell ref="E18:E19"/>
    <mergeCell ref="B9:B10"/>
    <mergeCell ref="C9:C10"/>
    <mergeCell ref="C74:E74"/>
    <mergeCell ref="F74:H74"/>
    <mergeCell ref="E152:G152"/>
    <mergeCell ref="A152:B152"/>
    <mergeCell ref="G95:H95"/>
    <mergeCell ref="G96:H96"/>
    <mergeCell ref="G97:H97"/>
    <mergeCell ref="A74:A75"/>
  </mergeCells>
  <printOptions/>
  <pageMargins left="0.25" right="0.2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9"/>
  <sheetViews>
    <sheetView zoomScalePageLayoutView="0" workbookViewId="0" topLeftCell="A1">
      <pane xSplit="4" ySplit="2" topLeftCell="E44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:N463"/>
    </sheetView>
  </sheetViews>
  <sheetFormatPr defaultColWidth="9.140625" defaultRowHeight="12.75"/>
  <cols>
    <col min="1" max="1" width="6.7109375" style="0" customWidth="1"/>
    <col min="10" max="11" width="10.421875" style="0" customWidth="1"/>
    <col min="13" max="13" width="10.7109375" style="0" customWidth="1"/>
  </cols>
  <sheetData>
    <row r="1" spans="1:14" ht="15.75">
      <c r="A1" s="384" t="s">
        <v>458</v>
      </c>
      <c r="B1" s="384"/>
      <c r="C1" s="384"/>
      <c r="D1" s="5"/>
      <c r="E1" s="384" t="s">
        <v>375</v>
      </c>
      <c r="F1" s="384"/>
      <c r="G1" s="384"/>
      <c r="H1" s="384"/>
      <c r="I1" s="384"/>
      <c r="J1" s="384"/>
      <c r="K1" s="384"/>
      <c r="L1" s="384"/>
      <c r="M1" s="384" t="s">
        <v>376</v>
      </c>
      <c r="N1" s="384"/>
    </row>
    <row r="2" spans="1:14" ht="12.75">
      <c r="A2" s="3" t="s">
        <v>377</v>
      </c>
      <c r="B2" s="3" t="s">
        <v>379</v>
      </c>
      <c r="C2" s="3" t="s">
        <v>380</v>
      </c>
      <c r="D2" s="3" t="s">
        <v>349</v>
      </c>
      <c r="E2" s="208" t="s">
        <v>383</v>
      </c>
      <c r="F2" s="3" t="s">
        <v>453</v>
      </c>
      <c r="G2" s="3" t="s">
        <v>461</v>
      </c>
      <c r="H2" s="3" t="s">
        <v>462</v>
      </c>
      <c r="I2" s="3" t="s">
        <v>0</v>
      </c>
      <c r="J2" s="3" t="s">
        <v>463</v>
      </c>
      <c r="K2" s="208" t="s">
        <v>649</v>
      </c>
      <c r="L2" s="3" t="s">
        <v>464</v>
      </c>
      <c r="M2" s="208" t="s">
        <v>472</v>
      </c>
      <c r="N2" s="3" t="s">
        <v>454</v>
      </c>
    </row>
    <row r="3" spans="1:14" ht="12.75">
      <c r="A3" s="217"/>
      <c r="B3" s="3">
        <f>M3+N3</f>
        <v>0</v>
      </c>
      <c r="C3" s="3">
        <f>E3+F3+G3+J3+L3+H3+I3</f>
        <v>0</v>
      </c>
      <c r="D3">
        <v>20000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189">
        <v>7.1</v>
      </c>
      <c r="B4" s="3">
        <f>M4+N4</f>
        <v>800000</v>
      </c>
      <c r="C4" s="3">
        <f>E4+F4+G4+J4+L4+H4+I4+K4</f>
        <v>0</v>
      </c>
      <c r="D4" s="3">
        <f aca="true" t="shared" si="0" ref="D4:D185">D3+B4-C4</f>
        <v>820000</v>
      </c>
      <c r="E4" s="3"/>
      <c r="F4" s="3"/>
      <c r="G4" s="3"/>
      <c r="H4" s="3"/>
      <c r="I4" s="3"/>
      <c r="J4" s="3"/>
      <c r="K4" s="3"/>
      <c r="L4" s="3"/>
      <c r="M4" s="3"/>
      <c r="N4" s="3">
        <v>800000</v>
      </c>
    </row>
    <row r="5" spans="1:14" ht="12.75">
      <c r="A5" s="189">
        <v>14.01</v>
      </c>
      <c r="B5" s="3">
        <f aca="true" t="shared" si="1" ref="B5:B430">M5+N5</f>
        <v>0</v>
      </c>
      <c r="C5" s="3">
        <f aca="true" t="shared" si="2" ref="C5:C70">E5+F5+G5+J5+L5+H5+I5+K5</f>
        <v>287600</v>
      </c>
      <c r="D5" s="3">
        <f t="shared" si="0"/>
        <v>532400</v>
      </c>
      <c r="E5" s="3">
        <v>287600</v>
      </c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189">
        <v>14.01</v>
      </c>
      <c r="B6" s="3">
        <f t="shared" si="1"/>
        <v>0</v>
      </c>
      <c r="C6" s="3">
        <f t="shared" si="2"/>
        <v>47248</v>
      </c>
      <c r="D6" s="3">
        <f t="shared" si="0"/>
        <v>485152</v>
      </c>
      <c r="E6" s="3"/>
      <c r="F6" s="3"/>
      <c r="G6" s="3">
        <v>47248</v>
      </c>
      <c r="H6" s="3"/>
      <c r="I6" s="3"/>
      <c r="J6" s="3"/>
      <c r="K6" s="3"/>
      <c r="L6" s="3"/>
      <c r="M6" s="3"/>
      <c r="N6" s="3"/>
    </row>
    <row r="7" spans="1:14" ht="12.75">
      <c r="A7" s="189">
        <v>14.01</v>
      </c>
      <c r="B7" s="3">
        <f t="shared" si="1"/>
        <v>0</v>
      </c>
      <c r="C7" s="3">
        <f t="shared" si="2"/>
        <v>17400</v>
      </c>
      <c r="D7" s="3">
        <f t="shared" si="0"/>
        <v>467752</v>
      </c>
      <c r="E7" s="3"/>
      <c r="F7" s="3"/>
      <c r="G7" s="3"/>
      <c r="H7" s="3">
        <v>17400</v>
      </c>
      <c r="I7" s="3"/>
      <c r="J7" s="3"/>
      <c r="K7" s="3"/>
      <c r="L7" s="3"/>
      <c r="M7" s="3"/>
      <c r="N7" s="3"/>
    </row>
    <row r="8" spans="1:14" ht="12.75">
      <c r="A8" s="189">
        <v>14.01</v>
      </c>
      <c r="B8" s="3">
        <f t="shared" si="1"/>
        <v>0</v>
      </c>
      <c r="C8" s="3">
        <f t="shared" si="2"/>
        <v>45249</v>
      </c>
      <c r="D8" s="3">
        <f>D7+B8-C8</f>
        <v>422503</v>
      </c>
      <c r="E8" s="3"/>
      <c r="F8" s="3"/>
      <c r="G8" s="3"/>
      <c r="H8" s="3"/>
      <c r="I8" s="3">
        <v>45249</v>
      </c>
      <c r="J8" s="3"/>
      <c r="K8" s="3"/>
      <c r="L8" s="3"/>
      <c r="M8" s="3"/>
      <c r="N8" s="3"/>
    </row>
    <row r="9" spans="1:14" ht="12.75">
      <c r="A9" s="189">
        <v>16.1</v>
      </c>
      <c r="B9" s="3">
        <f t="shared" si="1"/>
        <v>136092</v>
      </c>
      <c r="C9" s="3">
        <f t="shared" si="2"/>
        <v>0</v>
      </c>
      <c r="D9" s="3">
        <f t="shared" si="0"/>
        <v>558595</v>
      </c>
      <c r="E9" s="3"/>
      <c r="F9" s="3"/>
      <c r="G9" s="3"/>
      <c r="H9" s="3"/>
      <c r="I9" s="3"/>
      <c r="J9" s="3"/>
      <c r="K9" s="3"/>
      <c r="L9" s="3"/>
      <c r="M9" s="3">
        <v>136092</v>
      </c>
      <c r="N9" s="3"/>
    </row>
    <row r="10" spans="1:14" ht="12.75">
      <c r="A10" s="189">
        <v>18.1</v>
      </c>
      <c r="B10" s="3">
        <f t="shared" si="1"/>
        <v>294780</v>
      </c>
      <c r="C10" s="3">
        <f t="shared" si="2"/>
        <v>0</v>
      </c>
      <c r="D10" s="3">
        <f t="shared" si="0"/>
        <v>853375</v>
      </c>
      <c r="E10" s="3"/>
      <c r="F10" s="3"/>
      <c r="G10" s="3"/>
      <c r="H10" s="3"/>
      <c r="I10" s="3"/>
      <c r="J10" s="3"/>
      <c r="K10" s="3"/>
      <c r="L10" s="3"/>
      <c r="M10" s="3">
        <v>294780</v>
      </c>
      <c r="N10" s="3"/>
    </row>
    <row r="11" spans="1:14" ht="12.75">
      <c r="A11" s="189">
        <v>21.1</v>
      </c>
      <c r="B11" s="3">
        <f t="shared" si="1"/>
        <v>0</v>
      </c>
      <c r="C11" s="3">
        <f t="shared" si="2"/>
        <v>246870</v>
      </c>
      <c r="D11" s="3">
        <f t="shared" si="0"/>
        <v>606505</v>
      </c>
      <c r="E11" s="3">
        <v>246870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189">
        <v>22.1</v>
      </c>
      <c r="B12" s="3">
        <f t="shared" si="1"/>
        <v>0</v>
      </c>
      <c r="C12" s="3">
        <f t="shared" si="2"/>
        <v>10788</v>
      </c>
      <c r="D12" s="3">
        <f t="shared" si="0"/>
        <v>595717</v>
      </c>
      <c r="E12" s="3"/>
      <c r="F12" s="3"/>
      <c r="G12" s="3"/>
      <c r="H12" s="3"/>
      <c r="I12" s="3"/>
      <c r="J12" s="3">
        <v>10788</v>
      </c>
      <c r="K12" s="3"/>
      <c r="L12" s="3"/>
      <c r="M12" s="3"/>
      <c r="N12" s="3"/>
    </row>
    <row r="13" spans="1:14" ht="12.75">
      <c r="A13" s="189">
        <v>24.01</v>
      </c>
      <c r="B13" s="3">
        <f t="shared" si="1"/>
        <v>0</v>
      </c>
      <c r="C13" s="3">
        <f t="shared" si="2"/>
        <v>62350</v>
      </c>
      <c r="D13" s="3">
        <f t="shared" si="0"/>
        <v>533367</v>
      </c>
      <c r="E13" s="3">
        <v>62350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189" t="s">
        <v>394</v>
      </c>
      <c r="B14" s="3">
        <f t="shared" si="1"/>
        <v>0</v>
      </c>
      <c r="C14" s="3">
        <f t="shared" si="2"/>
        <v>284000</v>
      </c>
      <c r="D14" s="3">
        <f t="shared" si="0"/>
        <v>249367</v>
      </c>
      <c r="E14" s="3"/>
      <c r="F14" s="3"/>
      <c r="G14" s="3"/>
      <c r="H14" s="3"/>
      <c r="I14" s="3"/>
      <c r="J14" s="3"/>
      <c r="K14" s="3"/>
      <c r="L14" s="3">
        <v>284000</v>
      </c>
      <c r="M14" s="3"/>
      <c r="N14" s="3"/>
    </row>
    <row r="15" spans="1:14" ht="12.75">
      <c r="A15" s="189" t="s">
        <v>394</v>
      </c>
      <c r="B15" s="3">
        <f t="shared" si="1"/>
        <v>0</v>
      </c>
      <c r="C15" s="3">
        <f t="shared" si="2"/>
        <v>76830</v>
      </c>
      <c r="D15" s="3">
        <f t="shared" si="0"/>
        <v>172537</v>
      </c>
      <c r="E15" s="3">
        <v>76830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189" t="s">
        <v>394</v>
      </c>
      <c r="B16" s="3">
        <f t="shared" si="1"/>
        <v>1500000</v>
      </c>
      <c r="C16" s="3">
        <f t="shared" si="2"/>
        <v>0</v>
      </c>
      <c r="D16" s="3">
        <f t="shared" si="0"/>
        <v>1672537</v>
      </c>
      <c r="E16" s="3"/>
      <c r="F16" s="204"/>
      <c r="G16" s="3"/>
      <c r="H16" s="3"/>
      <c r="I16" s="3"/>
      <c r="J16" s="3"/>
      <c r="K16" s="3"/>
      <c r="L16" s="3"/>
      <c r="M16" s="3"/>
      <c r="N16" s="3">
        <v>1500000</v>
      </c>
    </row>
    <row r="17" spans="1:14" ht="12.75">
      <c r="A17" s="189" t="s">
        <v>394</v>
      </c>
      <c r="B17" s="3">
        <f t="shared" si="1"/>
        <v>0</v>
      </c>
      <c r="C17" s="3">
        <f t="shared" si="2"/>
        <v>1100000</v>
      </c>
      <c r="D17" s="3">
        <f t="shared" si="0"/>
        <v>572537</v>
      </c>
      <c r="E17" s="3"/>
      <c r="F17" s="204">
        <v>1100000</v>
      </c>
      <c r="G17" s="3"/>
      <c r="H17" s="3"/>
      <c r="I17" s="3"/>
      <c r="J17" s="3"/>
      <c r="K17" s="3"/>
      <c r="L17" s="3"/>
      <c r="M17" s="3"/>
      <c r="N17" s="3"/>
    </row>
    <row r="18" spans="1:14" ht="12.75">
      <c r="A18" s="189">
        <v>28.01</v>
      </c>
      <c r="B18" s="3">
        <f t="shared" si="1"/>
        <v>0</v>
      </c>
      <c r="C18" s="3">
        <f t="shared" si="2"/>
        <v>116840</v>
      </c>
      <c r="D18" s="3">
        <f t="shared" si="0"/>
        <v>455697</v>
      </c>
      <c r="E18" s="3">
        <v>116840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189">
        <v>30.01</v>
      </c>
      <c r="B19" s="3">
        <f t="shared" si="1"/>
        <v>143233</v>
      </c>
      <c r="C19" s="3">
        <f t="shared" si="2"/>
        <v>0</v>
      </c>
      <c r="D19" s="3">
        <f t="shared" si="0"/>
        <v>598930</v>
      </c>
      <c r="E19" s="3"/>
      <c r="F19" s="3"/>
      <c r="G19" s="3"/>
      <c r="H19" s="3"/>
      <c r="I19" s="3"/>
      <c r="J19" s="3"/>
      <c r="K19" s="3"/>
      <c r="L19" s="3"/>
      <c r="M19" s="3">
        <v>143233</v>
      </c>
      <c r="N19" s="3"/>
    </row>
    <row r="20" spans="1:14" ht="12.75">
      <c r="A20" s="189"/>
      <c r="B20" s="3">
        <f t="shared" si="1"/>
        <v>0</v>
      </c>
      <c r="C20" s="3">
        <f t="shared" si="2"/>
        <v>24000</v>
      </c>
      <c r="D20" s="3">
        <f t="shared" si="0"/>
        <v>574930</v>
      </c>
      <c r="E20" s="3"/>
      <c r="F20" s="3"/>
      <c r="G20" s="3"/>
      <c r="H20" s="3"/>
      <c r="I20" s="3"/>
      <c r="J20" s="3"/>
      <c r="K20" s="3">
        <v>24000</v>
      </c>
      <c r="L20" s="3"/>
      <c r="M20" s="3"/>
      <c r="N20" s="3"/>
    </row>
    <row r="21" spans="1:14" ht="12.75">
      <c r="A21" s="189">
        <v>3.2</v>
      </c>
      <c r="B21" s="3">
        <f t="shared" si="1"/>
        <v>0</v>
      </c>
      <c r="C21" s="3">
        <f t="shared" si="2"/>
        <v>298700</v>
      </c>
      <c r="D21" s="3">
        <f t="shared" si="0"/>
        <v>276230</v>
      </c>
      <c r="E21" s="3">
        <v>298700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189">
        <v>4.2</v>
      </c>
      <c r="B22" s="3">
        <f t="shared" si="1"/>
        <v>279600</v>
      </c>
      <c r="C22" s="3">
        <f t="shared" si="2"/>
        <v>0</v>
      </c>
      <c r="D22" s="3">
        <f t="shared" si="0"/>
        <v>555830</v>
      </c>
      <c r="E22" s="3"/>
      <c r="F22" s="3"/>
      <c r="G22" s="3"/>
      <c r="H22" s="3"/>
      <c r="I22" s="3"/>
      <c r="J22" s="3"/>
      <c r="K22" s="3"/>
      <c r="L22" s="3"/>
      <c r="M22" s="3">
        <v>279600</v>
      </c>
      <c r="N22" s="3"/>
    </row>
    <row r="23" spans="1:14" ht="12.75">
      <c r="A23" s="189">
        <v>8.2</v>
      </c>
      <c r="B23" s="3">
        <f t="shared" si="1"/>
        <v>198400</v>
      </c>
      <c r="C23" s="3">
        <f t="shared" si="2"/>
        <v>0</v>
      </c>
      <c r="D23" s="3">
        <f t="shared" si="0"/>
        <v>754230</v>
      </c>
      <c r="E23" s="3"/>
      <c r="F23" s="3"/>
      <c r="G23" s="3"/>
      <c r="H23" s="3"/>
      <c r="I23" s="3"/>
      <c r="J23" s="3"/>
      <c r="K23" s="3"/>
      <c r="L23" s="3"/>
      <c r="M23" s="3">
        <v>198400</v>
      </c>
      <c r="N23" s="3"/>
    </row>
    <row r="24" spans="1:14" ht="12.75">
      <c r="A24" s="189">
        <v>14.2</v>
      </c>
      <c r="B24" s="3">
        <f t="shared" si="1"/>
        <v>0</v>
      </c>
      <c r="C24" s="3">
        <f t="shared" si="2"/>
        <v>43304</v>
      </c>
      <c r="D24" s="3">
        <f t="shared" si="0"/>
        <v>710926</v>
      </c>
      <c r="E24" s="3"/>
      <c r="F24" s="3"/>
      <c r="G24" s="3"/>
      <c r="H24" s="3"/>
      <c r="I24" s="3">
        <v>43304</v>
      </c>
      <c r="J24" s="3"/>
      <c r="K24" s="3"/>
      <c r="L24" s="3"/>
      <c r="M24" s="3"/>
      <c r="N24" s="3"/>
    </row>
    <row r="25" spans="1:14" ht="12.75">
      <c r="A25" s="189">
        <v>16.2</v>
      </c>
      <c r="B25" s="3">
        <f t="shared" si="1"/>
        <v>132191</v>
      </c>
      <c r="C25" s="3">
        <f t="shared" si="2"/>
        <v>0</v>
      </c>
      <c r="D25" s="3">
        <f t="shared" si="0"/>
        <v>843117</v>
      </c>
      <c r="E25" s="3"/>
      <c r="F25" s="3"/>
      <c r="G25" s="3"/>
      <c r="H25" s="3"/>
      <c r="I25" s="3"/>
      <c r="J25" s="3"/>
      <c r="K25" s="3"/>
      <c r="L25" s="3"/>
      <c r="M25" s="3">
        <v>132191</v>
      </c>
      <c r="N25" s="3"/>
    </row>
    <row r="26" spans="1:14" ht="12.75">
      <c r="A26" s="223" t="s">
        <v>467</v>
      </c>
      <c r="B26" s="3">
        <f t="shared" si="1"/>
        <v>0</v>
      </c>
      <c r="C26" s="3">
        <f t="shared" si="2"/>
        <v>125000</v>
      </c>
      <c r="D26" s="3">
        <f t="shared" si="0"/>
        <v>718117</v>
      </c>
      <c r="E26" s="3">
        <v>125000</v>
      </c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223">
        <v>17.2</v>
      </c>
      <c r="B27" s="3">
        <f t="shared" si="1"/>
        <v>240000</v>
      </c>
      <c r="C27" s="3">
        <f t="shared" si="2"/>
        <v>0</v>
      </c>
      <c r="D27" s="3">
        <f t="shared" si="0"/>
        <v>958117</v>
      </c>
      <c r="E27" s="3"/>
      <c r="F27" s="3"/>
      <c r="G27" s="3"/>
      <c r="H27" s="3"/>
      <c r="I27" s="3"/>
      <c r="J27" s="3"/>
      <c r="K27" s="3"/>
      <c r="L27" s="3"/>
      <c r="M27" s="3">
        <v>240000</v>
      </c>
      <c r="N27" s="3"/>
    </row>
    <row r="28" spans="1:14" ht="12.75">
      <c r="A28" s="223" t="s">
        <v>467</v>
      </c>
      <c r="B28" s="3">
        <f>M28+N28</f>
        <v>0</v>
      </c>
      <c r="C28" s="3">
        <f t="shared" si="2"/>
        <v>274600</v>
      </c>
      <c r="D28" s="3">
        <f t="shared" si="0"/>
        <v>683517</v>
      </c>
      <c r="E28" s="3">
        <v>274600</v>
      </c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223">
        <v>18.2</v>
      </c>
      <c r="B29" s="3">
        <f>M29+N29</f>
        <v>286300</v>
      </c>
      <c r="C29" s="3">
        <f t="shared" si="2"/>
        <v>0</v>
      </c>
      <c r="D29" s="3">
        <f t="shared" si="0"/>
        <v>969817</v>
      </c>
      <c r="E29" s="3"/>
      <c r="F29" s="3"/>
      <c r="G29" s="3"/>
      <c r="H29" s="3"/>
      <c r="I29" s="3"/>
      <c r="J29" s="3"/>
      <c r="K29" s="3"/>
      <c r="L29" s="3"/>
      <c r="M29" s="3">
        <v>286300</v>
      </c>
      <c r="N29" s="3"/>
    </row>
    <row r="30" spans="1:14" ht="12.75">
      <c r="A30" s="223" t="s">
        <v>467</v>
      </c>
      <c r="B30" s="3">
        <f>M30+N30</f>
        <v>0</v>
      </c>
      <c r="C30" s="3">
        <f t="shared" si="2"/>
        <v>267980</v>
      </c>
      <c r="D30" s="3">
        <f t="shared" si="0"/>
        <v>701837</v>
      </c>
      <c r="E30" s="3">
        <v>267980</v>
      </c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223">
        <v>19.2</v>
      </c>
      <c r="B31" s="3">
        <f>M31+N31</f>
        <v>246900</v>
      </c>
      <c r="C31" s="3">
        <f t="shared" si="2"/>
        <v>0</v>
      </c>
      <c r="D31" s="3">
        <f t="shared" si="0"/>
        <v>948737</v>
      </c>
      <c r="E31" s="3"/>
      <c r="F31" s="3"/>
      <c r="G31" s="3"/>
      <c r="H31" s="3"/>
      <c r="I31" s="3"/>
      <c r="J31" s="3"/>
      <c r="K31" s="3"/>
      <c r="L31" s="3"/>
      <c r="M31" s="3">
        <v>246900</v>
      </c>
      <c r="N31" s="3"/>
    </row>
    <row r="32" spans="1:14" ht="12.75">
      <c r="A32" s="189">
        <v>20.2</v>
      </c>
      <c r="B32" s="3">
        <f>M32+N32</f>
        <v>0</v>
      </c>
      <c r="C32" s="3">
        <f t="shared" si="2"/>
        <v>79236</v>
      </c>
      <c r="D32" s="3">
        <f t="shared" si="0"/>
        <v>869501</v>
      </c>
      <c r="E32" s="3"/>
      <c r="F32" s="3"/>
      <c r="G32" s="3">
        <v>79236</v>
      </c>
      <c r="H32" s="3"/>
      <c r="I32" s="3"/>
      <c r="J32" s="3"/>
      <c r="K32" s="3"/>
      <c r="L32" s="3"/>
      <c r="M32" s="3"/>
      <c r="N32" s="3"/>
    </row>
    <row r="33" spans="1:14" ht="12.75">
      <c r="A33" s="189">
        <v>20.2</v>
      </c>
      <c r="B33" s="3">
        <f t="shared" si="1"/>
        <v>0</v>
      </c>
      <c r="C33" s="3">
        <f t="shared" si="2"/>
        <v>17400</v>
      </c>
      <c r="D33" s="3">
        <f t="shared" si="0"/>
        <v>852101</v>
      </c>
      <c r="E33" s="3"/>
      <c r="F33" s="3"/>
      <c r="G33" s="3"/>
      <c r="H33" s="3">
        <v>17400</v>
      </c>
      <c r="I33" s="3"/>
      <c r="J33" s="3"/>
      <c r="K33" s="3"/>
      <c r="L33" s="3"/>
      <c r="M33" s="3"/>
      <c r="N33" s="3"/>
    </row>
    <row r="34" spans="1:14" ht="12.75">
      <c r="A34" s="189">
        <v>21.2</v>
      </c>
      <c r="B34" s="3">
        <f t="shared" si="1"/>
        <v>0</v>
      </c>
      <c r="C34" s="3">
        <f t="shared" si="2"/>
        <v>234792</v>
      </c>
      <c r="D34" s="3">
        <f t="shared" si="0"/>
        <v>617309</v>
      </c>
      <c r="E34" s="3">
        <v>234792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223" t="s">
        <v>467</v>
      </c>
      <c r="B35" s="3">
        <f aca="true" t="shared" si="3" ref="B35:B44">M35+N35</f>
        <v>200000</v>
      </c>
      <c r="C35" s="3">
        <f t="shared" si="2"/>
        <v>0</v>
      </c>
      <c r="D35" s="3">
        <f t="shared" si="0"/>
        <v>817309</v>
      </c>
      <c r="E35" s="3"/>
      <c r="F35" s="3"/>
      <c r="G35" s="3"/>
      <c r="H35" s="3"/>
      <c r="I35" s="3"/>
      <c r="J35" s="3"/>
      <c r="K35" s="3"/>
      <c r="L35" s="3"/>
      <c r="M35" s="3">
        <v>200000</v>
      </c>
      <c r="N35" s="3"/>
    </row>
    <row r="36" spans="1:14" ht="12.75">
      <c r="A36" s="223">
        <v>22.2</v>
      </c>
      <c r="B36" s="3">
        <f t="shared" si="3"/>
        <v>0</v>
      </c>
      <c r="C36" s="3">
        <f t="shared" si="2"/>
        <v>283450</v>
      </c>
      <c r="D36" s="3">
        <f t="shared" si="0"/>
        <v>533859</v>
      </c>
      <c r="E36" s="3">
        <v>283450</v>
      </c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223" t="s">
        <v>467</v>
      </c>
      <c r="B37" s="3">
        <f t="shared" si="3"/>
        <v>250000</v>
      </c>
      <c r="C37" s="3">
        <f t="shared" si="2"/>
        <v>0</v>
      </c>
      <c r="D37" s="3">
        <f t="shared" si="0"/>
        <v>783859</v>
      </c>
      <c r="E37" s="3"/>
      <c r="F37" s="3"/>
      <c r="G37" s="3"/>
      <c r="H37" s="3"/>
      <c r="I37" s="3"/>
      <c r="J37" s="3"/>
      <c r="K37" s="3"/>
      <c r="L37" s="3"/>
      <c r="M37" s="3">
        <v>250000</v>
      </c>
      <c r="N37" s="3"/>
    </row>
    <row r="38" spans="1:14" ht="12.75">
      <c r="A38" s="223">
        <v>23.2</v>
      </c>
      <c r="B38" s="3">
        <f t="shared" si="3"/>
        <v>0</v>
      </c>
      <c r="C38" s="3">
        <f t="shared" si="2"/>
        <v>234680</v>
      </c>
      <c r="D38" s="3">
        <f t="shared" si="0"/>
        <v>549179</v>
      </c>
      <c r="E38" s="3">
        <v>234680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223" t="s">
        <v>467</v>
      </c>
      <c r="B39" s="3">
        <f t="shared" si="3"/>
        <v>247600</v>
      </c>
      <c r="C39" s="3">
        <f t="shared" si="2"/>
        <v>0</v>
      </c>
      <c r="D39" s="3">
        <f t="shared" si="0"/>
        <v>796779</v>
      </c>
      <c r="E39" s="3"/>
      <c r="F39" s="3"/>
      <c r="G39" s="3"/>
      <c r="H39" s="3"/>
      <c r="I39" s="3"/>
      <c r="J39" s="3"/>
      <c r="K39" s="3"/>
      <c r="L39" s="3"/>
      <c r="M39" s="3">
        <v>247600</v>
      </c>
      <c r="N39" s="3"/>
    </row>
    <row r="40" spans="1:14" ht="12.75">
      <c r="A40" s="223">
        <v>24.2</v>
      </c>
      <c r="B40" s="3">
        <f t="shared" si="3"/>
        <v>0</v>
      </c>
      <c r="C40" s="3">
        <f t="shared" si="2"/>
        <v>279485</v>
      </c>
      <c r="D40" s="3">
        <f t="shared" si="0"/>
        <v>517294</v>
      </c>
      <c r="E40" s="3">
        <v>279485</v>
      </c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223" t="s">
        <v>467</v>
      </c>
      <c r="B41" s="3">
        <f t="shared" si="3"/>
        <v>274690</v>
      </c>
      <c r="C41" s="3">
        <f t="shared" si="2"/>
        <v>0</v>
      </c>
      <c r="D41" s="3">
        <f t="shared" si="0"/>
        <v>791984</v>
      </c>
      <c r="E41" s="3"/>
      <c r="F41" s="3"/>
      <c r="G41" s="3"/>
      <c r="H41" s="3"/>
      <c r="I41" s="3"/>
      <c r="J41" s="3"/>
      <c r="K41" s="3"/>
      <c r="L41" s="3"/>
      <c r="M41" s="3">
        <v>274690</v>
      </c>
      <c r="N41" s="3"/>
    </row>
    <row r="42" spans="1:14" ht="12.75">
      <c r="A42" s="223">
        <v>26.2</v>
      </c>
      <c r="B42" s="3">
        <f t="shared" si="3"/>
        <v>0</v>
      </c>
      <c r="C42" s="3">
        <f t="shared" si="2"/>
        <v>287460</v>
      </c>
      <c r="D42" s="3">
        <f t="shared" si="0"/>
        <v>504524</v>
      </c>
      <c r="E42" s="3">
        <v>287460</v>
      </c>
      <c r="F42" s="3"/>
      <c r="G42" s="3"/>
      <c r="H42" s="3"/>
      <c r="I42" s="3"/>
      <c r="J42" s="3"/>
      <c r="K42" s="3"/>
      <c r="L42" s="3"/>
      <c r="M42" s="3"/>
      <c r="N42" s="3"/>
    </row>
    <row r="43" spans="1:14" ht="12.75">
      <c r="A43" s="223" t="s">
        <v>467</v>
      </c>
      <c r="B43" s="3">
        <f t="shared" si="3"/>
        <v>289700</v>
      </c>
      <c r="C43" s="3">
        <f t="shared" si="2"/>
        <v>0</v>
      </c>
      <c r="D43" s="3">
        <f t="shared" si="0"/>
        <v>794224</v>
      </c>
      <c r="E43" s="3"/>
      <c r="F43" s="3"/>
      <c r="G43" s="3"/>
      <c r="H43" s="3"/>
      <c r="I43" s="3"/>
      <c r="J43" s="3"/>
      <c r="K43" s="3"/>
      <c r="L43" s="3"/>
      <c r="M43" s="3">
        <v>289700</v>
      </c>
      <c r="N43" s="3"/>
    </row>
    <row r="44" spans="1:14" ht="12.75">
      <c r="A44" s="223">
        <v>27.2</v>
      </c>
      <c r="B44" s="3">
        <f t="shared" si="3"/>
        <v>0</v>
      </c>
      <c r="C44" s="3">
        <f t="shared" si="2"/>
        <v>234900</v>
      </c>
      <c r="D44" s="3">
        <f t="shared" si="0"/>
        <v>559324</v>
      </c>
      <c r="E44" s="3">
        <v>234900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189">
        <v>28.2</v>
      </c>
      <c r="B45" s="3">
        <f t="shared" si="1"/>
        <v>300000</v>
      </c>
      <c r="C45" s="3">
        <f t="shared" si="2"/>
        <v>0</v>
      </c>
      <c r="D45" s="3">
        <f t="shared" si="0"/>
        <v>859324</v>
      </c>
      <c r="E45" s="3"/>
      <c r="F45" s="3"/>
      <c r="G45" s="3"/>
      <c r="H45" s="3"/>
      <c r="I45" s="3"/>
      <c r="J45" s="3"/>
      <c r="K45" s="3"/>
      <c r="L45" s="3"/>
      <c r="M45" s="3"/>
      <c r="N45" s="3">
        <v>300000</v>
      </c>
    </row>
    <row r="46" spans="1:14" ht="12.75">
      <c r="A46" s="189" t="s">
        <v>394</v>
      </c>
      <c r="B46" s="3">
        <f t="shared" si="1"/>
        <v>0</v>
      </c>
      <c r="C46" s="3">
        <f t="shared" si="2"/>
        <v>210788</v>
      </c>
      <c r="D46" s="3">
        <f t="shared" si="0"/>
        <v>648536</v>
      </c>
      <c r="E46" s="3">
        <v>200000</v>
      </c>
      <c r="F46" s="3"/>
      <c r="G46" s="3"/>
      <c r="H46" s="3"/>
      <c r="I46" s="3"/>
      <c r="J46" s="3">
        <v>10788</v>
      </c>
      <c r="K46" s="3"/>
      <c r="L46" s="3"/>
      <c r="M46" s="3"/>
      <c r="N46" s="3"/>
    </row>
    <row r="47" spans="1:14" ht="12.75">
      <c r="A47" s="189" t="s">
        <v>394</v>
      </c>
      <c r="B47" s="3">
        <f t="shared" si="1"/>
        <v>169687</v>
      </c>
      <c r="C47" s="3">
        <f t="shared" si="2"/>
        <v>0</v>
      </c>
      <c r="D47" s="3">
        <f t="shared" si="0"/>
        <v>818223</v>
      </c>
      <c r="E47" s="3"/>
      <c r="F47" s="3"/>
      <c r="G47" s="3"/>
      <c r="H47" s="3"/>
      <c r="I47" s="3"/>
      <c r="J47" s="3"/>
      <c r="K47" s="3"/>
      <c r="L47" s="3"/>
      <c r="M47" s="3">
        <v>169687</v>
      </c>
      <c r="N47" s="3"/>
    </row>
    <row r="48" spans="1:14" ht="12.75">
      <c r="A48" s="189" t="s">
        <v>394</v>
      </c>
      <c r="B48" s="3">
        <f t="shared" si="1"/>
        <v>0</v>
      </c>
      <c r="C48" s="3">
        <f t="shared" si="2"/>
        <v>24000</v>
      </c>
      <c r="D48" s="3">
        <f t="shared" si="0"/>
        <v>794223</v>
      </c>
      <c r="E48" s="3"/>
      <c r="F48" s="3"/>
      <c r="G48" s="3"/>
      <c r="H48" s="3"/>
      <c r="I48" s="3"/>
      <c r="J48" s="3"/>
      <c r="K48" s="3">
        <v>24000</v>
      </c>
      <c r="L48" s="3"/>
      <c r="M48" s="3"/>
      <c r="N48" s="3"/>
    </row>
    <row r="49" spans="1:14" ht="12.75">
      <c r="A49" s="189">
        <v>2.3</v>
      </c>
      <c r="B49" s="3">
        <f t="shared" si="1"/>
        <v>0</v>
      </c>
      <c r="C49" s="3">
        <f t="shared" si="2"/>
        <v>187650</v>
      </c>
      <c r="D49" s="3">
        <f t="shared" si="0"/>
        <v>606573</v>
      </c>
      <c r="E49" s="3">
        <v>187650</v>
      </c>
      <c r="F49" s="3"/>
      <c r="G49" s="3"/>
      <c r="H49" s="3"/>
      <c r="I49" s="3"/>
      <c r="J49" s="3"/>
      <c r="K49" s="3"/>
      <c r="L49" s="3"/>
      <c r="M49" s="3"/>
      <c r="N49" s="3"/>
    </row>
    <row r="50" spans="1:14" ht="12.75">
      <c r="A50" s="189">
        <v>5.3</v>
      </c>
      <c r="B50" s="3">
        <f t="shared" si="1"/>
        <v>287600</v>
      </c>
      <c r="C50" s="3">
        <f t="shared" si="2"/>
        <v>0</v>
      </c>
      <c r="D50" s="3">
        <f t="shared" si="0"/>
        <v>894173</v>
      </c>
      <c r="E50" s="3"/>
      <c r="F50" s="3"/>
      <c r="G50" s="3"/>
      <c r="H50" s="3"/>
      <c r="I50" s="3"/>
      <c r="J50" s="3"/>
      <c r="K50" s="3"/>
      <c r="L50" s="3"/>
      <c r="M50" s="3">
        <v>287600</v>
      </c>
      <c r="N50" s="3"/>
    </row>
    <row r="51" spans="1:14" ht="12.75">
      <c r="A51" s="189"/>
      <c r="B51" s="3">
        <f t="shared" si="1"/>
        <v>0</v>
      </c>
      <c r="C51" s="3">
        <f t="shared" si="2"/>
        <v>285460</v>
      </c>
      <c r="D51" s="3">
        <f t="shared" si="0"/>
        <v>608713</v>
      </c>
      <c r="E51" s="3">
        <v>285460</v>
      </c>
      <c r="F51" s="3"/>
      <c r="G51" s="3"/>
      <c r="H51" s="3"/>
      <c r="I51" s="3"/>
      <c r="J51" s="3"/>
      <c r="K51" s="3"/>
      <c r="L51" s="3"/>
      <c r="M51" s="3"/>
      <c r="N51" s="3"/>
    </row>
    <row r="52" spans="1:14" ht="12.75">
      <c r="A52" s="189">
        <v>7.3</v>
      </c>
      <c r="B52" s="3">
        <f t="shared" si="1"/>
        <v>300000</v>
      </c>
      <c r="C52" s="3">
        <f t="shared" si="2"/>
        <v>0</v>
      </c>
      <c r="D52" s="3">
        <f t="shared" si="0"/>
        <v>908713</v>
      </c>
      <c r="E52" s="3"/>
      <c r="F52" s="3"/>
      <c r="G52" s="3"/>
      <c r="H52" s="3"/>
      <c r="I52" s="3"/>
      <c r="J52" s="3"/>
      <c r="K52" s="3"/>
      <c r="L52" s="3"/>
      <c r="M52" s="3">
        <v>300000</v>
      </c>
      <c r="N52" s="3"/>
    </row>
    <row r="53" spans="1:14" ht="12.75">
      <c r="A53" s="189">
        <v>12.3</v>
      </c>
      <c r="B53" s="3">
        <f t="shared" si="1"/>
        <v>0</v>
      </c>
      <c r="C53" s="3">
        <f t="shared" si="2"/>
        <v>110000</v>
      </c>
      <c r="D53" s="3">
        <f t="shared" si="0"/>
        <v>798713</v>
      </c>
      <c r="E53" s="3"/>
      <c r="F53" s="3">
        <v>110000</v>
      </c>
      <c r="G53" s="3"/>
      <c r="H53" s="3"/>
      <c r="I53" s="3"/>
      <c r="J53" s="3"/>
      <c r="K53" s="3"/>
      <c r="L53" s="3"/>
      <c r="M53" s="3"/>
      <c r="N53" s="3"/>
    </row>
    <row r="54" spans="1:14" ht="12.75">
      <c r="A54" s="189">
        <v>12.3</v>
      </c>
      <c r="B54" s="3">
        <f t="shared" si="1"/>
        <v>0</v>
      </c>
      <c r="C54" s="3">
        <f t="shared" si="2"/>
        <v>343900</v>
      </c>
      <c r="D54" s="3">
        <f t="shared" si="0"/>
        <v>454813</v>
      </c>
      <c r="E54" s="3"/>
      <c r="F54" s="204">
        <v>343900</v>
      </c>
      <c r="G54" s="3"/>
      <c r="H54" s="3"/>
      <c r="I54" s="3"/>
      <c r="J54" s="3"/>
      <c r="K54" s="3"/>
      <c r="L54" s="3"/>
      <c r="M54" s="3"/>
      <c r="N54" s="3"/>
    </row>
    <row r="55" spans="1:14" ht="12.75">
      <c r="A55" s="189" t="s">
        <v>394</v>
      </c>
      <c r="B55" s="3">
        <f t="shared" si="1"/>
        <v>0</v>
      </c>
      <c r="C55" s="3">
        <f t="shared" si="2"/>
        <v>270000</v>
      </c>
      <c r="D55" s="3">
        <f t="shared" si="0"/>
        <v>184813</v>
      </c>
      <c r="E55" s="3"/>
      <c r="F55" s="204">
        <v>270000</v>
      </c>
      <c r="G55" s="3"/>
      <c r="H55" s="3"/>
      <c r="I55" s="3"/>
      <c r="J55" s="3"/>
      <c r="K55" s="3"/>
      <c r="L55" s="3"/>
      <c r="M55" s="3"/>
      <c r="N55" s="3"/>
    </row>
    <row r="56" spans="1:14" ht="12.75">
      <c r="A56" s="189" t="s">
        <v>394</v>
      </c>
      <c r="B56" s="3">
        <f t="shared" si="1"/>
        <v>0</v>
      </c>
      <c r="C56" s="3">
        <f t="shared" si="2"/>
        <v>96500</v>
      </c>
      <c r="D56" s="3">
        <f t="shared" si="0"/>
        <v>88313</v>
      </c>
      <c r="E56" s="3"/>
      <c r="F56" s="204">
        <v>96500</v>
      </c>
      <c r="G56" s="3"/>
      <c r="H56" s="3"/>
      <c r="I56" s="3"/>
      <c r="J56" s="3"/>
      <c r="K56" s="3"/>
      <c r="L56" s="3"/>
      <c r="M56" s="3"/>
      <c r="N56" s="3"/>
    </row>
    <row r="57" spans="1:14" ht="12.75">
      <c r="A57" s="189" t="s">
        <v>394</v>
      </c>
      <c r="B57" s="3">
        <f t="shared" si="1"/>
        <v>0</v>
      </c>
      <c r="C57" s="3">
        <f t="shared" si="2"/>
        <v>73000</v>
      </c>
      <c r="D57" s="3">
        <f t="shared" si="0"/>
        <v>15313</v>
      </c>
      <c r="E57" s="3"/>
      <c r="F57" s="204">
        <v>73000</v>
      </c>
      <c r="G57" s="3"/>
      <c r="H57" s="3"/>
      <c r="I57" s="3"/>
      <c r="J57" s="3"/>
      <c r="K57" s="3"/>
      <c r="L57" s="3"/>
      <c r="M57" s="3"/>
      <c r="N57" s="3"/>
    </row>
    <row r="58" spans="1:14" ht="12.75">
      <c r="A58" s="189" t="s">
        <v>394</v>
      </c>
      <c r="B58" s="3">
        <f t="shared" si="1"/>
        <v>180000</v>
      </c>
      <c r="C58" s="3">
        <f t="shared" si="2"/>
        <v>10788</v>
      </c>
      <c r="D58" s="3">
        <f t="shared" si="0"/>
        <v>184525</v>
      </c>
      <c r="E58" s="3"/>
      <c r="F58" s="204"/>
      <c r="G58" s="3"/>
      <c r="H58" s="3"/>
      <c r="I58" s="3"/>
      <c r="J58" s="3">
        <v>10788</v>
      </c>
      <c r="K58" s="3"/>
      <c r="L58" s="3"/>
      <c r="M58" s="3">
        <v>180000</v>
      </c>
      <c r="N58" s="3"/>
    </row>
    <row r="59" spans="1:14" ht="12.75">
      <c r="A59" s="189">
        <v>14.3</v>
      </c>
      <c r="B59" s="3">
        <f t="shared" si="1"/>
        <v>0</v>
      </c>
      <c r="C59" s="3">
        <f t="shared" si="2"/>
        <v>79236</v>
      </c>
      <c r="D59" s="3">
        <f t="shared" si="0"/>
        <v>105289</v>
      </c>
      <c r="E59" s="3"/>
      <c r="F59" s="204"/>
      <c r="G59" s="3">
        <v>79236</v>
      </c>
      <c r="H59" s="3"/>
      <c r="I59" s="3"/>
      <c r="J59" s="3"/>
      <c r="K59" s="3"/>
      <c r="L59" s="3"/>
      <c r="M59" s="3"/>
      <c r="N59" s="3"/>
    </row>
    <row r="60" spans="1:14" ht="12.75">
      <c r="A60" s="189" t="s">
        <v>394</v>
      </c>
      <c r="B60" s="3">
        <f t="shared" si="1"/>
        <v>0</v>
      </c>
      <c r="C60" s="3">
        <f t="shared" si="2"/>
        <v>17400</v>
      </c>
      <c r="D60" s="3">
        <f t="shared" si="0"/>
        <v>87889</v>
      </c>
      <c r="E60" s="3"/>
      <c r="F60" s="204"/>
      <c r="G60" s="3"/>
      <c r="H60" s="3">
        <v>17400</v>
      </c>
      <c r="I60" s="3"/>
      <c r="J60" s="3"/>
      <c r="K60" s="3"/>
      <c r="L60" s="3"/>
      <c r="M60" s="3"/>
      <c r="N60" s="3"/>
    </row>
    <row r="61" spans="1:14" ht="12.75">
      <c r="A61" s="189" t="s">
        <v>394</v>
      </c>
      <c r="B61" s="3">
        <f t="shared" si="1"/>
        <v>0</v>
      </c>
      <c r="C61" s="3">
        <f t="shared" si="2"/>
        <v>53697</v>
      </c>
      <c r="D61" s="3">
        <f t="shared" si="0"/>
        <v>34192</v>
      </c>
      <c r="E61" s="3"/>
      <c r="F61" s="204"/>
      <c r="G61" s="3"/>
      <c r="H61" s="3"/>
      <c r="I61" s="3">
        <v>53697</v>
      </c>
      <c r="J61" s="3"/>
      <c r="K61" s="3"/>
      <c r="L61" s="3"/>
      <c r="M61" s="3"/>
      <c r="N61" s="3"/>
    </row>
    <row r="62" spans="1:14" ht="12.75">
      <c r="A62" s="189">
        <v>16.3</v>
      </c>
      <c r="B62" s="3">
        <f t="shared" si="1"/>
        <v>160456</v>
      </c>
      <c r="C62" s="3">
        <f t="shared" si="2"/>
        <v>0</v>
      </c>
      <c r="D62" s="3">
        <f t="shared" si="0"/>
        <v>194648</v>
      </c>
      <c r="E62" s="3"/>
      <c r="F62" s="204"/>
      <c r="G62" s="3"/>
      <c r="H62" s="3"/>
      <c r="I62" s="3"/>
      <c r="J62" s="3"/>
      <c r="K62" s="3"/>
      <c r="L62" s="3"/>
      <c r="M62" s="3">
        <v>160456</v>
      </c>
      <c r="N62" s="3"/>
    </row>
    <row r="63" spans="1:14" ht="12.75">
      <c r="A63" s="189">
        <v>17.3</v>
      </c>
      <c r="B63" s="3">
        <f t="shared" si="1"/>
        <v>0</v>
      </c>
      <c r="C63" s="3">
        <f t="shared" si="2"/>
        <v>187450</v>
      </c>
      <c r="D63" s="3">
        <f t="shared" si="0"/>
        <v>7198</v>
      </c>
      <c r="E63" s="3">
        <v>187450</v>
      </c>
      <c r="F63" s="204"/>
      <c r="G63" s="3"/>
      <c r="H63" s="3"/>
      <c r="I63" s="3"/>
      <c r="J63" s="3"/>
      <c r="K63" s="3"/>
      <c r="L63" s="3"/>
      <c r="M63" s="3"/>
      <c r="N63" s="3"/>
    </row>
    <row r="64" spans="1:14" ht="12.75">
      <c r="A64" s="189">
        <v>20.3</v>
      </c>
      <c r="B64" s="3">
        <f t="shared" si="1"/>
        <v>267900</v>
      </c>
      <c r="C64" s="3">
        <f t="shared" si="2"/>
        <v>0</v>
      </c>
      <c r="D64" s="3">
        <f t="shared" si="0"/>
        <v>275098</v>
      </c>
      <c r="E64" s="3"/>
      <c r="F64" s="204"/>
      <c r="G64" s="3"/>
      <c r="H64" s="3"/>
      <c r="I64" s="3"/>
      <c r="J64" s="3"/>
      <c r="K64" s="3"/>
      <c r="L64" s="3"/>
      <c r="M64" s="3">
        <v>267900</v>
      </c>
      <c r="N64" s="3"/>
    </row>
    <row r="65" spans="1:14" ht="12.75">
      <c r="A65" s="189">
        <v>22.3</v>
      </c>
      <c r="B65" s="3">
        <f t="shared" si="1"/>
        <v>0</v>
      </c>
      <c r="C65" s="3">
        <f t="shared" si="2"/>
        <v>246320</v>
      </c>
      <c r="D65" s="3">
        <f t="shared" si="0"/>
        <v>28778</v>
      </c>
      <c r="E65" s="3">
        <v>246320</v>
      </c>
      <c r="F65" s="204"/>
      <c r="G65" s="3"/>
      <c r="H65" s="3"/>
      <c r="I65" s="3"/>
      <c r="J65" s="3"/>
      <c r="K65" s="3"/>
      <c r="L65" s="3"/>
      <c r="M65" s="3"/>
      <c r="N65" s="3"/>
    </row>
    <row r="66" spans="1:14" ht="12.75">
      <c r="A66" s="189">
        <v>24.3</v>
      </c>
      <c r="B66" s="3">
        <f t="shared" si="1"/>
        <v>300000</v>
      </c>
      <c r="C66" s="3">
        <f t="shared" si="2"/>
        <v>0</v>
      </c>
      <c r="D66" s="3">
        <f t="shared" si="0"/>
        <v>328778</v>
      </c>
      <c r="E66" s="3"/>
      <c r="F66" s="204"/>
      <c r="G66" s="3"/>
      <c r="H66" s="3"/>
      <c r="I66" s="3"/>
      <c r="J66" s="3"/>
      <c r="K66" s="3"/>
      <c r="L66" s="3"/>
      <c r="M66" s="3">
        <v>300000</v>
      </c>
      <c r="N66" s="3"/>
    </row>
    <row r="67" spans="1:14" ht="12.75">
      <c r="A67" s="189">
        <v>26.3</v>
      </c>
      <c r="B67" s="3">
        <f t="shared" si="1"/>
        <v>100000</v>
      </c>
      <c r="C67" s="3">
        <f t="shared" si="2"/>
        <v>0</v>
      </c>
      <c r="D67" s="3">
        <f t="shared" si="0"/>
        <v>428778</v>
      </c>
      <c r="E67" s="3"/>
      <c r="F67" s="3"/>
      <c r="G67" s="3"/>
      <c r="H67" s="3"/>
      <c r="I67" s="3"/>
      <c r="J67" s="3"/>
      <c r="K67" s="3"/>
      <c r="L67" s="3"/>
      <c r="M67" s="3"/>
      <c r="N67" s="3">
        <v>100000</v>
      </c>
    </row>
    <row r="68" spans="1:14" ht="12.75">
      <c r="A68" s="189" t="s">
        <v>394</v>
      </c>
      <c r="B68" s="3">
        <f t="shared" si="1"/>
        <v>0</v>
      </c>
      <c r="C68" s="3">
        <f t="shared" si="2"/>
        <v>182000</v>
      </c>
      <c r="D68" s="3">
        <f t="shared" si="0"/>
        <v>246778</v>
      </c>
      <c r="E68" s="3"/>
      <c r="F68" s="204">
        <v>182000</v>
      </c>
      <c r="G68" s="3"/>
      <c r="H68" s="3"/>
      <c r="I68" s="3"/>
      <c r="J68" s="3"/>
      <c r="K68" s="3"/>
      <c r="L68" s="3"/>
      <c r="M68" s="3"/>
      <c r="N68" s="3"/>
    </row>
    <row r="69" spans="1:14" ht="12.75">
      <c r="A69" s="189" t="s">
        <v>394</v>
      </c>
      <c r="B69" s="3">
        <f t="shared" si="1"/>
        <v>0</v>
      </c>
      <c r="C69" s="3">
        <f t="shared" si="2"/>
        <v>231630</v>
      </c>
      <c r="D69" s="3">
        <f t="shared" si="0"/>
        <v>15148</v>
      </c>
      <c r="E69" s="3">
        <v>231630</v>
      </c>
      <c r="F69" s="204"/>
      <c r="G69" s="3"/>
      <c r="H69" s="3"/>
      <c r="I69" s="3"/>
      <c r="J69" s="3"/>
      <c r="K69" s="3"/>
      <c r="L69" s="3"/>
      <c r="M69" s="3"/>
      <c r="N69" s="3"/>
    </row>
    <row r="70" spans="1:14" ht="12.75">
      <c r="A70" s="189">
        <v>27.3</v>
      </c>
      <c r="B70" s="3">
        <f aca="true" t="shared" si="4" ref="B70:B75">M70+N70</f>
        <v>170000</v>
      </c>
      <c r="C70" s="3">
        <f t="shared" si="2"/>
        <v>0</v>
      </c>
      <c r="D70" s="3">
        <f t="shared" si="0"/>
        <v>185148</v>
      </c>
      <c r="E70" s="3"/>
      <c r="F70" s="204"/>
      <c r="G70" s="3"/>
      <c r="H70" s="3"/>
      <c r="I70" s="3"/>
      <c r="J70" s="3"/>
      <c r="K70" s="3"/>
      <c r="L70" s="3"/>
      <c r="M70" s="3">
        <v>170000</v>
      </c>
      <c r="N70" s="3"/>
    </row>
    <row r="71" spans="1:14" ht="12.75">
      <c r="A71" s="189" t="s">
        <v>394</v>
      </c>
      <c r="B71" s="3">
        <f t="shared" si="4"/>
        <v>0</v>
      </c>
      <c r="C71" s="3">
        <f aca="true" t="shared" si="5" ref="C71:C137">E71+F71+G71+J71+L71+H71+I71+K71</f>
        <v>0</v>
      </c>
      <c r="D71" s="3">
        <f t="shared" si="0"/>
        <v>185148</v>
      </c>
      <c r="E71" s="3"/>
      <c r="F71" s="204"/>
      <c r="G71" s="3"/>
      <c r="H71" s="3"/>
      <c r="I71" s="3"/>
      <c r="J71" s="3"/>
      <c r="K71" s="3"/>
      <c r="L71" s="3"/>
      <c r="M71" s="3"/>
      <c r="N71" s="3"/>
    </row>
    <row r="72" spans="1:14" ht="12.75">
      <c r="A72" s="189">
        <v>28.3</v>
      </c>
      <c r="B72" s="3">
        <f t="shared" si="4"/>
        <v>287600</v>
      </c>
      <c r="C72" s="3">
        <f t="shared" si="5"/>
        <v>0</v>
      </c>
      <c r="D72" s="3">
        <f t="shared" si="0"/>
        <v>472748</v>
      </c>
      <c r="E72" s="3"/>
      <c r="F72" s="204"/>
      <c r="G72" s="3"/>
      <c r="H72" s="3"/>
      <c r="I72" s="3"/>
      <c r="J72" s="3"/>
      <c r="K72" s="3"/>
      <c r="L72" s="3"/>
      <c r="M72" s="3">
        <v>287600</v>
      </c>
      <c r="N72" s="3"/>
    </row>
    <row r="73" spans="1:14" ht="12.75">
      <c r="A73" s="189" t="s">
        <v>394</v>
      </c>
      <c r="B73" s="3">
        <f t="shared" si="4"/>
        <v>0</v>
      </c>
      <c r="C73" s="3">
        <f t="shared" si="5"/>
        <v>215630</v>
      </c>
      <c r="D73" s="3">
        <f t="shared" si="0"/>
        <v>257118</v>
      </c>
      <c r="E73" s="3">
        <v>215630</v>
      </c>
      <c r="F73" s="204"/>
      <c r="G73" s="3"/>
      <c r="H73" s="3"/>
      <c r="I73" s="3"/>
      <c r="J73" s="3"/>
      <c r="K73" s="3"/>
      <c r="L73" s="3"/>
      <c r="M73" s="3"/>
      <c r="N73" s="3"/>
    </row>
    <row r="74" spans="1:14" ht="12.75">
      <c r="A74" s="189">
        <v>29.3</v>
      </c>
      <c r="B74" s="3">
        <f t="shared" si="4"/>
        <v>295000</v>
      </c>
      <c r="C74" s="3">
        <f t="shared" si="5"/>
        <v>0</v>
      </c>
      <c r="D74" s="3">
        <f t="shared" si="0"/>
        <v>552118</v>
      </c>
      <c r="E74" s="3"/>
      <c r="F74" s="204"/>
      <c r="G74" s="3"/>
      <c r="H74" s="3"/>
      <c r="I74" s="3"/>
      <c r="J74" s="3"/>
      <c r="K74" s="3"/>
      <c r="L74" s="3"/>
      <c r="M74" s="3">
        <v>295000</v>
      </c>
      <c r="N74" s="3"/>
    </row>
    <row r="75" spans="1:14" ht="12.75">
      <c r="A75" s="189" t="s">
        <v>394</v>
      </c>
      <c r="B75" s="3">
        <f t="shared" si="4"/>
        <v>0</v>
      </c>
      <c r="C75" s="3">
        <f t="shared" si="5"/>
        <v>274632</v>
      </c>
      <c r="D75" s="3">
        <f t="shared" si="0"/>
        <v>277486</v>
      </c>
      <c r="E75" s="3">
        <v>274632</v>
      </c>
      <c r="F75" s="204"/>
      <c r="G75" s="3"/>
      <c r="H75" s="3"/>
      <c r="I75" s="3"/>
      <c r="J75" s="3"/>
      <c r="K75" s="3"/>
      <c r="L75" s="3"/>
      <c r="M75" s="3"/>
      <c r="N75" s="3"/>
    </row>
    <row r="76" spans="1:14" ht="12.75">
      <c r="A76" s="189">
        <v>31.3</v>
      </c>
      <c r="B76" s="3">
        <f t="shared" si="1"/>
        <v>185350</v>
      </c>
      <c r="C76" s="3">
        <f t="shared" si="5"/>
        <v>0</v>
      </c>
      <c r="D76" s="3">
        <f t="shared" si="0"/>
        <v>462836</v>
      </c>
      <c r="E76" s="3"/>
      <c r="F76" s="3"/>
      <c r="G76" s="3"/>
      <c r="H76" s="3"/>
      <c r="I76" s="3"/>
      <c r="J76" s="3"/>
      <c r="K76" s="3"/>
      <c r="L76" s="3"/>
      <c r="M76" s="3">
        <v>185350</v>
      </c>
      <c r="N76" s="3"/>
    </row>
    <row r="77" spans="1:14" ht="12.75">
      <c r="A77" s="189">
        <v>31.3</v>
      </c>
      <c r="B77" s="3">
        <f>M77+N77</f>
        <v>0</v>
      </c>
      <c r="C77" s="3">
        <f t="shared" si="5"/>
        <v>24000</v>
      </c>
      <c r="D77" s="3">
        <f t="shared" si="0"/>
        <v>438836</v>
      </c>
      <c r="E77" s="3"/>
      <c r="F77" s="3"/>
      <c r="G77" s="3"/>
      <c r="H77" s="3"/>
      <c r="I77" s="3"/>
      <c r="J77" s="3"/>
      <c r="K77" s="3">
        <v>24000</v>
      </c>
      <c r="L77" s="3"/>
      <c r="M77" s="3"/>
      <c r="N77" s="3"/>
    </row>
    <row r="78" spans="1:14" ht="12.75">
      <c r="A78" s="189">
        <v>3.4</v>
      </c>
      <c r="B78" s="3">
        <f>M78+N78</f>
        <v>0</v>
      </c>
      <c r="C78" s="3">
        <f t="shared" si="5"/>
        <v>234792</v>
      </c>
      <c r="D78" s="3">
        <f t="shared" si="0"/>
        <v>204044</v>
      </c>
      <c r="E78" s="3">
        <v>234792</v>
      </c>
      <c r="F78" s="3"/>
      <c r="G78" s="3"/>
      <c r="H78" s="3"/>
      <c r="I78" s="3"/>
      <c r="J78" s="3"/>
      <c r="K78" s="3"/>
      <c r="L78" s="3"/>
      <c r="M78" s="3"/>
      <c r="N78" s="3"/>
    </row>
    <row r="79" spans="1:14" ht="12.75">
      <c r="A79" s="223" t="s">
        <v>475</v>
      </c>
      <c r="B79" s="3">
        <f t="shared" si="1"/>
        <v>260000</v>
      </c>
      <c r="C79" s="3">
        <f t="shared" si="5"/>
        <v>0</v>
      </c>
      <c r="D79" s="3">
        <f t="shared" si="0"/>
        <v>464044</v>
      </c>
      <c r="E79" s="3"/>
      <c r="F79" s="3"/>
      <c r="G79" s="3"/>
      <c r="H79" s="3"/>
      <c r="I79" s="3"/>
      <c r="J79" s="3"/>
      <c r="K79" s="3"/>
      <c r="L79" s="3"/>
      <c r="M79" s="3">
        <v>260000</v>
      </c>
      <c r="N79" s="3"/>
    </row>
    <row r="80" spans="1:14" ht="12.75">
      <c r="A80" s="223">
        <v>4.4</v>
      </c>
      <c r="B80" s="3">
        <f aca="true" t="shared" si="6" ref="B80:B86">M80+N80</f>
        <v>0</v>
      </c>
      <c r="C80" s="3">
        <f t="shared" si="5"/>
        <v>287630</v>
      </c>
      <c r="D80" s="3">
        <f t="shared" si="0"/>
        <v>176414</v>
      </c>
      <c r="E80" s="3">
        <v>287630</v>
      </c>
      <c r="F80" s="3"/>
      <c r="G80" s="3"/>
      <c r="H80" s="3"/>
      <c r="I80" s="3"/>
      <c r="J80" s="3"/>
      <c r="K80" s="3"/>
      <c r="L80" s="3"/>
      <c r="M80" s="3"/>
      <c r="N80" s="3"/>
    </row>
    <row r="81" spans="1:14" ht="12.75">
      <c r="A81" s="223" t="s">
        <v>475</v>
      </c>
      <c r="B81" s="3">
        <f t="shared" si="6"/>
        <v>238000</v>
      </c>
      <c r="C81" s="3">
        <f t="shared" si="5"/>
        <v>0</v>
      </c>
      <c r="D81" s="3">
        <f t="shared" si="0"/>
        <v>414414</v>
      </c>
      <c r="E81" s="3"/>
      <c r="F81" s="3"/>
      <c r="G81" s="3"/>
      <c r="H81" s="3"/>
      <c r="I81" s="3"/>
      <c r="J81" s="3"/>
      <c r="K81" s="3"/>
      <c r="L81" s="3"/>
      <c r="M81" s="3">
        <v>238000</v>
      </c>
      <c r="N81" s="3"/>
    </row>
    <row r="82" spans="1:14" ht="12.75">
      <c r="A82" s="223">
        <v>5.4</v>
      </c>
      <c r="B82" s="3">
        <f t="shared" si="6"/>
        <v>0</v>
      </c>
      <c r="C82" s="3">
        <f t="shared" si="5"/>
        <v>264975</v>
      </c>
      <c r="D82" s="3">
        <f t="shared" si="0"/>
        <v>149439</v>
      </c>
      <c r="E82" s="3">
        <v>264975</v>
      </c>
      <c r="F82" s="3"/>
      <c r="G82" s="3"/>
      <c r="H82" s="3"/>
      <c r="I82" s="3"/>
      <c r="J82" s="3"/>
      <c r="K82" s="3"/>
      <c r="L82" s="3"/>
      <c r="M82" s="3"/>
      <c r="N82" s="3"/>
    </row>
    <row r="83" spans="1:14" ht="12.75">
      <c r="A83" s="223" t="s">
        <v>475</v>
      </c>
      <c r="B83" s="3">
        <f t="shared" si="6"/>
        <v>240000</v>
      </c>
      <c r="C83" s="3">
        <f t="shared" si="5"/>
        <v>0</v>
      </c>
      <c r="D83" s="3">
        <f t="shared" si="0"/>
        <v>389439</v>
      </c>
      <c r="E83" s="3"/>
      <c r="F83" s="3"/>
      <c r="G83" s="3"/>
      <c r="H83" s="3"/>
      <c r="I83" s="3"/>
      <c r="J83" s="3"/>
      <c r="K83" s="3"/>
      <c r="L83" s="3"/>
      <c r="M83" s="3">
        <v>240000</v>
      </c>
      <c r="N83" s="3"/>
    </row>
    <row r="84" spans="1:14" ht="12.75">
      <c r="A84" s="223">
        <v>6.4</v>
      </c>
      <c r="B84" s="3">
        <f t="shared" si="6"/>
        <v>0</v>
      </c>
      <c r="C84" s="3">
        <f t="shared" si="5"/>
        <v>297640</v>
      </c>
      <c r="D84" s="3">
        <f t="shared" si="0"/>
        <v>91799</v>
      </c>
      <c r="E84" s="3">
        <v>297640</v>
      </c>
      <c r="F84" s="3"/>
      <c r="G84" s="3"/>
      <c r="H84" s="3"/>
      <c r="I84" s="3"/>
      <c r="J84" s="3"/>
      <c r="K84" s="3"/>
      <c r="L84" s="3"/>
      <c r="M84" s="3"/>
      <c r="N84" s="3"/>
    </row>
    <row r="85" spans="1:14" ht="12.75">
      <c r="A85" s="223" t="s">
        <v>475</v>
      </c>
      <c r="B85" s="3">
        <f t="shared" si="6"/>
        <v>237800</v>
      </c>
      <c r="C85" s="3">
        <f t="shared" si="5"/>
        <v>0</v>
      </c>
      <c r="D85" s="3">
        <f t="shared" si="0"/>
        <v>329599</v>
      </c>
      <c r="E85" s="3"/>
      <c r="F85" s="3"/>
      <c r="G85" s="3"/>
      <c r="H85" s="3"/>
      <c r="I85" s="3"/>
      <c r="J85" s="3"/>
      <c r="K85" s="3"/>
      <c r="L85" s="3"/>
      <c r="M85" s="3">
        <v>237800</v>
      </c>
      <c r="N85" s="3"/>
    </row>
    <row r="86" spans="1:14" ht="12.75">
      <c r="A86" s="223">
        <v>7.4</v>
      </c>
      <c r="B86" s="3">
        <f t="shared" si="6"/>
        <v>0</v>
      </c>
      <c r="C86" s="3">
        <f t="shared" si="5"/>
        <v>300000</v>
      </c>
      <c r="D86" s="3">
        <f t="shared" si="0"/>
        <v>29599</v>
      </c>
      <c r="E86" s="3">
        <v>300000</v>
      </c>
      <c r="F86" s="3"/>
      <c r="G86" s="3"/>
      <c r="H86" s="3"/>
      <c r="I86" s="3"/>
      <c r="J86" s="3"/>
      <c r="K86" s="3"/>
      <c r="L86" s="3"/>
      <c r="M86" s="3"/>
      <c r="N86" s="3"/>
    </row>
    <row r="87" spans="1:14" ht="12.75">
      <c r="A87" s="189">
        <v>8.4</v>
      </c>
      <c r="B87" s="3">
        <f t="shared" si="1"/>
        <v>1000000</v>
      </c>
      <c r="C87" s="3">
        <f t="shared" si="5"/>
        <v>0</v>
      </c>
      <c r="D87" s="3">
        <f t="shared" si="0"/>
        <v>1029599</v>
      </c>
      <c r="E87" s="3"/>
      <c r="F87" s="3"/>
      <c r="G87" s="3"/>
      <c r="H87" s="3"/>
      <c r="I87" s="3"/>
      <c r="J87" s="3"/>
      <c r="K87" s="3"/>
      <c r="L87" s="3"/>
      <c r="M87" s="3"/>
      <c r="N87" s="3">
        <v>1000000</v>
      </c>
    </row>
    <row r="88" spans="1:14" ht="12.75">
      <c r="A88" s="189">
        <v>8.4</v>
      </c>
      <c r="B88" s="3">
        <f t="shared" si="1"/>
        <v>0</v>
      </c>
      <c r="C88" s="3">
        <f t="shared" si="5"/>
        <v>296530</v>
      </c>
      <c r="D88" s="3">
        <f t="shared" si="0"/>
        <v>733069</v>
      </c>
      <c r="E88" s="3">
        <v>296530</v>
      </c>
      <c r="F88" s="3"/>
      <c r="G88" s="3"/>
      <c r="H88" s="3"/>
      <c r="I88" s="3"/>
      <c r="J88" s="3"/>
      <c r="K88" s="3"/>
      <c r="L88" s="3"/>
      <c r="M88" s="3"/>
      <c r="N88" s="3"/>
    </row>
    <row r="89" spans="1:14" ht="12.75">
      <c r="A89" s="189">
        <v>10.4</v>
      </c>
      <c r="B89" s="3">
        <f t="shared" si="1"/>
        <v>0</v>
      </c>
      <c r="C89" s="3">
        <f t="shared" si="5"/>
        <v>286450</v>
      </c>
      <c r="D89" s="3">
        <f t="shared" si="0"/>
        <v>446619</v>
      </c>
      <c r="E89" s="3">
        <v>286450</v>
      </c>
      <c r="F89" s="3"/>
      <c r="G89" s="3"/>
      <c r="H89" s="3"/>
      <c r="I89" s="3"/>
      <c r="J89" s="3"/>
      <c r="K89" s="3"/>
      <c r="L89" s="3"/>
      <c r="M89" s="3"/>
      <c r="N89" s="3"/>
    </row>
    <row r="90" spans="1:14" ht="12.75">
      <c r="A90" s="189">
        <v>14.4</v>
      </c>
      <c r="B90" s="3">
        <f t="shared" si="1"/>
        <v>0</v>
      </c>
      <c r="C90" s="3">
        <f t="shared" si="5"/>
        <v>49723</v>
      </c>
      <c r="D90" s="3">
        <f t="shared" si="0"/>
        <v>396896</v>
      </c>
      <c r="E90" s="3"/>
      <c r="F90" s="3"/>
      <c r="G90" s="3"/>
      <c r="H90" s="3"/>
      <c r="I90" s="3">
        <v>49723</v>
      </c>
      <c r="J90" s="3"/>
      <c r="K90" s="3"/>
      <c r="L90" s="3"/>
      <c r="M90" s="3"/>
      <c r="N90" s="3"/>
    </row>
    <row r="91" spans="1:14" ht="12.75">
      <c r="A91" s="189" t="s">
        <v>394</v>
      </c>
      <c r="B91" s="3">
        <f t="shared" si="1"/>
        <v>0</v>
      </c>
      <c r="C91" s="3">
        <f t="shared" si="5"/>
        <v>79236</v>
      </c>
      <c r="D91" s="3">
        <f t="shared" si="0"/>
        <v>317660</v>
      </c>
      <c r="E91" s="3"/>
      <c r="F91" s="3"/>
      <c r="G91" s="3">
        <v>79236</v>
      </c>
      <c r="H91" s="3"/>
      <c r="I91" s="3"/>
      <c r="J91" s="3"/>
      <c r="K91" s="3"/>
      <c r="L91" s="3"/>
      <c r="M91" s="3"/>
      <c r="N91" s="3"/>
    </row>
    <row r="92" spans="1:14" ht="12.75">
      <c r="A92" s="189" t="s">
        <v>394</v>
      </c>
      <c r="B92" s="3">
        <f t="shared" si="1"/>
        <v>0</v>
      </c>
      <c r="C92" s="3">
        <f t="shared" si="5"/>
        <v>15400</v>
      </c>
      <c r="D92" s="3">
        <f t="shared" si="0"/>
        <v>302260</v>
      </c>
      <c r="E92" s="3"/>
      <c r="F92" s="3"/>
      <c r="G92" s="3"/>
      <c r="H92" s="3">
        <v>15400</v>
      </c>
      <c r="I92" s="3"/>
      <c r="J92" s="3"/>
      <c r="K92" s="3"/>
      <c r="L92" s="3"/>
      <c r="M92" s="3"/>
      <c r="N92" s="3"/>
    </row>
    <row r="93" spans="1:14" ht="12.75">
      <c r="A93" s="189">
        <v>16.4</v>
      </c>
      <c r="B93" s="3">
        <f t="shared" si="1"/>
        <v>139992</v>
      </c>
      <c r="C93" s="3">
        <f t="shared" si="5"/>
        <v>0</v>
      </c>
      <c r="D93" s="3">
        <f t="shared" si="0"/>
        <v>442252</v>
      </c>
      <c r="E93" s="3"/>
      <c r="F93" s="3"/>
      <c r="G93" s="3"/>
      <c r="H93" s="3"/>
      <c r="I93" s="3"/>
      <c r="J93" s="3"/>
      <c r="K93" s="3"/>
      <c r="L93" s="3"/>
      <c r="M93" s="3">
        <v>139992</v>
      </c>
      <c r="N93" s="3"/>
    </row>
    <row r="94" spans="1:14" ht="12.75">
      <c r="A94" s="189">
        <v>17.4</v>
      </c>
      <c r="B94" s="3">
        <f t="shared" si="1"/>
        <v>0</v>
      </c>
      <c r="C94" s="3">
        <f t="shared" si="5"/>
        <v>278643</v>
      </c>
      <c r="D94" s="3">
        <f t="shared" si="0"/>
        <v>163609</v>
      </c>
      <c r="E94" s="3">
        <v>278643</v>
      </c>
      <c r="F94" s="3"/>
      <c r="G94" s="3"/>
      <c r="H94" s="3"/>
      <c r="I94" s="3"/>
      <c r="J94" s="3"/>
      <c r="K94" s="3"/>
      <c r="L94" s="3"/>
      <c r="M94" s="3"/>
      <c r="N94" s="3"/>
    </row>
    <row r="95" spans="1:14" ht="12.75">
      <c r="A95" s="189">
        <v>17.4</v>
      </c>
      <c r="B95" s="3">
        <f t="shared" si="1"/>
        <v>287500</v>
      </c>
      <c r="C95" s="3">
        <f t="shared" si="5"/>
        <v>0</v>
      </c>
      <c r="D95" s="3">
        <f t="shared" si="0"/>
        <v>451109</v>
      </c>
      <c r="E95" s="3"/>
      <c r="F95" s="3"/>
      <c r="G95" s="3"/>
      <c r="H95" s="3"/>
      <c r="I95" s="3"/>
      <c r="J95" s="3"/>
      <c r="K95" s="3"/>
      <c r="L95" s="3"/>
      <c r="M95" s="3">
        <v>287500</v>
      </c>
      <c r="N95" s="3"/>
    </row>
    <row r="96" spans="1:14" ht="12.75">
      <c r="A96" s="189">
        <v>18.4</v>
      </c>
      <c r="B96" s="3">
        <f t="shared" si="1"/>
        <v>0</v>
      </c>
      <c r="C96" s="3">
        <f t="shared" si="5"/>
        <v>178500</v>
      </c>
      <c r="D96" s="3">
        <f t="shared" si="0"/>
        <v>272609</v>
      </c>
      <c r="E96" s="3">
        <v>178500</v>
      </c>
      <c r="F96" s="3"/>
      <c r="G96" s="3"/>
      <c r="H96" s="3"/>
      <c r="I96" s="3"/>
      <c r="J96" s="3"/>
      <c r="K96" s="3"/>
      <c r="L96" s="3"/>
      <c r="M96" s="3"/>
      <c r="N96" s="3"/>
    </row>
    <row r="97" spans="1:14" ht="12.75">
      <c r="A97" s="189">
        <v>18.4</v>
      </c>
      <c r="B97" s="3">
        <f t="shared" si="1"/>
        <v>264500</v>
      </c>
      <c r="C97" s="3">
        <f t="shared" si="5"/>
        <v>0</v>
      </c>
      <c r="D97" s="3">
        <f t="shared" si="0"/>
        <v>537109</v>
      </c>
      <c r="E97" s="3"/>
      <c r="F97" s="3"/>
      <c r="G97" s="3"/>
      <c r="H97" s="3"/>
      <c r="I97" s="3"/>
      <c r="J97" s="3"/>
      <c r="K97" s="3"/>
      <c r="L97" s="3"/>
      <c r="M97" s="3">
        <v>264500</v>
      </c>
      <c r="N97" s="3"/>
    </row>
    <row r="98" spans="1:14" ht="12.75">
      <c r="A98" s="189">
        <v>20.4</v>
      </c>
      <c r="B98" s="3">
        <f t="shared" si="1"/>
        <v>0</v>
      </c>
      <c r="C98" s="3">
        <f t="shared" si="5"/>
        <v>300000</v>
      </c>
      <c r="D98" s="3">
        <f t="shared" si="0"/>
        <v>237109</v>
      </c>
      <c r="E98" s="3">
        <v>300000</v>
      </c>
      <c r="F98" s="3"/>
      <c r="G98" s="3"/>
      <c r="H98" s="3"/>
      <c r="I98" s="3"/>
      <c r="J98" s="3"/>
      <c r="K98" s="3"/>
      <c r="L98" s="3"/>
      <c r="M98" s="3"/>
      <c r="N98" s="3"/>
    </row>
    <row r="99" spans="1:14" ht="12.75">
      <c r="A99" s="189">
        <v>22.4</v>
      </c>
      <c r="B99" s="3">
        <f t="shared" si="1"/>
        <v>297460</v>
      </c>
      <c r="C99" s="3">
        <f t="shared" si="5"/>
        <v>0</v>
      </c>
      <c r="D99" s="3">
        <f t="shared" si="0"/>
        <v>534569</v>
      </c>
      <c r="E99" s="3"/>
      <c r="F99" s="3"/>
      <c r="G99" s="3"/>
      <c r="H99" s="3"/>
      <c r="I99" s="3"/>
      <c r="J99" s="3"/>
      <c r="K99" s="3"/>
      <c r="L99" s="3"/>
      <c r="M99" s="3">
        <v>297460</v>
      </c>
      <c r="N99" s="3"/>
    </row>
    <row r="100" spans="1:14" ht="12.75">
      <c r="A100" s="189">
        <v>23.4</v>
      </c>
      <c r="B100" s="3">
        <f t="shared" si="1"/>
        <v>0</v>
      </c>
      <c r="C100" s="3">
        <f t="shared" si="5"/>
        <v>264850</v>
      </c>
      <c r="D100" s="3">
        <f t="shared" si="0"/>
        <v>269719</v>
      </c>
      <c r="E100" s="3">
        <v>264850</v>
      </c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>
      <c r="A101" s="189">
        <v>22.4</v>
      </c>
      <c r="B101" s="3">
        <f t="shared" si="1"/>
        <v>1100000</v>
      </c>
      <c r="C101" s="3">
        <f t="shared" si="5"/>
        <v>0</v>
      </c>
      <c r="D101" s="3">
        <f t="shared" si="0"/>
        <v>1369719</v>
      </c>
      <c r="E101" s="3"/>
      <c r="F101" s="3"/>
      <c r="G101" s="3"/>
      <c r="H101" s="3"/>
      <c r="I101" s="3"/>
      <c r="J101" s="3"/>
      <c r="K101" s="3"/>
      <c r="L101" s="3"/>
      <c r="M101" s="3"/>
      <c r="N101" s="3">
        <v>1100000</v>
      </c>
    </row>
    <row r="102" spans="1:14" ht="12.75">
      <c r="A102" s="189" t="s">
        <v>394</v>
      </c>
      <c r="B102" s="3">
        <f t="shared" si="1"/>
        <v>0</v>
      </c>
      <c r="C102" s="3">
        <f t="shared" si="5"/>
        <v>10788</v>
      </c>
      <c r="D102" s="3">
        <f t="shared" si="0"/>
        <v>1358931</v>
      </c>
      <c r="E102" s="3"/>
      <c r="F102" s="3"/>
      <c r="G102" s="3"/>
      <c r="H102" s="3"/>
      <c r="I102" s="3"/>
      <c r="J102" s="3">
        <v>10788</v>
      </c>
      <c r="K102" s="3"/>
      <c r="L102" s="3"/>
      <c r="M102" s="3"/>
      <c r="N102" s="3"/>
    </row>
    <row r="103" spans="1:14" ht="12.75">
      <c r="A103" s="189">
        <v>23.4</v>
      </c>
      <c r="B103" s="3">
        <f t="shared" si="1"/>
        <v>0</v>
      </c>
      <c r="C103" s="3">
        <f t="shared" si="5"/>
        <v>198760</v>
      </c>
      <c r="D103" s="3">
        <f t="shared" si="0"/>
        <v>1160171</v>
      </c>
      <c r="E103" s="3">
        <v>198760</v>
      </c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>
      <c r="A104" s="189">
        <v>24.4</v>
      </c>
      <c r="B104" s="3">
        <f t="shared" si="1"/>
        <v>0</v>
      </c>
      <c r="C104" s="3">
        <f t="shared" si="5"/>
        <v>279640</v>
      </c>
      <c r="D104" s="3">
        <f t="shared" si="0"/>
        <v>880531</v>
      </c>
      <c r="E104" s="3">
        <v>279640</v>
      </c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>
      <c r="A105" s="223" t="s">
        <v>475</v>
      </c>
      <c r="B105" s="3">
        <f>M105+N105</f>
        <v>230000</v>
      </c>
      <c r="C105" s="3">
        <f t="shared" si="5"/>
        <v>0</v>
      </c>
      <c r="D105" s="3">
        <f t="shared" si="0"/>
        <v>1110531</v>
      </c>
      <c r="E105" s="3"/>
      <c r="F105" s="3"/>
      <c r="G105" s="3"/>
      <c r="H105" s="3"/>
      <c r="I105" s="3"/>
      <c r="J105" s="3"/>
      <c r="K105" s="3"/>
      <c r="L105" s="3"/>
      <c r="M105" s="3">
        <v>230000</v>
      </c>
      <c r="N105" s="3"/>
    </row>
    <row r="106" spans="1:14" ht="12.75">
      <c r="A106" s="223">
        <v>25.4</v>
      </c>
      <c r="B106" s="3">
        <f>M106+N106</f>
        <v>0</v>
      </c>
      <c r="C106" s="3">
        <f t="shared" si="5"/>
        <v>297800</v>
      </c>
      <c r="D106" s="3">
        <f t="shared" si="0"/>
        <v>812731</v>
      </c>
      <c r="E106" s="3">
        <v>297800</v>
      </c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>
      <c r="A107" s="223" t="s">
        <v>475</v>
      </c>
      <c r="B107" s="3">
        <f>M107+N107</f>
        <v>274600</v>
      </c>
      <c r="C107" s="3">
        <f t="shared" si="5"/>
        <v>0</v>
      </c>
      <c r="D107" s="3">
        <f t="shared" si="0"/>
        <v>1087331</v>
      </c>
      <c r="E107" s="3"/>
      <c r="F107" s="3"/>
      <c r="G107" s="3"/>
      <c r="H107" s="3"/>
      <c r="I107" s="3"/>
      <c r="J107" s="3"/>
      <c r="K107" s="3"/>
      <c r="L107" s="3"/>
      <c r="M107" s="3">
        <v>274600</v>
      </c>
      <c r="N107" s="3"/>
    </row>
    <row r="108" spans="1:14" ht="12.75">
      <c r="A108" s="189">
        <v>26.4</v>
      </c>
      <c r="B108" s="3">
        <f>M108+N108</f>
        <v>0</v>
      </c>
      <c r="C108" s="3">
        <f t="shared" si="5"/>
        <v>224795</v>
      </c>
      <c r="D108" s="3">
        <f t="shared" si="0"/>
        <v>862536</v>
      </c>
      <c r="E108" s="3">
        <v>224795</v>
      </c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>
      <c r="A109" s="223" t="s">
        <v>475</v>
      </c>
      <c r="B109" s="3">
        <f t="shared" si="1"/>
        <v>240000</v>
      </c>
      <c r="C109" s="3">
        <f t="shared" si="5"/>
        <v>0</v>
      </c>
      <c r="D109" s="3">
        <f t="shared" si="0"/>
        <v>1102536</v>
      </c>
      <c r="E109" s="3"/>
      <c r="F109" s="3"/>
      <c r="G109" s="3"/>
      <c r="H109" s="3"/>
      <c r="I109" s="3"/>
      <c r="J109" s="3"/>
      <c r="K109" s="3"/>
      <c r="L109" s="3"/>
      <c r="M109" s="3">
        <v>240000</v>
      </c>
      <c r="N109" s="3"/>
    </row>
    <row r="110" spans="1:14" ht="12.75">
      <c r="A110" s="223" t="s">
        <v>475</v>
      </c>
      <c r="B110" s="3">
        <f t="shared" si="1"/>
        <v>0</v>
      </c>
      <c r="C110" s="3">
        <f t="shared" si="5"/>
        <v>287630</v>
      </c>
      <c r="D110" s="3">
        <f t="shared" si="0"/>
        <v>814906</v>
      </c>
      <c r="E110" s="3">
        <v>287630</v>
      </c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>
      <c r="A111" s="223">
        <v>27.4</v>
      </c>
      <c r="B111" s="3">
        <f aca="true" t="shared" si="7" ref="B111:B123">M111+N111</f>
        <v>274600</v>
      </c>
      <c r="C111" s="3">
        <f t="shared" si="5"/>
        <v>0</v>
      </c>
      <c r="D111" s="3">
        <f t="shared" si="0"/>
        <v>1089506</v>
      </c>
      <c r="E111" s="3"/>
      <c r="F111" s="3"/>
      <c r="G111" s="3"/>
      <c r="H111" s="3"/>
      <c r="I111" s="3"/>
      <c r="J111" s="3"/>
      <c r="K111" s="3"/>
      <c r="L111" s="3"/>
      <c r="M111" s="3">
        <v>274600</v>
      </c>
      <c r="N111" s="3"/>
    </row>
    <row r="112" spans="1:14" ht="12.75">
      <c r="A112" s="223" t="s">
        <v>475</v>
      </c>
      <c r="B112" s="3">
        <f t="shared" si="7"/>
        <v>0</v>
      </c>
      <c r="C112" s="3">
        <f t="shared" si="5"/>
        <v>276900</v>
      </c>
      <c r="D112" s="3">
        <f t="shared" si="0"/>
        <v>812606</v>
      </c>
      <c r="E112" s="3">
        <v>276900</v>
      </c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>
      <c r="A113" s="223">
        <v>28.4</v>
      </c>
      <c r="B113" s="3">
        <f t="shared" si="7"/>
        <v>295000</v>
      </c>
      <c r="C113" s="3">
        <f t="shared" si="5"/>
        <v>0</v>
      </c>
      <c r="D113" s="3">
        <f t="shared" si="0"/>
        <v>1107606</v>
      </c>
      <c r="E113" s="3"/>
      <c r="F113" s="3"/>
      <c r="G113" s="3"/>
      <c r="H113" s="3"/>
      <c r="I113" s="3"/>
      <c r="J113" s="3"/>
      <c r="K113" s="3"/>
      <c r="L113" s="3"/>
      <c r="M113" s="3">
        <v>295000</v>
      </c>
      <c r="N113" s="3"/>
    </row>
    <row r="114" spans="1:14" ht="12.75">
      <c r="A114" s="223" t="s">
        <v>475</v>
      </c>
      <c r="B114" s="3">
        <f t="shared" si="7"/>
        <v>0</v>
      </c>
      <c r="C114" s="3">
        <f t="shared" si="5"/>
        <v>274680</v>
      </c>
      <c r="D114" s="3">
        <f t="shared" si="0"/>
        <v>832926</v>
      </c>
      <c r="E114" s="3">
        <v>274680</v>
      </c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>
      <c r="A115" s="223">
        <v>29.4</v>
      </c>
      <c r="B115" s="3">
        <f t="shared" si="7"/>
        <v>284600</v>
      </c>
      <c r="C115" s="3">
        <f t="shared" si="5"/>
        <v>0</v>
      </c>
      <c r="D115" s="3">
        <f t="shared" si="0"/>
        <v>1117526</v>
      </c>
      <c r="E115" s="3"/>
      <c r="F115" s="3"/>
      <c r="G115" s="3"/>
      <c r="H115" s="3"/>
      <c r="I115" s="3"/>
      <c r="J115" s="3"/>
      <c r="K115" s="3"/>
      <c r="L115" s="3"/>
      <c r="M115" s="3">
        <v>284600</v>
      </c>
      <c r="N115" s="3"/>
    </row>
    <row r="116" spans="1:14" ht="12.75">
      <c r="A116" s="223" t="s">
        <v>475</v>
      </c>
      <c r="B116" s="3">
        <f t="shared" si="7"/>
        <v>0</v>
      </c>
      <c r="C116" s="3">
        <f t="shared" si="5"/>
        <v>281450</v>
      </c>
      <c r="D116" s="3">
        <f t="shared" si="0"/>
        <v>836076</v>
      </c>
      <c r="E116" s="3">
        <v>281450</v>
      </c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>
      <c r="A117" s="223" t="s">
        <v>475</v>
      </c>
      <c r="B117" s="3">
        <f t="shared" si="7"/>
        <v>263400</v>
      </c>
      <c r="C117" s="3">
        <f t="shared" si="5"/>
        <v>0</v>
      </c>
      <c r="D117" s="3">
        <f t="shared" si="0"/>
        <v>1099476</v>
      </c>
      <c r="E117" s="3"/>
      <c r="F117" s="3"/>
      <c r="G117" s="3"/>
      <c r="H117" s="3"/>
      <c r="I117" s="3"/>
      <c r="J117" s="3"/>
      <c r="K117" s="3"/>
      <c r="L117" s="3"/>
      <c r="M117" s="3">
        <v>263400</v>
      </c>
      <c r="N117" s="3"/>
    </row>
    <row r="118" spans="1:14" ht="12.75">
      <c r="A118" s="223">
        <v>29.4</v>
      </c>
      <c r="B118" s="3">
        <f t="shared" si="7"/>
        <v>0</v>
      </c>
      <c r="C118" s="3">
        <f t="shared" si="5"/>
        <v>274630</v>
      </c>
      <c r="D118" s="3">
        <f t="shared" si="0"/>
        <v>824846</v>
      </c>
      <c r="E118" s="3">
        <v>274630</v>
      </c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>
      <c r="A119" s="223" t="s">
        <v>475</v>
      </c>
      <c r="B119" s="3">
        <f t="shared" si="7"/>
        <v>254600</v>
      </c>
      <c r="C119" s="3">
        <f t="shared" si="5"/>
        <v>0</v>
      </c>
      <c r="D119" s="3">
        <f t="shared" si="0"/>
        <v>1079446</v>
      </c>
      <c r="E119" s="3"/>
      <c r="F119" s="3"/>
      <c r="G119" s="3"/>
      <c r="H119" s="3"/>
      <c r="I119" s="3"/>
      <c r="J119" s="3"/>
      <c r="K119" s="3"/>
      <c r="L119" s="3"/>
      <c r="M119" s="3">
        <v>254600</v>
      </c>
      <c r="N119" s="3"/>
    </row>
    <row r="120" spans="1:14" ht="12.75">
      <c r="A120" s="189">
        <v>30.4</v>
      </c>
      <c r="B120" s="3">
        <f t="shared" si="7"/>
        <v>0</v>
      </c>
      <c r="C120" s="3">
        <f t="shared" si="5"/>
        <v>269410</v>
      </c>
      <c r="D120" s="3">
        <f t="shared" si="0"/>
        <v>810036</v>
      </c>
      <c r="E120" s="3">
        <v>269410</v>
      </c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>
      <c r="A121" s="189">
        <v>30.4</v>
      </c>
      <c r="B121" s="3">
        <f t="shared" si="7"/>
        <v>0</v>
      </c>
      <c r="C121" s="3">
        <f t="shared" si="5"/>
        <v>24000</v>
      </c>
      <c r="D121" s="3">
        <f t="shared" si="0"/>
        <v>786036</v>
      </c>
      <c r="E121" s="3"/>
      <c r="F121" s="3"/>
      <c r="G121" s="3"/>
      <c r="H121" s="3"/>
      <c r="I121" s="3"/>
      <c r="J121" s="3"/>
      <c r="K121" s="3">
        <v>24000</v>
      </c>
      <c r="L121" s="3"/>
      <c r="M121" s="3"/>
      <c r="N121" s="3"/>
    </row>
    <row r="122" spans="1:14" ht="12.75">
      <c r="A122" s="189">
        <v>30.4</v>
      </c>
      <c r="B122" s="3">
        <f t="shared" si="7"/>
        <v>0</v>
      </c>
      <c r="C122" s="3">
        <f t="shared" si="5"/>
        <v>50450</v>
      </c>
      <c r="D122" s="3">
        <f t="shared" si="0"/>
        <v>735586</v>
      </c>
      <c r="E122" s="3"/>
      <c r="F122" s="3"/>
      <c r="G122" s="3"/>
      <c r="H122" s="3"/>
      <c r="I122" s="3"/>
      <c r="J122" s="3"/>
      <c r="K122" s="3">
        <v>50450</v>
      </c>
      <c r="L122" s="3"/>
      <c r="M122" s="3"/>
      <c r="N122" s="3"/>
    </row>
    <row r="123" spans="1:14" ht="12.75">
      <c r="A123" s="189">
        <v>30.4</v>
      </c>
      <c r="B123" s="3">
        <f t="shared" si="7"/>
        <v>249258</v>
      </c>
      <c r="C123" s="3">
        <f t="shared" si="5"/>
        <v>0</v>
      </c>
      <c r="D123" s="3">
        <f t="shared" si="0"/>
        <v>984844</v>
      </c>
      <c r="E123" s="3"/>
      <c r="F123" s="3"/>
      <c r="G123" s="3"/>
      <c r="H123" s="3"/>
      <c r="I123" s="3"/>
      <c r="J123" s="3"/>
      <c r="K123" s="3"/>
      <c r="L123" s="3"/>
      <c r="M123" s="3">
        <v>249258</v>
      </c>
      <c r="N123" s="3"/>
    </row>
    <row r="124" spans="1:14" ht="12.75">
      <c r="A124" s="189">
        <v>3.5</v>
      </c>
      <c r="B124" s="3">
        <f t="shared" si="1"/>
        <v>550000</v>
      </c>
      <c r="C124" s="3">
        <f t="shared" si="5"/>
        <v>0</v>
      </c>
      <c r="D124" s="3">
        <f t="shared" si="0"/>
        <v>1534844</v>
      </c>
      <c r="E124" s="3"/>
      <c r="F124" s="3"/>
      <c r="G124" s="3"/>
      <c r="H124" s="3"/>
      <c r="I124" s="3"/>
      <c r="J124" s="3"/>
      <c r="K124" s="3"/>
      <c r="L124" s="3"/>
      <c r="M124" s="3"/>
      <c r="N124" s="3">
        <v>550000</v>
      </c>
    </row>
    <row r="125" spans="1:14" ht="12.75">
      <c r="A125" s="189">
        <v>3.5</v>
      </c>
      <c r="B125" s="3">
        <f t="shared" si="1"/>
        <v>0</v>
      </c>
      <c r="C125" s="3">
        <f t="shared" si="5"/>
        <v>268000</v>
      </c>
      <c r="D125" s="3">
        <f t="shared" si="0"/>
        <v>1266844</v>
      </c>
      <c r="E125" s="3">
        <v>268000</v>
      </c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>
      <c r="A126" s="189">
        <v>6.5</v>
      </c>
      <c r="B126" s="3">
        <f t="shared" si="1"/>
        <v>268900</v>
      </c>
      <c r="C126" s="3">
        <f t="shared" si="5"/>
        <v>0</v>
      </c>
      <c r="D126" s="3">
        <f t="shared" si="0"/>
        <v>1535744</v>
      </c>
      <c r="E126" s="3"/>
      <c r="F126" s="3"/>
      <c r="G126" s="3"/>
      <c r="H126" s="3"/>
      <c r="I126" s="3"/>
      <c r="J126" s="3"/>
      <c r="K126" s="3"/>
      <c r="L126" s="3"/>
      <c r="M126" s="3">
        <v>268900</v>
      </c>
      <c r="N126" s="3"/>
    </row>
    <row r="127" spans="1:14" ht="12.75">
      <c r="A127" s="189">
        <v>9.5</v>
      </c>
      <c r="B127" s="3">
        <f t="shared" si="1"/>
        <v>0</v>
      </c>
      <c r="C127" s="3">
        <f t="shared" si="5"/>
        <v>234680</v>
      </c>
      <c r="D127" s="3">
        <f t="shared" si="0"/>
        <v>1301064</v>
      </c>
      <c r="E127" s="3">
        <v>234680</v>
      </c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>
      <c r="A128" s="189">
        <v>12.5</v>
      </c>
      <c r="B128" s="3">
        <f t="shared" si="1"/>
        <v>0</v>
      </c>
      <c r="C128" s="3">
        <f t="shared" si="5"/>
        <v>222052</v>
      </c>
      <c r="D128" s="3">
        <f t="shared" si="0"/>
        <v>1079012</v>
      </c>
      <c r="E128" s="3"/>
      <c r="F128" s="3"/>
      <c r="G128" s="3"/>
      <c r="H128" s="3"/>
      <c r="I128" s="3"/>
      <c r="J128" s="3"/>
      <c r="K128" s="3"/>
      <c r="L128" s="3">
        <v>222052</v>
      </c>
      <c r="M128" s="3"/>
      <c r="N128" s="3"/>
    </row>
    <row r="129" spans="1:14" ht="12.75">
      <c r="A129" s="189">
        <v>14.5</v>
      </c>
      <c r="B129" s="3">
        <f t="shared" si="1"/>
        <v>0</v>
      </c>
      <c r="C129" s="3">
        <f t="shared" si="5"/>
        <v>52466</v>
      </c>
      <c r="D129" s="3">
        <f t="shared" si="0"/>
        <v>1026546</v>
      </c>
      <c r="E129" s="3"/>
      <c r="F129" s="3"/>
      <c r="G129" s="3"/>
      <c r="H129" s="3"/>
      <c r="I129" s="3">
        <v>52466</v>
      </c>
      <c r="J129" s="3"/>
      <c r="K129" s="3"/>
      <c r="L129" s="3"/>
      <c r="M129" s="3"/>
      <c r="N129" s="3"/>
    </row>
    <row r="130" spans="1:14" ht="12.75">
      <c r="A130" s="189">
        <v>16.5</v>
      </c>
      <c r="B130" s="3">
        <f t="shared" si="1"/>
        <v>148518</v>
      </c>
      <c r="C130" s="3">
        <f t="shared" si="5"/>
        <v>0</v>
      </c>
      <c r="D130" s="3">
        <f t="shared" si="0"/>
        <v>1175064</v>
      </c>
      <c r="E130" s="3"/>
      <c r="F130" s="3"/>
      <c r="G130" s="3"/>
      <c r="H130" s="3"/>
      <c r="I130" s="3"/>
      <c r="J130" s="3"/>
      <c r="K130" s="3"/>
      <c r="L130" s="3"/>
      <c r="M130" s="3">
        <v>148518</v>
      </c>
      <c r="N130" s="3"/>
    </row>
    <row r="131" spans="1:14" ht="12.75">
      <c r="A131" s="189" t="s">
        <v>441</v>
      </c>
      <c r="B131" s="3">
        <f t="shared" si="1"/>
        <v>0</v>
      </c>
      <c r="C131" s="3">
        <f t="shared" si="5"/>
        <v>70866</v>
      </c>
      <c r="D131" s="3">
        <f t="shared" si="0"/>
        <v>1104198</v>
      </c>
      <c r="E131" s="3"/>
      <c r="F131" s="3"/>
      <c r="G131" s="3">
        <v>70866</v>
      </c>
      <c r="H131" s="3"/>
      <c r="I131" s="3"/>
      <c r="J131" s="3"/>
      <c r="K131" s="3"/>
      <c r="L131" s="3"/>
      <c r="M131" s="3"/>
      <c r="N131" s="3"/>
    </row>
    <row r="132" spans="1:14" ht="12.75">
      <c r="A132" s="189" t="s">
        <v>394</v>
      </c>
      <c r="B132" s="3">
        <f t="shared" si="1"/>
        <v>0</v>
      </c>
      <c r="C132" s="3">
        <f t="shared" si="5"/>
        <v>3500</v>
      </c>
      <c r="D132" s="3">
        <f t="shared" si="0"/>
        <v>1100698</v>
      </c>
      <c r="E132" s="3"/>
      <c r="F132" s="3"/>
      <c r="G132" s="3"/>
      <c r="H132" s="3">
        <v>3500</v>
      </c>
      <c r="I132" s="3"/>
      <c r="J132" s="3"/>
      <c r="K132" s="3"/>
      <c r="L132" s="3"/>
      <c r="M132" s="3"/>
      <c r="N132" s="3"/>
    </row>
    <row r="133" spans="1:14" ht="12.75">
      <c r="A133" s="189" t="s">
        <v>394</v>
      </c>
      <c r="B133" s="3">
        <f t="shared" si="1"/>
        <v>1700000</v>
      </c>
      <c r="C133" s="3">
        <f t="shared" si="5"/>
        <v>0</v>
      </c>
      <c r="D133" s="3">
        <f t="shared" si="0"/>
        <v>2800698</v>
      </c>
      <c r="E133" s="3"/>
      <c r="F133" s="3"/>
      <c r="G133" s="3"/>
      <c r="H133" s="3"/>
      <c r="I133" s="3"/>
      <c r="J133" s="3"/>
      <c r="K133" s="3"/>
      <c r="L133" s="3"/>
      <c r="M133" s="3"/>
      <c r="N133" s="3">
        <v>1700000</v>
      </c>
    </row>
    <row r="134" spans="1:14" ht="12.75">
      <c r="A134" s="189" t="s">
        <v>394</v>
      </c>
      <c r="B134" s="3">
        <f t="shared" si="1"/>
        <v>0</v>
      </c>
      <c r="C134" s="3">
        <f t="shared" si="5"/>
        <v>264532</v>
      </c>
      <c r="D134" s="3">
        <f t="shared" si="0"/>
        <v>2536166</v>
      </c>
      <c r="E134" s="3">
        <v>264532</v>
      </c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>
      <c r="A135" s="189" t="s">
        <v>394</v>
      </c>
      <c r="B135" s="3">
        <f aca="true" t="shared" si="8" ref="B135:B140">M135+N135</f>
        <v>100000</v>
      </c>
      <c r="C135" s="3">
        <f t="shared" si="5"/>
        <v>267450</v>
      </c>
      <c r="D135" s="3">
        <f t="shared" si="0"/>
        <v>2368716</v>
      </c>
      <c r="E135" s="3">
        <v>267450</v>
      </c>
      <c r="F135" s="3"/>
      <c r="G135" s="3"/>
      <c r="H135" s="3"/>
      <c r="I135" s="3"/>
      <c r="J135" s="3"/>
      <c r="K135" s="3"/>
      <c r="L135" s="3"/>
      <c r="M135" s="3">
        <v>100000</v>
      </c>
      <c r="N135" s="3"/>
    </row>
    <row r="136" spans="1:14" ht="12.75">
      <c r="A136" s="189">
        <v>18.5</v>
      </c>
      <c r="B136" s="3">
        <f t="shared" si="8"/>
        <v>0</v>
      </c>
      <c r="C136" s="3">
        <f t="shared" si="5"/>
        <v>289600</v>
      </c>
      <c r="D136" s="3">
        <f t="shared" si="0"/>
        <v>2079116</v>
      </c>
      <c r="E136" s="3">
        <v>289600</v>
      </c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>
      <c r="A137" s="189" t="s">
        <v>394</v>
      </c>
      <c r="B137" s="3">
        <f t="shared" si="8"/>
        <v>175000</v>
      </c>
      <c r="C137" s="3">
        <f t="shared" si="5"/>
        <v>0</v>
      </c>
      <c r="D137" s="3">
        <f t="shared" si="0"/>
        <v>2254116</v>
      </c>
      <c r="E137" s="3"/>
      <c r="F137" s="3"/>
      <c r="G137" s="3"/>
      <c r="H137" s="3"/>
      <c r="I137" s="3"/>
      <c r="J137" s="3"/>
      <c r="K137" s="3"/>
      <c r="L137" s="3"/>
      <c r="M137" s="3">
        <v>175000</v>
      </c>
      <c r="N137" s="3"/>
    </row>
    <row r="138" spans="1:14" ht="12.75">
      <c r="A138" s="189">
        <v>19.5</v>
      </c>
      <c r="B138" s="3">
        <f t="shared" si="8"/>
        <v>0</v>
      </c>
      <c r="C138" s="3">
        <f aca="true" t="shared" si="9" ref="C138:C203">E138+F138+G138+J138+L138+H138+I138+K138</f>
        <v>276854</v>
      </c>
      <c r="D138" s="3">
        <f t="shared" si="0"/>
        <v>1977262</v>
      </c>
      <c r="E138" s="3">
        <v>276854</v>
      </c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>
      <c r="A139" s="189" t="s">
        <v>394</v>
      </c>
      <c r="B139" s="3">
        <f t="shared" si="8"/>
        <v>168900</v>
      </c>
      <c r="C139" s="3">
        <f t="shared" si="9"/>
        <v>0</v>
      </c>
      <c r="D139" s="3">
        <f t="shared" si="0"/>
        <v>2146162</v>
      </c>
      <c r="E139" s="3"/>
      <c r="F139" s="3"/>
      <c r="G139" s="3"/>
      <c r="H139" s="3"/>
      <c r="I139" s="3"/>
      <c r="J139" s="3"/>
      <c r="K139" s="3"/>
      <c r="L139" s="3"/>
      <c r="M139" s="3">
        <v>168900</v>
      </c>
      <c r="N139" s="3"/>
    </row>
    <row r="140" spans="1:14" ht="12.75">
      <c r="A140" s="189">
        <v>20.5</v>
      </c>
      <c r="B140" s="3">
        <f t="shared" si="8"/>
        <v>0</v>
      </c>
      <c r="C140" s="3">
        <f t="shared" si="9"/>
        <v>174620</v>
      </c>
      <c r="D140" s="3">
        <f t="shared" si="0"/>
        <v>1971542</v>
      </c>
      <c r="E140" s="3">
        <v>174620</v>
      </c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189">
        <v>23.5</v>
      </c>
      <c r="B141" s="3">
        <f t="shared" si="1"/>
        <v>0</v>
      </c>
      <c r="C141" s="3">
        <f t="shared" si="9"/>
        <v>264851</v>
      </c>
      <c r="D141" s="3">
        <f t="shared" si="0"/>
        <v>1706691</v>
      </c>
      <c r="E141" s="3">
        <v>264851</v>
      </c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189">
        <v>27.5</v>
      </c>
      <c r="B142" s="3">
        <f t="shared" si="1"/>
        <v>0</v>
      </c>
      <c r="C142" s="3">
        <f t="shared" si="9"/>
        <v>1050000</v>
      </c>
      <c r="D142" s="3">
        <f t="shared" si="0"/>
        <v>656691</v>
      </c>
      <c r="E142" s="3"/>
      <c r="F142" s="3">
        <v>1050000</v>
      </c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189">
        <v>27.5</v>
      </c>
      <c r="B143" s="3">
        <f t="shared" si="1"/>
        <v>0</v>
      </c>
      <c r="C143" s="3">
        <f t="shared" si="9"/>
        <v>40000</v>
      </c>
      <c r="D143" s="3">
        <f t="shared" si="0"/>
        <v>616691</v>
      </c>
      <c r="E143" s="3"/>
      <c r="F143" s="3">
        <v>40000</v>
      </c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189" t="s">
        <v>394</v>
      </c>
      <c r="B144" s="3">
        <f t="shared" si="1"/>
        <v>1050000</v>
      </c>
      <c r="C144" s="3">
        <f t="shared" si="9"/>
        <v>0</v>
      </c>
      <c r="D144" s="3">
        <f t="shared" si="0"/>
        <v>1666691</v>
      </c>
      <c r="E144" s="3"/>
      <c r="F144" s="3"/>
      <c r="G144" s="3"/>
      <c r="H144" s="3"/>
      <c r="I144" s="3"/>
      <c r="J144" s="3"/>
      <c r="K144" s="3"/>
      <c r="L144" s="3"/>
      <c r="M144" s="3"/>
      <c r="N144" s="3">
        <v>1050000</v>
      </c>
    </row>
    <row r="145" spans="1:14" ht="12.75">
      <c r="A145" s="189" t="s">
        <v>394</v>
      </c>
      <c r="B145" s="3">
        <f t="shared" si="1"/>
        <v>240000</v>
      </c>
      <c r="C145" s="3">
        <f t="shared" si="9"/>
        <v>0</v>
      </c>
      <c r="D145" s="3">
        <f t="shared" si="0"/>
        <v>1906691</v>
      </c>
      <c r="E145" s="3"/>
      <c r="F145" s="3"/>
      <c r="G145" s="3"/>
      <c r="H145" s="3"/>
      <c r="I145" s="3"/>
      <c r="J145" s="3"/>
      <c r="K145" s="3"/>
      <c r="L145" s="3"/>
      <c r="M145" s="3">
        <v>240000</v>
      </c>
      <c r="N145" s="3"/>
    </row>
    <row r="146" spans="1:14" ht="12.75">
      <c r="A146" s="189" t="s">
        <v>394</v>
      </c>
      <c r="B146" s="3">
        <f t="shared" si="1"/>
        <v>0</v>
      </c>
      <c r="C146" s="3">
        <f t="shared" si="9"/>
        <v>10435</v>
      </c>
      <c r="D146" s="3">
        <f t="shared" si="0"/>
        <v>1896256</v>
      </c>
      <c r="E146" s="3"/>
      <c r="F146" s="3"/>
      <c r="G146" s="3"/>
      <c r="H146" s="3"/>
      <c r="I146" s="3"/>
      <c r="J146" s="3">
        <v>10435</v>
      </c>
      <c r="K146" s="3"/>
      <c r="L146" s="3"/>
      <c r="M146" s="3"/>
      <c r="N146" s="3"/>
    </row>
    <row r="147" spans="1:14" ht="12.75">
      <c r="A147" s="189" t="s">
        <v>394</v>
      </c>
      <c r="B147" s="3">
        <f aca="true" t="shared" si="10" ref="B147:B156">M147+N147</f>
        <v>0</v>
      </c>
      <c r="C147" s="3">
        <f t="shared" si="9"/>
        <v>294680</v>
      </c>
      <c r="D147" s="3">
        <f aca="true" t="shared" si="11" ref="D147:D156">D146+B147-C147</f>
        <v>1601576</v>
      </c>
      <c r="E147" s="3">
        <v>294680</v>
      </c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189">
        <v>28.5</v>
      </c>
      <c r="B148" s="3">
        <f t="shared" si="10"/>
        <v>278000</v>
      </c>
      <c r="C148" s="3">
        <f t="shared" si="9"/>
        <v>0</v>
      </c>
      <c r="D148" s="3">
        <f t="shared" si="11"/>
        <v>1879576</v>
      </c>
      <c r="E148" s="3"/>
      <c r="F148" s="3"/>
      <c r="G148" s="3"/>
      <c r="H148" s="3"/>
      <c r="I148" s="3"/>
      <c r="J148" s="3"/>
      <c r="K148" s="3"/>
      <c r="L148" s="3"/>
      <c r="M148" s="3">
        <v>278000</v>
      </c>
      <c r="N148" s="3"/>
    </row>
    <row r="149" spans="1:14" ht="12.75">
      <c r="A149" s="189" t="s">
        <v>394</v>
      </c>
      <c r="B149" s="3">
        <f t="shared" si="10"/>
        <v>0</v>
      </c>
      <c r="C149" s="3">
        <f t="shared" si="9"/>
        <v>267840</v>
      </c>
      <c r="D149" s="3">
        <f t="shared" si="11"/>
        <v>1611736</v>
      </c>
      <c r="E149" s="3">
        <v>267840</v>
      </c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189">
        <v>29.5</v>
      </c>
      <c r="B150" s="3">
        <f t="shared" si="10"/>
        <v>236000</v>
      </c>
      <c r="C150" s="3">
        <f t="shared" si="9"/>
        <v>0</v>
      </c>
      <c r="D150" s="3">
        <f t="shared" si="11"/>
        <v>1847736</v>
      </c>
      <c r="E150" s="3"/>
      <c r="F150" s="3"/>
      <c r="G150" s="3"/>
      <c r="H150" s="3"/>
      <c r="I150" s="3"/>
      <c r="J150" s="3"/>
      <c r="K150" s="3"/>
      <c r="L150" s="3"/>
      <c r="M150" s="3">
        <v>236000</v>
      </c>
      <c r="N150" s="3"/>
    </row>
    <row r="151" spans="1:14" ht="12.75">
      <c r="A151" s="189" t="s">
        <v>394</v>
      </c>
      <c r="B151" s="3">
        <f t="shared" si="10"/>
        <v>0</v>
      </c>
      <c r="C151" s="3">
        <f t="shared" si="9"/>
        <v>267900</v>
      </c>
      <c r="D151" s="3">
        <f t="shared" si="11"/>
        <v>1579836</v>
      </c>
      <c r="E151" s="3">
        <v>267900</v>
      </c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189">
        <v>30.5</v>
      </c>
      <c r="B152" s="3">
        <f t="shared" si="10"/>
        <v>250000</v>
      </c>
      <c r="C152" s="3">
        <f t="shared" si="9"/>
        <v>0</v>
      </c>
      <c r="D152" s="3">
        <f t="shared" si="11"/>
        <v>1829836</v>
      </c>
      <c r="E152" s="3"/>
      <c r="F152" s="3"/>
      <c r="G152" s="3"/>
      <c r="H152" s="3"/>
      <c r="I152" s="3"/>
      <c r="J152" s="3"/>
      <c r="K152" s="3"/>
      <c r="L152" s="3"/>
      <c r="M152" s="3">
        <v>250000</v>
      </c>
      <c r="N152" s="3"/>
    </row>
    <row r="153" spans="1:14" ht="12.75">
      <c r="A153" s="189" t="s">
        <v>394</v>
      </c>
      <c r="B153" s="3">
        <f t="shared" si="10"/>
        <v>0</v>
      </c>
      <c r="C153" s="3">
        <f t="shared" si="9"/>
        <v>243620</v>
      </c>
      <c r="D153" s="3">
        <f t="shared" si="11"/>
        <v>1586216</v>
      </c>
      <c r="E153" s="3">
        <v>243620</v>
      </c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>
      <c r="A154" s="189">
        <v>31.5</v>
      </c>
      <c r="B154" s="3">
        <f t="shared" si="10"/>
        <v>213440</v>
      </c>
      <c r="C154" s="3">
        <f t="shared" si="9"/>
        <v>276500</v>
      </c>
      <c r="D154" s="3">
        <f t="shared" si="11"/>
        <v>1523156</v>
      </c>
      <c r="E154" s="3">
        <v>276500</v>
      </c>
      <c r="F154" s="3"/>
      <c r="G154" s="3"/>
      <c r="H154" s="3"/>
      <c r="I154" s="3"/>
      <c r="J154" s="3"/>
      <c r="K154" s="3"/>
      <c r="L154" s="3"/>
      <c r="M154" s="3">
        <v>213440</v>
      </c>
      <c r="N154" s="3"/>
    </row>
    <row r="155" spans="1:14" ht="12.75">
      <c r="A155" s="189"/>
      <c r="B155" s="3">
        <f t="shared" si="10"/>
        <v>0</v>
      </c>
      <c r="C155" s="3">
        <f t="shared" si="9"/>
        <v>24000</v>
      </c>
      <c r="D155" s="3">
        <f t="shared" si="11"/>
        <v>1499156</v>
      </c>
      <c r="E155" s="3"/>
      <c r="F155" s="3"/>
      <c r="G155" s="3"/>
      <c r="H155" s="3"/>
      <c r="I155" s="3"/>
      <c r="J155" s="3"/>
      <c r="K155" s="3">
        <v>24000</v>
      </c>
      <c r="L155" s="3"/>
      <c r="M155" s="3"/>
      <c r="N155" s="3"/>
    </row>
    <row r="156" spans="1:14" ht="12.75">
      <c r="A156" s="189">
        <v>3.6</v>
      </c>
      <c r="B156" s="3">
        <f t="shared" si="10"/>
        <v>0</v>
      </c>
      <c r="C156" s="3">
        <f t="shared" si="9"/>
        <v>222052</v>
      </c>
      <c r="D156" s="3">
        <f t="shared" si="11"/>
        <v>1277104</v>
      </c>
      <c r="E156" s="3"/>
      <c r="F156" s="3"/>
      <c r="G156" s="3"/>
      <c r="H156" s="3"/>
      <c r="I156" s="3"/>
      <c r="J156" s="3"/>
      <c r="K156" s="3"/>
      <c r="L156" s="3">
        <v>222052</v>
      </c>
      <c r="M156" s="3"/>
      <c r="N156" s="3"/>
    </row>
    <row r="157" spans="1:14" ht="12.75">
      <c r="A157" s="189" t="s">
        <v>394</v>
      </c>
      <c r="B157" s="3">
        <f t="shared" si="1"/>
        <v>0</v>
      </c>
      <c r="C157" s="3">
        <f t="shared" si="9"/>
        <v>231468</v>
      </c>
      <c r="D157" s="3">
        <f t="shared" si="0"/>
        <v>1045636</v>
      </c>
      <c r="E157" s="3">
        <v>231468</v>
      </c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>
      <c r="A158" s="189" t="s">
        <v>394</v>
      </c>
      <c r="B158" s="3">
        <f t="shared" si="1"/>
        <v>800000</v>
      </c>
      <c r="C158" s="3">
        <f t="shared" si="9"/>
        <v>0</v>
      </c>
      <c r="D158" s="3">
        <f t="shared" si="0"/>
        <v>1845636</v>
      </c>
      <c r="E158" s="3"/>
      <c r="F158" s="3"/>
      <c r="G158" s="3"/>
      <c r="H158" s="3"/>
      <c r="I158" s="3"/>
      <c r="J158" s="3"/>
      <c r="K158" s="3"/>
      <c r="L158" s="3"/>
      <c r="M158" s="3"/>
      <c r="N158" s="3">
        <v>800000</v>
      </c>
    </row>
    <row r="159" spans="1:14" ht="12.75">
      <c r="A159" s="189">
        <v>5.6</v>
      </c>
      <c r="B159" s="3">
        <f t="shared" si="1"/>
        <v>0</v>
      </c>
      <c r="C159" s="3">
        <f t="shared" si="9"/>
        <v>291365</v>
      </c>
      <c r="D159" s="3">
        <f t="shared" si="0"/>
        <v>1554271</v>
      </c>
      <c r="E159" s="3">
        <v>291365</v>
      </c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>
      <c r="A160" s="189" t="s">
        <v>394</v>
      </c>
      <c r="B160" s="3">
        <f t="shared" si="1"/>
        <v>123600</v>
      </c>
      <c r="C160" s="3">
        <f t="shared" si="9"/>
        <v>0</v>
      </c>
      <c r="D160" s="3">
        <f t="shared" si="0"/>
        <v>1677871</v>
      </c>
      <c r="E160" s="3"/>
      <c r="F160" s="3"/>
      <c r="G160" s="3"/>
      <c r="H160" s="3"/>
      <c r="I160" s="3"/>
      <c r="J160" s="3"/>
      <c r="K160" s="3"/>
      <c r="L160" s="3"/>
      <c r="M160" s="3">
        <v>123600</v>
      </c>
      <c r="N160" s="3"/>
    </row>
    <row r="161" spans="1:14" ht="12.75">
      <c r="A161" s="189">
        <v>8.6</v>
      </c>
      <c r="B161" s="3">
        <f t="shared" si="1"/>
        <v>0</v>
      </c>
      <c r="C161" s="3">
        <f t="shared" si="9"/>
        <v>278940</v>
      </c>
      <c r="D161" s="3">
        <f t="shared" si="0"/>
        <v>1398931</v>
      </c>
      <c r="E161" s="3">
        <v>278940</v>
      </c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>
      <c r="A162" s="189" t="s">
        <v>394</v>
      </c>
      <c r="B162" s="3">
        <f t="shared" si="1"/>
        <v>294600</v>
      </c>
      <c r="C162" s="3">
        <f t="shared" si="9"/>
        <v>0</v>
      </c>
      <c r="D162" s="3">
        <f t="shared" si="0"/>
        <v>1693531</v>
      </c>
      <c r="E162" s="3"/>
      <c r="F162" s="3"/>
      <c r="G162" s="3"/>
      <c r="H162" s="3"/>
      <c r="I162" s="3"/>
      <c r="J162" s="3"/>
      <c r="K162" s="3"/>
      <c r="L162" s="3"/>
      <c r="M162" s="3">
        <v>294600</v>
      </c>
      <c r="N162" s="3"/>
    </row>
    <row r="163" spans="1:14" ht="12.75">
      <c r="A163" s="189">
        <v>9.6</v>
      </c>
      <c r="B163" s="3">
        <f t="shared" si="1"/>
        <v>0</v>
      </c>
      <c r="C163" s="3">
        <f t="shared" si="9"/>
        <v>264800</v>
      </c>
      <c r="D163" s="3">
        <f t="shared" si="0"/>
        <v>1428731</v>
      </c>
      <c r="E163" s="3">
        <v>264800</v>
      </c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>
      <c r="A164" s="189" t="s">
        <v>394</v>
      </c>
      <c r="B164" s="3">
        <f t="shared" si="1"/>
        <v>187000</v>
      </c>
      <c r="C164" s="3">
        <f t="shared" si="9"/>
        <v>0</v>
      </c>
      <c r="D164" s="3">
        <f t="shared" si="0"/>
        <v>1615731</v>
      </c>
      <c r="E164" s="3"/>
      <c r="F164" s="3"/>
      <c r="G164" s="3"/>
      <c r="H164" s="3"/>
      <c r="I164" s="3"/>
      <c r="J164" s="3"/>
      <c r="K164" s="3"/>
      <c r="L164" s="3"/>
      <c r="M164" s="3">
        <v>187000</v>
      </c>
      <c r="N164" s="3"/>
    </row>
    <row r="165" spans="1:14" ht="12.75">
      <c r="A165" s="189">
        <v>11.6</v>
      </c>
      <c r="B165" s="3">
        <f t="shared" si="1"/>
        <v>0</v>
      </c>
      <c r="C165" s="3">
        <f t="shared" si="9"/>
        <v>45091</v>
      </c>
      <c r="D165" s="3">
        <f t="shared" si="0"/>
        <v>1570640</v>
      </c>
      <c r="E165" s="3"/>
      <c r="F165" s="3"/>
      <c r="G165" s="3"/>
      <c r="H165" s="3"/>
      <c r="I165" s="3">
        <v>45091</v>
      </c>
      <c r="J165" s="3"/>
      <c r="K165" s="3"/>
      <c r="L165" s="3"/>
      <c r="M165" s="3"/>
      <c r="N165" s="3"/>
    </row>
    <row r="166" spans="1:14" ht="12.75">
      <c r="A166" s="189" t="s">
        <v>394</v>
      </c>
      <c r="B166" s="3">
        <f t="shared" si="1"/>
        <v>0</v>
      </c>
      <c r="C166" s="3">
        <f t="shared" si="9"/>
        <v>370866</v>
      </c>
      <c r="D166" s="3">
        <f t="shared" si="0"/>
        <v>1199774</v>
      </c>
      <c r="E166" s="3">
        <v>300000</v>
      </c>
      <c r="F166" s="3"/>
      <c r="G166" s="3">
        <v>70866</v>
      </c>
      <c r="H166" s="3"/>
      <c r="I166" s="3"/>
      <c r="J166" s="3"/>
      <c r="K166" s="3"/>
      <c r="L166" s="3"/>
      <c r="M166" s="3"/>
      <c r="N166" s="3"/>
    </row>
    <row r="167" spans="1:14" ht="12.75">
      <c r="A167" s="189" t="s">
        <v>394</v>
      </c>
      <c r="B167" s="3">
        <f t="shared" si="1"/>
        <v>1000000</v>
      </c>
      <c r="C167" s="3">
        <f t="shared" si="9"/>
        <v>0</v>
      </c>
      <c r="D167" s="3">
        <f t="shared" si="0"/>
        <v>2199774</v>
      </c>
      <c r="E167" s="3"/>
      <c r="F167" s="3"/>
      <c r="G167" s="3"/>
      <c r="H167" s="3"/>
      <c r="I167" s="3"/>
      <c r="J167" s="3"/>
      <c r="K167" s="3"/>
      <c r="L167" s="3"/>
      <c r="M167" s="3"/>
      <c r="N167" s="3">
        <v>1000000</v>
      </c>
    </row>
    <row r="168" spans="1:14" ht="12.75">
      <c r="A168" s="189" t="s">
        <v>394</v>
      </c>
      <c r="B168" s="3">
        <f t="shared" si="1"/>
        <v>0</v>
      </c>
      <c r="C168" s="3">
        <f t="shared" si="9"/>
        <v>3500</v>
      </c>
      <c r="D168" s="3">
        <f t="shared" si="0"/>
        <v>2196274</v>
      </c>
      <c r="E168" s="3"/>
      <c r="F168" s="3"/>
      <c r="G168" s="3"/>
      <c r="H168" s="3">
        <v>3500</v>
      </c>
      <c r="I168" s="3"/>
      <c r="J168" s="3"/>
      <c r="K168" s="3"/>
      <c r="L168" s="3"/>
      <c r="M168" s="3"/>
      <c r="N168" s="3"/>
    </row>
    <row r="169" spans="1:14" ht="12.75">
      <c r="A169" s="189" t="s">
        <v>394</v>
      </c>
      <c r="B169" s="3">
        <f t="shared" si="1"/>
        <v>0</v>
      </c>
      <c r="C169" s="3">
        <f t="shared" si="9"/>
        <v>10435</v>
      </c>
      <c r="D169" s="3">
        <f t="shared" si="0"/>
        <v>2185839</v>
      </c>
      <c r="E169" s="3"/>
      <c r="F169" s="3"/>
      <c r="G169" s="3"/>
      <c r="H169" s="3"/>
      <c r="I169" s="3"/>
      <c r="J169" s="3">
        <v>10435</v>
      </c>
      <c r="K169" s="3"/>
      <c r="L169" s="3"/>
      <c r="M169" s="3"/>
      <c r="N169" s="3"/>
    </row>
    <row r="170" spans="1:14" ht="12.75">
      <c r="A170" s="189" t="s">
        <v>394</v>
      </c>
      <c r="B170" s="3">
        <f t="shared" si="1"/>
        <v>0</v>
      </c>
      <c r="C170" s="3">
        <f t="shared" si="9"/>
        <v>275630</v>
      </c>
      <c r="D170" s="3">
        <f t="shared" si="0"/>
        <v>1910209</v>
      </c>
      <c r="E170" s="3">
        <v>275630</v>
      </c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>
      <c r="A171" s="189">
        <v>13.6</v>
      </c>
      <c r="B171" s="3">
        <f t="shared" si="1"/>
        <v>0</v>
      </c>
      <c r="C171" s="3">
        <f t="shared" si="9"/>
        <v>180000</v>
      </c>
      <c r="D171" s="3">
        <f t="shared" si="0"/>
        <v>1730209</v>
      </c>
      <c r="E171" s="3">
        <v>180000</v>
      </c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>
      <c r="A172" s="189">
        <v>14.6</v>
      </c>
      <c r="B172" s="3">
        <f t="shared" si="1"/>
        <v>0</v>
      </c>
      <c r="C172" s="3">
        <f t="shared" si="9"/>
        <v>234659</v>
      </c>
      <c r="D172" s="3">
        <f t="shared" si="0"/>
        <v>1495550</v>
      </c>
      <c r="E172" s="3">
        <v>234659</v>
      </c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>
      <c r="A173" s="189">
        <v>16.6</v>
      </c>
      <c r="B173" s="3">
        <f t="shared" si="1"/>
        <v>152460</v>
      </c>
      <c r="C173" s="3">
        <f t="shared" si="9"/>
        <v>0</v>
      </c>
      <c r="D173" s="3">
        <f t="shared" si="0"/>
        <v>1648010</v>
      </c>
      <c r="E173" s="3"/>
      <c r="F173" s="3"/>
      <c r="G173" s="3"/>
      <c r="H173" s="3"/>
      <c r="I173" s="3"/>
      <c r="J173" s="3"/>
      <c r="K173" s="3"/>
      <c r="L173" s="3"/>
      <c r="M173" s="3">
        <v>152460</v>
      </c>
      <c r="N173" s="3"/>
    </row>
    <row r="174" spans="1:14" ht="12.75">
      <c r="A174" s="189">
        <v>17.6</v>
      </c>
      <c r="B174" s="3">
        <f t="shared" si="1"/>
        <v>0</v>
      </c>
      <c r="C174" s="3">
        <f t="shared" si="9"/>
        <v>300000</v>
      </c>
      <c r="D174" s="3">
        <f t="shared" si="0"/>
        <v>1348010</v>
      </c>
      <c r="E174" s="3">
        <v>300000</v>
      </c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>
      <c r="A175" s="189">
        <v>18.6</v>
      </c>
      <c r="B175" s="3">
        <f t="shared" si="1"/>
        <v>279800</v>
      </c>
      <c r="C175" s="3">
        <f t="shared" si="9"/>
        <v>0</v>
      </c>
      <c r="D175" s="3">
        <f t="shared" si="0"/>
        <v>1627810</v>
      </c>
      <c r="E175" s="3"/>
      <c r="F175" s="3"/>
      <c r="G175" s="3"/>
      <c r="H175" s="3"/>
      <c r="I175" s="3"/>
      <c r="J175" s="3"/>
      <c r="K175" s="3"/>
      <c r="L175" s="3"/>
      <c r="M175" s="3">
        <v>279800</v>
      </c>
      <c r="N175" s="3"/>
    </row>
    <row r="176" spans="1:14" ht="12.75">
      <c r="A176" s="189">
        <v>20.6</v>
      </c>
      <c r="B176" s="3">
        <f t="shared" si="1"/>
        <v>2000000</v>
      </c>
      <c r="C176" s="3">
        <f t="shared" si="9"/>
        <v>0</v>
      </c>
      <c r="D176" s="3">
        <f t="shared" si="0"/>
        <v>3627810</v>
      </c>
      <c r="E176" s="3"/>
      <c r="F176" s="3"/>
      <c r="G176" s="3"/>
      <c r="H176" s="3"/>
      <c r="I176" s="3"/>
      <c r="J176" s="3"/>
      <c r="K176" s="3"/>
      <c r="L176" s="3"/>
      <c r="M176" s="3"/>
      <c r="N176" s="3">
        <v>2000000</v>
      </c>
    </row>
    <row r="177" spans="1:14" ht="12.75">
      <c r="A177" s="223" t="s">
        <v>400</v>
      </c>
      <c r="B177" s="3">
        <f t="shared" si="1"/>
        <v>0</v>
      </c>
      <c r="C177" s="3">
        <f t="shared" si="9"/>
        <v>268945</v>
      </c>
      <c r="D177" s="3">
        <f t="shared" si="0"/>
        <v>3358865</v>
      </c>
      <c r="E177" s="3">
        <v>268945</v>
      </c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>
      <c r="A178" s="189">
        <v>21.6</v>
      </c>
      <c r="B178" s="3">
        <f t="shared" si="1"/>
        <v>0</v>
      </c>
      <c r="C178" s="3">
        <f t="shared" si="9"/>
        <v>300000</v>
      </c>
      <c r="D178" s="3">
        <f t="shared" si="0"/>
        <v>3058865</v>
      </c>
      <c r="E178" s="3">
        <v>300000</v>
      </c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>
      <c r="A179" s="189">
        <v>24.6</v>
      </c>
      <c r="B179" s="3">
        <f t="shared" si="1"/>
        <v>0</v>
      </c>
      <c r="C179" s="3">
        <f t="shared" si="9"/>
        <v>1100000</v>
      </c>
      <c r="D179" s="3">
        <f t="shared" si="0"/>
        <v>1958865</v>
      </c>
      <c r="E179" s="3"/>
      <c r="F179" s="3">
        <v>1100000</v>
      </c>
      <c r="G179" s="3"/>
      <c r="H179" s="3"/>
      <c r="I179" s="3"/>
      <c r="J179" s="3"/>
      <c r="K179" s="3"/>
      <c r="L179" s="3"/>
      <c r="M179" s="3"/>
      <c r="N179" s="3"/>
    </row>
    <row r="180" spans="1:14" ht="12.75">
      <c r="A180" s="189">
        <v>24.6</v>
      </c>
      <c r="B180" s="3">
        <f t="shared" si="1"/>
        <v>0</v>
      </c>
      <c r="C180" s="3">
        <f t="shared" si="9"/>
        <v>246850</v>
      </c>
      <c r="D180" s="3">
        <f t="shared" si="0"/>
        <v>1712015</v>
      </c>
      <c r="E180" s="3">
        <v>246850</v>
      </c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>
      <c r="A181" s="189">
        <v>25.6</v>
      </c>
      <c r="B181" s="3">
        <f t="shared" si="1"/>
        <v>0</v>
      </c>
      <c r="C181" s="3">
        <f t="shared" si="9"/>
        <v>197500</v>
      </c>
      <c r="D181" s="3">
        <f t="shared" si="0"/>
        <v>1514515</v>
      </c>
      <c r="E181" s="3">
        <v>197500</v>
      </c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>
      <c r="A182" s="189">
        <v>27.6</v>
      </c>
      <c r="B182" s="3">
        <f>M182+N182</f>
        <v>0</v>
      </c>
      <c r="C182" s="3">
        <f t="shared" si="9"/>
        <v>280000</v>
      </c>
      <c r="D182" s="3">
        <f t="shared" si="0"/>
        <v>1234515</v>
      </c>
      <c r="E182" s="3">
        <v>280000</v>
      </c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>
      <c r="A183" s="189">
        <v>28.6</v>
      </c>
      <c r="B183" s="3">
        <f>M183+N183</f>
        <v>0</v>
      </c>
      <c r="C183" s="3">
        <f t="shared" si="9"/>
        <v>176384</v>
      </c>
      <c r="D183" s="3">
        <f t="shared" si="0"/>
        <v>1058131</v>
      </c>
      <c r="E183" s="3">
        <v>176384</v>
      </c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>
      <c r="A184" s="189">
        <v>30.6</v>
      </c>
      <c r="B184" s="3">
        <f>M184+N184</f>
        <v>191040</v>
      </c>
      <c r="C184" s="3">
        <f t="shared" si="9"/>
        <v>0</v>
      </c>
      <c r="D184" s="3">
        <f t="shared" si="0"/>
        <v>1249171</v>
      </c>
      <c r="E184" s="3"/>
      <c r="F184" s="3"/>
      <c r="G184" s="3"/>
      <c r="H184" s="3"/>
      <c r="I184" s="3"/>
      <c r="J184" s="3"/>
      <c r="K184" s="3"/>
      <c r="L184" s="3"/>
      <c r="M184" s="3">
        <v>191040</v>
      </c>
      <c r="N184" s="3"/>
    </row>
    <row r="185" spans="1:14" ht="12.75">
      <c r="A185" s="189"/>
      <c r="B185" s="3">
        <f>M185+N185</f>
        <v>0</v>
      </c>
      <c r="C185" s="3">
        <f t="shared" si="9"/>
        <v>24000</v>
      </c>
      <c r="D185" s="3">
        <f t="shared" si="0"/>
        <v>1225171</v>
      </c>
      <c r="E185" s="3"/>
      <c r="F185" s="3"/>
      <c r="G185" s="3"/>
      <c r="H185" s="3"/>
      <c r="I185" s="3"/>
      <c r="J185" s="3"/>
      <c r="K185" s="3">
        <v>24000</v>
      </c>
      <c r="L185" s="3"/>
      <c r="M185" s="3"/>
      <c r="N185" s="3"/>
    </row>
    <row r="186" spans="1:14" ht="12.75">
      <c r="A186" s="189">
        <v>1.7</v>
      </c>
      <c r="B186" s="3">
        <f>M186+N186</f>
        <v>800000</v>
      </c>
      <c r="C186" s="3">
        <f t="shared" si="9"/>
        <v>0</v>
      </c>
      <c r="D186" s="3">
        <f>D185+B186-C186</f>
        <v>2025171</v>
      </c>
      <c r="E186" s="3"/>
      <c r="F186" s="3"/>
      <c r="G186" s="3"/>
      <c r="H186" s="3"/>
      <c r="I186" s="3"/>
      <c r="J186" s="3"/>
      <c r="K186" s="3"/>
      <c r="L186" s="3"/>
      <c r="M186" s="3"/>
      <c r="N186" s="3">
        <v>800000</v>
      </c>
    </row>
    <row r="187" spans="1:14" ht="12.75">
      <c r="A187" s="189" t="s">
        <v>394</v>
      </c>
      <c r="B187" s="3">
        <f t="shared" si="1"/>
        <v>0</v>
      </c>
      <c r="C187" s="3">
        <f t="shared" si="9"/>
        <v>287600</v>
      </c>
      <c r="D187" s="3">
        <f>D186+B187-C187</f>
        <v>1737571</v>
      </c>
      <c r="E187" s="3">
        <v>287600</v>
      </c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>
      <c r="A188" s="189">
        <v>3.7</v>
      </c>
      <c r="B188" s="3">
        <f t="shared" si="1"/>
        <v>0</v>
      </c>
      <c r="C188" s="3">
        <f t="shared" si="9"/>
        <v>222050</v>
      </c>
      <c r="D188" s="3">
        <f aca="true" t="shared" si="12" ref="D188:D273">D187+B188-C188</f>
        <v>1515521</v>
      </c>
      <c r="E188" s="3"/>
      <c r="F188" s="3"/>
      <c r="G188" s="3"/>
      <c r="H188" s="3"/>
      <c r="I188" s="3"/>
      <c r="J188" s="3"/>
      <c r="K188" s="3"/>
      <c r="L188" s="3">
        <v>222050</v>
      </c>
      <c r="M188" s="3"/>
      <c r="N188" s="3"/>
    </row>
    <row r="189" spans="1:14" ht="12.75">
      <c r="A189" s="189">
        <v>4.7</v>
      </c>
      <c r="B189" s="3">
        <f t="shared" si="1"/>
        <v>0</v>
      </c>
      <c r="C189" s="3">
        <f t="shared" si="9"/>
        <v>283240</v>
      </c>
      <c r="D189" s="3">
        <f t="shared" si="12"/>
        <v>1232281</v>
      </c>
      <c r="E189" s="3">
        <v>283240</v>
      </c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>
      <c r="A190" s="189">
        <v>5.7</v>
      </c>
      <c r="B190" s="3">
        <f t="shared" si="1"/>
        <v>275000</v>
      </c>
      <c r="C190" s="3">
        <f t="shared" si="9"/>
        <v>0</v>
      </c>
      <c r="D190" s="3">
        <f t="shared" si="12"/>
        <v>1507281</v>
      </c>
      <c r="E190" s="3"/>
      <c r="F190" s="3"/>
      <c r="G190" s="3"/>
      <c r="H190" s="3"/>
      <c r="I190" s="3"/>
      <c r="J190" s="3"/>
      <c r="K190" s="3"/>
      <c r="L190" s="3"/>
      <c r="M190" s="3">
        <v>275000</v>
      </c>
      <c r="N190" s="3"/>
    </row>
    <row r="191" spans="1:14" ht="12.75">
      <c r="A191" s="223" t="s">
        <v>394</v>
      </c>
      <c r="B191" s="3">
        <f t="shared" si="1"/>
        <v>0</v>
      </c>
      <c r="C191" s="3">
        <f t="shared" si="9"/>
        <v>276350</v>
      </c>
      <c r="D191" s="3">
        <f t="shared" si="12"/>
        <v>1230931</v>
      </c>
      <c r="E191" s="3">
        <v>276350</v>
      </c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>
      <c r="A192" s="223">
        <v>6.7</v>
      </c>
      <c r="B192" s="3">
        <f t="shared" si="1"/>
        <v>290000</v>
      </c>
      <c r="C192" s="3">
        <f t="shared" si="9"/>
        <v>0</v>
      </c>
      <c r="D192" s="3">
        <f t="shared" si="12"/>
        <v>1520931</v>
      </c>
      <c r="E192" s="3"/>
      <c r="F192" s="3"/>
      <c r="G192" s="3"/>
      <c r="H192" s="3"/>
      <c r="I192" s="3"/>
      <c r="J192" s="3"/>
      <c r="K192" s="3"/>
      <c r="L192" s="3"/>
      <c r="M192" s="3">
        <v>290000</v>
      </c>
      <c r="N192" s="3"/>
    </row>
    <row r="193" spans="1:14" ht="12.75">
      <c r="A193" s="223" t="s">
        <v>394</v>
      </c>
      <c r="B193" s="3">
        <f t="shared" si="1"/>
        <v>0</v>
      </c>
      <c r="C193" s="3">
        <f t="shared" si="9"/>
        <v>297462</v>
      </c>
      <c r="D193" s="3">
        <f t="shared" si="12"/>
        <v>1223469</v>
      </c>
      <c r="E193" s="3">
        <v>297462</v>
      </c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>
      <c r="A194" s="223" t="s">
        <v>394</v>
      </c>
      <c r="B194" s="3">
        <f t="shared" si="1"/>
        <v>240000</v>
      </c>
      <c r="C194" s="3">
        <f t="shared" si="9"/>
        <v>0</v>
      </c>
      <c r="D194" s="3">
        <f t="shared" si="12"/>
        <v>1463469</v>
      </c>
      <c r="E194" s="3"/>
      <c r="F194" s="3"/>
      <c r="G194" s="3"/>
      <c r="H194" s="3"/>
      <c r="I194" s="3"/>
      <c r="J194" s="3"/>
      <c r="K194" s="3"/>
      <c r="L194" s="3"/>
      <c r="M194" s="3">
        <v>240000</v>
      </c>
      <c r="N194" s="3"/>
    </row>
    <row r="195" spans="1:14" ht="12.75">
      <c r="A195" s="223">
        <v>6.7</v>
      </c>
      <c r="B195" s="3">
        <f t="shared" si="1"/>
        <v>0</v>
      </c>
      <c r="C195" s="3">
        <f t="shared" si="9"/>
        <v>264530</v>
      </c>
      <c r="D195" s="3">
        <f t="shared" si="12"/>
        <v>1198939</v>
      </c>
      <c r="E195" s="3">
        <v>264530</v>
      </c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>
      <c r="A196" s="223" t="s">
        <v>394</v>
      </c>
      <c r="B196" s="3">
        <f aca="true" t="shared" si="13" ref="B196:B202">M196+N196</f>
        <v>300000</v>
      </c>
      <c r="C196" s="3">
        <f t="shared" si="9"/>
        <v>0</v>
      </c>
      <c r="D196" s="3">
        <f t="shared" si="12"/>
        <v>1498939</v>
      </c>
      <c r="E196" s="3"/>
      <c r="F196" s="3"/>
      <c r="G196" s="3"/>
      <c r="H196" s="3"/>
      <c r="I196" s="3"/>
      <c r="J196" s="3"/>
      <c r="K196" s="3"/>
      <c r="L196" s="3"/>
      <c r="M196" s="3">
        <v>300000</v>
      </c>
      <c r="N196" s="3"/>
    </row>
    <row r="197" spans="1:14" ht="12.75">
      <c r="A197" s="223">
        <v>7.7</v>
      </c>
      <c r="B197" s="3">
        <f t="shared" si="13"/>
        <v>0</v>
      </c>
      <c r="C197" s="3">
        <f t="shared" si="9"/>
        <v>263120</v>
      </c>
      <c r="D197" s="3">
        <f t="shared" si="12"/>
        <v>1235819</v>
      </c>
      <c r="E197" s="3">
        <v>263120</v>
      </c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>
      <c r="A198" s="223" t="s">
        <v>394</v>
      </c>
      <c r="B198" s="3">
        <f t="shared" si="13"/>
        <v>285000</v>
      </c>
      <c r="C198" s="3">
        <f t="shared" si="9"/>
        <v>0</v>
      </c>
      <c r="D198" s="3">
        <f t="shared" si="12"/>
        <v>1520819</v>
      </c>
      <c r="E198" s="3"/>
      <c r="F198" s="3"/>
      <c r="G198" s="3"/>
      <c r="H198" s="3"/>
      <c r="I198" s="3"/>
      <c r="J198" s="3"/>
      <c r="K198" s="3"/>
      <c r="L198" s="3"/>
      <c r="M198" s="3">
        <v>285000</v>
      </c>
      <c r="N198" s="3"/>
    </row>
    <row r="199" spans="1:14" ht="12.75">
      <c r="A199" s="223" t="s">
        <v>394</v>
      </c>
      <c r="B199" s="3">
        <f t="shared" si="13"/>
        <v>0</v>
      </c>
      <c r="C199" s="3">
        <f t="shared" si="9"/>
        <v>274680</v>
      </c>
      <c r="D199" s="3">
        <f t="shared" si="12"/>
        <v>1246139</v>
      </c>
      <c r="E199" s="3">
        <v>274680</v>
      </c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>
      <c r="A200" s="223">
        <v>8.8</v>
      </c>
      <c r="B200" s="3">
        <f t="shared" si="13"/>
        <v>294000</v>
      </c>
      <c r="C200" s="3">
        <f t="shared" si="9"/>
        <v>0</v>
      </c>
      <c r="D200" s="3">
        <f t="shared" si="12"/>
        <v>1540139</v>
      </c>
      <c r="E200" s="3"/>
      <c r="F200" s="3"/>
      <c r="G200" s="3"/>
      <c r="H200" s="3"/>
      <c r="I200" s="3"/>
      <c r="J200" s="3"/>
      <c r="K200" s="3"/>
      <c r="L200" s="3"/>
      <c r="M200" s="3">
        <v>294000</v>
      </c>
      <c r="N200" s="3"/>
    </row>
    <row r="201" spans="1:14" ht="12.75">
      <c r="A201" s="223" t="s">
        <v>394</v>
      </c>
      <c r="B201" s="3">
        <f t="shared" si="13"/>
        <v>0</v>
      </c>
      <c r="C201" s="3">
        <f t="shared" si="9"/>
        <v>299800</v>
      </c>
      <c r="D201" s="3">
        <f t="shared" si="12"/>
        <v>1240339</v>
      </c>
      <c r="E201" s="3">
        <v>299800</v>
      </c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>
      <c r="A202" s="189">
        <v>8.7</v>
      </c>
      <c r="B202" s="3">
        <f t="shared" si="13"/>
        <v>0</v>
      </c>
      <c r="C202" s="3">
        <f t="shared" si="9"/>
        <v>200000</v>
      </c>
      <c r="D202" s="3">
        <f t="shared" si="12"/>
        <v>1040339</v>
      </c>
      <c r="E202" s="3">
        <v>200000</v>
      </c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>
      <c r="A203" s="189">
        <v>10.7</v>
      </c>
      <c r="B203" s="3">
        <f t="shared" si="1"/>
        <v>0</v>
      </c>
      <c r="C203" s="3">
        <f t="shared" si="9"/>
        <v>47684</v>
      </c>
      <c r="D203" s="3">
        <f t="shared" si="12"/>
        <v>992655</v>
      </c>
      <c r="E203" s="3"/>
      <c r="F203" s="3"/>
      <c r="G203" s="3"/>
      <c r="H203" s="3"/>
      <c r="I203" s="3">
        <v>47684</v>
      </c>
      <c r="J203" s="3"/>
      <c r="K203" s="3"/>
      <c r="L203" s="3"/>
      <c r="M203" s="3"/>
      <c r="N203" s="3"/>
    </row>
    <row r="204" spans="1:14" ht="12.75">
      <c r="A204" s="189" t="s">
        <v>394</v>
      </c>
      <c r="B204" s="3">
        <f t="shared" si="1"/>
        <v>700000</v>
      </c>
      <c r="C204" s="3">
        <f aca="true" t="shared" si="14" ref="C204:C268">E204+F204+G204+J204+L204+H204+I204+K204</f>
        <v>0</v>
      </c>
      <c r="D204" s="3">
        <f t="shared" si="12"/>
        <v>1692655</v>
      </c>
      <c r="E204" s="3"/>
      <c r="F204" s="3"/>
      <c r="G204" s="3"/>
      <c r="H204" s="3"/>
      <c r="I204" s="3"/>
      <c r="J204" s="3"/>
      <c r="K204" s="3"/>
      <c r="L204" s="3"/>
      <c r="M204" s="3"/>
      <c r="N204" s="3">
        <v>700000</v>
      </c>
    </row>
    <row r="205" spans="1:14" ht="12.75">
      <c r="A205" s="189" t="s">
        <v>394</v>
      </c>
      <c r="B205" s="3">
        <f t="shared" si="1"/>
        <v>0</v>
      </c>
      <c r="C205" s="3">
        <f t="shared" si="14"/>
        <v>146850</v>
      </c>
      <c r="D205" s="3">
        <f t="shared" si="12"/>
        <v>1545805</v>
      </c>
      <c r="E205" s="3">
        <v>146850</v>
      </c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>
      <c r="A206" s="189">
        <v>11.7</v>
      </c>
      <c r="B206" s="3">
        <f t="shared" si="1"/>
        <v>400000</v>
      </c>
      <c r="C206" s="3">
        <f t="shared" si="14"/>
        <v>0</v>
      </c>
      <c r="D206" s="3">
        <f t="shared" si="12"/>
        <v>1945805</v>
      </c>
      <c r="E206" s="3"/>
      <c r="F206" s="3"/>
      <c r="G206" s="3"/>
      <c r="H206" s="3"/>
      <c r="I206" s="3"/>
      <c r="J206" s="3"/>
      <c r="K206" s="3"/>
      <c r="L206" s="3"/>
      <c r="M206" s="3"/>
      <c r="N206" s="3">
        <v>400000</v>
      </c>
    </row>
    <row r="207" spans="1:14" ht="12.75">
      <c r="A207" s="189" t="s">
        <v>394</v>
      </c>
      <c r="B207" s="3">
        <f t="shared" si="1"/>
        <v>0</v>
      </c>
      <c r="C207" s="3">
        <f t="shared" si="14"/>
        <v>70866</v>
      </c>
      <c r="D207" s="3">
        <f t="shared" si="12"/>
        <v>1874939</v>
      </c>
      <c r="E207" s="3"/>
      <c r="F207" s="3"/>
      <c r="G207" s="3">
        <v>70866</v>
      </c>
      <c r="H207" s="3"/>
      <c r="I207" s="3"/>
      <c r="J207" s="3"/>
      <c r="K207" s="3"/>
      <c r="L207" s="3"/>
      <c r="M207" s="3"/>
      <c r="N207" s="3"/>
    </row>
    <row r="208" spans="1:14" ht="12.75">
      <c r="A208" s="189" t="s">
        <v>394</v>
      </c>
      <c r="B208" s="3">
        <f t="shared" si="1"/>
        <v>0</v>
      </c>
      <c r="C208" s="3">
        <f t="shared" si="14"/>
        <v>3500</v>
      </c>
      <c r="D208" s="3">
        <f t="shared" si="12"/>
        <v>1871439</v>
      </c>
      <c r="E208" s="3"/>
      <c r="F208" s="3"/>
      <c r="G208" s="3"/>
      <c r="H208" s="3">
        <v>3500</v>
      </c>
      <c r="I208" s="3"/>
      <c r="J208" s="3"/>
      <c r="K208" s="3"/>
      <c r="L208" s="3"/>
      <c r="M208" s="3"/>
      <c r="N208" s="3"/>
    </row>
    <row r="209" spans="1:14" ht="12.75">
      <c r="A209" s="189" t="s">
        <v>394</v>
      </c>
      <c r="B209" s="3">
        <f t="shared" si="1"/>
        <v>0</v>
      </c>
      <c r="C209" s="3">
        <f t="shared" si="14"/>
        <v>10435</v>
      </c>
      <c r="D209" s="3">
        <f t="shared" si="12"/>
        <v>1861004</v>
      </c>
      <c r="E209" s="3"/>
      <c r="F209" s="3"/>
      <c r="G209" s="3"/>
      <c r="H209" s="3"/>
      <c r="I209" s="3"/>
      <c r="J209" s="3">
        <v>10435</v>
      </c>
      <c r="K209" s="3"/>
      <c r="L209" s="3"/>
      <c r="M209" s="3"/>
      <c r="N209" s="3"/>
    </row>
    <row r="210" spans="1:14" ht="12.75">
      <c r="A210" s="189" t="s">
        <v>394</v>
      </c>
      <c r="B210" s="3">
        <f t="shared" si="1"/>
        <v>0</v>
      </c>
      <c r="C210" s="3">
        <f t="shared" si="14"/>
        <v>276400</v>
      </c>
      <c r="D210" s="3">
        <f t="shared" si="12"/>
        <v>1584604</v>
      </c>
      <c r="E210" s="3">
        <v>276400</v>
      </c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>
      <c r="A211" s="189">
        <v>12.7</v>
      </c>
      <c r="B211" s="3">
        <f t="shared" si="1"/>
        <v>197800</v>
      </c>
      <c r="C211" s="3">
        <f t="shared" si="14"/>
        <v>0</v>
      </c>
      <c r="D211" s="3">
        <f t="shared" si="12"/>
        <v>1782404</v>
      </c>
      <c r="E211" s="3"/>
      <c r="F211" s="3"/>
      <c r="G211" s="3"/>
      <c r="H211" s="3"/>
      <c r="I211" s="3"/>
      <c r="J211" s="3"/>
      <c r="K211" s="3"/>
      <c r="L211" s="3"/>
      <c r="M211" s="3">
        <v>197800</v>
      </c>
      <c r="N211" s="3"/>
    </row>
    <row r="212" spans="1:14" ht="12.75">
      <c r="A212" s="189">
        <v>13.7</v>
      </c>
      <c r="B212" s="3">
        <f t="shared" si="1"/>
        <v>0</v>
      </c>
      <c r="C212" s="3">
        <f t="shared" si="14"/>
        <v>123650</v>
      </c>
      <c r="D212" s="3">
        <f t="shared" si="12"/>
        <v>1658754</v>
      </c>
      <c r="E212" s="3">
        <v>123650</v>
      </c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>
      <c r="A213" s="189" t="s">
        <v>394</v>
      </c>
      <c r="B213" s="3">
        <f t="shared" si="1"/>
        <v>0</v>
      </c>
      <c r="C213" s="3">
        <f t="shared" si="14"/>
        <v>287561</v>
      </c>
      <c r="D213" s="3">
        <f t="shared" si="12"/>
        <v>1371193</v>
      </c>
      <c r="E213" s="3">
        <v>287561</v>
      </c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>
      <c r="A214" s="189">
        <v>16.7</v>
      </c>
      <c r="B214" s="3">
        <f t="shared" si="1"/>
        <v>250824</v>
      </c>
      <c r="C214" s="3">
        <f t="shared" si="14"/>
        <v>0</v>
      </c>
      <c r="D214" s="3">
        <f t="shared" si="12"/>
        <v>1622017</v>
      </c>
      <c r="E214" s="3"/>
      <c r="F214" s="3"/>
      <c r="G214" s="3"/>
      <c r="H214" s="3"/>
      <c r="I214" s="3"/>
      <c r="J214" s="3"/>
      <c r="K214" s="3"/>
      <c r="L214" s="3"/>
      <c r="M214" s="3">
        <v>250824</v>
      </c>
      <c r="N214" s="3"/>
    </row>
    <row r="215" spans="1:14" ht="12.75">
      <c r="A215" s="189">
        <v>17.7</v>
      </c>
      <c r="B215" s="3">
        <f t="shared" si="1"/>
        <v>0</v>
      </c>
      <c r="C215" s="3">
        <f t="shared" si="14"/>
        <v>285694</v>
      </c>
      <c r="D215" s="3">
        <f t="shared" si="12"/>
        <v>1336323</v>
      </c>
      <c r="E215" s="3">
        <v>285694</v>
      </c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>
      <c r="A216" s="189">
        <v>18.7</v>
      </c>
      <c r="B216" s="3">
        <f aca="true" t="shared" si="15" ref="B216:B224">M216+N216</f>
        <v>135800</v>
      </c>
      <c r="C216" s="3">
        <f t="shared" si="14"/>
        <v>0</v>
      </c>
      <c r="D216" s="3">
        <f t="shared" si="12"/>
        <v>1472123</v>
      </c>
      <c r="E216" s="3"/>
      <c r="F216" s="3"/>
      <c r="G216" s="3"/>
      <c r="H216" s="3"/>
      <c r="I216" s="3"/>
      <c r="J216" s="3"/>
      <c r="K216" s="3"/>
      <c r="L216" s="3"/>
      <c r="M216" s="3">
        <v>135800</v>
      </c>
      <c r="N216" s="3"/>
    </row>
    <row r="217" spans="1:14" ht="12.75">
      <c r="A217" s="189">
        <v>18.7</v>
      </c>
      <c r="B217" s="3">
        <f t="shared" si="15"/>
        <v>0</v>
      </c>
      <c r="C217" s="3">
        <f t="shared" si="14"/>
        <v>297630</v>
      </c>
      <c r="D217" s="3">
        <f t="shared" si="12"/>
        <v>1174493</v>
      </c>
      <c r="E217" s="3">
        <v>297630</v>
      </c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>
      <c r="A218" s="189">
        <v>19.7</v>
      </c>
      <c r="B218" s="3">
        <f t="shared" si="15"/>
        <v>0</v>
      </c>
      <c r="C218" s="3">
        <f t="shared" si="14"/>
        <v>284630</v>
      </c>
      <c r="D218" s="3">
        <f t="shared" si="12"/>
        <v>889863</v>
      </c>
      <c r="E218" s="3">
        <v>284630</v>
      </c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>
      <c r="A219" s="189">
        <v>19.7</v>
      </c>
      <c r="B219" s="3">
        <f t="shared" si="15"/>
        <v>120000</v>
      </c>
      <c r="C219" s="3">
        <f t="shared" si="14"/>
        <v>0</v>
      </c>
      <c r="D219" s="3">
        <f t="shared" si="12"/>
        <v>1009863</v>
      </c>
      <c r="E219" s="3"/>
      <c r="F219" s="3"/>
      <c r="G219" s="3"/>
      <c r="H219" s="3"/>
      <c r="I219" s="3"/>
      <c r="J219" s="3"/>
      <c r="K219" s="3"/>
      <c r="L219" s="3"/>
      <c r="M219" s="3">
        <v>120000</v>
      </c>
      <c r="N219" s="3"/>
    </row>
    <row r="220" spans="1:14" ht="12.75">
      <c r="A220" s="189">
        <v>20.7</v>
      </c>
      <c r="B220" s="3">
        <f t="shared" si="15"/>
        <v>0</v>
      </c>
      <c r="C220" s="3">
        <f t="shared" si="14"/>
        <v>246350</v>
      </c>
      <c r="D220" s="3">
        <f t="shared" si="12"/>
        <v>763513</v>
      </c>
      <c r="E220" s="3">
        <v>246350</v>
      </c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>
      <c r="A221" s="223" t="s">
        <v>475</v>
      </c>
      <c r="B221" s="3">
        <f t="shared" si="15"/>
        <v>296800</v>
      </c>
      <c r="C221" s="3">
        <f t="shared" si="14"/>
        <v>0</v>
      </c>
      <c r="D221" s="3">
        <f t="shared" si="12"/>
        <v>1060313</v>
      </c>
      <c r="E221" s="3"/>
      <c r="F221" s="3"/>
      <c r="G221" s="3"/>
      <c r="H221" s="3"/>
      <c r="I221" s="3"/>
      <c r="J221" s="3"/>
      <c r="K221" s="3"/>
      <c r="L221" s="3"/>
      <c r="M221" s="3">
        <v>296800</v>
      </c>
      <c r="N221" s="3"/>
    </row>
    <row r="222" spans="1:14" ht="12.75">
      <c r="A222" s="189">
        <v>21.7</v>
      </c>
      <c r="B222" s="3">
        <f t="shared" si="15"/>
        <v>0</v>
      </c>
      <c r="C222" s="3">
        <f t="shared" si="14"/>
        <v>136500</v>
      </c>
      <c r="D222" s="3">
        <f t="shared" si="12"/>
        <v>923813</v>
      </c>
      <c r="E222" s="3">
        <v>136500</v>
      </c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>
      <c r="A223" s="223" t="s">
        <v>475</v>
      </c>
      <c r="B223" s="3">
        <f t="shared" si="15"/>
        <v>280000</v>
      </c>
      <c r="C223" s="3">
        <f t="shared" si="14"/>
        <v>0</v>
      </c>
      <c r="D223" s="3">
        <f t="shared" si="12"/>
        <v>1203813</v>
      </c>
      <c r="E223" s="3"/>
      <c r="F223" s="3"/>
      <c r="G223" s="3"/>
      <c r="H223" s="3"/>
      <c r="I223" s="3"/>
      <c r="J223" s="3"/>
      <c r="K223" s="3"/>
      <c r="L223" s="3"/>
      <c r="M223" s="3">
        <v>280000</v>
      </c>
      <c r="N223" s="3"/>
    </row>
    <row r="224" spans="1:14" ht="12.75">
      <c r="A224" s="189">
        <v>22.7</v>
      </c>
      <c r="B224" s="3">
        <f t="shared" si="15"/>
        <v>0</v>
      </c>
      <c r="C224" s="3">
        <f t="shared" si="14"/>
        <v>274634</v>
      </c>
      <c r="D224" s="3">
        <f t="shared" si="12"/>
        <v>929179</v>
      </c>
      <c r="E224" s="3">
        <v>274634</v>
      </c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>
      <c r="A225" s="189" t="s">
        <v>394</v>
      </c>
      <c r="B225" s="3">
        <f t="shared" si="1"/>
        <v>1100000</v>
      </c>
      <c r="C225" s="3">
        <f t="shared" si="14"/>
        <v>0</v>
      </c>
      <c r="D225" s="3">
        <f t="shared" si="12"/>
        <v>2029179</v>
      </c>
      <c r="E225" s="3"/>
      <c r="F225" s="3"/>
      <c r="G225" s="3"/>
      <c r="H225" s="3"/>
      <c r="I225" s="3"/>
      <c r="J225" s="3"/>
      <c r="K225" s="3"/>
      <c r="L225" s="3"/>
      <c r="M225" s="3"/>
      <c r="N225" s="3">
        <v>1100000</v>
      </c>
    </row>
    <row r="226" spans="1:14" ht="12.75">
      <c r="A226" s="189">
        <v>23.7</v>
      </c>
      <c r="B226" s="3">
        <f t="shared" si="1"/>
        <v>0</v>
      </c>
      <c r="C226" s="3">
        <f t="shared" si="14"/>
        <v>1100000</v>
      </c>
      <c r="D226" s="3">
        <f t="shared" si="12"/>
        <v>929179</v>
      </c>
      <c r="E226" s="3"/>
      <c r="F226" s="3">
        <v>1100000</v>
      </c>
      <c r="G226" s="3"/>
      <c r="H226" s="3"/>
      <c r="I226" s="3"/>
      <c r="J226" s="3"/>
      <c r="K226" s="3"/>
      <c r="L226" s="3"/>
      <c r="M226" s="3"/>
      <c r="N226" s="3"/>
    </row>
    <row r="227" spans="1:14" ht="12.75">
      <c r="A227" s="189" t="s">
        <v>394</v>
      </c>
      <c r="B227" s="3">
        <f t="shared" si="1"/>
        <v>0</v>
      </c>
      <c r="C227" s="3">
        <f t="shared" si="14"/>
        <v>294635</v>
      </c>
      <c r="D227" s="3">
        <f t="shared" si="12"/>
        <v>634544</v>
      </c>
      <c r="E227" s="3">
        <v>294635</v>
      </c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>
      <c r="A228" s="189">
        <v>24.7</v>
      </c>
      <c r="B228" s="3">
        <f t="shared" si="1"/>
        <v>246700</v>
      </c>
      <c r="C228" s="3">
        <f t="shared" si="14"/>
        <v>0</v>
      </c>
      <c r="D228" s="3">
        <f t="shared" si="12"/>
        <v>881244</v>
      </c>
      <c r="E228" s="3"/>
      <c r="F228" s="3"/>
      <c r="G228" s="3"/>
      <c r="H228" s="3"/>
      <c r="I228" s="3"/>
      <c r="J228" s="3"/>
      <c r="K228" s="3"/>
      <c r="L228" s="3"/>
      <c r="M228" s="3">
        <v>246700</v>
      </c>
      <c r="N228" s="3"/>
    </row>
    <row r="229" spans="1:14" ht="12.75">
      <c r="A229" s="189" t="s">
        <v>394</v>
      </c>
      <c r="B229" s="3">
        <f t="shared" si="1"/>
        <v>0</v>
      </c>
      <c r="C229" s="3">
        <f t="shared" si="14"/>
        <v>300000</v>
      </c>
      <c r="D229" s="3">
        <f t="shared" si="12"/>
        <v>581244</v>
      </c>
      <c r="E229" s="3">
        <v>300000</v>
      </c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>
      <c r="A230" s="189">
        <v>24.7</v>
      </c>
      <c r="B230" s="3">
        <f t="shared" si="1"/>
        <v>286320</v>
      </c>
      <c r="C230" s="3">
        <f t="shared" si="14"/>
        <v>0</v>
      </c>
      <c r="D230" s="3">
        <f t="shared" si="12"/>
        <v>867564</v>
      </c>
      <c r="E230" s="3"/>
      <c r="F230" s="3"/>
      <c r="G230" s="3"/>
      <c r="H230" s="3"/>
      <c r="I230" s="3"/>
      <c r="J230" s="3"/>
      <c r="K230" s="3"/>
      <c r="L230" s="3"/>
      <c r="M230" s="3">
        <v>286320</v>
      </c>
      <c r="N230" s="3"/>
    </row>
    <row r="231" spans="1:14" ht="12.75">
      <c r="A231" s="189" t="s">
        <v>394</v>
      </c>
      <c r="B231" s="3">
        <f t="shared" si="1"/>
        <v>0</v>
      </c>
      <c r="C231" s="3">
        <f t="shared" si="14"/>
        <v>246853</v>
      </c>
      <c r="D231" s="3">
        <f t="shared" si="12"/>
        <v>620711</v>
      </c>
      <c r="E231" s="3">
        <v>246853</v>
      </c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>
      <c r="A232" s="189">
        <v>25.7</v>
      </c>
      <c r="B232" s="3">
        <f t="shared" si="1"/>
        <v>238950</v>
      </c>
      <c r="C232" s="3">
        <f t="shared" si="14"/>
        <v>0</v>
      </c>
      <c r="D232" s="3">
        <f t="shared" si="12"/>
        <v>859661</v>
      </c>
      <c r="E232" s="3"/>
      <c r="F232" s="3"/>
      <c r="G232" s="3"/>
      <c r="H232" s="3"/>
      <c r="I232" s="3"/>
      <c r="J232" s="3"/>
      <c r="K232" s="3"/>
      <c r="L232" s="3"/>
      <c r="M232" s="3">
        <v>238950</v>
      </c>
      <c r="N232" s="3"/>
    </row>
    <row r="233" spans="1:14" ht="12.75">
      <c r="A233" s="189" t="s">
        <v>394</v>
      </c>
      <c r="B233" s="3">
        <f t="shared" si="1"/>
        <v>250000</v>
      </c>
      <c r="C233" s="3">
        <f t="shared" si="14"/>
        <v>0</v>
      </c>
      <c r="D233" s="3">
        <f t="shared" si="12"/>
        <v>1109661</v>
      </c>
      <c r="E233" s="3"/>
      <c r="F233" s="3"/>
      <c r="G233" s="3"/>
      <c r="H233" s="3"/>
      <c r="I233" s="3"/>
      <c r="J233" s="3"/>
      <c r="K233" s="3"/>
      <c r="L233" s="3"/>
      <c r="M233" s="3">
        <v>250000</v>
      </c>
      <c r="N233" s="3"/>
    </row>
    <row r="234" spans="1:14" ht="12.75">
      <c r="A234" s="189">
        <v>26.7</v>
      </c>
      <c r="B234" s="3">
        <f t="shared" si="1"/>
        <v>0</v>
      </c>
      <c r="C234" s="3">
        <f t="shared" si="14"/>
        <v>234560</v>
      </c>
      <c r="D234" s="3">
        <f t="shared" si="12"/>
        <v>875101</v>
      </c>
      <c r="E234" s="3">
        <v>234560</v>
      </c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>
      <c r="A235" s="189" t="s">
        <v>394</v>
      </c>
      <c r="B235" s="3">
        <f t="shared" si="1"/>
        <v>240000</v>
      </c>
      <c r="C235" s="3">
        <f t="shared" si="14"/>
        <v>0</v>
      </c>
      <c r="D235" s="3">
        <f t="shared" si="12"/>
        <v>1115101</v>
      </c>
      <c r="E235" s="3"/>
      <c r="F235" s="3"/>
      <c r="G235" s="3"/>
      <c r="H235" s="3"/>
      <c r="I235" s="3"/>
      <c r="J235" s="3"/>
      <c r="K235" s="3"/>
      <c r="L235" s="3"/>
      <c r="M235" s="3">
        <v>240000</v>
      </c>
      <c r="N235" s="3"/>
    </row>
    <row r="236" spans="1:14" ht="12.75">
      <c r="A236" s="189" t="s">
        <v>394</v>
      </c>
      <c r="B236" s="3">
        <f>M236+N236</f>
        <v>0</v>
      </c>
      <c r="C236" s="3">
        <f t="shared" si="14"/>
        <v>297120</v>
      </c>
      <c r="D236" s="3">
        <f t="shared" si="12"/>
        <v>817981</v>
      </c>
      <c r="E236" s="3">
        <v>297120</v>
      </c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>
      <c r="A237" s="189">
        <v>29.7</v>
      </c>
      <c r="B237" s="3">
        <f t="shared" si="1"/>
        <v>195000</v>
      </c>
      <c r="C237" s="3">
        <f t="shared" si="14"/>
        <v>0</v>
      </c>
      <c r="D237" s="3">
        <f t="shared" si="12"/>
        <v>1012981</v>
      </c>
      <c r="E237" s="3"/>
      <c r="F237" s="3"/>
      <c r="G237" s="3"/>
      <c r="H237" s="3"/>
      <c r="I237" s="3"/>
      <c r="J237" s="3"/>
      <c r="K237" s="3"/>
      <c r="L237" s="3"/>
      <c r="M237" s="3">
        <v>195000</v>
      </c>
      <c r="N237" s="3"/>
    </row>
    <row r="238" spans="1:14" ht="12.75">
      <c r="A238" s="189" t="s">
        <v>394</v>
      </c>
      <c r="B238" s="3">
        <f t="shared" si="1"/>
        <v>0</v>
      </c>
      <c r="C238" s="3">
        <f t="shared" si="14"/>
        <v>278458</v>
      </c>
      <c r="D238" s="3">
        <f t="shared" si="12"/>
        <v>734523</v>
      </c>
      <c r="E238" s="3">
        <v>278458</v>
      </c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>
      <c r="A239" s="189">
        <v>31.7</v>
      </c>
      <c r="B239" s="3">
        <f t="shared" si="1"/>
        <v>274626</v>
      </c>
      <c r="C239" s="3">
        <f t="shared" si="14"/>
        <v>0</v>
      </c>
      <c r="D239" s="3">
        <f t="shared" si="12"/>
        <v>1009149</v>
      </c>
      <c r="E239" s="3"/>
      <c r="F239" s="3"/>
      <c r="G239" s="3"/>
      <c r="H239" s="3"/>
      <c r="I239" s="3"/>
      <c r="J239" s="3"/>
      <c r="K239" s="3"/>
      <c r="L239" s="3"/>
      <c r="M239" s="3">
        <v>274626</v>
      </c>
      <c r="N239" s="3"/>
    </row>
    <row r="240" spans="1:14" ht="12.75">
      <c r="A240" s="189">
        <v>31.7</v>
      </c>
      <c r="B240" s="3">
        <f t="shared" si="1"/>
        <v>500000</v>
      </c>
      <c r="C240" s="3">
        <f t="shared" si="14"/>
        <v>0</v>
      </c>
      <c r="D240" s="3">
        <f t="shared" si="12"/>
        <v>1509149</v>
      </c>
      <c r="E240" s="3"/>
      <c r="F240" s="3"/>
      <c r="G240" s="3"/>
      <c r="H240" s="3"/>
      <c r="I240" s="3"/>
      <c r="J240" s="3"/>
      <c r="K240" s="3"/>
      <c r="L240" s="3"/>
      <c r="M240" s="3"/>
      <c r="N240" s="3">
        <v>500000</v>
      </c>
    </row>
    <row r="241" spans="1:14" ht="12.75">
      <c r="A241" s="189"/>
      <c r="B241" s="3">
        <f>M241+N241</f>
        <v>0</v>
      </c>
      <c r="C241" s="3">
        <f t="shared" si="14"/>
        <v>24000</v>
      </c>
      <c r="D241" s="3">
        <f t="shared" si="12"/>
        <v>1485149</v>
      </c>
      <c r="E241" s="3"/>
      <c r="F241" s="3"/>
      <c r="G241" s="3"/>
      <c r="H241" s="3"/>
      <c r="I241" s="3"/>
      <c r="J241" s="3"/>
      <c r="K241" s="3">
        <v>24000</v>
      </c>
      <c r="L241" s="3"/>
      <c r="M241" s="3"/>
      <c r="N241" s="3"/>
    </row>
    <row r="242" spans="1:14" ht="12.75">
      <c r="A242" s="189">
        <v>3.8</v>
      </c>
      <c r="B242" s="3">
        <f>M242+N242</f>
        <v>0</v>
      </c>
      <c r="C242" s="3">
        <f t="shared" si="14"/>
        <v>249580</v>
      </c>
      <c r="D242" s="3">
        <f t="shared" si="12"/>
        <v>1235569</v>
      </c>
      <c r="E242" s="3"/>
      <c r="F242" s="3"/>
      <c r="G242" s="3"/>
      <c r="H242" s="3"/>
      <c r="I242" s="3"/>
      <c r="J242" s="3"/>
      <c r="K242" s="3"/>
      <c r="L242" s="3">
        <v>249580</v>
      </c>
      <c r="M242" s="3"/>
      <c r="N242" s="3"/>
    </row>
    <row r="243" spans="1:14" ht="12.75">
      <c r="A243" s="189" t="s">
        <v>394</v>
      </c>
      <c r="B243" s="3">
        <f>M243+N243</f>
        <v>0</v>
      </c>
      <c r="C243" s="3">
        <f t="shared" si="14"/>
        <v>300000</v>
      </c>
      <c r="D243" s="3">
        <f t="shared" si="12"/>
        <v>935569</v>
      </c>
      <c r="E243" s="3">
        <v>300000</v>
      </c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>
      <c r="A244" s="189">
        <v>5.8</v>
      </c>
      <c r="B244" s="3">
        <f t="shared" si="1"/>
        <v>240000</v>
      </c>
      <c r="C244" s="3">
        <f t="shared" si="14"/>
        <v>0</v>
      </c>
      <c r="D244" s="3">
        <f t="shared" si="12"/>
        <v>1175569</v>
      </c>
      <c r="E244" s="3"/>
      <c r="F244" s="3"/>
      <c r="G244" s="3"/>
      <c r="H244" s="3"/>
      <c r="I244" s="3"/>
      <c r="J244" s="3"/>
      <c r="K244" s="3"/>
      <c r="L244" s="3"/>
      <c r="M244" s="3">
        <v>240000</v>
      </c>
      <c r="N244" s="3"/>
    </row>
    <row r="245" spans="1:14" ht="12.75">
      <c r="A245" s="189" t="s">
        <v>394</v>
      </c>
      <c r="B245" s="3">
        <f t="shared" si="1"/>
        <v>0</v>
      </c>
      <c r="C245" s="3">
        <f t="shared" si="14"/>
        <v>178604</v>
      </c>
      <c r="D245" s="3">
        <f t="shared" si="12"/>
        <v>996965</v>
      </c>
      <c r="E245" s="3">
        <v>178604</v>
      </c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>
      <c r="A246" s="189">
        <v>7.8</v>
      </c>
      <c r="B246" s="3">
        <f t="shared" si="1"/>
        <v>300000</v>
      </c>
      <c r="C246" s="3">
        <f t="shared" si="14"/>
        <v>0</v>
      </c>
      <c r="D246" s="3">
        <f t="shared" si="12"/>
        <v>1296965</v>
      </c>
      <c r="E246" s="3"/>
      <c r="F246" s="3"/>
      <c r="G246" s="3"/>
      <c r="H246" s="3"/>
      <c r="I246" s="3"/>
      <c r="J246" s="3"/>
      <c r="K246" s="3"/>
      <c r="L246" s="3"/>
      <c r="M246" s="3">
        <v>300000</v>
      </c>
      <c r="N246" s="3"/>
    </row>
    <row r="247" spans="1:14" ht="12.75">
      <c r="A247" s="189" t="s">
        <v>394</v>
      </c>
      <c r="B247" s="3">
        <f t="shared" si="1"/>
        <v>0</v>
      </c>
      <c r="C247" s="3">
        <f t="shared" si="14"/>
        <v>180000</v>
      </c>
      <c r="D247" s="3">
        <f t="shared" si="12"/>
        <v>1116965</v>
      </c>
      <c r="E247" s="3">
        <v>180000</v>
      </c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>
      <c r="A248" s="189">
        <v>8.8</v>
      </c>
      <c r="B248" s="3">
        <f t="shared" si="1"/>
        <v>279600</v>
      </c>
      <c r="C248" s="3">
        <f t="shared" si="14"/>
        <v>0</v>
      </c>
      <c r="D248" s="3">
        <f t="shared" si="12"/>
        <v>1396565</v>
      </c>
      <c r="E248" s="3"/>
      <c r="F248" s="3"/>
      <c r="G248" s="3"/>
      <c r="H248" s="3"/>
      <c r="I248" s="3"/>
      <c r="J248" s="3"/>
      <c r="K248" s="3"/>
      <c r="L248" s="3"/>
      <c r="M248" s="3">
        <v>279600</v>
      </c>
      <c r="N248" s="3"/>
    </row>
    <row r="249" spans="1:14" ht="12.75">
      <c r="A249" s="189" t="s">
        <v>394</v>
      </c>
      <c r="B249" s="3">
        <f t="shared" si="1"/>
        <v>0</v>
      </c>
      <c r="C249" s="3">
        <f t="shared" si="14"/>
        <v>276800</v>
      </c>
      <c r="D249" s="3">
        <f t="shared" si="12"/>
        <v>1119765</v>
      </c>
      <c r="E249" s="3">
        <v>276800</v>
      </c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>
      <c r="A250" s="189">
        <v>10.8</v>
      </c>
      <c r="B250" s="3">
        <f t="shared" si="1"/>
        <v>281350</v>
      </c>
      <c r="C250" s="3">
        <f t="shared" si="14"/>
        <v>0</v>
      </c>
      <c r="D250" s="3">
        <f t="shared" si="12"/>
        <v>1401115</v>
      </c>
      <c r="E250" s="3"/>
      <c r="F250" s="3"/>
      <c r="G250" s="3"/>
      <c r="H250" s="3"/>
      <c r="I250" s="3"/>
      <c r="J250" s="3"/>
      <c r="K250" s="3"/>
      <c r="L250" s="3"/>
      <c r="M250" s="3">
        <v>281350</v>
      </c>
      <c r="N250" s="3"/>
    </row>
    <row r="251" spans="1:14" ht="12.75">
      <c r="A251" s="189" t="s">
        <v>394</v>
      </c>
      <c r="B251" s="3">
        <f t="shared" si="1"/>
        <v>0</v>
      </c>
      <c r="C251" s="3">
        <f t="shared" si="14"/>
        <v>240000</v>
      </c>
      <c r="D251" s="3">
        <f t="shared" si="12"/>
        <v>1161115</v>
      </c>
      <c r="E251" s="3">
        <v>240000</v>
      </c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>
      <c r="A252" s="189">
        <v>12.8</v>
      </c>
      <c r="B252" s="3">
        <f t="shared" si="1"/>
        <v>0</v>
      </c>
      <c r="C252" s="3">
        <f t="shared" si="14"/>
        <v>79515</v>
      </c>
      <c r="D252" s="3">
        <f t="shared" si="12"/>
        <v>1081600</v>
      </c>
      <c r="E252" s="3"/>
      <c r="F252" s="3"/>
      <c r="G252" s="3">
        <v>79515</v>
      </c>
      <c r="H252" s="3"/>
      <c r="I252" s="3"/>
      <c r="J252" s="3"/>
      <c r="K252" s="3"/>
      <c r="L252" s="3"/>
      <c r="M252" s="3"/>
      <c r="N252" s="3"/>
    </row>
    <row r="253" spans="1:14" ht="12.75">
      <c r="A253" s="189" t="s">
        <v>394</v>
      </c>
      <c r="B253" s="3">
        <f t="shared" si="1"/>
        <v>600000</v>
      </c>
      <c r="C253" s="3">
        <f t="shared" si="14"/>
        <v>0</v>
      </c>
      <c r="D253" s="3">
        <f t="shared" si="12"/>
        <v>1681600</v>
      </c>
      <c r="E253" s="3"/>
      <c r="F253" s="3"/>
      <c r="G253" s="3"/>
      <c r="H253" s="3"/>
      <c r="I253" s="3"/>
      <c r="J253" s="3"/>
      <c r="K253" s="3"/>
      <c r="L253" s="3"/>
      <c r="M253" s="3"/>
      <c r="N253" s="3">
        <v>600000</v>
      </c>
    </row>
    <row r="254" spans="1:14" ht="12.75">
      <c r="A254" s="189" t="s">
        <v>394</v>
      </c>
      <c r="B254" s="3">
        <f t="shared" si="1"/>
        <v>0</v>
      </c>
      <c r="C254" s="3">
        <f t="shared" si="14"/>
        <v>55653</v>
      </c>
      <c r="D254" s="3">
        <f t="shared" si="12"/>
        <v>1625947</v>
      </c>
      <c r="E254" s="3"/>
      <c r="F254" s="3"/>
      <c r="G254" s="3"/>
      <c r="H254" s="3"/>
      <c r="I254" s="3">
        <v>55653</v>
      </c>
      <c r="J254" s="3"/>
      <c r="K254" s="3"/>
      <c r="L254" s="3"/>
      <c r="M254" s="3"/>
      <c r="N254" s="3"/>
    </row>
    <row r="255" spans="1:14" ht="12.75">
      <c r="A255" s="189" t="s">
        <v>394</v>
      </c>
      <c r="B255" s="3">
        <f t="shared" si="1"/>
        <v>0</v>
      </c>
      <c r="C255" s="3">
        <f t="shared" si="14"/>
        <v>3500</v>
      </c>
      <c r="D255" s="3">
        <f t="shared" si="12"/>
        <v>1622447</v>
      </c>
      <c r="E255" s="3"/>
      <c r="F255" s="3"/>
      <c r="G255" s="3"/>
      <c r="H255" s="3">
        <v>3500</v>
      </c>
      <c r="I255" s="3"/>
      <c r="J255" s="3"/>
      <c r="K255" s="3"/>
      <c r="L255" s="3"/>
      <c r="M255" s="3"/>
      <c r="N255" s="3"/>
    </row>
    <row r="256" spans="1:14" ht="12.75">
      <c r="A256" s="189" t="s">
        <v>394</v>
      </c>
      <c r="B256" s="3">
        <f t="shared" si="1"/>
        <v>236000</v>
      </c>
      <c r="C256" s="3">
        <f t="shared" si="14"/>
        <v>0</v>
      </c>
      <c r="D256" s="3">
        <f t="shared" si="12"/>
        <v>1858447</v>
      </c>
      <c r="E256" s="3"/>
      <c r="F256" s="3"/>
      <c r="G256" s="3"/>
      <c r="H256" s="3"/>
      <c r="I256" s="3"/>
      <c r="J256" s="3"/>
      <c r="K256" s="3"/>
      <c r="L256" s="3"/>
      <c r="M256" s="3">
        <v>236000</v>
      </c>
      <c r="N256" s="3"/>
    </row>
    <row r="257" spans="1:14" ht="12.75">
      <c r="A257" s="189" t="s">
        <v>394</v>
      </c>
      <c r="B257" s="3">
        <f aca="true" t="shared" si="16" ref="B257:B265">M257+N257</f>
        <v>0</v>
      </c>
      <c r="C257" s="3">
        <f t="shared" si="14"/>
        <v>286540</v>
      </c>
      <c r="D257" s="3">
        <f t="shared" si="12"/>
        <v>1571907</v>
      </c>
      <c r="E257" s="3">
        <v>286540</v>
      </c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>
      <c r="A258" s="189">
        <v>13.8</v>
      </c>
      <c r="B258" s="3">
        <f t="shared" si="16"/>
        <v>280000</v>
      </c>
      <c r="C258" s="3">
        <f t="shared" si="14"/>
        <v>0</v>
      </c>
      <c r="D258" s="3">
        <f t="shared" si="12"/>
        <v>1851907</v>
      </c>
      <c r="E258" s="3"/>
      <c r="F258" s="3"/>
      <c r="G258" s="3"/>
      <c r="H258" s="3"/>
      <c r="I258" s="3"/>
      <c r="J258" s="3"/>
      <c r="K258" s="3"/>
      <c r="L258" s="3"/>
      <c r="M258" s="3">
        <v>280000</v>
      </c>
      <c r="N258" s="3"/>
    </row>
    <row r="259" spans="1:14" ht="12.75">
      <c r="A259" s="189" t="s">
        <v>394</v>
      </c>
      <c r="B259" s="3">
        <f t="shared" si="16"/>
        <v>0</v>
      </c>
      <c r="C259" s="3">
        <f t="shared" si="14"/>
        <v>273650</v>
      </c>
      <c r="D259" s="3">
        <f t="shared" si="12"/>
        <v>1578257</v>
      </c>
      <c r="E259" s="3">
        <v>273650</v>
      </c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>
      <c r="A260" s="189">
        <v>14.8</v>
      </c>
      <c r="B260" s="3">
        <f t="shared" si="16"/>
        <v>300000</v>
      </c>
      <c r="C260" s="3">
        <f t="shared" si="14"/>
        <v>0</v>
      </c>
      <c r="D260" s="3">
        <f t="shared" si="12"/>
        <v>1878257</v>
      </c>
      <c r="E260" s="3"/>
      <c r="F260" s="3"/>
      <c r="G260" s="3"/>
      <c r="H260" s="3"/>
      <c r="I260" s="3"/>
      <c r="J260" s="3"/>
      <c r="K260" s="3"/>
      <c r="L260" s="3"/>
      <c r="M260" s="3">
        <v>300000</v>
      </c>
      <c r="N260" s="3"/>
    </row>
    <row r="261" spans="1:14" ht="12.75">
      <c r="A261" s="189" t="s">
        <v>394</v>
      </c>
      <c r="B261" s="3">
        <f t="shared" si="16"/>
        <v>0</v>
      </c>
      <c r="C261" s="3">
        <f t="shared" si="14"/>
        <v>246000</v>
      </c>
      <c r="D261" s="3">
        <f t="shared" si="12"/>
        <v>1632257</v>
      </c>
      <c r="E261" s="3">
        <v>246000</v>
      </c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>
      <c r="A262" s="189" t="s">
        <v>394</v>
      </c>
      <c r="B262" s="3">
        <f t="shared" si="16"/>
        <v>240000</v>
      </c>
      <c r="C262" s="3">
        <f t="shared" si="14"/>
        <v>0</v>
      </c>
      <c r="D262" s="3">
        <f t="shared" si="12"/>
        <v>1872257</v>
      </c>
      <c r="E262" s="3"/>
      <c r="F262" s="3"/>
      <c r="G262" s="3"/>
      <c r="H262" s="3"/>
      <c r="I262" s="3"/>
      <c r="J262" s="3"/>
      <c r="K262" s="3"/>
      <c r="L262" s="3"/>
      <c r="M262" s="3">
        <v>240000</v>
      </c>
      <c r="N262" s="3"/>
    </row>
    <row r="263" spans="1:14" ht="12.75">
      <c r="A263" s="189">
        <v>15.8</v>
      </c>
      <c r="B263" s="3">
        <f t="shared" si="16"/>
        <v>0</v>
      </c>
      <c r="C263" s="3">
        <f t="shared" si="14"/>
        <v>298700</v>
      </c>
      <c r="D263" s="3">
        <f t="shared" si="12"/>
        <v>1573557</v>
      </c>
      <c r="E263" s="3">
        <v>298700</v>
      </c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>
      <c r="A264" s="189" t="s">
        <v>394</v>
      </c>
      <c r="B264" s="3">
        <f t="shared" si="16"/>
        <v>275000</v>
      </c>
      <c r="C264" s="3">
        <f t="shared" si="14"/>
        <v>0</v>
      </c>
      <c r="D264" s="3">
        <f t="shared" si="12"/>
        <v>1848557</v>
      </c>
      <c r="E264" s="3"/>
      <c r="F264" s="3"/>
      <c r="G264" s="3"/>
      <c r="H264" s="3"/>
      <c r="I264" s="3"/>
      <c r="J264" s="3"/>
      <c r="K264" s="3"/>
      <c r="L264" s="3"/>
      <c r="M264" s="3">
        <v>275000</v>
      </c>
      <c r="N264" s="3"/>
    </row>
    <row r="265" spans="1:14" ht="12.75">
      <c r="A265" s="189" t="s">
        <v>394</v>
      </c>
      <c r="B265" s="3">
        <f t="shared" si="16"/>
        <v>0</v>
      </c>
      <c r="C265" s="3">
        <f t="shared" si="14"/>
        <v>284600</v>
      </c>
      <c r="D265" s="3">
        <f t="shared" si="12"/>
        <v>1563957</v>
      </c>
      <c r="E265" s="3">
        <v>284600</v>
      </c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>
      <c r="A266" s="189">
        <v>16.8</v>
      </c>
      <c r="B266" s="3">
        <f t="shared" si="1"/>
        <v>253062</v>
      </c>
      <c r="C266" s="3">
        <f t="shared" si="14"/>
        <v>0</v>
      </c>
      <c r="D266" s="3">
        <f t="shared" si="12"/>
        <v>1817019</v>
      </c>
      <c r="E266" s="3"/>
      <c r="F266" s="3"/>
      <c r="G266" s="3"/>
      <c r="H266" s="3"/>
      <c r="I266" s="3"/>
      <c r="J266" s="3"/>
      <c r="K266" s="3"/>
      <c r="L266" s="3"/>
      <c r="M266" s="3">
        <v>253062</v>
      </c>
      <c r="N266" s="3"/>
    </row>
    <row r="267" spans="1:14" ht="12.75">
      <c r="A267" s="223" t="s">
        <v>467</v>
      </c>
      <c r="B267" s="3">
        <f t="shared" si="1"/>
        <v>0</v>
      </c>
      <c r="C267" s="3">
        <f t="shared" si="14"/>
        <v>294800</v>
      </c>
      <c r="D267" s="3">
        <f t="shared" si="12"/>
        <v>1522219</v>
      </c>
      <c r="E267" s="3">
        <v>294800</v>
      </c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>
      <c r="A268" s="223">
        <v>17.8</v>
      </c>
      <c r="B268" s="3">
        <f t="shared" si="1"/>
        <v>240000</v>
      </c>
      <c r="C268" s="3">
        <f t="shared" si="14"/>
        <v>0</v>
      </c>
      <c r="D268" s="3">
        <f t="shared" si="12"/>
        <v>1762219</v>
      </c>
      <c r="E268" s="3"/>
      <c r="F268" s="3"/>
      <c r="G268" s="3"/>
      <c r="H268" s="3"/>
      <c r="I268" s="3"/>
      <c r="J268" s="3"/>
      <c r="K268" s="3"/>
      <c r="L268" s="3"/>
      <c r="M268" s="3">
        <v>240000</v>
      </c>
      <c r="N268" s="3"/>
    </row>
    <row r="269" spans="1:14" ht="12.75">
      <c r="A269" s="223" t="s">
        <v>467</v>
      </c>
      <c r="B269" s="3">
        <f t="shared" si="1"/>
        <v>0</v>
      </c>
      <c r="C269" s="3">
        <f aca="true" t="shared" si="17" ref="C269:C334">E269+F269+G269+J269+L269+H269+I269+K269</f>
        <v>278900</v>
      </c>
      <c r="D269" s="3">
        <f t="shared" si="12"/>
        <v>1483319</v>
      </c>
      <c r="E269" s="3">
        <v>278900</v>
      </c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>
      <c r="A270" s="223">
        <v>18.8</v>
      </c>
      <c r="B270" s="3">
        <f t="shared" si="1"/>
        <v>246500</v>
      </c>
      <c r="C270" s="3">
        <f t="shared" si="17"/>
        <v>0</v>
      </c>
      <c r="D270" s="3">
        <f t="shared" si="12"/>
        <v>1729819</v>
      </c>
      <c r="E270" s="3"/>
      <c r="F270" s="3"/>
      <c r="G270" s="3"/>
      <c r="H270" s="3"/>
      <c r="I270" s="3"/>
      <c r="J270" s="3"/>
      <c r="K270" s="3"/>
      <c r="L270" s="3"/>
      <c r="M270" s="3">
        <v>246500</v>
      </c>
      <c r="N270" s="3"/>
    </row>
    <row r="271" spans="1:14" ht="12.75">
      <c r="A271" s="223" t="s">
        <v>467</v>
      </c>
      <c r="B271" s="3">
        <f t="shared" si="1"/>
        <v>0</v>
      </c>
      <c r="C271" s="3">
        <f t="shared" si="17"/>
        <v>245678</v>
      </c>
      <c r="D271" s="3">
        <f t="shared" si="12"/>
        <v>1484141</v>
      </c>
      <c r="E271" s="3">
        <v>245678</v>
      </c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>
      <c r="A272" s="223" t="s">
        <v>467</v>
      </c>
      <c r="B272" s="3">
        <f t="shared" si="1"/>
        <v>200000</v>
      </c>
      <c r="C272" s="3">
        <f t="shared" si="17"/>
        <v>0</v>
      </c>
      <c r="D272" s="3">
        <f t="shared" si="12"/>
        <v>1684141</v>
      </c>
      <c r="E272" s="3"/>
      <c r="F272" s="3"/>
      <c r="G272" s="3"/>
      <c r="H272" s="3"/>
      <c r="I272" s="3"/>
      <c r="J272" s="3"/>
      <c r="K272" s="3"/>
      <c r="L272" s="3"/>
      <c r="M272" s="3">
        <v>200000</v>
      </c>
      <c r="N272" s="3"/>
    </row>
    <row r="273" spans="1:14" ht="12.75">
      <c r="A273" s="223" t="s">
        <v>467</v>
      </c>
      <c r="B273" s="3">
        <f t="shared" si="1"/>
        <v>0</v>
      </c>
      <c r="C273" s="3">
        <f t="shared" si="17"/>
        <v>287638</v>
      </c>
      <c r="D273" s="3">
        <f t="shared" si="12"/>
        <v>1396503</v>
      </c>
      <c r="E273" s="3">
        <v>287638</v>
      </c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>
      <c r="A274" s="189">
        <v>20.8</v>
      </c>
      <c r="B274" s="3">
        <f t="shared" si="1"/>
        <v>0</v>
      </c>
      <c r="C274" s="3">
        <f t="shared" si="17"/>
        <v>300000</v>
      </c>
      <c r="D274" s="3">
        <f aca="true" t="shared" si="18" ref="D274:D385">D273+B274-C274</f>
        <v>1096503</v>
      </c>
      <c r="E274" s="3">
        <v>300000</v>
      </c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>
      <c r="A275" s="189">
        <v>21.8</v>
      </c>
      <c r="B275" s="3">
        <f t="shared" si="1"/>
        <v>0</v>
      </c>
      <c r="C275" s="3">
        <f t="shared" si="17"/>
        <v>10435</v>
      </c>
      <c r="D275" s="3">
        <f t="shared" si="18"/>
        <v>1086068</v>
      </c>
      <c r="E275" s="3"/>
      <c r="F275" s="3"/>
      <c r="G275" s="3"/>
      <c r="H275" s="3"/>
      <c r="I275" s="3"/>
      <c r="J275" s="3">
        <v>10435</v>
      </c>
      <c r="K275" s="3"/>
      <c r="L275" s="3"/>
      <c r="M275" s="3"/>
      <c r="N275" s="3"/>
    </row>
    <row r="276" spans="1:14" ht="12.75">
      <c r="A276" s="189" t="s">
        <v>394</v>
      </c>
      <c r="B276" s="3">
        <f t="shared" si="1"/>
        <v>900000</v>
      </c>
      <c r="C276" s="3">
        <f t="shared" si="17"/>
        <v>0</v>
      </c>
      <c r="D276" s="3">
        <f t="shared" si="18"/>
        <v>1986068</v>
      </c>
      <c r="E276" s="3"/>
      <c r="F276" s="3"/>
      <c r="G276" s="3"/>
      <c r="H276" s="3"/>
      <c r="I276" s="3"/>
      <c r="J276" s="3"/>
      <c r="K276" s="3"/>
      <c r="L276" s="3"/>
      <c r="M276" s="3"/>
      <c r="N276" s="3">
        <v>900000</v>
      </c>
    </row>
    <row r="277" spans="1:14" ht="12.75">
      <c r="A277" s="189">
        <v>23.8</v>
      </c>
      <c r="B277" s="3">
        <f t="shared" si="1"/>
        <v>0</v>
      </c>
      <c r="C277" s="3">
        <f t="shared" si="17"/>
        <v>1100000</v>
      </c>
      <c r="D277" s="3">
        <f t="shared" si="18"/>
        <v>886068</v>
      </c>
      <c r="E277" s="3"/>
      <c r="F277" s="3">
        <v>1100000</v>
      </c>
      <c r="G277" s="3"/>
      <c r="H277" s="3"/>
      <c r="I277" s="3"/>
      <c r="J277" s="3"/>
      <c r="K277" s="3"/>
      <c r="L277" s="3"/>
      <c r="M277" s="3"/>
      <c r="N277" s="3"/>
    </row>
    <row r="278" spans="1:14" ht="12.75">
      <c r="A278" s="189">
        <v>24.8</v>
      </c>
      <c r="B278" s="3">
        <f t="shared" si="1"/>
        <v>0</v>
      </c>
      <c r="C278" s="3">
        <f t="shared" si="17"/>
        <v>143650</v>
      </c>
      <c r="D278" s="3">
        <f t="shared" si="18"/>
        <v>742418</v>
      </c>
      <c r="E278" s="3">
        <v>143650</v>
      </c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>
      <c r="A279" s="223" t="s">
        <v>475</v>
      </c>
      <c r="B279" s="3">
        <f>M279+N279</f>
        <v>240000</v>
      </c>
      <c r="C279" s="3">
        <f t="shared" si="17"/>
        <v>0</v>
      </c>
      <c r="D279" s="3">
        <f t="shared" si="18"/>
        <v>982418</v>
      </c>
      <c r="E279" s="3"/>
      <c r="F279" s="3"/>
      <c r="G279" s="3"/>
      <c r="H279" s="3"/>
      <c r="I279" s="3"/>
      <c r="J279" s="3"/>
      <c r="K279" s="3"/>
      <c r="L279" s="3"/>
      <c r="M279" s="3">
        <v>240000</v>
      </c>
      <c r="N279" s="3"/>
    </row>
    <row r="280" spans="1:14" ht="12.75">
      <c r="A280" s="223">
        <v>25.8</v>
      </c>
      <c r="B280" s="3">
        <f>M280+N280</f>
        <v>0</v>
      </c>
      <c r="C280" s="3">
        <f t="shared" si="17"/>
        <v>0</v>
      </c>
      <c r="D280" s="3">
        <f t="shared" si="18"/>
        <v>982418</v>
      </c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>
      <c r="A281" s="223" t="s">
        <v>475</v>
      </c>
      <c r="B281" s="3">
        <f>M281+N281</f>
        <v>276900</v>
      </c>
      <c r="C281" s="3">
        <f t="shared" si="17"/>
        <v>0</v>
      </c>
      <c r="D281" s="3">
        <f t="shared" si="18"/>
        <v>1259318</v>
      </c>
      <c r="E281" s="3"/>
      <c r="F281" s="3"/>
      <c r="G281" s="3"/>
      <c r="H281" s="3"/>
      <c r="I281" s="3"/>
      <c r="J281" s="3"/>
      <c r="K281" s="3"/>
      <c r="L281" s="3"/>
      <c r="M281" s="3">
        <v>276900</v>
      </c>
      <c r="N281" s="3"/>
    </row>
    <row r="282" spans="1:14" ht="12.75">
      <c r="A282" s="189">
        <v>26.8</v>
      </c>
      <c r="B282" s="3">
        <f>M282+N282</f>
        <v>0</v>
      </c>
      <c r="C282" s="3">
        <f t="shared" si="17"/>
        <v>286357</v>
      </c>
      <c r="D282" s="3">
        <f t="shared" si="18"/>
        <v>972961</v>
      </c>
      <c r="E282" s="3">
        <v>286357</v>
      </c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>
      <c r="A283" s="189">
        <v>27.8</v>
      </c>
      <c r="B283" s="3">
        <f>M283+N283</f>
        <v>148600</v>
      </c>
      <c r="C283" s="3">
        <f t="shared" si="17"/>
        <v>0</v>
      </c>
      <c r="D283" s="3">
        <f t="shared" si="18"/>
        <v>1121561</v>
      </c>
      <c r="E283" s="3"/>
      <c r="F283" s="3"/>
      <c r="G283" s="3"/>
      <c r="H283" s="3"/>
      <c r="I283" s="3"/>
      <c r="J283" s="3"/>
      <c r="K283" s="3"/>
      <c r="L283" s="3"/>
      <c r="M283" s="3">
        <v>148600</v>
      </c>
      <c r="N283" s="3"/>
    </row>
    <row r="284" spans="1:14" ht="12.75">
      <c r="A284" s="189">
        <v>29.8</v>
      </c>
      <c r="B284" s="3">
        <f t="shared" si="1"/>
        <v>0</v>
      </c>
      <c r="C284" s="3">
        <f t="shared" si="17"/>
        <v>264800</v>
      </c>
      <c r="D284" s="3">
        <f t="shared" si="18"/>
        <v>856761</v>
      </c>
      <c r="E284" s="3">
        <v>264800</v>
      </c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>
      <c r="A285" s="189">
        <v>31.8</v>
      </c>
      <c r="B285" s="3">
        <f t="shared" si="1"/>
        <v>208838</v>
      </c>
      <c r="C285" s="3">
        <f t="shared" si="17"/>
        <v>0</v>
      </c>
      <c r="D285" s="3">
        <f t="shared" si="18"/>
        <v>1065599</v>
      </c>
      <c r="E285" s="3"/>
      <c r="F285" s="3"/>
      <c r="G285" s="3"/>
      <c r="H285" s="3"/>
      <c r="I285" s="3"/>
      <c r="J285" s="3"/>
      <c r="K285" s="3"/>
      <c r="L285" s="3"/>
      <c r="M285" s="3">
        <v>208838</v>
      </c>
      <c r="N285" s="3"/>
    </row>
    <row r="286" spans="1:14" ht="12.75">
      <c r="A286" s="189">
        <v>31.8</v>
      </c>
      <c r="B286" s="3">
        <f>M286+N286</f>
        <v>0</v>
      </c>
      <c r="C286" s="3">
        <f t="shared" si="17"/>
        <v>24000</v>
      </c>
      <c r="D286" s="3">
        <f t="shared" si="18"/>
        <v>1041599</v>
      </c>
      <c r="E286" s="3"/>
      <c r="F286" s="3"/>
      <c r="G286" s="3"/>
      <c r="H286" s="3"/>
      <c r="I286" s="3"/>
      <c r="J286" s="3"/>
      <c r="K286" s="3">
        <v>24000</v>
      </c>
      <c r="L286" s="3"/>
      <c r="M286" s="3"/>
      <c r="N286" s="3"/>
    </row>
    <row r="287" spans="1:14" ht="12.75">
      <c r="A287" s="189">
        <v>5.9</v>
      </c>
      <c r="B287" s="3">
        <f>M287+N287</f>
        <v>0</v>
      </c>
      <c r="C287" s="3">
        <f t="shared" si="17"/>
        <v>249580</v>
      </c>
      <c r="D287" s="3">
        <f t="shared" si="18"/>
        <v>792019</v>
      </c>
      <c r="E287" s="3"/>
      <c r="F287" s="3"/>
      <c r="G287" s="3"/>
      <c r="H287" s="3"/>
      <c r="I287" s="3"/>
      <c r="J287" s="3"/>
      <c r="K287" s="3"/>
      <c r="L287" s="3">
        <v>249580</v>
      </c>
      <c r="M287" s="3"/>
      <c r="N287" s="3"/>
    </row>
    <row r="288" spans="1:14" ht="12.75">
      <c r="A288" s="223" t="s">
        <v>394</v>
      </c>
      <c r="B288" s="3">
        <f>M288+N288</f>
        <v>0</v>
      </c>
      <c r="C288" s="3">
        <f t="shared" si="17"/>
        <v>235600</v>
      </c>
      <c r="D288" s="3">
        <f t="shared" si="18"/>
        <v>556419</v>
      </c>
      <c r="E288" s="3">
        <v>235600</v>
      </c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>
      <c r="A289" s="223">
        <v>6.9</v>
      </c>
      <c r="B289" s="3">
        <f>M289+N289</f>
        <v>300000</v>
      </c>
      <c r="C289" s="3">
        <f t="shared" si="17"/>
        <v>0</v>
      </c>
      <c r="D289" s="3">
        <f t="shared" si="18"/>
        <v>856419</v>
      </c>
      <c r="E289" s="3"/>
      <c r="F289" s="3"/>
      <c r="G289" s="3"/>
      <c r="H289" s="3"/>
      <c r="I289" s="3"/>
      <c r="J289" s="3"/>
      <c r="K289" s="3"/>
      <c r="L289" s="3"/>
      <c r="M289" s="3">
        <v>300000</v>
      </c>
      <c r="N289" s="3"/>
    </row>
    <row r="290" spans="1:14" ht="12.75">
      <c r="A290" s="223" t="s">
        <v>394</v>
      </c>
      <c r="B290" s="3">
        <f t="shared" si="1"/>
        <v>0</v>
      </c>
      <c r="C290" s="3">
        <f t="shared" si="17"/>
        <v>169840</v>
      </c>
      <c r="D290" s="3">
        <f t="shared" si="18"/>
        <v>686579</v>
      </c>
      <c r="E290" s="3">
        <v>169840</v>
      </c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>
      <c r="A291" s="223">
        <v>8.9</v>
      </c>
      <c r="B291" s="3">
        <f t="shared" si="1"/>
        <v>196500</v>
      </c>
      <c r="C291" s="3">
        <f t="shared" si="17"/>
        <v>0</v>
      </c>
      <c r="D291" s="3">
        <f t="shared" si="18"/>
        <v>883079</v>
      </c>
      <c r="E291" s="3"/>
      <c r="F291" s="3"/>
      <c r="G291" s="3"/>
      <c r="H291" s="3"/>
      <c r="I291" s="3"/>
      <c r="J291" s="3"/>
      <c r="K291" s="3"/>
      <c r="L291" s="3"/>
      <c r="M291" s="3">
        <v>196500</v>
      </c>
      <c r="N291" s="3"/>
    </row>
    <row r="292" spans="1:14" ht="12.75">
      <c r="A292" s="223" t="s">
        <v>394</v>
      </c>
      <c r="B292" s="3">
        <f t="shared" si="1"/>
        <v>0</v>
      </c>
      <c r="C292" s="3">
        <f t="shared" si="17"/>
        <v>296542</v>
      </c>
      <c r="D292" s="3">
        <f t="shared" si="18"/>
        <v>586537</v>
      </c>
      <c r="E292" s="3">
        <v>296542</v>
      </c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>
      <c r="A293" s="223">
        <v>10.9</v>
      </c>
      <c r="B293" s="3">
        <f t="shared" si="1"/>
        <v>240000</v>
      </c>
      <c r="C293" s="3">
        <f t="shared" si="17"/>
        <v>0</v>
      </c>
      <c r="D293" s="3">
        <f t="shared" si="18"/>
        <v>826537</v>
      </c>
      <c r="E293" s="3"/>
      <c r="F293" s="3"/>
      <c r="G293" s="3"/>
      <c r="H293" s="3"/>
      <c r="I293" s="3"/>
      <c r="J293" s="3"/>
      <c r="K293" s="3"/>
      <c r="L293" s="3"/>
      <c r="M293" s="3">
        <v>240000</v>
      </c>
      <c r="N293" s="3"/>
    </row>
    <row r="294" spans="1:14" ht="12.75">
      <c r="A294" s="189">
        <v>11.9</v>
      </c>
      <c r="B294" s="3">
        <f t="shared" si="1"/>
        <v>0</v>
      </c>
      <c r="C294" s="3">
        <f t="shared" si="17"/>
        <v>79515</v>
      </c>
      <c r="D294" s="3">
        <f t="shared" si="18"/>
        <v>747022</v>
      </c>
      <c r="E294" s="3"/>
      <c r="F294" s="3"/>
      <c r="G294" s="3">
        <v>79515</v>
      </c>
      <c r="H294" s="3"/>
      <c r="I294" s="3"/>
      <c r="J294" s="3"/>
      <c r="K294" s="3"/>
      <c r="L294" s="3"/>
      <c r="M294" s="3"/>
      <c r="N294" s="3"/>
    </row>
    <row r="295" spans="1:14" ht="12.75">
      <c r="A295" s="189" t="s">
        <v>394</v>
      </c>
      <c r="B295" s="3">
        <f t="shared" si="1"/>
        <v>0</v>
      </c>
      <c r="C295" s="3">
        <f t="shared" si="17"/>
        <v>3500</v>
      </c>
      <c r="D295" s="3">
        <f t="shared" si="18"/>
        <v>743522</v>
      </c>
      <c r="E295" s="3"/>
      <c r="F295" s="3"/>
      <c r="G295" s="3"/>
      <c r="H295" s="3">
        <v>3500</v>
      </c>
      <c r="I295" s="3"/>
      <c r="J295" s="3"/>
      <c r="K295" s="3"/>
      <c r="L295" s="3"/>
      <c r="M295" s="3"/>
      <c r="N295" s="3"/>
    </row>
    <row r="296" spans="1:14" ht="12.75">
      <c r="A296" s="189" t="s">
        <v>394</v>
      </c>
      <c r="B296" s="3">
        <f t="shared" si="1"/>
        <v>0</v>
      </c>
      <c r="C296" s="3">
        <f t="shared" si="17"/>
        <v>54531</v>
      </c>
      <c r="D296" s="3">
        <f t="shared" si="18"/>
        <v>688991</v>
      </c>
      <c r="E296" s="3"/>
      <c r="F296" s="3"/>
      <c r="G296" s="3"/>
      <c r="H296" s="3"/>
      <c r="I296" s="3">
        <v>54531</v>
      </c>
      <c r="J296" s="3"/>
      <c r="K296" s="3"/>
      <c r="L296" s="3"/>
      <c r="M296" s="3"/>
      <c r="N296" s="3"/>
    </row>
    <row r="297" spans="1:14" ht="12.75">
      <c r="A297" s="189" t="s">
        <v>394</v>
      </c>
      <c r="B297" s="3">
        <f t="shared" si="1"/>
        <v>0</v>
      </c>
      <c r="C297" s="3">
        <f t="shared" si="17"/>
        <v>10435</v>
      </c>
      <c r="D297" s="3">
        <f t="shared" si="18"/>
        <v>678556</v>
      </c>
      <c r="E297" s="3"/>
      <c r="F297" s="3"/>
      <c r="G297" s="3"/>
      <c r="H297" s="3"/>
      <c r="I297" s="3"/>
      <c r="J297" s="3">
        <v>10435</v>
      </c>
      <c r="K297" s="3"/>
      <c r="L297" s="3"/>
      <c r="M297" s="3"/>
      <c r="N297" s="3"/>
    </row>
    <row r="298" spans="1:14" ht="12.75">
      <c r="A298" s="189">
        <v>13.9</v>
      </c>
      <c r="B298" s="3">
        <f t="shared" si="1"/>
        <v>200000</v>
      </c>
      <c r="C298" s="3">
        <f t="shared" si="17"/>
        <v>0</v>
      </c>
      <c r="D298" s="3">
        <f t="shared" si="18"/>
        <v>878556</v>
      </c>
      <c r="E298" s="3"/>
      <c r="F298" s="3"/>
      <c r="G298" s="3"/>
      <c r="H298" s="3"/>
      <c r="I298" s="3"/>
      <c r="J298" s="3"/>
      <c r="K298" s="3"/>
      <c r="L298" s="3"/>
      <c r="M298" s="3"/>
      <c r="N298" s="3">
        <v>200000</v>
      </c>
    </row>
    <row r="299" spans="1:14" ht="12.75">
      <c r="A299" s="189">
        <v>14.9</v>
      </c>
      <c r="B299" s="3">
        <f t="shared" si="1"/>
        <v>0</v>
      </c>
      <c r="C299" s="3">
        <f t="shared" si="17"/>
        <v>275460</v>
      </c>
      <c r="D299" s="3">
        <f t="shared" si="18"/>
        <v>603096</v>
      </c>
      <c r="E299" s="3">
        <v>275460</v>
      </c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>
      <c r="A300" s="189">
        <v>15.9</v>
      </c>
      <c r="B300" s="3">
        <f t="shared" si="1"/>
        <v>300000</v>
      </c>
      <c r="C300" s="3">
        <f t="shared" si="17"/>
        <v>0</v>
      </c>
      <c r="D300" s="3">
        <f t="shared" si="18"/>
        <v>903096</v>
      </c>
      <c r="E300" s="3"/>
      <c r="F300" s="3"/>
      <c r="G300" s="3"/>
      <c r="H300" s="3"/>
      <c r="I300" s="3"/>
      <c r="J300" s="3"/>
      <c r="K300" s="3"/>
      <c r="L300" s="3"/>
      <c r="M300" s="3">
        <v>300000</v>
      </c>
      <c r="N300" s="3"/>
    </row>
    <row r="301" spans="1:14" ht="12.75">
      <c r="A301" s="189">
        <v>16.9</v>
      </c>
      <c r="B301" s="3">
        <f t="shared" si="1"/>
        <v>161370</v>
      </c>
      <c r="C301" s="3">
        <f t="shared" si="17"/>
        <v>0</v>
      </c>
      <c r="D301" s="3">
        <f t="shared" si="18"/>
        <v>1064466</v>
      </c>
      <c r="E301" s="3"/>
      <c r="F301" s="3"/>
      <c r="G301" s="3"/>
      <c r="H301" s="3"/>
      <c r="I301" s="3"/>
      <c r="J301" s="3"/>
      <c r="K301" s="3"/>
      <c r="L301" s="3"/>
      <c r="M301" s="3">
        <v>161370</v>
      </c>
      <c r="N301" s="3"/>
    </row>
    <row r="302" spans="1:14" ht="12.75">
      <c r="A302" s="223" t="s">
        <v>475</v>
      </c>
      <c r="B302" s="3">
        <f t="shared" si="1"/>
        <v>0</v>
      </c>
      <c r="C302" s="3">
        <f t="shared" si="17"/>
        <v>294650</v>
      </c>
      <c r="D302" s="3">
        <f t="shared" si="18"/>
        <v>769816</v>
      </c>
      <c r="E302" s="3">
        <v>294650</v>
      </c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>
      <c r="A303" s="189">
        <v>17.9</v>
      </c>
      <c r="B303" s="3">
        <f t="shared" si="1"/>
        <v>0</v>
      </c>
      <c r="C303" s="3">
        <f t="shared" si="17"/>
        <v>248670</v>
      </c>
      <c r="D303" s="3">
        <f t="shared" si="18"/>
        <v>521146</v>
      </c>
      <c r="E303" s="3">
        <v>248670</v>
      </c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>
      <c r="A304" s="189">
        <v>18.9</v>
      </c>
      <c r="B304" s="3">
        <f t="shared" si="1"/>
        <v>0</v>
      </c>
      <c r="C304" s="3">
        <f t="shared" si="17"/>
        <v>267540</v>
      </c>
      <c r="D304" s="3">
        <f t="shared" si="18"/>
        <v>253606</v>
      </c>
      <c r="E304" s="3">
        <v>267540</v>
      </c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>
      <c r="A305" s="189">
        <v>18.9</v>
      </c>
      <c r="B305" s="3">
        <f t="shared" si="1"/>
        <v>0</v>
      </c>
      <c r="C305" s="3">
        <f t="shared" si="17"/>
        <v>179660</v>
      </c>
      <c r="D305" s="3">
        <f t="shared" si="18"/>
        <v>73946</v>
      </c>
      <c r="E305" s="3">
        <v>179660</v>
      </c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>
      <c r="A306" s="189">
        <v>19.9</v>
      </c>
      <c r="B306" s="3">
        <f t="shared" si="1"/>
        <v>1600000</v>
      </c>
      <c r="C306" s="3">
        <f t="shared" si="17"/>
        <v>0</v>
      </c>
      <c r="D306" s="3">
        <f t="shared" si="18"/>
        <v>1673946</v>
      </c>
      <c r="E306" s="3"/>
      <c r="F306" s="3"/>
      <c r="G306" s="3"/>
      <c r="H306" s="3"/>
      <c r="I306" s="3"/>
      <c r="J306" s="3"/>
      <c r="K306" s="3"/>
      <c r="L306" s="3"/>
      <c r="M306" s="3"/>
      <c r="N306" s="3">
        <v>1600000</v>
      </c>
    </row>
    <row r="307" spans="1:14" ht="12.75">
      <c r="A307" s="189" t="s">
        <v>394</v>
      </c>
      <c r="B307" s="3">
        <f t="shared" si="1"/>
        <v>0</v>
      </c>
      <c r="C307" s="3">
        <f t="shared" si="17"/>
        <v>268450</v>
      </c>
      <c r="D307" s="3">
        <f t="shared" si="18"/>
        <v>1405496</v>
      </c>
      <c r="E307" s="3">
        <v>268450</v>
      </c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>
      <c r="A308" s="189">
        <v>27.9</v>
      </c>
      <c r="B308" s="3">
        <f t="shared" si="1"/>
        <v>0</v>
      </c>
      <c r="C308" s="3">
        <f t="shared" si="17"/>
        <v>284650</v>
      </c>
      <c r="D308" s="3">
        <f t="shared" si="18"/>
        <v>1120846</v>
      </c>
      <c r="E308" s="3">
        <v>284650</v>
      </c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>
      <c r="A309" s="189">
        <v>30.9</v>
      </c>
      <c r="B309" s="3">
        <f t="shared" si="1"/>
        <v>0</v>
      </c>
      <c r="C309" s="3">
        <f t="shared" si="17"/>
        <v>136954</v>
      </c>
      <c r="D309" s="3">
        <f t="shared" si="18"/>
        <v>983892</v>
      </c>
      <c r="E309" s="3">
        <v>136954</v>
      </c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>
      <c r="A310" s="189" t="s">
        <v>394</v>
      </c>
      <c r="B310" s="3">
        <f t="shared" si="1"/>
        <v>185760</v>
      </c>
      <c r="C310" s="3">
        <f t="shared" si="17"/>
        <v>0</v>
      </c>
      <c r="D310" s="3">
        <f t="shared" si="18"/>
        <v>1169652</v>
      </c>
      <c r="E310" s="3"/>
      <c r="F310" s="3"/>
      <c r="G310" s="3"/>
      <c r="H310" s="3"/>
      <c r="I310" s="3"/>
      <c r="J310" s="3"/>
      <c r="K310" s="3"/>
      <c r="L310" s="3"/>
      <c r="M310" s="3">
        <v>185760</v>
      </c>
      <c r="N310" s="3"/>
    </row>
    <row r="311" spans="1:14" ht="12.75">
      <c r="A311" s="189" t="s">
        <v>394</v>
      </c>
      <c r="B311" s="3">
        <f>M311+N311</f>
        <v>0</v>
      </c>
      <c r="C311" s="3">
        <f t="shared" si="17"/>
        <v>24000</v>
      </c>
      <c r="D311" s="3">
        <f t="shared" si="18"/>
        <v>1145652</v>
      </c>
      <c r="E311" s="3"/>
      <c r="F311" s="3"/>
      <c r="G311" s="3"/>
      <c r="H311" s="3"/>
      <c r="I311" s="3"/>
      <c r="J311" s="3"/>
      <c r="K311" s="3">
        <v>24000</v>
      </c>
      <c r="L311" s="3"/>
      <c r="M311" s="3"/>
      <c r="N311" s="3"/>
    </row>
    <row r="312" spans="1:14" ht="12.75">
      <c r="A312" s="189">
        <v>1.1</v>
      </c>
      <c r="B312" s="3">
        <f>M312+N312</f>
        <v>0</v>
      </c>
      <c r="C312" s="3">
        <f t="shared" si="17"/>
        <v>246320</v>
      </c>
      <c r="D312" s="3">
        <f t="shared" si="18"/>
        <v>899332</v>
      </c>
      <c r="E312" s="3">
        <v>246320</v>
      </c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>
      <c r="A313" s="189" t="s">
        <v>394</v>
      </c>
      <c r="B313" s="3">
        <f>M313+N313</f>
        <v>270000</v>
      </c>
      <c r="C313" s="3">
        <f t="shared" si="17"/>
        <v>0</v>
      </c>
      <c r="D313" s="3">
        <f t="shared" si="18"/>
        <v>1169332</v>
      </c>
      <c r="E313" s="3"/>
      <c r="F313" s="3"/>
      <c r="G313" s="3"/>
      <c r="H313" s="3"/>
      <c r="I313" s="3"/>
      <c r="J313" s="3"/>
      <c r="K313" s="3"/>
      <c r="L313" s="3"/>
      <c r="M313" s="3">
        <v>270000</v>
      </c>
      <c r="N313" s="3"/>
    </row>
    <row r="314" spans="1:14" ht="12.75">
      <c r="A314" s="189">
        <v>2.1</v>
      </c>
      <c r="B314" s="3">
        <f aca="true" t="shared" si="19" ref="B314:B327">M314+N314</f>
        <v>0</v>
      </c>
      <c r="C314" s="3">
        <f t="shared" si="17"/>
        <v>234650</v>
      </c>
      <c r="D314" s="3">
        <f t="shared" si="18"/>
        <v>934682</v>
      </c>
      <c r="E314" s="3">
        <v>234650</v>
      </c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>
      <c r="A315" s="189" t="s">
        <v>394</v>
      </c>
      <c r="B315" s="3">
        <f t="shared" si="19"/>
        <v>264000</v>
      </c>
      <c r="C315" s="3">
        <f t="shared" si="17"/>
        <v>0</v>
      </c>
      <c r="D315" s="3">
        <f t="shared" si="18"/>
        <v>1198682</v>
      </c>
      <c r="E315" s="3"/>
      <c r="F315" s="3"/>
      <c r="G315" s="3"/>
      <c r="H315" s="3"/>
      <c r="I315" s="3"/>
      <c r="J315" s="3"/>
      <c r="K315" s="3"/>
      <c r="L315" s="3"/>
      <c r="M315" s="3">
        <v>264000</v>
      </c>
      <c r="N315" s="3"/>
    </row>
    <row r="316" spans="1:14" ht="12.75">
      <c r="A316" s="223" t="s">
        <v>476</v>
      </c>
      <c r="B316" s="3">
        <f t="shared" si="19"/>
        <v>0</v>
      </c>
      <c r="C316" s="3">
        <f t="shared" si="17"/>
        <v>274680</v>
      </c>
      <c r="D316" s="3">
        <f t="shared" si="18"/>
        <v>924002</v>
      </c>
      <c r="E316" s="3">
        <v>274680</v>
      </c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>
      <c r="A317" s="189" t="s">
        <v>394</v>
      </c>
      <c r="B317" s="3">
        <f t="shared" si="19"/>
        <v>284000</v>
      </c>
      <c r="C317" s="3">
        <f t="shared" si="17"/>
        <v>0</v>
      </c>
      <c r="D317" s="3">
        <f t="shared" si="18"/>
        <v>1208002</v>
      </c>
      <c r="E317" s="3"/>
      <c r="F317" s="3"/>
      <c r="G317" s="3"/>
      <c r="H317" s="3"/>
      <c r="I317" s="3"/>
      <c r="J317" s="3"/>
      <c r="K317" s="3"/>
      <c r="L317" s="3"/>
      <c r="M317" s="3">
        <v>284000</v>
      </c>
      <c r="N317" s="3"/>
    </row>
    <row r="318" spans="1:14" ht="12.75">
      <c r="A318" s="189">
        <v>3.1</v>
      </c>
      <c r="B318" s="3">
        <f t="shared" si="19"/>
        <v>0</v>
      </c>
      <c r="C318" s="3">
        <f t="shared" si="17"/>
        <v>297400</v>
      </c>
      <c r="D318" s="3">
        <f t="shared" si="18"/>
        <v>910602</v>
      </c>
      <c r="E318" s="3">
        <v>297400</v>
      </c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>
      <c r="A319" s="189" t="s">
        <v>394</v>
      </c>
      <c r="B319" s="3">
        <f t="shared" si="19"/>
        <v>220000</v>
      </c>
      <c r="C319" s="3">
        <f t="shared" si="17"/>
        <v>0</v>
      </c>
      <c r="D319" s="3">
        <f t="shared" si="18"/>
        <v>1130602</v>
      </c>
      <c r="E319" s="3"/>
      <c r="F319" s="3"/>
      <c r="G319" s="3"/>
      <c r="H319" s="3"/>
      <c r="I319" s="3"/>
      <c r="J319" s="3"/>
      <c r="K319" s="3"/>
      <c r="L319" s="3"/>
      <c r="M319" s="3">
        <v>220000</v>
      </c>
      <c r="N319" s="3"/>
    </row>
    <row r="320" spans="1:14" ht="12.75">
      <c r="A320" s="223" t="s">
        <v>477</v>
      </c>
      <c r="B320" s="3">
        <f t="shared" si="19"/>
        <v>0</v>
      </c>
      <c r="C320" s="3">
        <f t="shared" si="17"/>
        <v>196850</v>
      </c>
      <c r="D320" s="3">
        <f t="shared" si="18"/>
        <v>933752</v>
      </c>
      <c r="E320" s="3">
        <v>196850</v>
      </c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>
      <c r="A321" s="189" t="s">
        <v>394</v>
      </c>
      <c r="B321" s="3">
        <f t="shared" si="19"/>
        <v>286000</v>
      </c>
      <c r="C321" s="3">
        <f t="shared" si="17"/>
        <v>0</v>
      </c>
      <c r="D321" s="3">
        <f t="shared" si="18"/>
        <v>1219752</v>
      </c>
      <c r="E321" s="3"/>
      <c r="F321" s="3"/>
      <c r="G321" s="3"/>
      <c r="H321" s="3"/>
      <c r="I321" s="3"/>
      <c r="J321" s="3"/>
      <c r="K321" s="3"/>
      <c r="L321" s="3"/>
      <c r="M321" s="3">
        <v>286000</v>
      </c>
      <c r="N321" s="3"/>
    </row>
    <row r="322" spans="1:14" ht="12.75">
      <c r="A322" s="189">
        <v>4.1</v>
      </c>
      <c r="B322" s="3">
        <f t="shared" si="19"/>
        <v>0</v>
      </c>
      <c r="C322" s="3">
        <f t="shared" si="17"/>
        <v>234560</v>
      </c>
      <c r="D322" s="3">
        <f t="shared" si="18"/>
        <v>985192</v>
      </c>
      <c r="E322" s="3">
        <v>234560</v>
      </c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>
      <c r="A323" s="189" t="s">
        <v>394</v>
      </c>
      <c r="B323" s="3">
        <f t="shared" si="19"/>
        <v>300000</v>
      </c>
      <c r="C323" s="3">
        <f t="shared" si="17"/>
        <v>0</v>
      </c>
      <c r="D323" s="3">
        <f t="shared" si="18"/>
        <v>1285192</v>
      </c>
      <c r="E323" s="3"/>
      <c r="F323" s="3"/>
      <c r="G323" s="3"/>
      <c r="H323" s="3"/>
      <c r="I323" s="3"/>
      <c r="J323" s="3"/>
      <c r="K323" s="3"/>
      <c r="L323" s="3"/>
      <c r="M323" s="3">
        <v>300000</v>
      </c>
      <c r="N323" s="3"/>
    </row>
    <row r="324" spans="1:14" ht="12.75">
      <c r="A324" s="223" t="s">
        <v>478</v>
      </c>
      <c r="B324" s="3">
        <f t="shared" si="19"/>
        <v>0</v>
      </c>
      <c r="C324" s="3">
        <f t="shared" si="17"/>
        <v>271653</v>
      </c>
      <c r="D324" s="3">
        <f t="shared" si="18"/>
        <v>1013539</v>
      </c>
      <c r="E324" s="3">
        <v>271653</v>
      </c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>
      <c r="A325" s="189" t="s">
        <v>394</v>
      </c>
      <c r="B325" s="3">
        <f t="shared" si="19"/>
        <v>295000</v>
      </c>
      <c r="C325" s="3">
        <f t="shared" si="17"/>
        <v>0</v>
      </c>
      <c r="D325" s="3">
        <f t="shared" si="18"/>
        <v>1308539</v>
      </c>
      <c r="E325" s="3"/>
      <c r="F325" s="3"/>
      <c r="G325" s="3"/>
      <c r="H325" s="3"/>
      <c r="I325" s="3"/>
      <c r="J325" s="3"/>
      <c r="K325" s="3"/>
      <c r="L325" s="3"/>
      <c r="M325" s="3">
        <v>295000</v>
      </c>
      <c r="N325" s="3"/>
    </row>
    <row r="326" spans="1:14" ht="12.75">
      <c r="A326" s="189">
        <v>5.1</v>
      </c>
      <c r="B326" s="3">
        <f t="shared" si="19"/>
        <v>0</v>
      </c>
      <c r="C326" s="3">
        <f t="shared" si="17"/>
        <v>249580</v>
      </c>
      <c r="D326" s="3">
        <f t="shared" si="18"/>
        <v>1058959</v>
      </c>
      <c r="E326" s="3"/>
      <c r="F326" s="3"/>
      <c r="G326" s="3"/>
      <c r="H326" s="3"/>
      <c r="I326" s="3"/>
      <c r="J326" s="3"/>
      <c r="K326" s="3"/>
      <c r="L326" s="3">
        <v>249580</v>
      </c>
      <c r="M326" s="3"/>
      <c r="N326" s="3"/>
    </row>
    <row r="327" spans="1:14" ht="12.75">
      <c r="A327" s="223" t="s">
        <v>468</v>
      </c>
      <c r="B327" s="3">
        <f t="shared" si="19"/>
        <v>0</v>
      </c>
      <c r="C327" s="3">
        <f t="shared" si="17"/>
        <v>294680</v>
      </c>
      <c r="D327" s="3">
        <f t="shared" si="18"/>
        <v>764279</v>
      </c>
      <c r="E327" s="3">
        <v>294680</v>
      </c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>
      <c r="A328" s="223" t="s">
        <v>469</v>
      </c>
      <c r="B328" s="3">
        <f t="shared" si="1"/>
        <v>0</v>
      </c>
      <c r="C328" s="3">
        <f t="shared" si="17"/>
        <v>268450</v>
      </c>
      <c r="D328" s="3">
        <f t="shared" si="18"/>
        <v>495829</v>
      </c>
      <c r="E328" s="3">
        <v>268450</v>
      </c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>
      <c r="A329" s="223" t="s">
        <v>394</v>
      </c>
      <c r="B329" s="3">
        <f t="shared" si="1"/>
        <v>286500</v>
      </c>
      <c r="C329" s="3">
        <f t="shared" si="17"/>
        <v>0</v>
      </c>
      <c r="D329" s="3">
        <f t="shared" si="18"/>
        <v>782329</v>
      </c>
      <c r="E329" s="3"/>
      <c r="F329" s="3"/>
      <c r="G329" s="3"/>
      <c r="H329" s="3"/>
      <c r="I329" s="3"/>
      <c r="J329" s="3"/>
      <c r="K329" s="3"/>
      <c r="L329" s="3"/>
      <c r="M329" s="3">
        <v>286500</v>
      </c>
      <c r="N329" s="3"/>
    </row>
    <row r="330" spans="1:14" ht="12.75">
      <c r="A330" s="223" t="s">
        <v>473</v>
      </c>
      <c r="B330" s="3">
        <f t="shared" si="1"/>
        <v>0</v>
      </c>
      <c r="C330" s="3">
        <f t="shared" si="17"/>
        <v>142000</v>
      </c>
      <c r="D330" s="3">
        <f t="shared" si="18"/>
        <v>640329</v>
      </c>
      <c r="E330" s="3">
        <v>142000</v>
      </c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>
      <c r="A331" s="189" t="s">
        <v>442</v>
      </c>
      <c r="B331" s="3">
        <f>M331+N331</f>
        <v>0</v>
      </c>
      <c r="C331" s="3">
        <f t="shared" si="17"/>
        <v>79515</v>
      </c>
      <c r="D331" s="3">
        <f t="shared" si="18"/>
        <v>560814</v>
      </c>
      <c r="E331" s="3"/>
      <c r="F331" s="3"/>
      <c r="G331" s="3">
        <v>79515</v>
      </c>
      <c r="H331" s="3"/>
      <c r="I331" s="3"/>
      <c r="J331" s="3"/>
      <c r="K331" s="3"/>
      <c r="L331" s="3"/>
      <c r="M331" s="3"/>
      <c r="N331" s="3"/>
    </row>
    <row r="332" spans="1:14" ht="12.75">
      <c r="A332" s="189" t="s">
        <v>394</v>
      </c>
      <c r="B332" s="3">
        <f t="shared" si="1"/>
        <v>0</v>
      </c>
      <c r="C332" s="3">
        <f t="shared" si="17"/>
        <v>3500</v>
      </c>
      <c r="D332" s="3">
        <f t="shared" si="18"/>
        <v>557314</v>
      </c>
      <c r="E332" s="3"/>
      <c r="F332" s="3"/>
      <c r="G332" s="3"/>
      <c r="H332" s="3">
        <v>3500</v>
      </c>
      <c r="I332" s="3"/>
      <c r="J332" s="3"/>
      <c r="K332" s="3"/>
      <c r="L332" s="3"/>
      <c r="M332" s="3"/>
      <c r="N332" s="3"/>
    </row>
    <row r="333" spans="1:14" ht="12.75">
      <c r="A333" s="189" t="s">
        <v>394</v>
      </c>
      <c r="B333" s="3">
        <f t="shared" si="1"/>
        <v>0</v>
      </c>
      <c r="C333" s="3">
        <f t="shared" si="17"/>
        <v>53490</v>
      </c>
      <c r="D333" s="3">
        <f t="shared" si="18"/>
        <v>503824</v>
      </c>
      <c r="E333" s="3"/>
      <c r="F333" s="3"/>
      <c r="G333" s="3"/>
      <c r="H333" s="3"/>
      <c r="I333" s="3">
        <v>53490</v>
      </c>
      <c r="J333" s="3"/>
      <c r="K333" s="3"/>
      <c r="L333" s="3"/>
      <c r="M333" s="3"/>
      <c r="N333" s="3"/>
    </row>
    <row r="334" spans="1:14" ht="12.75">
      <c r="A334" s="189" t="s">
        <v>394</v>
      </c>
      <c r="B334" s="3">
        <f t="shared" si="1"/>
        <v>500000</v>
      </c>
      <c r="C334" s="3">
        <f t="shared" si="17"/>
        <v>0</v>
      </c>
      <c r="D334" s="3">
        <f t="shared" si="18"/>
        <v>1003824</v>
      </c>
      <c r="E334" s="3"/>
      <c r="F334" s="3"/>
      <c r="G334" s="3"/>
      <c r="H334" s="3"/>
      <c r="I334" s="3"/>
      <c r="J334" s="3"/>
      <c r="K334" s="3"/>
      <c r="L334" s="3"/>
      <c r="M334" s="3"/>
      <c r="N334" s="3">
        <v>500000</v>
      </c>
    </row>
    <row r="335" spans="1:14" ht="12.75">
      <c r="A335" s="189">
        <v>16.1</v>
      </c>
      <c r="B335" s="3">
        <f t="shared" si="1"/>
        <v>188004</v>
      </c>
      <c r="C335" s="3">
        <f aca="true" t="shared" si="20" ref="C335:C400">E335+F335+G335+J335+L335+H335+I335+K335</f>
        <v>0</v>
      </c>
      <c r="D335" s="3">
        <f t="shared" si="18"/>
        <v>1191828</v>
      </c>
      <c r="E335" s="3"/>
      <c r="F335" s="3"/>
      <c r="G335" s="3"/>
      <c r="H335" s="3"/>
      <c r="I335" s="3"/>
      <c r="J335" s="3"/>
      <c r="K335" s="3"/>
      <c r="L335" s="3"/>
      <c r="M335" s="3">
        <v>188004</v>
      </c>
      <c r="N335" s="3"/>
    </row>
    <row r="336" spans="1:14" ht="12.75">
      <c r="A336" s="223" t="s">
        <v>475</v>
      </c>
      <c r="B336" s="3">
        <f t="shared" si="1"/>
        <v>0</v>
      </c>
      <c r="C336" s="3">
        <f t="shared" si="20"/>
        <v>279840</v>
      </c>
      <c r="D336" s="3">
        <f t="shared" si="18"/>
        <v>911988</v>
      </c>
      <c r="E336" s="3">
        <v>279840</v>
      </c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>
      <c r="A337" s="223" t="s">
        <v>479</v>
      </c>
      <c r="B337" s="3">
        <f aca="true" t="shared" si="21" ref="B337:B346">M337+N337</f>
        <v>240000</v>
      </c>
      <c r="C337" s="3">
        <f t="shared" si="20"/>
        <v>0</v>
      </c>
      <c r="D337" s="3">
        <f t="shared" si="18"/>
        <v>1151988</v>
      </c>
      <c r="E337" s="3"/>
      <c r="F337" s="3"/>
      <c r="G337" s="3"/>
      <c r="H337" s="3"/>
      <c r="I337" s="3"/>
      <c r="J337" s="3"/>
      <c r="K337" s="3"/>
      <c r="L337" s="3"/>
      <c r="M337" s="3">
        <v>240000</v>
      </c>
      <c r="N337" s="3"/>
    </row>
    <row r="338" spans="1:14" ht="12.75">
      <c r="A338" s="223" t="s">
        <v>475</v>
      </c>
      <c r="B338" s="3">
        <f t="shared" si="21"/>
        <v>0</v>
      </c>
      <c r="C338" s="3">
        <f t="shared" si="20"/>
        <v>236800</v>
      </c>
      <c r="D338" s="3">
        <f t="shared" si="18"/>
        <v>915188</v>
      </c>
      <c r="E338" s="3">
        <v>236800</v>
      </c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>
      <c r="A339" s="223" t="s">
        <v>443</v>
      </c>
      <c r="B339" s="3">
        <f t="shared" si="21"/>
        <v>300000</v>
      </c>
      <c r="C339" s="3">
        <f t="shared" si="20"/>
        <v>0</v>
      </c>
      <c r="D339" s="3">
        <f t="shared" si="18"/>
        <v>1215188</v>
      </c>
      <c r="E339" s="3"/>
      <c r="F339" s="3"/>
      <c r="G339" s="3"/>
      <c r="H339" s="3"/>
      <c r="I339" s="3"/>
      <c r="J339" s="3"/>
      <c r="K339" s="3"/>
      <c r="L339" s="3"/>
      <c r="M339" s="3">
        <v>300000</v>
      </c>
      <c r="N339" s="3"/>
    </row>
    <row r="340" spans="1:14" ht="12.75">
      <c r="A340" s="223" t="s">
        <v>475</v>
      </c>
      <c r="B340" s="3">
        <f t="shared" si="21"/>
        <v>0</v>
      </c>
      <c r="C340" s="3">
        <f t="shared" si="20"/>
        <v>271365</v>
      </c>
      <c r="D340" s="3">
        <f t="shared" si="18"/>
        <v>943823</v>
      </c>
      <c r="E340" s="3">
        <v>271365</v>
      </c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>
      <c r="A341" s="223" t="s">
        <v>480</v>
      </c>
      <c r="B341" s="3">
        <f t="shared" si="21"/>
        <v>268000</v>
      </c>
      <c r="C341" s="3">
        <f t="shared" si="20"/>
        <v>0</v>
      </c>
      <c r="D341" s="3">
        <f t="shared" si="18"/>
        <v>1211823</v>
      </c>
      <c r="E341" s="3"/>
      <c r="F341" s="3"/>
      <c r="G341" s="3"/>
      <c r="H341" s="3"/>
      <c r="I341" s="3"/>
      <c r="J341" s="3"/>
      <c r="K341" s="3"/>
      <c r="L341" s="3"/>
      <c r="M341" s="3">
        <v>268000</v>
      </c>
      <c r="N341" s="3"/>
    </row>
    <row r="342" spans="1:14" ht="12.75">
      <c r="A342" s="223" t="s">
        <v>475</v>
      </c>
      <c r="B342" s="3">
        <f t="shared" si="21"/>
        <v>0</v>
      </c>
      <c r="C342" s="3">
        <f t="shared" si="20"/>
        <v>240000</v>
      </c>
      <c r="D342" s="3">
        <f t="shared" si="18"/>
        <v>971823</v>
      </c>
      <c r="E342" s="3">
        <v>240000</v>
      </c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>
      <c r="A343" s="223">
        <v>20.1</v>
      </c>
      <c r="B343" s="3">
        <f t="shared" si="21"/>
        <v>234000</v>
      </c>
      <c r="C343" s="3">
        <f t="shared" si="20"/>
        <v>0</v>
      </c>
      <c r="D343" s="3">
        <f t="shared" si="18"/>
        <v>1205823</v>
      </c>
      <c r="E343" s="3"/>
      <c r="F343" s="3"/>
      <c r="G343" s="3"/>
      <c r="H343" s="3"/>
      <c r="I343" s="3"/>
      <c r="J343" s="3"/>
      <c r="K343" s="3"/>
      <c r="L343" s="3"/>
      <c r="M343" s="3">
        <v>234000</v>
      </c>
      <c r="N343" s="3"/>
    </row>
    <row r="344" spans="1:14" ht="12.75">
      <c r="A344" s="223" t="s">
        <v>475</v>
      </c>
      <c r="B344" s="3">
        <f t="shared" si="21"/>
        <v>0</v>
      </c>
      <c r="C344" s="3">
        <f t="shared" si="20"/>
        <v>264000</v>
      </c>
      <c r="D344" s="3">
        <f t="shared" si="18"/>
        <v>941823</v>
      </c>
      <c r="E344" s="3">
        <v>264000</v>
      </c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>
      <c r="A345" s="189" t="s">
        <v>404</v>
      </c>
      <c r="B345" s="3">
        <f t="shared" si="21"/>
        <v>280000</v>
      </c>
      <c r="C345" s="3">
        <f t="shared" si="20"/>
        <v>0</v>
      </c>
      <c r="D345" s="3">
        <f t="shared" si="18"/>
        <v>1221823</v>
      </c>
      <c r="E345" s="3"/>
      <c r="F345" s="3"/>
      <c r="G345" s="3"/>
      <c r="H345" s="3"/>
      <c r="I345" s="3"/>
      <c r="J345" s="3"/>
      <c r="K345" s="3"/>
      <c r="L345" s="3"/>
      <c r="M345" s="3">
        <v>280000</v>
      </c>
      <c r="N345" s="3"/>
    </row>
    <row r="346" spans="1:14" ht="12.75">
      <c r="A346" s="189" t="s">
        <v>404</v>
      </c>
      <c r="B346" s="3">
        <f t="shared" si="21"/>
        <v>0</v>
      </c>
      <c r="C346" s="3">
        <f t="shared" si="20"/>
        <v>137960</v>
      </c>
      <c r="D346" s="3">
        <f t="shared" si="18"/>
        <v>1083863</v>
      </c>
      <c r="E346" s="3">
        <v>137960</v>
      </c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>
      <c r="A347" s="189" t="s">
        <v>460</v>
      </c>
      <c r="B347" s="3">
        <f t="shared" si="1"/>
        <v>1000000</v>
      </c>
      <c r="C347" s="3">
        <f t="shared" si="20"/>
        <v>0</v>
      </c>
      <c r="D347" s="3">
        <f t="shared" si="18"/>
        <v>2083863</v>
      </c>
      <c r="E347" s="3"/>
      <c r="F347" s="3"/>
      <c r="G347" s="3"/>
      <c r="H347" s="3"/>
      <c r="I347" s="3"/>
      <c r="J347" s="3"/>
      <c r="K347" s="3"/>
      <c r="L347" s="3"/>
      <c r="M347" s="3"/>
      <c r="N347" s="3">
        <v>1000000</v>
      </c>
    </row>
    <row r="348" spans="1:14" ht="12.75">
      <c r="A348" s="189" t="s">
        <v>394</v>
      </c>
      <c r="B348" s="3">
        <f t="shared" si="1"/>
        <v>0</v>
      </c>
      <c r="C348" s="3">
        <f t="shared" si="20"/>
        <v>1000000</v>
      </c>
      <c r="D348" s="3">
        <f t="shared" si="18"/>
        <v>1083863</v>
      </c>
      <c r="E348" s="3"/>
      <c r="F348" s="3">
        <v>1000000</v>
      </c>
      <c r="G348" s="3"/>
      <c r="H348" s="3"/>
      <c r="I348" s="3"/>
      <c r="J348" s="3"/>
      <c r="K348" s="3"/>
      <c r="L348" s="3"/>
      <c r="M348" s="3"/>
      <c r="N348" s="3"/>
    </row>
    <row r="349" spans="1:14" ht="12.75">
      <c r="A349" s="189" t="s">
        <v>394</v>
      </c>
      <c r="B349" s="3">
        <f t="shared" si="1"/>
        <v>0</v>
      </c>
      <c r="C349" s="3">
        <f t="shared" si="20"/>
        <v>274630</v>
      </c>
      <c r="D349" s="3">
        <f t="shared" si="18"/>
        <v>809233</v>
      </c>
      <c r="E349" s="3">
        <v>274630</v>
      </c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>
      <c r="A350" s="223" t="s">
        <v>474</v>
      </c>
      <c r="B350" s="3">
        <f>M350+N350</f>
        <v>198750</v>
      </c>
      <c r="C350" s="3">
        <f t="shared" si="20"/>
        <v>0</v>
      </c>
      <c r="D350" s="3">
        <f t="shared" si="18"/>
        <v>1007983</v>
      </c>
      <c r="E350" s="3"/>
      <c r="F350" s="3"/>
      <c r="G350" s="3"/>
      <c r="H350" s="3"/>
      <c r="I350" s="3"/>
      <c r="J350" s="3"/>
      <c r="K350" s="3"/>
      <c r="L350" s="3"/>
      <c r="M350" s="3">
        <v>198750</v>
      </c>
      <c r="N350" s="3"/>
    </row>
    <row r="351" spans="1:14" ht="12.75">
      <c r="A351" s="189" t="s">
        <v>394</v>
      </c>
      <c r="B351" s="3">
        <f>M351+N351</f>
        <v>0</v>
      </c>
      <c r="C351" s="3">
        <f t="shared" si="20"/>
        <v>236000</v>
      </c>
      <c r="D351" s="3">
        <f t="shared" si="18"/>
        <v>771983</v>
      </c>
      <c r="E351" s="3">
        <v>236000</v>
      </c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>
      <c r="A352" s="189">
        <v>25.1</v>
      </c>
      <c r="B352" s="3">
        <f>M352+N352</f>
        <v>0</v>
      </c>
      <c r="C352" s="3">
        <f t="shared" si="20"/>
        <v>136500</v>
      </c>
      <c r="D352" s="3">
        <f t="shared" si="18"/>
        <v>635483</v>
      </c>
      <c r="E352" s="3">
        <v>136500</v>
      </c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>
      <c r="A353" s="189" t="s">
        <v>394</v>
      </c>
      <c r="B353" s="3">
        <f>M353+N353</f>
        <v>287500</v>
      </c>
      <c r="C353" s="3">
        <f t="shared" si="20"/>
        <v>0</v>
      </c>
      <c r="D353" s="3">
        <f t="shared" si="18"/>
        <v>922983</v>
      </c>
      <c r="E353" s="3"/>
      <c r="F353" s="3"/>
      <c r="G353" s="3"/>
      <c r="H353" s="3"/>
      <c r="I353" s="3"/>
      <c r="J353" s="3"/>
      <c r="K353" s="3"/>
      <c r="L353" s="3"/>
      <c r="M353" s="3">
        <v>287500</v>
      </c>
      <c r="N353" s="3"/>
    </row>
    <row r="354" spans="1:14" ht="12.75">
      <c r="A354" s="189" t="s">
        <v>405</v>
      </c>
      <c r="B354" s="3">
        <f>M354+N354</f>
        <v>0</v>
      </c>
      <c r="C354" s="3">
        <f t="shared" si="20"/>
        <v>10435</v>
      </c>
      <c r="D354" s="3">
        <f t="shared" si="18"/>
        <v>912548</v>
      </c>
      <c r="E354" s="3"/>
      <c r="F354" s="3"/>
      <c r="G354" s="3"/>
      <c r="H354" s="3"/>
      <c r="I354" s="3"/>
      <c r="J354" s="3">
        <v>10435</v>
      </c>
      <c r="K354" s="3"/>
      <c r="L354" s="3"/>
      <c r="M354" s="3"/>
      <c r="N354" s="3"/>
    </row>
    <row r="355" spans="1:14" ht="12.75">
      <c r="A355" s="189" t="s">
        <v>444</v>
      </c>
      <c r="B355" s="3">
        <f t="shared" si="1"/>
        <v>0</v>
      </c>
      <c r="C355" s="3">
        <f t="shared" si="20"/>
        <v>279684</v>
      </c>
      <c r="D355" s="3">
        <f t="shared" si="18"/>
        <v>632864</v>
      </c>
      <c r="E355" s="3">
        <v>279684</v>
      </c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>
      <c r="A356" s="189" t="s">
        <v>394</v>
      </c>
      <c r="B356" s="3">
        <f t="shared" si="1"/>
        <v>275000</v>
      </c>
      <c r="C356" s="3">
        <f t="shared" si="20"/>
        <v>0</v>
      </c>
      <c r="D356" s="3">
        <f t="shared" si="18"/>
        <v>907864</v>
      </c>
      <c r="E356" s="3"/>
      <c r="F356" s="3"/>
      <c r="G356" s="3"/>
      <c r="H356" s="3"/>
      <c r="I356" s="3"/>
      <c r="J356" s="3"/>
      <c r="K356" s="3"/>
      <c r="L356" s="3"/>
      <c r="M356" s="3">
        <v>275000</v>
      </c>
      <c r="N356" s="3"/>
    </row>
    <row r="357" spans="1:14" ht="12.75">
      <c r="A357" s="223" t="s">
        <v>466</v>
      </c>
      <c r="B357" s="3">
        <f t="shared" si="1"/>
        <v>0</v>
      </c>
      <c r="C357" s="3">
        <f t="shared" si="20"/>
        <v>261350</v>
      </c>
      <c r="D357" s="3">
        <f t="shared" si="18"/>
        <v>646514</v>
      </c>
      <c r="E357" s="3">
        <v>261350</v>
      </c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>
      <c r="A358" s="189" t="s">
        <v>465</v>
      </c>
      <c r="B358" s="3">
        <f t="shared" si="1"/>
        <v>137166</v>
      </c>
      <c r="C358" s="3">
        <f t="shared" si="20"/>
        <v>0</v>
      </c>
      <c r="D358" s="3">
        <f t="shared" si="18"/>
        <v>783680</v>
      </c>
      <c r="E358" s="3"/>
      <c r="F358" s="3"/>
      <c r="G358" s="3"/>
      <c r="H358" s="3"/>
      <c r="I358" s="3"/>
      <c r="J358" s="3"/>
      <c r="K358" s="3"/>
      <c r="L358" s="3"/>
      <c r="M358" s="3">
        <v>137166</v>
      </c>
      <c r="N358" s="3"/>
    </row>
    <row r="359" spans="1:14" ht="12.75">
      <c r="A359" s="189"/>
      <c r="B359" s="3">
        <f>M359+N359</f>
        <v>0</v>
      </c>
      <c r="C359" s="3">
        <f t="shared" si="20"/>
        <v>24000</v>
      </c>
      <c r="D359" s="3">
        <f t="shared" si="18"/>
        <v>759680</v>
      </c>
      <c r="E359" s="3"/>
      <c r="F359" s="3"/>
      <c r="G359" s="3"/>
      <c r="H359" s="3"/>
      <c r="I359" s="3"/>
      <c r="J359" s="3"/>
      <c r="K359" s="3">
        <v>24000</v>
      </c>
      <c r="L359" s="3"/>
      <c r="M359" s="3"/>
      <c r="N359" s="3"/>
    </row>
    <row r="360" spans="1:14" ht="12.75">
      <c r="A360" s="189">
        <v>1.11</v>
      </c>
      <c r="B360" s="3">
        <f>M360+N360</f>
        <v>240000</v>
      </c>
      <c r="C360" s="3">
        <f t="shared" si="20"/>
        <v>0</v>
      </c>
      <c r="D360" s="3">
        <f t="shared" si="18"/>
        <v>999680</v>
      </c>
      <c r="E360" s="3"/>
      <c r="F360" s="3"/>
      <c r="G360" s="3"/>
      <c r="H360" s="3"/>
      <c r="I360" s="3"/>
      <c r="J360" s="3"/>
      <c r="K360" s="3"/>
      <c r="L360" s="3"/>
      <c r="M360" s="3">
        <v>240000</v>
      </c>
      <c r="N360" s="3"/>
    </row>
    <row r="361" spans="1:14" ht="12.75">
      <c r="A361" s="189">
        <v>2.11</v>
      </c>
      <c r="B361" s="3">
        <f aca="true" t="shared" si="22" ref="B361:B378">M361+N361</f>
        <v>0</v>
      </c>
      <c r="C361" s="3">
        <f t="shared" si="20"/>
        <v>136000</v>
      </c>
      <c r="D361" s="3">
        <f t="shared" si="18"/>
        <v>863680</v>
      </c>
      <c r="E361" s="3">
        <v>136000</v>
      </c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>
      <c r="A362" s="189">
        <v>3.11</v>
      </c>
      <c r="B362" s="3">
        <f t="shared" si="22"/>
        <v>300000</v>
      </c>
      <c r="C362" s="3">
        <f t="shared" si="20"/>
        <v>0</v>
      </c>
      <c r="D362" s="3">
        <f t="shared" si="18"/>
        <v>1163680</v>
      </c>
      <c r="E362" s="3"/>
      <c r="F362" s="3"/>
      <c r="G362" s="3"/>
      <c r="H362" s="3"/>
      <c r="I362" s="3"/>
      <c r="J362" s="3"/>
      <c r="K362" s="3"/>
      <c r="L362" s="3"/>
      <c r="M362" s="3">
        <v>300000</v>
      </c>
      <c r="N362" s="3"/>
    </row>
    <row r="363" spans="1:14" ht="12.75">
      <c r="A363" s="189">
        <v>4.11</v>
      </c>
      <c r="B363" s="3">
        <f t="shared" si="22"/>
        <v>0</v>
      </c>
      <c r="C363" s="3">
        <f t="shared" si="20"/>
        <v>249580</v>
      </c>
      <c r="D363" s="3">
        <f t="shared" si="18"/>
        <v>914100</v>
      </c>
      <c r="E363" s="3"/>
      <c r="F363" s="3"/>
      <c r="G363" s="3"/>
      <c r="H363" s="3"/>
      <c r="I363" s="3"/>
      <c r="J363" s="3"/>
      <c r="K363" s="3"/>
      <c r="L363" s="3">
        <v>249580</v>
      </c>
      <c r="M363" s="3"/>
      <c r="N363" s="3"/>
    </row>
    <row r="364" spans="1:14" ht="12.75">
      <c r="A364" s="223" t="s">
        <v>475</v>
      </c>
      <c r="B364" s="3">
        <f t="shared" si="22"/>
        <v>0</v>
      </c>
      <c r="C364" s="3">
        <f t="shared" si="20"/>
        <v>246800</v>
      </c>
      <c r="D364" s="3">
        <f t="shared" si="18"/>
        <v>667300</v>
      </c>
      <c r="E364" s="3">
        <v>246800</v>
      </c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>
      <c r="A365" s="223" t="s">
        <v>475</v>
      </c>
      <c r="B365" s="3">
        <f t="shared" si="22"/>
        <v>246800</v>
      </c>
      <c r="C365" s="3">
        <f t="shared" si="20"/>
        <v>0</v>
      </c>
      <c r="D365" s="3">
        <f t="shared" si="18"/>
        <v>914100</v>
      </c>
      <c r="E365" s="3"/>
      <c r="F365" s="3"/>
      <c r="G365" s="3"/>
      <c r="H365" s="3"/>
      <c r="I365" s="3"/>
      <c r="J365" s="3"/>
      <c r="K365" s="3"/>
      <c r="L365" s="3"/>
      <c r="M365" s="3">
        <v>246800</v>
      </c>
      <c r="N365" s="3"/>
    </row>
    <row r="366" spans="1:14" ht="12.75">
      <c r="A366" s="223">
        <v>5.11</v>
      </c>
      <c r="B366" s="3">
        <f t="shared" si="22"/>
        <v>0</v>
      </c>
      <c r="C366" s="3">
        <f t="shared" si="20"/>
        <v>275420</v>
      </c>
      <c r="D366" s="3">
        <f t="shared" si="18"/>
        <v>638680</v>
      </c>
      <c r="E366" s="3">
        <v>275420</v>
      </c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>
      <c r="A367" s="223" t="s">
        <v>475</v>
      </c>
      <c r="B367" s="3">
        <f t="shared" si="22"/>
        <v>287000</v>
      </c>
      <c r="C367" s="3">
        <f t="shared" si="20"/>
        <v>0</v>
      </c>
      <c r="D367" s="3">
        <f t="shared" si="18"/>
        <v>925680</v>
      </c>
      <c r="E367" s="3"/>
      <c r="F367" s="3"/>
      <c r="G367" s="3"/>
      <c r="H367" s="3"/>
      <c r="I367" s="3"/>
      <c r="J367" s="3"/>
      <c r="K367" s="3"/>
      <c r="L367" s="3"/>
      <c r="M367" s="3">
        <v>287000</v>
      </c>
      <c r="N367" s="3"/>
    </row>
    <row r="368" spans="1:14" ht="12.75">
      <c r="A368" s="223">
        <v>6.11</v>
      </c>
      <c r="B368" s="3">
        <f t="shared" si="22"/>
        <v>0</v>
      </c>
      <c r="C368" s="3">
        <f t="shared" si="20"/>
        <v>267400</v>
      </c>
      <c r="D368" s="3">
        <f t="shared" si="18"/>
        <v>658280</v>
      </c>
      <c r="E368" s="3">
        <v>267400</v>
      </c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>
      <c r="A369" s="223" t="s">
        <v>475</v>
      </c>
      <c r="B369" s="3">
        <f t="shared" si="22"/>
        <v>245800</v>
      </c>
      <c r="C369" s="3">
        <f t="shared" si="20"/>
        <v>0</v>
      </c>
      <c r="D369" s="3">
        <f t="shared" si="18"/>
        <v>904080</v>
      </c>
      <c r="E369" s="3"/>
      <c r="F369" s="3"/>
      <c r="G369" s="3"/>
      <c r="H369" s="3"/>
      <c r="I369" s="3"/>
      <c r="J369" s="3"/>
      <c r="K369" s="3"/>
      <c r="L369" s="3"/>
      <c r="M369" s="3">
        <v>245800</v>
      </c>
      <c r="N369" s="3"/>
    </row>
    <row r="370" spans="1:14" ht="12.75">
      <c r="A370" s="223">
        <v>7.11</v>
      </c>
      <c r="B370" s="3">
        <f t="shared" si="22"/>
        <v>0</v>
      </c>
      <c r="C370" s="3">
        <f t="shared" si="20"/>
        <v>274600</v>
      </c>
      <c r="D370" s="3">
        <f t="shared" si="18"/>
        <v>629480</v>
      </c>
      <c r="E370" s="3">
        <v>274600</v>
      </c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>
      <c r="A371" s="223" t="s">
        <v>475</v>
      </c>
      <c r="B371" s="3">
        <f t="shared" si="22"/>
        <v>236400</v>
      </c>
      <c r="C371" s="3">
        <f t="shared" si="20"/>
        <v>0</v>
      </c>
      <c r="D371" s="3">
        <f t="shared" si="18"/>
        <v>865880</v>
      </c>
      <c r="E371" s="3"/>
      <c r="F371" s="3"/>
      <c r="G371" s="3"/>
      <c r="H371" s="3"/>
      <c r="I371" s="3"/>
      <c r="J371" s="3"/>
      <c r="K371" s="3"/>
      <c r="L371" s="3"/>
      <c r="M371" s="3">
        <v>236400</v>
      </c>
      <c r="N371" s="3"/>
    </row>
    <row r="372" spans="1:14" ht="12.75">
      <c r="A372" s="223">
        <v>8.11</v>
      </c>
      <c r="B372" s="3">
        <f t="shared" si="22"/>
        <v>0</v>
      </c>
      <c r="C372" s="3">
        <f t="shared" si="20"/>
        <v>297510</v>
      </c>
      <c r="D372" s="3">
        <f t="shared" si="18"/>
        <v>568370</v>
      </c>
      <c r="E372" s="3">
        <v>297510</v>
      </c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>
      <c r="A373" s="223" t="s">
        <v>475</v>
      </c>
      <c r="B373" s="3">
        <f t="shared" si="22"/>
        <v>0</v>
      </c>
      <c r="C373" s="3">
        <f t="shared" si="20"/>
        <v>0</v>
      </c>
      <c r="D373" s="3">
        <f t="shared" si="18"/>
        <v>568370</v>
      </c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>
      <c r="A374" s="223">
        <v>9.11</v>
      </c>
      <c r="B374" s="3">
        <f t="shared" si="22"/>
        <v>0</v>
      </c>
      <c r="C374" s="3">
        <f t="shared" si="20"/>
        <v>176420</v>
      </c>
      <c r="D374" s="3">
        <f t="shared" si="18"/>
        <v>391950</v>
      </c>
      <c r="E374" s="3">
        <v>176420</v>
      </c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>
      <c r="A375" s="223" t="s">
        <v>475</v>
      </c>
      <c r="B375" s="3">
        <f t="shared" si="22"/>
        <v>274650</v>
      </c>
      <c r="C375" s="3">
        <f t="shared" si="20"/>
        <v>0</v>
      </c>
      <c r="D375" s="3">
        <f t="shared" si="18"/>
        <v>666600</v>
      </c>
      <c r="E375" s="3"/>
      <c r="F375" s="3"/>
      <c r="G375" s="3"/>
      <c r="H375" s="3"/>
      <c r="I375" s="3"/>
      <c r="J375" s="3"/>
      <c r="K375" s="3"/>
      <c r="L375" s="3"/>
      <c r="M375" s="3">
        <v>274650</v>
      </c>
      <c r="N375" s="3"/>
    </row>
    <row r="376" spans="1:14" ht="12.75">
      <c r="A376" s="223">
        <v>10.11</v>
      </c>
      <c r="B376" s="3">
        <f t="shared" si="22"/>
        <v>0</v>
      </c>
      <c r="C376" s="3">
        <f t="shared" si="20"/>
        <v>234600</v>
      </c>
      <c r="D376" s="3">
        <f t="shared" si="18"/>
        <v>432000</v>
      </c>
      <c r="E376" s="3">
        <v>234600</v>
      </c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>
      <c r="A377" s="223" t="s">
        <v>475</v>
      </c>
      <c r="B377" s="3">
        <f t="shared" si="22"/>
        <v>295000</v>
      </c>
      <c r="C377" s="3">
        <f t="shared" si="20"/>
        <v>0</v>
      </c>
      <c r="D377" s="3">
        <f t="shared" si="18"/>
        <v>727000</v>
      </c>
      <c r="E377" s="3"/>
      <c r="F377" s="3"/>
      <c r="G377" s="3"/>
      <c r="H377" s="3"/>
      <c r="I377" s="3"/>
      <c r="J377" s="3"/>
      <c r="K377" s="3"/>
      <c r="L377" s="3"/>
      <c r="M377" s="3">
        <v>295000</v>
      </c>
      <c r="N377" s="3"/>
    </row>
    <row r="378" spans="1:14" ht="12.75">
      <c r="A378" s="189">
        <v>11.11</v>
      </c>
      <c r="B378" s="3">
        <f t="shared" si="22"/>
        <v>0</v>
      </c>
      <c r="C378" s="3">
        <f t="shared" si="20"/>
        <v>79515</v>
      </c>
      <c r="D378" s="3">
        <f t="shared" si="18"/>
        <v>647485</v>
      </c>
      <c r="E378" s="3"/>
      <c r="F378" s="3"/>
      <c r="G378" s="3">
        <v>79515</v>
      </c>
      <c r="H378" s="3"/>
      <c r="I378" s="3"/>
      <c r="J378" s="3"/>
      <c r="K378" s="3"/>
      <c r="L378" s="3"/>
      <c r="M378" s="3"/>
      <c r="N378" s="3"/>
    </row>
    <row r="379" spans="1:14" ht="12.75">
      <c r="A379" s="189" t="s">
        <v>394</v>
      </c>
      <c r="B379" s="3">
        <f t="shared" si="1"/>
        <v>0</v>
      </c>
      <c r="C379" s="3">
        <f t="shared" si="20"/>
        <v>53528</v>
      </c>
      <c r="D379" s="3">
        <f t="shared" si="18"/>
        <v>593957</v>
      </c>
      <c r="E379" s="3"/>
      <c r="F379" s="3"/>
      <c r="G379" s="3"/>
      <c r="H379" s="3">
        <v>3500</v>
      </c>
      <c r="I379" s="3">
        <v>50028</v>
      </c>
      <c r="J379" s="3"/>
      <c r="K379" s="3"/>
      <c r="L379" s="3"/>
      <c r="M379" s="3"/>
      <c r="N379" s="3"/>
    </row>
    <row r="380" spans="1:14" ht="12.75">
      <c r="A380" s="189" t="s">
        <v>394</v>
      </c>
      <c r="B380" s="3">
        <f t="shared" si="1"/>
        <v>0</v>
      </c>
      <c r="C380" s="3">
        <f t="shared" si="20"/>
        <v>10435</v>
      </c>
      <c r="D380" s="3">
        <f t="shared" si="18"/>
        <v>583522</v>
      </c>
      <c r="E380" s="3"/>
      <c r="F380" s="3"/>
      <c r="G380" s="3"/>
      <c r="H380" s="3"/>
      <c r="I380" s="3"/>
      <c r="J380" s="3">
        <v>10435</v>
      </c>
      <c r="K380" s="3"/>
      <c r="L380" s="3"/>
      <c r="M380" s="3"/>
      <c r="N380" s="3"/>
    </row>
    <row r="381" spans="1:14" ht="12.75">
      <c r="A381" s="189" t="s">
        <v>394</v>
      </c>
      <c r="B381" s="3">
        <f t="shared" si="1"/>
        <v>240000</v>
      </c>
      <c r="C381" s="3">
        <f t="shared" si="20"/>
        <v>184790</v>
      </c>
      <c r="D381" s="3">
        <f t="shared" si="18"/>
        <v>638732</v>
      </c>
      <c r="E381" s="3">
        <v>184790</v>
      </c>
      <c r="F381" s="3"/>
      <c r="G381" s="3"/>
      <c r="H381" s="3"/>
      <c r="I381" s="3"/>
      <c r="J381" s="3"/>
      <c r="K381" s="3"/>
      <c r="L381" s="3"/>
      <c r="M381" s="3">
        <v>240000</v>
      </c>
      <c r="N381" s="3"/>
    </row>
    <row r="382" spans="1:14" ht="12.75">
      <c r="A382" s="189">
        <v>14.11</v>
      </c>
      <c r="B382" s="3">
        <f t="shared" si="1"/>
        <v>0</v>
      </c>
      <c r="C382" s="3">
        <f t="shared" si="20"/>
        <v>264830</v>
      </c>
      <c r="D382" s="3">
        <f t="shared" si="18"/>
        <v>373902</v>
      </c>
      <c r="E382" s="3">
        <v>264830</v>
      </c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>
      <c r="A383" s="189">
        <v>16.11</v>
      </c>
      <c r="B383" s="3">
        <f t="shared" si="1"/>
        <v>148685</v>
      </c>
      <c r="C383" s="3">
        <f t="shared" si="20"/>
        <v>0</v>
      </c>
      <c r="D383" s="3">
        <f t="shared" si="18"/>
        <v>522587</v>
      </c>
      <c r="E383" s="3"/>
      <c r="F383" s="3"/>
      <c r="G383" s="3"/>
      <c r="H383" s="3"/>
      <c r="I383" s="3"/>
      <c r="J383" s="3"/>
      <c r="K383" s="3"/>
      <c r="L383" s="3"/>
      <c r="M383" s="3">
        <v>148685</v>
      </c>
      <c r="N383" s="3"/>
    </row>
    <row r="384" spans="1:14" ht="12.75">
      <c r="A384" s="189" t="s">
        <v>394</v>
      </c>
      <c r="B384" s="3">
        <f t="shared" si="1"/>
        <v>0</v>
      </c>
      <c r="C384" s="3">
        <f t="shared" si="20"/>
        <v>136740</v>
      </c>
      <c r="D384" s="3">
        <f t="shared" si="18"/>
        <v>385847</v>
      </c>
      <c r="E384" s="3">
        <v>136740</v>
      </c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>
      <c r="A385" s="189">
        <v>17.11</v>
      </c>
      <c r="B385" s="3">
        <f t="shared" si="1"/>
        <v>300000</v>
      </c>
      <c r="C385" s="3">
        <f t="shared" si="20"/>
        <v>0</v>
      </c>
      <c r="D385" s="3">
        <f t="shared" si="18"/>
        <v>685847</v>
      </c>
      <c r="E385" s="3"/>
      <c r="F385" s="3"/>
      <c r="G385" s="3"/>
      <c r="H385" s="3"/>
      <c r="I385" s="3"/>
      <c r="J385" s="3"/>
      <c r="K385" s="3"/>
      <c r="L385" s="3"/>
      <c r="M385" s="3">
        <v>300000</v>
      </c>
      <c r="N385" s="3"/>
    </row>
    <row r="386" spans="1:14" ht="12.75">
      <c r="A386" s="189" t="s">
        <v>394</v>
      </c>
      <c r="B386" s="3">
        <f>M386+N386</f>
        <v>0</v>
      </c>
      <c r="C386" s="3">
        <f t="shared" si="20"/>
        <v>60300</v>
      </c>
      <c r="D386" s="3">
        <f aca="true" t="shared" si="23" ref="D386:D436">D385+B386-C386</f>
        <v>625547</v>
      </c>
      <c r="E386" s="3">
        <v>60300</v>
      </c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>
      <c r="A387" s="189">
        <v>18.11</v>
      </c>
      <c r="B387" s="3">
        <f>M387+N387</f>
        <v>286800</v>
      </c>
      <c r="C387" s="3">
        <f t="shared" si="20"/>
        <v>0</v>
      </c>
      <c r="D387" s="3">
        <f t="shared" si="23"/>
        <v>912347</v>
      </c>
      <c r="E387" s="3"/>
      <c r="F387" s="3"/>
      <c r="G387" s="3"/>
      <c r="H387" s="3"/>
      <c r="I387" s="3"/>
      <c r="J387" s="3"/>
      <c r="K387" s="3"/>
      <c r="L387" s="3"/>
      <c r="M387" s="3">
        <v>286800</v>
      </c>
      <c r="N387" s="3"/>
    </row>
    <row r="388" spans="1:14" ht="12.75">
      <c r="A388" s="189" t="s">
        <v>394</v>
      </c>
      <c r="B388" s="3">
        <f>M388+N388</f>
        <v>0</v>
      </c>
      <c r="C388" s="3">
        <f t="shared" si="20"/>
        <v>267426</v>
      </c>
      <c r="D388" s="3">
        <f t="shared" si="23"/>
        <v>644921</v>
      </c>
      <c r="E388" s="3">
        <v>267426</v>
      </c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>
      <c r="A389" s="189">
        <v>19.11</v>
      </c>
      <c r="B389" s="3">
        <f t="shared" si="1"/>
        <v>275000</v>
      </c>
      <c r="C389" s="3">
        <f t="shared" si="20"/>
        <v>0</v>
      </c>
      <c r="D389" s="3">
        <f t="shared" si="23"/>
        <v>919921</v>
      </c>
      <c r="E389" s="3"/>
      <c r="F389" s="3"/>
      <c r="G389" s="3"/>
      <c r="H389" s="3"/>
      <c r="I389" s="3"/>
      <c r="J389" s="3"/>
      <c r="K389" s="3"/>
      <c r="L389" s="3"/>
      <c r="M389" s="3">
        <v>275000</v>
      </c>
      <c r="N389" s="3"/>
    </row>
    <row r="390" spans="1:14" ht="12.75">
      <c r="A390" s="189" t="s">
        <v>394</v>
      </c>
      <c r="B390" s="3">
        <f t="shared" si="1"/>
        <v>0</v>
      </c>
      <c r="C390" s="3">
        <f t="shared" si="20"/>
        <v>246800</v>
      </c>
      <c r="D390" s="3">
        <f t="shared" si="23"/>
        <v>673121</v>
      </c>
      <c r="E390" s="3">
        <v>246800</v>
      </c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>
      <c r="A391" s="189">
        <v>25.11</v>
      </c>
      <c r="B391" s="3">
        <f t="shared" si="1"/>
        <v>150000</v>
      </c>
      <c r="C391" s="3">
        <f t="shared" si="20"/>
        <v>75000</v>
      </c>
      <c r="D391" s="3">
        <f t="shared" si="23"/>
        <v>748121</v>
      </c>
      <c r="E391" s="3"/>
      <c r="F391" s="3">
        <v>75000</v>
      </c>
      <c r="G391" s="3"/>
      <c r="H391" s="3"/>
      <c r="I391" s="3"/>
      <c r="J391" s="3"/>
      <c r="K391" s="3"/>
      <c r="L391" s="3"/>
      <c r="M391" s="3">
        <v>150000</v>
      </c>
      <c r="N391" s="3"/>
    </row>
    <row r="392" spans="1:14" ht="12.75">
      <c r="A392" s="189" t="s">
        <v>394</v>
      </c>
      <c r="B392" s="3">
        <f t="shared" si="1"/>
        <v>0</v>
      </c>
      <c r="C392" s="3">
        <f t="shared" si="20"/>
        <v>180000</v>
      </c>
      <c r="D392" s="3">
        <f t="shared" si="23"/>
        <v>568121</v>
      </c>
      <c r="E392" s="3">
        <v>180000</v>
      </c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>
      <c r="A393" s="189">
        <v>30.11</v>
      </c>
      <c r="B393" s="3">
        <f t="shared" si="1"/>
        <v>118039</v>
      </c>
      <c r="C393" s="3">
        <f t="shared" si="20"/>
        <v>0</v>
      </c>
      <c r="D393" s="3">
        <f t="shared" si="23"/>
        <v>686160</v>
      </c>
      <c r="E393" s="3"/>
      <c r="F393" s="3"/>
      <c r="G393" s="3"/>
      <c r="H393" s="3"/>
      <c r="I393" s="3"/>
      <c r="J393" s="3"/>
      <c r="K393" s="3"/>
      <c r="L393" s="3"/>
      <c r="M393" s="3">
        <v>118039</v>
      </c>
      <c r="N393" s="3"/>
    </row>
    <row r="394" spans="1:14" ht="12.75">
      <c r="A394" s="189">
        <v>30.11</v>
      </c>
      <c r="B394" s="3">
        <f>M394+N394</f>
        <v>0</v>
      </c>
      <c r="C394" s="3">
        <f t="shared" si="20"/>
        <v>24000</v>
      </c>
      <c r="D394" s="3">
        <f t="shared" si="23"/>
        <v>662160</v>
      </c>
      <c r="E394" s="3"/>
      <c r="F394" s="3"/>
      <c r="G394" s="3"/>
      <c r="H394" s="3"/>
      <c r="I394" s="3"/>
      <c r="J394" s="3"/>
      <c r="K394" s="3">
        <v>24000</v>
      </c>
      <c r="L394" s="3"/>
      <c r="M394" s="3"/>
      <c r="N394" s="3"/>
    </row>
    <row r="395" spans="1:14" ht="12.75">
      <c r="A395" s="189">
        <v>2.12</v>
      </c>
      <c r="B395" s="3">
        <f>M395+N395</f>
        <v>0</v>
      </c>
      <c r="C395" s="3">
        <f t="shared" si="20"/>
        <v>279860</v>
      </c>
      <c r="D395" s="3">
        <f t="shared" si="23"/>
        <v>382300</v>
      </c>
      <c r="E395" s="3">
        <v>279860</v>
      </c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>
      <c r="A396" s="189" t="s">
        <v>394</v>
      </c>
      <c r="B396" s="3">
        <f>M396+N396</f>
        <v>1000000</v>
      </c>
      <c r="C396" s="3">
        <f t="shared" si="20"/>
        <v>0</v>
      </c>
      <c r="D396" s="3">
        <f t="shared" si="23"/>
        <v>1382300</v>
      </c>
      <c r="E396" s="3"/>
      <c r="F396" s="3"/>
      <c r="G396" s="3"/>
      <c r="H396" s="3"/>
      <c r="I396" s="3"/>
      <c r="J396" s="3"/>
      <c r="K396" s="3"/>
      <c r="L396" s="3"/>
      <c r="M396" s="3"/>
      <c r="N396" s="3">
        <v>1000000</v>
      </c>
    </row>
    <row r="397" spans="1:14" ht="12.75">
      <c r="A397" s="189" t="s">
        <v>394</v>
      </c>
      <c r="B397" s="3">
        <f t="shared" si="1"/>
        <v>0</v>
      </c>
      <c r="C397" s="3">
        <f t="shared" si="20"/>
        <v>249580</v>
      </c>
      <c r="D397" s="3">
        <f t="shared" si="23"/>
        <v>1132720</v>
      </c>
      <c r="E397" s="3"/>
      <c r="F397" s="3"/>
      <c r="G397" s="3"/>
      <c r="H397" s="3"/>
      <c r="I397" s="3"/>
      <c r="J397" s="3"/>
      <c r="K397" s="3"/>
      <c r="L397" s="3">
        <v>249580</v>
      </c>
      <c r="M397" s="3"/>
      <c r="N397" s="3"/>
    </row>
    <row r="398" spans="1:14" ht="12.75">
      <c r="A398" s="189">
        <v>14.12</v>
      </c>
      <c r="B398" s="3">
        <f t="shared" si="1"/>
        <v>0</v>
      </c>
      <c r="C398" s="3">
        <f t="shared" si="20"/>
        <v>63421</v>
      </c>
      <c r="D398" s="3">
        <f t="shared" si="23"/>
        <v>1069299</v>
      </c>
      <c r="E398" s="3"/>
      <c r="F398" s="3"/>
      <c r="G398" s="3"/>
      <c r="H398" s="3"/>
      <c r="I398" s="3">
        <v>63421</v>
      </c>
      <c r="J398" s="3"/>
      <c r="K398" s="3"/>
      <c r="L398" s="3"/>
      <c r="M398" s="3"/>
      <c r="N398" s="3"/>
    </row>
    <row r="399" spans="1:14" ht="12.75">
      <c r="A399" s="189" t="s">
        <v>394</v>
      </c>
      <c r="B399" s="3">
        <f t="shared" si="1"/>
        <v>0</v>
      </c>
      <c r="C399" s="3">
        <f t="shared" si="20"/>
        <v>362641</v>
      </c>
      <c r="D399" s="3">
        <f t="shared" si="23"/>
        <v>706658</v>
      </c>
      <c r="E399" s="3">
        <v>283126</v>
      </c>
      <c r="F399" s="3"/>
      <c r="G399" s="3">
        <v>79515</v>
      </c>
      <c r="H399" s="3"/>
      <c r="I399" s="3"/>
      <c r="J399" s="3"/>
      <c r="K399" s="3"/>
      <c r="L399" s="3"/>
      <c r="M399" s="3"/>
      <c r="N399" s="3"/>
    </row>
    <row r="400" spans="1:14" ht="12.75">
      <c r="A400" s="189" t="s">
        <v>394</v>
      </c>
      <c r="B400" s="3">
        <f t="shared" si="1"/>
        <v>0</v>
      </c>
      <c r="C400" s="3">
        <f t="shared" si="20"/>
        <v>3500</v>
      </c>
      <c r="D400" s="3">
        <f t="shared" si="23"/>
        <v>703158</v>
      </c>
      <c r="E400" s="3"/>
      <c r="F400" s="3"/>
      <c r="G400" s="3"/>
      <c r="H400" s="3">
        <v>3500</v>
      </c>
      <c r="I400" s="3"/>
      <c r="J400" s="3"/>
      <c r="K400" s="3"/>
      <c r="L400" s="3"/>
      <c r="M400" s="3"/>
      <c r="N400" s="3"/>
    </row>
    <row r="401" spans="1:14" ht="12.75">
      <c r="A401" s="189" t="s">
        <v>394</v>
      </c>
      <c r="B401" s="3">
        <f t="shared" si="1"/>
        <v>0</v>
      </c>
      <c r="C401" s="3">
        <f aca="true" t="shared" si="24" ref="C401:C436">E401+F401+G401+J401+L401+H401+I401+K401</f>
        <v>10435</v>
      </c>
      <c r="D401" s="3">
        <f t="shared" si="23"/>
        <v>692723</v>
      </c>
      <c r="E401" s="3"/>
      <c r="F401" s="3"/>
      <c r="G401" s="3"/>
      <c r="H401" s="3"/>
      <c r="I401" s="3"/>
      <c r="J401" s="3">
        <v>10435</v>
      </c>
      <c r="K401" s="3"/>
      <c r="L401" s="3"/>
      <c r="M401" s="3"/>
      <c r="N401" s="3"/>
    </row>
    <row r="402" spans="1:14" ht="12.75">
      <c r="A402" s="189" t="s">
        <v>394</v>
      </c>
      <c r="B402" s="3">
        <f t="shared" si="1"/>
        <v>0</v>
      </c>
      <c r="C402" s="3">
        <f t="shared" si="24"/>
        <v>198450</v>
      </c>
      <c r="D402" s="3">
        <f t="shared" si="23"/>
        <v>494273</v>
      </c>
      <c r="E402" s="3">
        <v>198450</v>
      </c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>
      <c r="A403" s="189">
        <v>15.12</v>
      </c>
      <c r="B403" s="3">
        <f aca="true" t="shared" si="25" ref="B403:B418">M403+N403</f>
        <v>276500</v>
      </c>
      <c r="C403" s="3">
        <f t="shared" si="24"/>
        <v>0</v>
      </c>
      <c r="D403" s="3">
        <f t="shared" si="23"/>
        <v>770773</v>
      </c>
      <c r="E403" s="3"/>
      <c r="F403" s="3"/>
      <c r="G403" s="3"/>
      <c r="H403" s="3"/>
      <c r="I403" s="3"/>
      <c r="J403" s="3"/>
      <c r="K403" s="3"/>
      <c r="L403" s="3"/>
      <c r="M403" s="3">
        <v>276500</v>
      </c>
      <c r="N403" s="3"/>
    </row>
    <row r="404" spans="1:14" ht="12.75">
      <c r="A404" s="189" t="s">
        <v>394</v>
      </c>
      <c r="B404" s="3">
        <f t="shared" si="25"/>
        <v>0</v>
      </c>
      <c r="C404" s="3">
        <f t="shared" si="24"/>
        <v>264900</v>
      </c>
      <c r="D404" s="3">
        <f t="shared" si="23"/>
        <v>505873</v>
      </c>
      <c r="E404" s="3">
        <v>264900</v>
      </c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>
      <c r="A405" s="189" t="s">
        <v>394</v>
      </c>
      <c r="B405" s="3">
        <f t="shared" si="25"/>
        <v>294600</v>
      </c>
      <c r="C405" s="3">
        <f t="shared" si="24"/>
        <v>0</v>
      </c>
      <c r="D405" s="3">
        <f t="shared" si="23"/>
        <v>800473</v>
      </c>
      <c r="E405" s="3"/>
      <c r="F405" s="3"/>
      <c r="G405" s="3"/>
      <c r="H405" s="3"/>
      <c r="I405" s="3"/>
      <c r="J405" s="3"/>
      <c r="K405" s="3"/>
      <c r="L405" s="3"/>
      <c r="M405" s="3">
        <v>294600</v>
      </c>
      <c r="N405" s="3"/>
    </row>
    <row r="406" spans="1:14" ht="12.75">
      <c r="A406" s="189" t="s">
        <v>394</v>
      </c>
      <c r="B406" s="3">
        <f t="shared" si="25"/>
        <v>0</v>
      </c>
      <c r="C406" s="3">
        <f t="shared" si="24"/>
        <v>279680</v>
      </c>
      <c r="D406" s="3">
        <f t="shared" si="23"/>
        <v>520793</v>
      </c>
      <c r="E406" s="3">
        <v>279680</v>
      </c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>
      <c r="A407" s="189">
        <v>16.12</v>
      </c>
      <c r="B407" s="3">
        <f t="shared" si="25"/>
        <v>188347</v>
      </c>
      <c r="C407" s="3">
        <f t="shared" si="24"/>
        <v>0</v>
      </c>
      <c r="D407" s="3">
        <f t="shared" si="23"/>
        <v>709140</v>
      </c>
      <c r="E407" s="3"/>
      <c r="F407" s="3"/>
      <c r="G407" s="3"/>
      <c r="H407" s="3"/>
      <c r="I407" s="3"/>
      <c r="J407" s="3"/>
      <c r="K407" s="3"/>
      <c r="L407" s="3"/>
      <c r="M407" s="3">
        <v>188347</v>
      </c>
      <c r="N407" s="3"/>
    </row>
    <row r="408" spans="1:14" ht="12.75">
      <c r="A408" s="189" t="s">
        <v>394</v>
      </c>
      <c r="B408" s="3">
        <f t="shared" si="25"/>
        <v>0</v>
      </c>
      <c r="C408" s="3">
        <f t="shared" si="24"/>
        <v>0</v>
      </c>
      <c r="D408" s="3">
        <f t="shared" si="23"/>
        <v>709140</v>
      </c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>
      <c r="A409" s="189" t="s">
        <v>394</v>
      </c>
      <c r="B409" s="3">
        <f t="shared" si="25"/>
        <v>0</v>
      </c>
      <c r="C409" s="3">
        <f t="shared" si="24"/>
        <v>246980</v>
      </c>
      <c r="D409" s="3">
        <f t="shared" si="23"/>
        <v>462160</v>
      </c>
      <c r="E409" s="3">
        <v>246980</v>
      </c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>
      <c r="A410" s="189" t="s">
        <v>394</v>
      </c>
      <c r="B410" s="3">
        <f t="shared" si="25"/>
        <v>276800</v>
      </c>
      <c r="C410" s="3">
        <f t="shared" si="24"/>
        <v>0</v>
      </c>
      <c r="D410" s="3">
        <f t="shared" si="23"/>
        <v>738960</v>
      </c>
      <c r="E410" s="3"/>
      <c r="F410" s="3"/>
      <c r="G410" s="3"/>
      <c r="H410" s="3"/>
      <c r="I410" s="3"/>
      <c r="J410" s="3"/>
      <c r="K410" s="3"/>
      <c r="L410" s="3"/>
      <c r="M410" s="3">
        <v>276800</v>
      </c>
      <c r="N410" s="3"/>
    </row>
    <row r="411" spans="1:14" ht="12.75">
      <c r="A411" s="189" t="s">
        <v>394</v>
      </c>
      <c r="B411" s="3">
        <f t="shared" si="25"/>
        <v>0</v>
      </c>
      <c r="C411" s="3">
        <f t="shared" si="24"/>
        <v>264580</v>
      </c>
      <c r="D411" s="3">
        <f t="shared" si="23"/>
        <v>474380</v>
      </c>
      <c r="E411" s="3">
        <v>264580</v>
      </c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>
      <c r="A412" s="189">
        <v>17.12</v>
      </c>
      <c r="B412" s="3">
        <f t="shared" si="25"/>
        <v>298000</v>
      </c>
      <c r="C412" s="3">
        <f t="shared" si="24"/>
        <v>0</v>
      </c>
      <c r="D412" s="3">
        <f t="shared" si="23"/>
        <v>772380</v>
      </c>
      <c r="E412" s="3"/>
      <c r="F412" s="3"/>
      <c r="G412" s="3"/>
      <c r="H412" s="3"/>
      <c r="I412" s="3"/>
      <c r="J412" s="3"/>
      <c r="K412" s="3"/>
      <c r="L412" s="3"/>
      <c r="M412" s="3">
        <v>298000</v>
      </c>
      <c r="N412" s="3"/>
    </row>
    <row r="413" spans="1:14" ht="12.75">
      <c r="A413" s="189" t="s">
        <v>394</v>
      </c>
      <c r="B413" s="3">
        <f t="shared" si="25"/>
        <v>0</v>
      </c>
      <c r="C413" s="3">
        <f t="shared" si="24"/>
        <v>236980</v>
      </c>
      <c r="D413" s="3">
        <f t="shared" si="23"/>
        <v>535400</v>
      </c>
      <c r="E413" s="3">
        <v>236980</v>
      </c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>
      <c r="A414" s="189" t="s">
        <v>394</v>
      </c>
      <c r="B414" s="3">
        <f t="shared" si="25"/>
        <v>0</v>
      </c>
      <c r="C414" s="3">
        <f t="shared" si="24"/>
        <v>279650</v>
      </c>
      <c r="D414" s="3">
        <f t="shared" si="23"/>
        <v>255750</v>
      </c>
      <c r="E414" s="3">
        <v>279650</v>
      </c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>
      <c r="A415" s="189" t="s">
        <v>394</v>
      </c>
      <c r="B415" s="3">
        <f t="shared" si="25"/>
        <v>0</v>
      </c>
      <c r="C415" s="3">
        <f t="shared" si="24"/>
        <v>0</v>
      </c>
      <c r="D415" s="3">
        <f t="shared" si="23"/>
        <v>255750</v>
      </c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>
      <c r="A416" s="189">
        <v>18.12</v>
      </c>
      <c r="B416" s="3">
        <f t="shared" si="25"/>
        <v>287400</v>
      </c>
      <c r="C416" s="3">
        <f t="shared" si="24"/>
        <v>0</v>
      </c>
      <c r="D416" s="3">
        <f t="shared" si="23"/>
        <v>543150</v>
      </c>
      <c r="E416" s="3"/>
      <c r="F416" s="3"/>
      <c r="G416" s="3"/>
      <c r="H416" s="3"/>
      <c r="I416" s="3"/>
      <c r="J416" s="3"/>
      <c r="K416" s="3"/>
      <c r="L416" s="3"/>
      <c r="M416" s="3">
        <v>287400</v>
      </c>
      <c r="N416" s="3"/>
    </row>
    <row r="417" spans="1:14" ht="12.75">
      <c r="A417" s="189" t="s">
        <v>394</v>
      </c>
      <c r="B417" s="3">
        <f t="shared" si="25"/>
        <v>0</v>
      </c>
      <c r="C417" s="3">
        <f t="shared" si="24"/>
        <v>246870</v>
      </c>
      <c r="D417" s="3">
        <f t="shared" si="23"/>
        <v>296280</v>
      </c>
      <c r="E417" s="3">
        <v>246870</v>
      </c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>
      <c r="A418" s="189">
        <v>19.12</v>
      </c>
      <c r="B418" s="3">
        <f t="shared" si="25"/>
        <v>0</v>
      </c>
      <c r="C418" s="3">
        <f t="shared" si="24"/>
        <v>142680</v>
      </c>
      <c r="D418" s="3">
        <f t="shared" si="23"/>
        <v>153600</v>
      </c>
      <c r="E418" s="3">
        <v>142680</v>
      </c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>
      <c r="A419" s="189">
        <v>20.12</v>
      </c>
      <c r="B419" s="3">
        <f t="shared" si="1"/>
        <v>0</v>
      </c>
      <c r="C419" s="3">
        <f t="shared" si="24"/>
        <v>0</v>
      </c>
      <c r="D419" s="3">
        <f t="shared" si="23"/>
        <v>153600</v>
      </c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>
      <c r="A420" s="189" t="s">
        <v>394</v>
      </c>
      <c r="B420" s="3">
        <f t="shared" si="1"/>
        <v>0</v>
      </c>
      <c r="C420" s="3">
        <f t="shared" si="24"/>
        <v>154600</v>
      </c>
      <c r="D420" s="3">
        <f t="shared" si="23"/>
        <v>-1000</v>
      </c>
      <c r="E420" s="3">
        <v>154600</v>
      </c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>
      <c r="A421" s="189" t="s">
        <v>394</v>
      </c>
      <c r="B421" s="3">
        <f t="shared" si="1"/>
        <v>900000</v>
      </c>
      <c r="C421" s="3">
        <f t="shared" si="24"/>
        <v>0</v>
      </c>
      <c r="D421" s="3">
        <f t="shared" si="23"/>
        <v>899000</v>
      </c>
      <c r="E421" s="3"/>
      <c r="F421" s="3"/>
      <c r="G421" s="3"/>
      <c r="H421" s="3"/>
      <c r="I421" s="3"/>
      <c r="J421" s="3"/>
      <c r="K421" s="3"/>
      <c r="L421" s="3"/>
      <c r="M421" s="3"/>
      <c r="N421" s="3">
        <v>900000</v>
      </c>
    </row>
    <row r="422" spans="1:14" ht="12.75">
      <c r="A422" s="189">
        <v>22.12</v>
      </c>
      <c r="B422" s="3">
        <f t="shared" si="1"/>
        <v>276800</v>
      </c>
      <c r="C422" s="3">
        <f t="shared" si="24"/>
        <v>0</v>
      </c>
      <c r="D422" s="3">
        <f t="shared" si="23"/>
        <v>1175800</v>
      </c>
      <c r="E422" s="3"/>
      <c r="F422" s="3"/>
      <c r="G422" s="3"/>
      <c r="H422" s="3"/>
      <c r="I422" s="3"/>
      <c r="J422" s="3"/>
      <c r="K422" s="3"/>
      <c r="L422" s="3"/>
      <c r="M422" s="3">
        <v>276800</v>
      </c>
      <c r="N422" s="3"/>
    </row>
    <row r="423" spans="1:14" ht="12.75">
      <c r="A423" s="189">
        <v>23.12</v>
      </c>
      <c r="B423" s="3">
        <f t="shared" si="1"/>
        <v>0</v>
      </c>
      <c r="C423" s="3">
        <f t="shared" si="24"/>
        <v>246500</v>
      </c>
      <c r="D423" s="3">
        <f t="shared" si="23"/>
        <v>929300</v>
      </c>
      <c r="E423" s="3">
        <v>246500</v>
      </c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>
      <c r="A424" s="189">
        <v>24.12</v>
      </c>
      <c r="B424" s="3">
        <f>M424+N424</f>
        <v>294600</v>
      </c>
      <c r="C424" s="3">
        <f t="shared" si="24"/>
        <v>0</v>
      </c>
      <c r="D424" s="3">
        <f t="shared" si="23"/>
        <v>1223900</v>
      </c>
      <c r="E424" s="3"/>
      <c r="F424" s="3"/>
      <c r="G424" s="3"/>
      <c r="H424" s="3"/>
      <c r="I424" s="3"/>
      <c r="J424" s="3"/>
      <c r="K424" s="3"/>
      <c r="L424" s="3"/>
      <c r="M424" s="3">
        <v>294600</v>
      </c>
      <c r="N424" s="3"/>
    </row>
    <row r="425" spans="1:14" ht="12.75">
      <c r="A425" s="189">
        <v>26.12</v>
      </c>
      <c r="B425" s="3">
        <f>M425+N425</f>
        <v>0</v>
      </c>
      <c r="C425" s="3">
        <f t="shared" si="24"/>
        <v>1100000</v>
      </c>
      <c r="D425" s="3">
        <f t="shared" si="23"/>
        <v>123900</v>
      </c>
      <c r="E425" s="3"/>
      <c r="F425" s="3">
        <v>1100000</v>
      </c>
      <c r="G425" s="3"/>
      <c r="H425" s="3"/>
      <c r="I425" s="3"/>
      <c r="J425" s="3"/>
      <c r="K425" s="3"/>
      <c r="L425" s="3"/>
      <c r="M425" s="3"/>
      <c r="N425" s="3"/>
    </row>
    <row r="426" spans="1:14" ht="12.75">
      <c r="A426" s="189">
        <v>26.12</v>
      </c>
      <c r="B426" s="3">
        <f>M426+N426</f>
        <v>250000</v>
      </c>
      <c r="C426" s="3">
        <f t="shared" si="24"/>
        <v>0</v>
      </c>
      <c r="D426" s="3">
        <f t="shared" si="23"/>
        <v>373900</v>
      </c>
      <c r="E426" s="3"/>
      <c r="F426" s="3"/>
      <c r="G426" s="3"/>
      <c r="H426" s="3"/>
      <c r="I426" s="3"/>
      <c r="J426" s="3"/>
      <c r="K426" s="3"/>
      <c r="L426" s="3"/>
      <c r="M426" s="3"/>
      <c r="N426" s="3">
        <v>250000</v>
      </c>
    </row>
    <row r="427" spans="1:14" ht="12.75">
      <c r="A427" s="189">
        <v>27.12</v>
      </c>
      <c r="B427" s="3">
        <f t="shared" si="1"/>
        <v>0</v>
      </c>
      <c r="C427" s="3">
        <f t="shared" si="24"/>
        <v>0</v>
      </c>
      <c r="D427" s="3">
        <f t="shared" si="23"/>
        <v>373900</v>
      </c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>
      <c r="A428" s="189" t="s">
        <v>394</v>
      </c>
      <c r="B428" s="3">
        <f t="shared" si="1"/>
        <v>0</v>
      </c>
      <c r="C428" s="3">
        <f t="shared" si="24"/>
        <v>186300</v>
      </c>
      <c r="D428" s="3">
        <f t="shared" si="23"/>
        <v>187600</v>
      </c>
      <c r="E428" s="3">
        <v>186300</v>
      </c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>
      <c r="A429" s="189" t="s">
        <v>394</v>
      </c>
      <c r="B429" s="3">
        <f t="shared" si="1"/>
        <v>265000</v>
      </c>
      <c r="C429" s="3">
        <f t="shared" si="24"/>
        <v>0</v>
      </c>
      <c r="D429" s="3">
        <f t="shared" si="23"/>
        <v>452600</v>
      </c>
      <c r="E429" s="3"/>
      <c r="F429" s="3"/>
      <c r="G429" s="3"/>
      <c r="H429" s="3"/>
      <c r="I429" s="3"/>
      <c r="J429" s="3"/>
      <c r="K429" s="3"/>
      <c r="L429" s="3"/>
      <c r="M429" s="3">
        <v>265000</v>
      </c>
      <c r="N429" s="3"/>
    </row>
    <row r="430" spans="1:14" ht="12.75">
      <c r="A430" s="189">
        <v>28.12</v>
      </c>
      <c r="B430" s="3">
        <f t="shared" si="1"/>
        <v>0</v>
      </c>
      <c r="C430" s="3">
        <f t="shared" si="24"/>
        <v>276580</v>
      </c>
      <c r="D430" s="3">
        <f t="shared" si="23"/>
        <v>176020</v>
      </c>
      <c r="E430" s="3">
        <v>276580</v>
      </c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>
      <c r="A431" s="189">
        <v>29.12</v>
      </c>
      <c r="B431" s="3">
        <f aca="true" t="shared" si="26" ref="B431:B436">M431+N431</f>
        <v>141768</v>
      </c>
      <c r="C431" s="3">
        <f t="shared" si="24"/>
        <v>0</v>
      </c>
      <c r="D431" s="3">
        <f t="shared" si="23"/>
        <v>317788</v>
      </c>
      <c r="E431" s="3"/>
      <c r="F431" s="3"/>
      <c r="G431" s="3"/>
      <c r="H431" s="3"/>
      <c r="I431" s="3"/>
      <c r="J431" s="3"/>
      <c r="K431" s="3"/>
      <c r="L431" s="3"/>
      <c r="M431" s="3">
        <v>141768</v>
      </c>
      <c r="N431" s="3"/>
    </row>
    <row r="432" spans="1:14" ht="12.75">
      <c r="A432" s="189" t="s">
        <v>459</v>
      </c>
      <c r="B432" s="3">
        <f t="shared" si="26"/>
        <v>0</v>
      </c>
      <c r="C432" s="3">
        <f t="shared" si="24"/>
        <v>268560</v>
      </c>
      <c r="D432" s="3">
        <f t="shared" si="23"/>
        <v>49228</v>
      </c>
      <c r="E432" s="3">
        <v>268560</v>
      </c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>
      <c r="A433" s="189">
        <v>30.12</v>
      </c>
      <c r="B433" s="3">
        <f t="shared" si="26"/>
        <v>0</v>
      </c>
      <c r="C433" s="3">
        <f t="shared" si="24"/>
        <v>24000</v>
      </c>
      <c r="D433" s="3">
        <f t="shared" si="23"/>
        <v>25228</v>
      </c>
      <c r="E433" s="3"/>
      <c r="F433" s="3"/>
      <c r="G433" s="3"/>
      <c r="H433" s="3"/>
      <c r="I433" s="3"/>
      <c r="J433" s="3"/>
      <c r="K433" s="3">
        <v>24000</v>
      </c>
      <c r="L433" s="3"/>
      <c r="M433" s="3"/>
      <c r="N433" s="3"/>
    </row>
    <row r="434" spans="1:14" ht="12.75">
      <c r="A434" s="189">
        <v>31.12</v>
      </c>
      <c r="B434" s="3">
        <f t="shared" si="26"/>
        <v>186313</v>
      </c>
      <c r="C434" s="3">
        <f t="shared" si="24"/>
        <v>0</v>
      </c>
      <c r="D434" s="3">
        <f t="shared" si="23"/>
        <v>211541</v>
      </c>
      <c r="E434" s="3"/>
      <c r="F434" s="3"/>
      <c r="G434" s="3"/>
      <c r="H434" s="3"/>
      <c r="I434" s="3"/>
      <c r="J434" s="3"/>
      <c r="K434" s="3"/>
      <c r="L434" s="3"/>
      <c r="M434" s="3">
        <v>186313</v>
      </c>
      <c r="N434" s="3"/>
    </row>
    <row r="435" spans="1:14" ht="12.75">
      <c r="A435" s="189" t="s">
        <v>459</v>
      </c>
      <c r="B435" s="3">
        <f t="shared" si="26"/>
        <v>0</v>
      </c>
      <c r="C435" s="3">
        <f t="shared" si="24"/>
        <v>184228</v>
      </c>
      <c r="D435" s="3">
        <f t="shared" si="23"/>
        <v>27313</v>
      </c>
      <c r="E435" s="3">
        <v>184228</v>
      </c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>
      <c r="A436" s="189"/>
      <c r="B436" s="3">
        <f t="shared" si="26"/>
        <v>0</v>
      </c>
      <c r="C436" s="3">
        <f t="shared" si="24"/>
        <v>0</v>
      </c>
      <c r="D436" s="3">
        <f t="shared" si="23"/>
        <v>27313</v>
      </c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>
      <c r="A437" s="218"/>
      <c r="B437" s="209">
        <f>SUM(B3:B436)</f>
        <v>57182169</v>
      </c>
      <c r="C437" s="209">
        <f>SUM(C3:C436)</f>
        <v>57174856</v>
      </c>
      <c r="D437" s="209">
        <f>D3+B437-C437</f>
        <v>27313</v>
      </c>
      <c r="E437" s="209">
        <f aca="true" t="shared" si="27" ref="E437:N437">SUM(E3:E436)</f>
        <v>44166254</v>
      </c>
      <c r="F437" s="209">
        <f t="shared" si="27"/>
        <v>8740400</v>
      </c>
      <c r="G437" s="209">
        <f t="shared" si="27"/>
        <v>895129</v>
      </c>
      <c r="H437" s="209">
        <f t="shared" si="27"/>
        <v>95600</v>
      </c>
      <c r="I437" s="209">
        <f t="shared" si="27"/>
        <v>614337</v>
      </c>
      <c r="J437" s="209">
        <f t="shared" si="27"/>
        <v>126632</v>
      </c>
      <c r="K437" s="209">
        <f t="shared" si="27"/>
        <v>338450</v>
      </c>
      <c r="L437" s="209">
        <f t="shared" si="27"/>
        <v>2198054</v>
      </c>
      <c r="M437" s="209">
        <f t="shared" si="27"/>
        <v>34832169</v>
      </c>
      <c r="N437" s="209">
        <f t="shared" si="27"/>
        <v>22350000</v>
      </c>
    </row>
    <row r="438" spans="1:14" ht="12.75">
      <c r="A438" s="190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>
      <c r="A439" s="190"/>
      <c r="B439" s="3"/>
      <c r="C439" s="3"/>
      <c r="D439" s="3"/>
      <c r="E439" s="3"/>
      <c r="F439" s="3" t="s">
        <v>455</v>
      </c>
      <c r="G439" s="3"/>
      <c r="H439" s="3"/>
      <c r="I439" s="3"/>
      <c r="J439" s="3"/>
      <c r="K439" s="3"/>
      <c r="L439" s="3"/>
      <c r="M439" s="3"/>
      <c r="N439" s="3"/>
    </row>
    <row r="440" spans="1:14" ht="12.75">
      <c r="A440" s="190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>
      <c r="A441" s="190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>
      <c r="A442" s="190"/>
      <c r="B442" s="3"/>
      <c r="C442" s="3"/>
      <c r="D442" s="3"/>
      <c r="E442" s="3"/>
      <c r="F442" s="3"/>
      <c r="G442" s="3" t="s">
        <v>456</v>
      </c>
      <c r="H442" s="3"/>
      <c r="I442" s="3"/>
      <c r="J442" s="3"/>
      <c r="K442" s="3"/>
      <c r="L442" s="3"/>
      <c r="M442" s="3"/>
      <c r="N442" s="3"/>
    </row>
    <row r="443" spans="1:14" ht="12.75">
      <c r="A443" s="190"/>
      <c r="B443" s="3"/>
      <c r="C443" s="3"/>
      <c r="D443" s="3"/>
      <c r="E443" s="3"/>
      <c r="F443" s="3"/>
      <c r="G443" s="3">
        <v>531</v>
      </c>
      <c r="H443" s="3"/>
      <c r="I443" s="3"/>
      <c r="J443" s="3">
        <f>B437</f>
        <v>57182169</v>
      </c>
      <c r="K443" s="3"/>
      <c r="L443" s="3"/>
      <c r="M443" s="3"/>
      <c r="N443" s="3"/>
    </row>
    <row r="444" spans="1:14" ht="12.75">
      <c r="A444" s="190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>
        <v>411</v>
      </c>
      <c r="M444" s="219">
        <f>M437</f>
        <v>34832169</v>
      </c>
      <c r="N444" s="3"/>
    </row>
    <row r="445" spans="1:14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>
        <v>581</v>
      </c>
      <c r="M445" s="3">
        <f>N437</f>
        <v>22350000</v>
      </c>
      <c r="N445" s="3"/>
    </row>
    <row r="446" spans="1:14" ht="12.75">
      <c r="A446" s="3"/>
      <c r="B446" s="3"/>
      <c r="C446" s="3"/>
      <c r="D446" s="3"/>
      <c r="E446" s="3"/>
      <c r="F446" s="3"/>
      <c r="G446" s="3"/>
      <c r="H446" s="3"/>
      <c r="I446" s="3"/>
      <c r="J446" s="209">
        <f>SUM(J443:J445)</f>
        <v>57182169</v>
      </c>
      <c r="K446" s="209"/>
      <c r="L446" s="209"/>
      <c r="M446" s="220">
        <f>SUM(M444:M445)</f>
        <v>57182169</v>
      </c>
      <c r="N446" s="3"/>
    </row>
    <row r="447" spans="1:14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>
      <c r="A448" s="3"/>
      <c r="B448" s="3"/>
      <c r="C448" s="3"/>
      <c r="D448" s="3"/>
      <c r="E448" s="3"/>
      <c r="F448" s="3"/>
      <c r="G448" s="3" t="s">
        <v>457</v>
      </c>
      <c r="H448" s="3"/>
      <c r="I448" s="3"/>
      <c r="J448" s="3"/>
      <c r="K448" s="3"/>
      <c r="L448" s="3"/>
      <c r="M448" s="3"/>
      <c r="N448" s="3"/>
    </row>
    <row r="449" spans="1:14" ht="12.75">
      <c r="A449" s="3"/>
      <c r="B449" s="3"/>
      <c r="C449" s="3"/>
      <c r="D449" s="3"/>
      <c r="E449" s="3"/>
      <c r="F449" s="3"/>
      <c r="G449" s="3">
        <v>401</v>
      </c>
      <c r="H449" s="3"/>
      <c r="I449" s="3"/>
      <c r="J449" s="3">
        <f>E437</f>
        <v>44166254</v>
      </c>
      <c r="K449" s="3"/>
      <c r="L449" s="3">
        <v>531</v>
      </c>
      <c r="M449" s="219">
        <f>C437</f>
        <v>57174856</v>
      </c>
      <c r="N449" s="3"/>
    </row>
    <row r="450" spans="1:14" ht="12.75">
      <c r="A450" s="3"/>
      <c r="B450" s="3"/>
      <c r="C450" s="3"/>
      <c r="D450" s="3"/>
      <c r="E450" s="3"/>
      <c r="F450" s="3"/>
      <c r="G450" s="3">
        <v>421</v>
      </c>
      <c r="H450" s="3"/>
      <c r="I450" s="3"/>
      <c r="J450" s="3">
        <f>L437</f>
        <v>2198054</v>
      </c>
      <c r="K450" s="3"/>
      <c r="L450" s="3" t="s">
        <v>423</v>
      </c>
      <c r="M450" s="3"/>
      <c r="N450" s="3"/>
    </row>
    <row r="451" spans="1:14" ht="12.75">
      <c r="A451" s="3"/>
      <c r="B451" s="3"/>
      <c r="C451" s="3"/>
      <c r="D451" s="3"/>
      <c r="E451" s="3"/>
      <c r="F451" s="3"/>
      <c r="G451" s="3">
        <v>581</v>
      </c>
      <c r="H451" s="3"/>
      <c r="I451" s="3"/>
      <c r="J451" s="3">
        <f>F437</f>
        <v>8740400</v>
      </c>
      <c r="K451" s="3"/>
      <c r="L451" s="3"/>
      <c r="M451" s="3"/>
      <c r="N451" s="3"/>
    </row>
    <row r="452" spans="1:14" ht="12.75">
      <c r="A452" s="3"/>
      <c r="B452" s="3"/>
      <c r="C452" s="3"/>
      <c r="D452" s="3"/>
      <c r="E452" s="3"/>
      <c r="F452" s="3"/>
      <c r="G452" s="3">
        <v>423</v>
      </c>
      <c r="H452" s="3"/>
      <c r="I452" s="3"/>
      <c r="J452" s="3">
        <f>G437</f>
        <v>895129</v>
      </c>
      <c r="K452" s="3"/>
      <c r="L452" s="3"/>
      <c r="M452" s="3"/>
      <c r="N452" s="3"/>
    </row>
    <row r="453" spans="1:14" ht="12.75">
      <c r="A453" s="3"/>
      <c r="B453" s="3"/>
      <c r="C453" s="3"/>
      <c r="D453" s="3"/>
      <c r="E453" s="3"/>
      <c r="F453" s="3"/>
      <c r="G453" s="3">
        <v>442</v>
      </c>
      <c r="H453" s="3"/>
      <c r="I453" s="3"/>
      <c r="J453" s="3">
        <f>H437</f>
        <v>95600</v>
      </c>
      <c r="K453" s="3"/>
      <c r="L453" s="3"/>
      <c r="M453" s="3"/>
      <c r="N453" s="3"/>
    </row>
    <row r="454" spans="1:14" ht="12.75">
      <c r="A454" s="3"/>
      <c r="B454" s="3"/>
      <c r="C454" s="3"/>
      <c r="D454" s="3"/>
      <c r="E454" s="3"/>
      <c r="F454" s="3"/>
      <c r="G454" s="3">
        <v>444</v>
      </c>
      <c r="H454" s="3"/>
      <c r="I454" s="3"/>
      <c r="J454" s="3">
        <f>J437</f>
        <v>126632</v>
      </c>
      <c r="K454" s="3"/>
      <c r="L454" s="3"/>
      <c r="M454" s="3"/>
      <c r="N454" s="3"/>
    </row>
    <row r="455" spans="1:14" ht="12.75">
      <c r="A455" s="3"/>
      <c r="B455" s="3"/>
      <c r="C455" s="3"/>
      <c r="D455" s="3"/>
      <c r="E455" s="3"/>
      <c r="F455" s="3"/>
      <c r="G455" s="3">
        <v>445</v>
      </c>
      <c r="H455" s="3"/>
      <c r="I455" s="3"/>
      <c r="J455" s="3">
        <f>I437</f>
        <v>614337</v>
      </c>
      <c r="K455" s="3"/>
      <c r="L455" s="3"/>
      <c r="M455" s="3"/>
      <c r="N455" s="3"/>
    </row>
    <row r="456" spans="1:14" ht="12.75">
      <c r="A456" s="3"/>
      <c r="B456" s="3"/>
      <c r="C456" s="3"/>
      <c r="D456" s="3"/>
      <c r="E456" s="3"/>
      <c r="F456" s="3"/>
      <c r="G456" s="3">
        <v>613</v>
      </c>
      <c r="H456" s="3"/>
      <c r="I456" s="3"/>
      <c r="J456" s="3">
        <f>K437</f>
        <v>338450</v>
      </c>
      <c r="K456" s="3"/>
      <c r="L456" s="3"/>
      <c r="M456" s="3"/>
      <c r="N456" s="3"/>
    </row>
    <row r="457" spans="1:14" ht="12.75">
      <c r="A457" s="3"/>
      <c r="B457" s="3"/>
      <c r="C457" s="3"/>
      <c r="D457" s="3"/>
      <c r="E457" s="3"/>
      <c r="F457" s="3"/>
      <c r="G457" s="3"/>
      <c r="H457" s="3"/>
      <c r="I457" s="3"/>
      <c r="J457" s="209">
        <f>SUM(J449:J456)</f>
        <v>57174856</v>
      </c>
      <c r="K457" s="209"/>
      <c r="L457" s="209"/>
      <c r="M457" s="209">
        <f>SUM(M449:M455)</f>
        <v>57174856</v>
      </c>
      <c r="N457" s="3"/>
    </row>
    <row r="458" spans="1:14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>
      <c r="A459" s="3"/>
      <c r="B459" s="3"/>
      <c r="C459" s="3"/>
      <c r="D459" s="3"/>
      <c r="E459" s="3"/>
      <c r="F459" s="3"/>
      <c r="G459" s="3"/>
      <c r="H459" s="3"/>
      <c r="I459" s="3"/>
      <c r="J459" s="209">
        <f>J446+J457</f>
        <v>114357025</v>
      </c>
      <c r="K459" s="209"/>
      <c r="L459" s="209">
        <f>L446+L457</f>
        <v>0</v>
      </c>
      <c r="M459" s="209">
        <f>M446+M457</f>
        <v>114357025</v>
      </c>
      <c r="N459" s="3"/>
    </row>
    <row r="460" spans="1:14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79" ht="12.75">
      <c r="L479">
        <v>1</v>
      </c>
    </row>
  </sheetData>
  <sheetProtection/>
  <mergeCells count="3">
    <mergeCell ref="A1:C1"/>
    <mergeCell ref="E1:L1"/>
    <mergeCell ref="M1:N1"/>
  </mergeCells>
  <printOptions/>
  <pageMargins left="0.25" right="0.25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275"/>
  <sheetViews>
    <sheetView zoomScalePageLayoutView="0" workbookViewId="0" topLeftCell="A1">
      <pane xSplit="5" ySplit="2" topLeftCell="F25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:T277"/>
    </sheetView>
  </sheetViews>
  <sheetFormatPr defaultColWidth="9.140625" defaultRowHeight="12.75"/>
  <cols>
    <col min="1" max="1" width="5.421875" style="0" customWidth="1"/>
    <col min="2" max="2" width="12.421875" style="0" customWidth="1"/>
    <col min="3" max="3" width="8.28125" style="0" customWidth="1"/>
    <col min="4" max="4" width="10.7109375" style="0" customWidth="1"/>
    <col min="6" max="6" width="7.00390625" style="0" customWidth="1"/>
    <col min="8" max="8" width="10.7109375" style="0" customWidth="1"/>
    <col min="9" max="9" width="4.8515625" style="0" customWidth="1"/>
    <col min="11" max="11" width="0.2890625" style="0" customWidth="1"/>
    <col min="12" max="12" width="1.28515625" style="0" customWidth="1"/>
    <col min="13" max="13" width="0.13671875" style="0" hidden="1" customWidth="1"/>
    <col min="14" max="14" width="0.2890625" style="0" hidden="1" customWidth="1"/>
    <col min="15" max="15" width="6.00390625" style="0" customWidth="1"/>
    <col min="16" max="16" width="4.57421875" style="0" customWidth="1"/>
    <col min="17" max="17" width="8.7109375" style="0" customWidth="1"/>
    <col min="19" max="19" width="6.140625" style="0" customWidth="1"/>
  </cols>
  <sheetData>
    <row r="1" spans="1:10" s="5" customFormat="1" ht="15.75">
      <c r="A1" s="384" t="s">
        <v>438</v>
      </c>
      <c r="B1" s="384"/>
      <c r="C1" s="384"/>
      <c r="D1" s="5" t="s">
        <v>374</v>
      </c>
      <c r="F1" s="5" t="s">
        <v>375</v>
      </c>
      <c r="J1" s="5" t="s">
        <v>376</v>
      </c>
    </row>
    <row r="2" spans="1:31" s="197" customFormat="1" ht="12.75">
      <c r="A2" s="196" t="s">
        <v>377</v>
      </c>
      <c r="B2" s="196" t="s">
        <v>378</v>
      </c>
      <c r="C2" s="196" t="s">
        <v>379</v>
      </c>
      <c r="D2" s="196" t="s">
        <v>380</v>
      </c>
      <c r="E2" s="196" t="s">
        <v>349</v>
      </c>
      <c r="F2" s="196" t="s">
        <v>3</v>
      </c>
      <c r="G2" s="196" t="s">
        <v>4</v>
      </c>
      <c r="H2" s="196" t="s">
        <v>381</v>
      </c>
      <c r="I2" s="196" t="s">
        <v>382</v>
      </c>
      <c r="J2" s="196" t="s">
        <v>383</v>
      </c>
      <c r="K2" s="196" t="s">
        <v>384</v>
      </c>
      <c r="L2" s="196" t="s">
        <v>385</v>
      </c>
      <c r="M2" s="196" t="s">
        <v>386</v>
      </c>
      <c r="N2" s="196" t="s">
        <v>387</v>
      </c>
      <c r="O2" s="196" t="s">
        <v>388</v>
      </c>
      <c r="P2" s="196" t="s">
        <v>389</v>
      </c>
      <c r="Q2" s="196" t="s">
        <v>390</v>
      </c>
      <c r="R2" s="196" t="s">
        <v>391</v>
      </c>
      <c r="S2" s="196" t="s">
        <v>381</v>
      </c>
      <c r="T2" s="196" t="s">
        <v>376</v>
      </c>
      <c r="U2" s="196" t="s">
        <v>445</v>
      </c>
      <c r="V2" s="196" t="s">
        <v>392</v>
      </c>
      <c r="W2" s="196"/>
      <c r="X2" s="196"/>
      <c r="Y2" s="196"/>
      <c r="Z2" s="196"/>
      <c r="AA2" s="196"/>
      <c r="AB2" s="196"/>
      <c r="AC2" s="196"/>
      <c r="AD2" s="196"/>
      <c r="AE2" s="196"/>
    </row>
    <row r="3" spans="1:31" s="200" customFormat="1" ht="12.75">
      <c r="A3" s="385" t="s">
        <v>439</v>
      </c>
      <c r="B3" s="385"/>
      <c r="C3" s="385"/>
      <c r="D3" s="198"/>
      <c r="E3" s="3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213"/>
      <c r="T3" s="198"/>
      <c r="U3" s="198"/>
      <c r="V3" s="199"/>
      <c r="W3" s="198"/>
      <c r="X3" s="198"/>
      <c r="Y3" s="198"/>
      <c r="Z3" s="198"/>
      <c r="AA3" s="198"/>
      <c r="AB3" s="198"/>
      <c r="AC3" s="198"/>
      <c r="AD3" s="198"/>
      <c r="AE3" s="198"/>
    </row>
    <row r="4" spans="1:31" ht="12.75">
      <c r="A4" s="437"/>
      <c r="B4" s="204" t="s">
        <v>346</v>
      </c>
      <c r="C4" s="204">
        <f>F4+G4+H4+I4</f>
        <v>0</v>
      </c>
      <c r="D4" s="204">
        <f aca="true" t="shared" si="0" ref="D4:D156">J4+K4+L4+M4+N4+O4+P4+Q4+R4+S4+T4+U4+V4</f>
        <v>0</v>
      </c>
      <c r="E4" s="204">
        <v>2569453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16"/>
      <c r="T4" s="204"/>
      <c r="U4" s="204"/>
      <c r="V4" s="201"/>
      <c r="W4" s="3"/>
      <c r="X4" s="3"/>
      <c r="Y4" s="3"/>
      <c r="Z4" s="3"/>
      <c r="AA4" s="3"/>
      <c r="AB4" s="3"/>
      <c r="AC4" s="3"/>
      <c r="AD4" s="3"/>
      <c r="AE4" s="3"/>
    </row>
    <row r="5" spans="1:21" ht="12.75">
      <c r="A5" s="438">
        <v>7.01</v>
      </c>
      <c r="B5" s="204" t="s">
        <v>403</v>
      </c>
      <c r="C5" s="204">
        <f>F5+G5+H5+I5</f>
        <v>0</v>
      </c>
      <c r="D5" s="204">
        <f t="shared" si="0"/>
        <v>500000</v>
      </c>
      <c r="E5" s="204">
        <f>E4+C5-D5</f>
        <v>2069453</v>
      </c>
      <c r="F5" s="204"/>
      <c r="G5" s="204"/>
      <c r="H5" s="204"/>
      <c r="I5" s="204"/>
      <c r="J5" s="204">
        <v>500000</v>
      </c>
      <c r="K5" s="204"/>
      <c r="L5" s="204"/>
      <c r="M5" s="204"/>
      <c r="N5" s="204"/>
      <c r="O5" s="204"/>
      <c r="P5" s="204"/>
      <c r="Q5" s="204"/>
      <c r="R5" s="204"/>
      <c r="S5" s="216"/>
      <c r="T5" s="204"/>
      <c r="U5" s="204"/>
    </row>
    <row r="6" spans="1:21" ht="12.75">
      <c r="A6" s="438">
        <v>14.01</v>
      </c>
      <c r="B6" s="204" t="s">
        <v>403</v>
      </c>
      <c r="C6" s="204">
        <f>F6+G6+H6+I6</f>
        <v>0</v>
      </c>
      <c r="D6" s="204">
        <f t="shared" si="0"/>
        <v>1188300</v>
      </c>
      <c r="E6" s="204">
        <f>E5+C6-D6</f>
        <v>881153</v>
      </c>
      <c r="F6" s="204"/>
      <c r="G6" s="204"/>
      <c r="H6" s="204"/>
      <c r="I6" s="204"/>
      <c r="J6" s="204">
        <v>1188300</v>
      </c>
      <c r="K6" s="204"/>
      <c r="L6" s="204"/>
      <c r="M6" s="204"/>
      <c r="N6" s="204"/>
      <c r="O6" s="204"/>
      <c r="P6" s="204"/>
      <c r="Q6" s="204"/>
      <c r="R6" s="204"/>
      <c r="S6" s="216"/>
      <c r="T6" s="204"/>
      <c r="U6" s="204"/>
    </row>
    <row r="7" spans="1:21" ht="12.75">
      <c r="A7" s="438">
        <v>14.01</v>
      </c>
      <c r="B7" s="204" t="s">
        <v>398</v>
      </c>
      <c r="C7" s="204">
        <f>F7+G7+H7+I7</f>
        <v>0</v>
      </c>
      <c r="D7" s="204">
        <f t="shared" si="0"/>
        <v>800000</v>
      </c>
      <c r="E7" s="204">
        <f>E6+C7-D7</f>
        <v>81153</v>
      </c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>
        <v>800000</v>
      </c>
      <c r="R7" s="204"/>
      <c r="S7" s="216"/>
      <c r="T7" s="204"/>
      <c r="U7" s="204"/>
    </row>
    <row r="8" spans="1:21" ht="12.75">
      <c r="A8" s="438">
        <v>23.01</v>
      </c>
      <c r="B8" s="204" t="s">
        <v>440</v>
      </c>
      <c r="C8" s="204">
        <f aca="true" t="shared" si="1" ref="C8:C156">F8+G8+H8+I8</f>
        <v>3414857</v>
      </c>
      <c r="D8" s="204">
        <f t="shared" si="0"/>
        <v>0</v>
      </c>
      <c r="E8" s="204">
        <f>E7+C8-D8</f>
        <v>3496010</v>
      </c>
      <c r="F8" s="204"/>
      <c r="G8" s="204">
        <v>3414857</v>
      </c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16"/>
      <c r="T8" s="204"/>
      <c r="U8" s="204"/>
    </row>
    <row r="9" spans="1:21" ht="12.75">
      <c r="A9" s="438">
        <v>24.01</v>
      </c>
      <c r="B9" s="204" t="s">
        <v>395</v>
      </c>
      <c r="C9" s="204">
        <f t="shared" si="1"/>
        <v>0</v>
      </c>
      <c r="D9" s="204">
        <f t="shared" si="0"/>
        <v>0</v>
      </c>
      <c r="E9" s="204">
        <f aca="true" t="shared" si="2" ref="E9:E147">E8+C9-D9</f>
        <v>3496010</v>
      </c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16"/>
      <c r="T9" s="204"/>
      <c r="U9" s="204"/>
    </row>
    <row r="10" spans="1:21" ht="12.75">
      <c r="A10" s="438" t="s">
        <v>394</v>
      </c>
      <c r="B10" s="204" t="s">
        <v>403</v>
      </c>
      <c r="C10" s="204">
        <f t="shared" si="1"/>
        <v>0</v>
      </c>
      <c r="D10" s="204">
        <f t="shared" si="0"/>
        <v>115756</v>
      </c>
      <c r="E10" s="204">
        <f t="shared" si="2"/>
        <v>3380254</v>
      </c>
      <c r="F10" s="204"/>
      <c r="G10" s="204"/>
      <c r="H10" s="204"/>
      <c r="I10" s="204"/>
      <c r="J10" s="204">
        <v>115756</v>
      </c>
      <c r="K10" s="204"/>
      <c r="L10" s="204"/>
      <c r="M10" s="204"/>
      <c r="N10" s="204"/>
      <c r="O10" s="204"/>
      <c r="P10" s="204"/>
      <c r="Q10" s="204"/>
      <c r="R10" s="204"/>
      <c r="S10" s="216"/>
      <c r="T10" s="204"/>
      <c r="U10" s="204"/>
    </row>
    <row r="11" spans="1:21" ht="12.75">
      <c r="A11" s="438" t="s">
        <v>394</v>
      </c>
      <c r="B11" s="204" t="s">
        <v>391</v>
      </c>
      <c r="C11" s="204">
        <f t="shared" si="1"/>
        <v>0</v>
      </c>
      <c r="D11" s="204">
        <f t="shared" si="0"/>
        <v>50</v>
      </c>
      <c r="E11" s="204">
        <f t="shared" si="2"/>
        <v>3380204</v>
      </c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>
        <v>50</v>
      </c>
      <c r="S11" s="216"/>
      <c r="T11" s="204"/>
      <c r="U11" s="204"/>
    </row>
    <row r="12" spans="1:21" ht="12.75">
      <c r="A12" s="438" t="s">
        <v>394</v>
      </c>
      <c r="B12" s="204" t="s">
        <v>403</v>
      </c>
      <c r="C12" s="204">
        <f t="shared" si="1"/>
        <v>0</v>
      </c>
      <c r="D12" s="204">
        <f t="shared" si="0"/>
        <v>179296</v>
      </c>
      <c r="E12" s="204">
        <f t="shared" si="2"/>
        <v>3200908</v>
      </c>
      <c r="F12" s="204"/>
      <c r="G12" s="204"/>
      <c r="H12" s="204"/>
      <c r="I12" s="204"/>
      <c r="J12" s="204">
        <v>179296</v>
      </c>
      <c r="K12" s="204"/>
      <c r="L12" s="204"/>
      <c r="M12" s="204"/>
      <c r="N12" s="204"/>
      <c r="O12" s="204"/>
      <c r="P12" s="204"/>
      <c r="Q12" s="204"/>
      <c r="R12" s="204"/>
      <c r="S12" s="216"/>
      <c r="T12" s="204"/>
      <c r="U12" s="204"/>
    </row>
    <row r="13" spans="1:21" ht="12.75">
      <c r="A13" s="438" t="s">
        <v>394</v>
      </c>
      <c r="B13" s="204" t="s">
        <v>391</v>
      </c>
      <c r="C13" s="204">
        <f t="shared" si="1"/>
        <v>0</v>
      </c>
      <c r="D13" s="204">
        <f t="shared" si="0"/>
        <v>50</v>
      </c>
      <c r="E13" s="204">
        <f t="shared" si="2"/>
        <v>3200858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>
        <v>50</v>
      </c>
      <c r="S13" s="216"/>
      <c r="T13" s="204"/>
      <c r="U13" s="204"/>
    </row>
    <row r="14" spans="1:21" ht="12.75">
      <c r="A14" s="438" t="s">
        <v>394</v>
      </c>
      <c r="B14" s="204" t="s">
        <v>403</v>
      </c>
      <c r="C14" s="204">
        <f t="shared" si="1"/>
        <v>0</v>
      </c>
      <c r="D14" s="204">
        <f t="shared" si="0"/>
        <v>92419</v>
      </c>
      <c r="E14" s="204">
        <f t="shared" si="2"/>
        <v>3108439</v>
      </c>
      <c r="F14" s="204"/>
      <c r="G14" s="204"/>
      <c r="H14" s="204"/>
      <c r="I14" s="204"/>
      <c r="J14" s="204">
        <v>92419</v>
      </c>
      <c r="K14" s="204"/>
      <c r="L14" s="204"/>
      <c r="M14" s="204"/>
      <c r="N14" s="204"/>
      <c r="O14" s="204"/>
      <c r="P14" s="204"/>
      <c r="Q14" s="204"/>
      <c r="R14" s="204"/>
      <c r="S14" s="216"/>
      <c r="T14" s="204"/>
      <c r="U14" s="204"/>
    </row>
    <row r="15" spans="1:21" ht="12.75">
      <c r="A15" s="438" t="s">
        <v>394</v>
      </c>
      <c r="B15" s="204" t="s">
        <v>391</v>
      </c>
      <c r="C15" s="204">
        <f t="shared" si="1"/>
        <v>0</v>
      </c>
      <c r="D15" s="204">
        <f t="shared" si="0"/>
        <v>50</v>
      </c>
      <c r="E15" s="204">
        <f t="shared" si="2"/>
        <v>3108389</v>
      </c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>
        <v>50</v>
      </c>
      <c r="S15" s="216"/>
      <c r="T15" s="204"/>
      <c r="U15" s="204"/>
    </row>
    <row r="16" spans="1:21" ht="12.75">
      <c r="A16" s="438" t="s">
        <v>394</v>
      </c>
      <c r="B16" s="204" t="s">
        <v>398</v>
      </c>
      <c r="C16" s="204">
        <f t="shared" si="1"/>
        <v>0</v>
      </c>
      <c r="D16" s="204">
        <f t="shared" si="0"/>
        <v>1500000</v>
      </c>
      <c r="E16" s="204">
        <f t="shared" si="2"/>
        <v>1608389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>
        <v>1500000</v>
      </c>
      <c r="R16" s="204"/>
      <c r="S16" s="216"/>
      <c r="T16" s="204"/>
      <c r="U16" s="204"/>
    </row>
    <row r="17" spans="1:21" ht="12.75">
      <c r="A17" s="438">
        <v>28.01</v>
      </c>
      <c r="B17" s="204" t="s">
        <v>391</v>
      </c>
      <c r="C17" s="204">
        <f t="shared" si="1"/>
        <v>0</v>
      </c>
      <c r="D17" s="204">
        <f t="shared" si="0"/>
        <v>167</v>
      </c>
      <c r="E17" s="204">
        <f t="shared" si="2"/>
        <v>1608222</v>
      </c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>
        <v>167</v>
      </c>
      <c r="S17" s="216"/>
      <c r="T17" s="204"/>
      <c r="U17" s="204"/>
    </row>
    <row r="18" spans="1:21" ht="12.75">
      <c r="A18" s="438">
        <v>30.01</v>
      </c>
      <c r="B18" s="204" t="s">
        <v>403</v>
      </c>
      <c r="C18" s="204">
        <f t="shared" si="1"/>
        <v>0</v>
      </c>
      <c r="D18" s="204">
        <f t="shared" si="0"/>
        <v>1000000</v>
      </c>
      <c r="E18" s="204">
        <f t="shared" si="2"/>
        <v>608222</v>
      </c>
      <c r="F18" s="204"/>
      <c r="G18" s="204"/>
      <c r="H18" s="204"/>
      <c r="I18" s="204"/>
      <c r="J18" s="204">
        <v>1000000</v>
      </c>
      <c r="K18" s="204"/>
      <c r="L18" s="204"/>
      <c r="M18" s="204"/>
      <c r="N18" s="204"/>
      <c r="O18" s="204"/>
      <c r="P18" s="204"/>
      <c r="Q18" s="204"/>
      <c r="R18" s="204"/>
      <c r="S18" s="216"/>
      <c r="T18" s="204"/>
      <c r="U18" s="204"/>
    </row>
    <row r="19" spans="1:21" ht="12.75">
      <c r="A19" s="438" t="s">
        <v>394</v>
      </c>
      <c r="B19" s="204" t="s">
        <v>403</v>
      </c>
      <c r="C19" s="204">
        <f t="shared" si="1"/>
        <v>0</v>
      </c>
      <c r="D19" s="204">
        <f t="shared" si="0"/>
        <v>300000</v>
      </c>
      <c r="E19" s="204">
        <f t="shared" si="2"/>
        <v>308222</v>
      </c>
      <c r="F19" s="204"/>
      <c r="G19" s="204"/>
      <c r="H19" s="204"/>
      <c r="I19" s="204"/>
      <c r="J19" s="204">
        <v>300000</v>
      </c>
      <c r="K19" s="204"/>
      <c r="L19" s="204"/>
      <c r="M19" s="204"/>
      <c r="N19" s="204"/>
      <c r="O19" s="204"/>
      <c r="P19" s="204"/>
      <c r="Q19" s="204"/>
      <c r="R19" s="204"/>
      <c r="S19" s="216"/>
      <c r="T19" s="204"/>
      <c r="U19" s="204"/>
    </row>
    <row r="20" spans="1:21" ht="12.75">
      <c r="A20" s="438" t="s">
        <v>394</v>
      </c>
      <c r="B20" s="204" t="s">
        <v>403</v>
      </c>
      <c r="C20" s="204">
        <f t="shared" si="1"/>
        <v>0</v>
      </c>
      <c r="D20" s="204">
        <f t="shared" si="0"/>
        <v>300000</v>
      </c>
      <c r="E20" s="204">
        <f t="shared" si="2"/>
        <v>8222</v>
      </c>
      <c r="F20" s="204"/>
      <c r="G20" s="204"/>
      <c r="H20" s="204"/>
      <c r="I20" s="204"/>
      <c r="J20" s="204">
        <v>300000</v>
      </c>
      <c r="K20" s="204"/>
      <c r="L20" s="204"/>
      <c r="M20" s="204"/>
      <c r="N20" s="204"/>
      <c r="O20" s="204"/>
      <c r="P20" s="204"/>
      <c r="Q20" s="204"/>
      <c r="R20" s="204"/>
      <c r="S20" s="216"/>
      <c r="T20" s="204"/>
      <c r="U20" s="204"/>
    </row>
    <row r="21" spans="1:21" ht="12.75">
      <c r="A21" s="438">
        <v>20.2</v>
      </c>
      <c r="B21" s="204" t="s">
        <v>440</v>
      </c>
      <c r="C21" s="204">
        <f t="shared" si="1"/>
        <v>410000</v>
      </c>
      <c r="D21" s="204">
        <f t="shared" si="0"/>
        <v>0</v>
      </c>
      <c r="E21" s="204">
        <f t="shared" si="2"/>
        <v>418222</v>
      </c>
      <c r="F21" s="204"/>
      <c r="G21" s="204">
        <v>410000</v>
      </c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16"/>
      <c r="T21" s="204"/>
      <c r="U21" s="204"/>
    </row>
    <row r="22" spans="1:21" ht="12.75">
      <c r="A22" s="438">
        <v>21.2</v>
      </c>
      <c r="B22" s="204" t="s">
        <v>403</v>
      </c>
      <c r="C22" s="204">
        <f t="shared" si="1"/>
        <v>0</v>
      </c>
      <c r="D22" s="204">
        <f t="shared" si="0"/>
        <v>204475</v>
      </c>
      <c r="E22" s="204">
        <f t="shared" si="2"/>
        <v>213747</v>
      </c>
      <c r="F22" s="204"/>
      <c r="G22" s="204"/>
      <c r="H22" s="204"/>
      <c r="I22" s="204"/>
      <c r="J22" s="204">
        <v>204475</v>
      </c>
      <c r="K22" s="204"/>
      <c r="L22" s="204"/>
      <c r="M22" s="204"/>
      <c r="N22" s="204"/>
      <c r="O22" s="204"/>
      <c r="P22" s="204"/>
      <c r="Q22" s="204"/>
      <c r="R22" s="204"/>
      <c r="S22" s="216"/>
      <c r="T22" s="204"/>
      <c r="U22" s="204"/>
    </row>
    <row r="23" spans="1:21" ht="12.75">
      <c r="A23" s="438" t="s">
        <v>394</v>
      </c>
      <c r="B23" s="204" t="s">
        <v>403</v>
      </c>
      <c r="C23" s="204">
        <f t="shared" si="1"/>
        <v>0</v>
      </c>
      <c r="D23" s="204">
        <f t="shared" si="0"/>
        <v>108114</v>
      </c>
      <c r="E23" s="204">
        <f t="shared" si="2"/>
        <v>105633</v>
      </c>
      <c r="F23" s="204"/>
      <c r="G23" s="204"/>
      <c r="H23" s="204"/>
      <c r="I23" s="204"/>
      <c r="J23" s="204">
        <v>108114</v>
      </c>
      <c r="K23" s="204"/>
      <c r="L23" s="204"/>
      <c r="M23" s="204"/>
      <c r="N23" s="204"/>
      <c r="O23" s="204"/>
      <c r="P23" s="204"/>
      <c r="Q23" s="204"/>
      <c r="R23" s="204"/>
      <c r="S23" s="216"/>
      <c r="T23" s="204"/>
      <c r="U23" s="204"/>
    </row>
    <row r="24" spans="1:21" ht="12.75">
      <c r="A24" s="438" t="s">
        <v>394</v>
      </c>
      <c r="B24" s="204" t="s">
        <v>391</v>
      </c>
      <c r="C24" s="204">
        <f t="shared" si="1"/>
        <v>0</v>
      </c>
      <c r="D24" s="204">
        <f t="shared" si="0"/>
        <v>250</v>
      </c>
      <c r="E24" s="204">
        <f t="shared" si="2"/>
        <v>105383</v>
      </c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>
        <v>250</v>
      </c>
      <c r="S24" s="216"/>
      <c r="T24" s="204"/>
      <c r="U24" s="204"/>
    </row>
    <row r="25" spans="1:21" ht="12.75">
      <c r="A25" s="438">
        <v>19.3</v>
      </c>
      <c r="B25" s="204" t="s">
        <v>403</v>
      </c>
      <c r="C25" s="204">
        <f t="shared" si="1"/>
        <v>980304</v>
      </c>
      <c r="D25" s="204">
        <f t="shared" si="0"/>
        <v>0</v>
      </c>
      <c r="E25" s="204">
        <f t="shared" si="2"/>
        <v>1085687</v>
      </c>
      <c r="F25" s="204"/>
      <c r="G25" s="204">
        <v>980304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16"/>
      <c r="T25" s="204"/>
      <c r="U25" s="204"/>
    </row>
    <row r="26" spans="1:21" ht="12.75">
      <c r="A26" s="438">
        <v>26.3</v>
      </c>
      <c r="B26" s="204" t="s">
        <v>398</v>
      </c>
      <c r="C26" s="204">
        <f t="shared" si="1"/>
        <v>0</v>
      </c>
      <c r="D26" s="204">
        <f t="shared" si="0"/>
        <v>100000</v>
      </c>
      <c r="E26" s="204">
        <f t="shared" si="2"/>
        <v>985687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>
        <v>100000</v>
      </c>
      <c r="R26" s="204"/>
      <c r="S26" s="216"/>
      <c r="T26" s="204"/>
      <c r="U26" s="204"/>
    </row>
    <row r="27" spans="1:21" ht="12.75">
      <c r="A27" s="438" t="s">
        <v>394</v>
      </c>
      <c r="B27" s="204" t="s">
        <v>403</v>
      </c>
      <c r="C27" s="204">
        <f t="shared" si="1"/>
        <v>0</v>
      </c>
      <c r="D27" s="204">
        <f t="shared" si="0"/>
        <v>400000</v>
      </c>
      <c r="E27" s="204">
        <f t="shared" si="2"/>
        <v>585687</v>
      </c>
      <c r="F27" s="204"/>
      <c r="G27" s="204"/>
      <c r="H27" s="204"/>
      <c r="I27" s="204"/>
      <c r="J27" s="204">
        <v>400000</v>
      </c>
      <c r="K27" s="204"/>
      <c r="L27" s="204"/>
      <c r="M27" s="204"/>
      <c r="N27" s="204"/>
      <c r="O27" s="204"/>
      <c r="P27" s="204"/>
      <c r="Q27" s="204"/>
      <c r="R27" s="204"/>
      <c r="S27" s="216"/>
      <c r="T27" s="204"/>
      <c r="U27" s="204"/>
    </row>
    <row r="28" spans="1:21" ht="12.75">
      <c r="A28" s="438" t="s">
        <v>394</v>
      </c>
      <c r="B28" s="204" t="s">
        <v>403</v>
      </c>
      <c r="C28" s="204">
        <f t="shared" si="1"/>
        <v>0</v>
      </c>
      <c r="D28" s="204">
        <f t="shared" si="0"/>
        <v>300000</v>
      </c>
      <c r="E28" s="204">
        <f t="shared" si="2"/>
        <v>285687</v>
      </c>
      <c r="F28" s="204"/>
      <c r="G28" s="204"/>
      <c r="H28" s="204"/>
      <c r="I28" s="204"/>
      <c r="J28" s="204">
        <v>300000</v>
      </c>
      <c r="K28" s="204"/>
      <c r="L28" s="204"/>
      <c r="M28" s="204"/>
      <c r="N28" s="204"/>
      <c r="O28" s="204"/>
      <c r="P28" s="204"/>
      <c r="Q28" s="204"/>
      <c r="R28" s="204"/>
      <c r="S28" s="216"/>
      <c r="T28" s="204"/>
      <c r="U28" s="204"/>
    </row>
    <row r="29" spans="1:21" ht="12.75">
      <c r="A29" s="438" t="s">
        <v>394</v>
      </c>
      <c r="B29" s="204" t="s">
        <v>403</v>
      </c>
      <c r="C29" s="204">
        <f t="shared" si="1"/>
        <v>0</v>
      </c>
      <c r="D29" s="204">
        <f t="shared" si="0"/>
        <v>37900</v>
      </c>
      <c r="E29" s="204">
        <f t="shared" si="2"/>
        <v>247787</v>
      </c>
      <c r="F29" s="204"/>
      <c r="G29" s="204"/>
      <c r="H29" s="204"/>
      <c r="I29" s="204"/>
      <c r="J29" s="204">
        <v>37900</v>
      </c>
      <c r="K29" s="204"/>
      <c r="L29" s="204"/>
      <c r="M29" s="204"/>
      <c r="N29" s="204"/>
      <c r="O29" s="204"/>
      <c r="P29" s="204"/>
      <c r="Q29" s="204"/>
      <c r="R29" s="204"/>
      <c r="S29" s="216"/>
      <c r="T29" s="204"/>
      <c r="U29" s="204"/>
    </row>
    <row r="30" spans="1:21" ht="12.75">
      <c r="A30" s="438" t="s">
        <v>394</v>
      </c>
      <c r="B30" s="204" t="s">
        <v>403</v>
      </c>
      <c r="C30" s="204">
        <f t="shared" si="1"/>
        <v>0</v>
      </c>
      <c r="D30" s="204">
        <f t="shared" si="0"/>
        <v>153432</v>
      </c>
      <c r="E30" s="204">
        <f t="shared" si="2"/>
        <v>94355</v>
      </c>
      <c r="F30" s="204"/>
      <c r="G30" s="204"/>
      <c r="H30" s="204"/>
      <c r="I30" s="204"/>
      <c r="J30" s="204">
        <v>153432</v>
      </c>
      <c r="K30" s="204"/>
      <c r="L30" s="204"/>
      <c r="M30" s="204"/>
      <c r="N30" s="204"/>
      <c r="O30" s="204"/>
      <c r="P30" s="204"/>
      <c r="Q30" s="204"/>
      <c r="R30" s="204"/>
      <c r="S30" s="216"/>
      <c r="T30" s="204"/>
      <c r="U30" s="204"/>
    </row>
    <row r="31" spans="1:21" ht="12.75">
      <c r="A31" s="438" t="s">
        <v>394</v>
      </c>
      <c r="B31" s="204" t="s">
        <v>391</v>
      </c>
      <c r="C31" s="204">
        <f t="shared" si="1"/>
        <v>0</v>
      </c>
      <c r="D31" s="204">
        <f>J31+K31+L31+M31+N31+O31+P31+Q31+R31+S31+T31+U31+V31</f>
        <v>250</v>
      </c>
      <c r="E31" s="204">
        <f>E30+C31-D31</f>
        <v>94105</v>
      </c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>
        <v>250</v>
      </c>
      <c r="S31" s="216"/>
      <c r="T31" s="204"/>
      <c r="U31" s="204"/>
    </row>
    <row r="32" spans="1:21" ht="12.75">
      <c r="A32" s="438">
        <v>3.4</v>
      </c>
      <c r="B32" s="204" t="s">
        <v>440</v>
      </c>
      <c r="C32" s="204">
        <f t="shared" si="1"/>
        <v>1450000</v>
      </c>
      <c r="D32" s="204">
        <f aca="true" t="shared" si="3" ref="D32:D40">J32+K32+L32+M32+N32+O32+P32+Q32+R32+S32+T32+U32+V32</f>
        <v>0</v>
      </c>
      <c r="E32" s="204">
        <f aca="true" t="shared" si="4" ref="E32:E40">E31+C32-D32</f>
        <v>1544105</v>
      </c>
      <c r="F32" s="204"/>
      <c r="G32" s="204">
        <v>1450000</v>
      </c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16"/>
      <c r="T32" s="204"/>
      <c r="U32" s="204"/>
    </row>
    <row r="33" spans="1:21" ht="12.75">
      <c r="A33" s="438">
        <v>8.4</v>
      </c>
      <c r="B33" s="204" t="s">
        <v>398</v>
      </c>
      <c r="C33" s="204">
        <f t="shared" si="1"/>
        <v>0</v>
      </c>
      <c r="D33" s="204">
        <f t="shared" si="3"/>
        <v>1000000</v>
      </c>
      <c r="E33" s="204">
        <f t="shared" si="4"/>
        <v>544105</v>
      </c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>
        <v>1000000</v>
      </c>
      <c r="R33" s="204"/>
      <c r="S33" s="216"/>
      <c r="T33" s="204"/>
      <c r="U33" s="204"/>
    </row>
    <row r="34" spans="1:21" ht="12.75">
      <c r="A34" s="438">
        <v>22.4</v>
      </c>
      <c r="B34" s="204" t="s">
        <v>403</v>
      </c>
      <c r="C34" s="204">
        <f t="shared" si="1"/>
        <v>0</v>
      </c>
      <c r="D34" s="204">
        <f t="shared" si="3"/>
        <v>100032</v>
      </c>
      <c r="E34" s="204">
        <f t="shared" si="4"/>
        <v>444073</v>
      </c>
      <c r="F34" s="204"/>
      <c r="G34" s="204"/>
      <c r="H34" s="204"/>
      <c r="I34" s="204"/>
      <c r="J34" s="204">
        <v>100032</v>
      </c>
      <c r="K34" s="204"/>
      <c r="L34" s="204"/>
      <c r="M34" s="204"/>
      <c r="N34" s="204"/>
      <c r="O34" s="204"/>
      <c r="P34" s="204"/>
      <c r="Q34" s="204"/>
      <c r="R34" s="204"/>
      <c r="S34" s="216"/>
      <c r="T34" s="204"/>
      <c r="U34" s="204"/>
    </row>
    <row r="35" spans="1:21" ht="12.75">
      <c r="A35" s="438" t="s">
        <v>394</v>
      </c>
      <c r="B35" s="204" t="s">
        <v>403</v>
      </c>
      <c r="C35" s="204">
        <f t="shared" si="1"/>
        <v>0</v>
      </c>
      <c r="D35" s="204">
        <f t="shared" si="3"/>
        <v>140566</v>
      </c>
      <c r="E35" s="204">
        <f t="shared" si="4"/>
        <v>303507</v>
      </c>
      <c r="F35" s="204"/>
      <c r="G35" s="204"/>
      <c r="H35" s="204"/>
      <c r="I35" s="204"/>
      <c r="J35" s="204">
        <v>140566</v>
      </c>
      <c r="K35" s="204"/>
      <c r="L35" s="204"/>
      <c r="M35" s="204"/>
      <c r="N35" s="204"/>
      <c r="O35" s="204"/>
      <c r="P35" s="204"/>
      <c r="Q35" s="204"/>
      <c r="R35" s="204"/>
      <c r="S35" s="216"/>
      <c r="T35" s="204"/>
      <c r="U35" s="204"/>
    </row>
    <row r="36" spans="1:21" ht="12.75">
      <c r="A36" s="438" t="s">
        <v>394</v>
      </c>
      <c r="B36" s="204" t="s">
        <v>440</v>
      </c>
      <c r="C36" s="204">
        <f t="shared" si="1"/>
        <v>2111356</v>
      </c>
      <c r="D36" s="204">
        <f t="shared" si="3"/>
        <v>0</v>
      </c>
      <c r="E36" s="204">
        <f t="shared" si="4"/>
        <v>2414863</v>
      </c>
      <c r="F36" s="204"/>
      <c r="G36" s="204">
        <v>2111356</v>
      </c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16"/>
      <c r="T36" s="204"/>
      <c r="U36" s="204"/>
    </row>
    <row r="37" spans="1:21" ht="12.75">
      <c r="A37" s="438" t="s">
        <v>394</v>
      </c>
      <c r="B37" s="204" t="s">
        <v>398</v>
      </c>
      <c r="C37" s="204">
        <f t="shared" si="1"/>
        <v>0</v>
      </c>
      <c r="D37" s="204">
        <f t="shared" si="3"/>
        <v>1100000</v>
      </c>
      <c r="E37" s="204">
        <f t="shared" si="4"/>
        <v>1314863</v>
      </c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>
        <v>1100000</v>
      </c>
      <c r="R37" s="204"/>
      <c r="S37" s="216"/>
      <c r="T37" s="204"/>
      <c r="U37" s="204"/>
    </row>
    <row r="38" spans="1:21" ht="12.75">
      <c r="A38" s="438" t="s">
        <v>394</v>
      </c>
      <c r="B38" s="204" t="s">
        <v>403</v>
      </c>
      <c r="C38" s="204">
        <f t="shared" si="1"/>
        <v>0</v>
      </c>
      <c r="D38" s="204">
        <f t="shared" si="3"/>
        <v>1300000</v>
      </c>
      <c r="E38" s="204">
        <f t="shared" si="4"/>
        <v>14863</v>
      </c>
      <c r="F38" s="204"/>
      <c r="G38" s="204"/>
      <c r="H38" s="204"/>
      <c r="I38" s="204"/>
      <c r="J38" s="204">
        <v>1300000</v>
      </c>
      <c r="K38" s="204"/>
      <c r="L38" s="204"/>
      <c r="M38" s="204"/>
      <c r="N38" s="204"/>
      <c r="O38" s="204"/>
      <c r="P38" s="204"/>
      <c r="Q38" s="204"/>
      <c r="R38" s="204"/>
      <c r="S38" s="216"/>
      <c r="T38" s="204"/>
      <c r="U38" s="204"/>
    </row>
    <row r="39" spans="1:21" ht="12.75">
      <c r="A39" s="438">
        <v>26.4</v>
      </c>
      <c r="B39" s="204" t="s">
        <v>391</v>
      </c>
      <c r="C39" s="204">
        <f t="shared" si="1"/>
        <v>0</v>
      </c>
      <c r="D39" s="204">
        <f t="shared" si="3"/>
        <v>250</v>
      </c>
      <c r="E39" s="204">
        <f t="shared" si="4"/>
        <v>14613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>
        <v>250</v>
      </c>
      <c r="S39" s="216"/>
      <c r="T39" s="204"/>
      <c r="U39" s="204"/>
    </row>
    <row r="40" spans="1:21" ht="12.75">
      <c r="A40" s="438">
        <v>3.5</v>
      </c>
      <c r="B40" s="204" t="s">
        <v>440</v>
      </c>
      <c r="C40" s="204">
        <f t="shared" si="1"/>
        <v>1539316</v>
      </c>
      <c r="D40" s="204">
        <f t="shared" si="3"/>
        <v>0</v>
      </c>
      <c r="E40" s="204">
        <f t="shared" si="4"/>
        <v>1553929</v>
      </c>
      <c r="F40" s="204"/>
      <c r="G40" s="204">
        <v>1539316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16"/>
      <c r="T40" s="204"/>
      <c r="U40" s="204"/>
    </row>
    <row r="41" spans="1:21" ht="12.75">
      <c r="A41" s="438" t="s">
        <v>394</v>
      </c>
      <c r="B41" s="204" t="s">
        <v>403</v>
      </c>
      <c r="C41" s="204">
        <f t="shared" si="1"/>
        <v>0</v>
      </c>
      <c r="D41" s="204">
        <f t="shared" si="0"/>
        <v>113000</v>
      </c>
      <c r="E41" s="204">
        <f t="shared" si="2"/>
        <v>1440929</v>
      </c>
      <c r="F41" s="204"/>
      <c r="G41" s="204"/>
      <c r="H41" s="204"/>
      <c r="I41" s="204"/>
      <c r="J41" s="204">
        <v>113000</v>
      </c>
      <c r="K41" s="204"/>
      <c r="L41" s="204"/>
      <c r="M41" s="204"/>
      <c r="N41" s="204"/>
      <c r="O41" s="204"/>
      <c r="P41" s="204"/>
      <c r="Q41" s="204"/>
      <c r="R41" s="204"/>
      <c r="S41" s="216"/>
      <c r="T41" s="204"/>
      <c r="U41" s="204"/>
    </row>
    <row r="42" spans="1:21" ht="12.75">
      <c r="A42" s="438" t="s">
        <v>394</v>
      </c>
      <c r="B42" s="204" t="s">
        <v>398</v>
      </c>
      <c r="C42" s="204">
        <f t="shared" si="1"/>
        <v>0</v>
      </c>
      <c r="D42" s="204">
        <f t="shared" si="0"/>
        <v>550000</v>
      </c>
      <c r="E42" s="204">
        <f t="shared" si="2"/>
        <v>890929</v>
      </c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>
        <v>550000</v>
      </c>
      <c r="R42" s="204"/>
      <c r="S42" s="216"/>
      <c r="T42" s="204"/>
      <c r="U42" s="204"/>
    </row>
    <row r="43" spans="1:21" ht="12.75">
      <c r="A43" s="438">
        <v>14.5</v>
      </c>
      <c r="B43" s="204" t="s">
        <v>440</v>
      </c>
      <c r="C43" s="204">
        <f t="shared" si="1"/>
        <v>1475040</v>
      </c>
      <c r="D43" s="204">
        <f t="shared" si="0"/>
        <v>0</v>
      </c>
      <c r="E43" s="204">
        <f t="shared" si="2"/>
        <v>2365969</v>
      </c>
      <c r="F43" s="204"/>
      <c r="G43" s="204">
        <v>1475040</v>
      </c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16"/>
      <c r="T43" s="204"/>
      <c r="U43" s="204"/>
    </row>
    <row r="44" spans="1:21" ht="12.75">
      <c r="A44" s="438" t="s">
        <v>441</v>
      </c>
      <c r="B44" s="204" t="s">
        <v>403</v>
      </c>
      <c r="C44" s="204">
        <f t="shared" si="1"/>
        <v>0</v>
      </c>
      <c r="D44" s="204">
        <f t="shared" si="0"/>
        <v>95879</v>
      </c>
      <c r="E44" s="204">
        <f t="shared" si="2"/>
        <v>2270090</v>
      </c>
      <c r="F44" s="204"/>
      <c r="G44" s="204"/>
      <c r="H44" s="204"/>
      <c r="I44" s="204"/>
      <c r="J44" s="204">
        <v>95879</v>
      </c>
      <c r="K44" s="204"/>
      <c r="L44" s="204"/>
      <c r="M44" s="204"/>
      <c r="N44" s="204"/>
      <c r="O44" s="204"/>
      <c r="P44" s="204"/>
      <c r="Q44" s="204"/>
      <c r="R44" s="204"/>
      <c r="S44" s="216"/>
      <c r="T44" s="204"/>
      <c r="U44" s="204"/>
    </row>
    <row r="45" spans="1:21" ht="12.75">
      <c r="A45" s="438" t="s">
        <v>394</v>
      </c>
      <c r="B45" s="204" t="s">
        <v>403</v>
      </c>
      <c r="C45" s="204">
        <f t="shared" si="1"/>
        <v>0</v>
      </c>
      <c r="D45" s="204">
        <f t="shared" si="0"/>
        <v>90414</v>
      </c>
      <c r="E45" s="204">
        <f t="shared" si="2"/>
        <v>2179676</v>
      </c>
      <c r="F45" s="204"/>
      <c r="G45" s="204"/>
      <c r="H45" s="204"/>
      <c r="I45" s="204"/>
      <c r="J45" s="204">
        <v>90414</v>
      </c>
      <c r="K45" s="204"/>
      <c r="L45" s="204"/>
      <c r="M45" s="204"/>
      <c r="N45" s="204"/>
      <c r="O45" s="204"/>
      <c r="P45" s="204"/>
      <c r="Q45" s="204"/>
      <c r="R45" s="204"/>
      <c r="S45" s="216"/>
      <c r="T45" s="204"/>
      <c r="U45" s="204"/>
    </row>
    <row r="46" spans="1:21" ht="12.75">
      <c r="A46" s="438" t="s">
        <v>394</v>
      </c>
      <c r="B46" s="204" t="s">
        <v>398</v>
      </c>
      <c r="C46" s="204">
        <f t="shared" si="1"/>
        <v>0</v>
      </c>
      <c r="D46" s="204">
        <f t="shared" si="0"/>
        <v>1700000</v>
      </c>
      <c r="E46" s="204">
        <f t="shared" si="2"/>
        <v>479676</v>
      </c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>
        <v>1700000</v>
      </c>
      <c r="R46" s="204"/>
      <c r="S46" s="216"/>
      <c r="T46" s="204"/>
      <c r="U46" s="204"/>
    </row>
    <row r="47" spans="1:21" ht="12.75">
      <c r="A47" s="438">
        <v>27.5</v>
      </c>
      <c r="B47" s="204" t="s">
        <v>440</v>
      </c>
      <c r="C47" s="204">
        <f t="shared" si="1"/>
        <v>1841582</v>
      </c>
      <c r="D47" s="204">
        <f t="shared" si="0"/>
        <v>0</v>
      </c>
      <c r="E47" s="204">
        <f t="shared" si="2"/>
        <v>2321258</v>
      </c>
      <c r="F47" s="204"/>
      <c r="G47" s="204">
        <v>1841582</v>
      </c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16"/>
      <c r="T47" s="204"/>
      <c r="U47" s="204"/>
    </row>
    <row r="48" spans="1:21" ht="12.75">
      <c r="A48" s="438">
        <v>27.5</v>
      </c>
      <c r="B48" s="204" t="s">
        <v>403</v>
      </c>
      <c r="C48" s="204">
        <f t="shared" si="1"/>
        <v>0</v>
      </c>
      <c r="D48" s="204">
        <f t="shared" si="0"/>
        <v>1200000</v>
      </c>
      <c r="E48" s="204">
        <f t="shared" si="2"/>
        <v>1121258</v>
      </c>
      <c r="F48" s="204"/>
      <c r="G48" s="204"/>
      <c r="H48" s="204"/>
      <c r="I48" s="204"/>
      <c r="J48" s="204">
        <v>1200000</v>
      </c>
      <c r="K48" s="204"/>
      <c r="L48" s="204"/>
      <c r="M48" s="204"/>
      <c r="N48" s="204"/>
      <c r="O48" s="204"/>
      <c r="P48" s="204"/>
      <c r="Q48" s="204"/>
      <c r="R48" s="204"/>
      <c r="S48" s="216"/>
      <c r="T48" s="204"/>
      <c r="U48" s="204"/>
    </row>
    <row r="49" spans="1:21" ht="12.75">
      <c r="A49" s="438" t="s">
        <v>394</v>
      </c>
      <c r="B49" s="204" t="s">
        <v>398</v>
      </c>
      <c r="C49" s="204">
        <f t="shared" si="1"/>
        <v>0</v>
      </c>
      <c r="D49" s="204">
        <f t="shared" si="0"/>
        <v>1050000</v>
      </c>
      <c r="E49" s="204">
        <f t="shared" si="2"/>
        <v>71258</v>
      </c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>
        <v>1050000</v>
      </c>
      <c r="R49" s="204"/>
      <c r="S49" s="216"/>
      <c r="T49" s="204"/>
      <c r="U49" s="204"/>
    </row>
    <row r="50" spans="1:21" ht="12.75">
      <c r="A50" s="438" t="s">
        <v>394</v>
      </c>
      <c r="B50" s="204" t="s">
        <v>391</v>
      </c>
      <c r="C50" s="204">
        <f t="shared" si="1"/>
        <v>0</v>
      </c>
      <c r="D50" s="204">
        <f t="shared" si="0"/>
        <v>250</v>
      </c>
      <c r="E50" s="204">
        <f t="shared" si="2"/>
        <v>71008</v>
      </c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>
        <v>250</v>
      </c>
      <c r="S50" s="216"/>
      <c r="T50" s="204"/>
      <c r="U50" s="204"/>
    </row>
    <row r="51" spans="1:21" ht="12.75">
      <c r="A51" s="438" t="s">
        <v>394</v>
      </c>
      <c r="B51" s="204" t="s">
        <v>440</v>
      </c>
      <c r="C51" s="204">
        <f t="shared" si="1"/>
        <v>2000000</v>
      </c>
      <c r="D51" s="204">
        <f t="shared" si="0"/>
        <v>0</v>
      </c>
      <c r="E51" s="204">
        <f t="shared" si="2"/>
        <v>2071008</v>
      </c>
      <c r="F51" s="204"/>
      <c r="G51" s="204">
        <v>2000000</v>
      </c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16"/>
      <c r="T51" s="204"/>
      <c r="U51" s="204"/>
    </row>
    <row r="52" spans="1:21" ht="12.75">
      <c r="A52" s="438">
        <v>3.6</v>
      </c>
      <c r="B52" s="204" t="s">
        <v>403</v>
      </c>
      <c r="C52" s="204">
        <f t="shared" si="1"/>
        <v>0</v>
      </c>
      <c r="D52" s="204">
        <f t="shared" si="0"/>
        <v>584010</v>
      </c>
      <c r="E52" s="204">
        <f t="shared" si="2"/>
        <v>1486998</v>
      </c>
      <c r="F52" s="204"/>
      <c r="G52" s="204"/>
      <c r="H52" s="204"/>
      <c r="I52" s="204"/>
      <c r="J52" s="204">
        <v>584010</v>
      </c>
      <c r="K52" s="204"/>
      <c r="L52" s="204"/>
      <c r="M52" s="204"/>
      <c r="N52" s="204"/>
      <c r="O52" s="204"/>
      <c r="P52" s="204"/>
      <c r="Q52" s="204"/>
      <c r="R52" s="204"/>
      <c r="S52" s="216"/>
      <c r="T52" s="204"/>
      <c r="U52" s="204"/>
    </row>
    <row r="53" spans="1:21" ht="12.75">
      <c r="A53" s="438" t="s">
        <v>394</v>
      </c>
      <c r="B53" s="204" t="s">
        <v>403</v>
      </c>
      <c r="C53" s="204">
        <f t="shared" si="1"/>
        <v>0</v>
      </c>
      <c r="D53" s="204">
        <f t="shared" si="0"/>
        <v>300000</v>
      </c>
      <c r="E53" s="204">
        <f t="shared" si="2"/>
        <v>1186998</v>
      </c>
      <c r="F53" s="204"/>
      <c r="G53" s="204"/>
      <c r="H53" s="204"/>
      <c r="I53" s="204"/>
      <c r="J53" s="204">
        <v>300000</v>
      </c>
      <c r="K53" s="204"/>
      <c r="L53" s="204"/>
      <c r="M53" s="204"/>
      <c r="N53" s="204"/>
      <c r="O53" s="204"/>
      <c r="P53" s="204"/>
      <c r="Q53" s="204"/>
      <c r="R53" s="204"/>
      <c r="S53" s="216"/>
      <c r="T53" s="204"/>
      <c r="U53" s="204"/>
    </row>
    <row r="54" spans="1:21" ht="12.75">
      <c r="A54" s="438" t="s">
        <v>394</v>
      </c>
      <c r="B54" s="204" t="s">
        <v>398</v>
      </c>
      <c r="C54" s="204">
        <f t="shared" si="1"/>
        <v>0</v>
      </c>
      <c r="D54" s="204">
        <f t="shared" si="0"/>
        <v>800000</v>
      </c>
      <c r="E54" s="204">
        <f t="shared" si="2"/>
        <v>386998</v>
      </c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>
        <v>800000</v>
      </c>
      <c r="R54" s="204"/>
      <c r="S54" s="216"/>
      <c r="T54" s="204"/>
      <c r="U54" s="204"/>
    </row>
    <row r="55" spans="1:21" ht="12.75">
      <c r="A55" s="438">
        <v>11.6</v>
      </c>
      <c r="B55" s="204" t="s">
        <v>440</v>
      </c>
      <c r="C55" s="204">
        <f t="shared" si="1"/>
        <v>2000000</v>
      </c>
      <c r="D55" s="204">
        <f t="shared" si="0"/>
        <v>0</v>
      </c>
      <c r="E55" s="204">
        <f t="shared" si="2"/>
        <v>2386998</v>
      </c>
      <c r="F55" s="204"/>
      <c r="G55" s="204">
        <v>2000000</v>
      </c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16"/>
      <c r="T55" s="204"/>
      <c r="U55" s="204"/>
    </row>
    <row r="56" spans="1:21" ht="12.75">
      <c r="A56" s="438" t="s">
        <v>394</v>
      </c>
      <c r="B56" s="204" t="s">
        <v>403</v>
      </c>
      <c r="C56" s="204">
        <f t="shared" si="1"/>
        <v>0</v>
      </c>
      <c r="D56" s="204">
        <f t="shared" si="0"/>
        <v>1000000</v>
      </c>
      <c r="E56" s="204">
        <f t="shared" si="2"/>
        <v>1386998</v>
      </c>
      <c r="F56" s="204"/>
      <c r="G56" s="204"/>
      <c r="H56" s="204"/>
      <c r="I56" s="204"/>
      <c r="J56" s="204">
        <v>1000000</v>
      </c>
      <c r="K56" s="204"/>
      <c r="L56" s="204"/>
      <c r="M56" s="204"/>
      <c r="N56" s="204"/>
      <c r="O56" s="204"/>
      <c r="P56" s="204"/>
      <c r="Q56" s="204"/>
      <c r="R56" s="204"/>
      <c r="S56" s="216"/>
      <c r="T56" s="204"/>
      <c r="U56" s="204"/>
    </row>
    <row r="57" spans="1:21" ht="12.75">
      <c r="A57" s="438" t="s">
        <v>394</v>
      </c>
      <c r="B57" s="204" t="s">
        <v>398</v>
      </c>
      <c r="C57" s="204">
        <f t="shared" si="1"/>
        <v>0</v>
      </c>
      <c r="D57" s="204">
        <f t="shared" si="0"/>
        <v>1000000</v>
      </c>
      <c r="E57" s="204">
        <f t="shared" si="2"/>
        <v>386998</v>
      </c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>
        <v>1000000</v>
      </c>
      <c r="R57" s="204"/>
      <c r="S57" s="216"/>
      <c r="T57" s="204"/>
      <c r="U57" s="204"/>
    </row>
    <row r="58" spans="1:21" ht="12.75">
      <c r="A58" s="438" t="s">
        <v>394</v>
      </c>
      <c r="B58" s="204" t="s">
        <v>403</v>
      </c>
      <c r="C58" s="204">
        <f t="shared" si="1"/>
        <v>0</v>
      </c>
      <c r="D58" s="204">
        <f t="shared" si="0"/>
        <v>146883</v>
      </c>
      <c r="E58" s="204">
        <f t="shared" si="2"/>
        <v>240115</v>
      </c>
      <c r="F58" s="204"/>
      <c r="G58" s="204"/>
      <c r="H58" s="204"/>
      <c r="I58" s="204"/>
      <c r="J58" s="204">
        <v>146883</v>
      </c>
      <c r="K58" s="204"/>
      <c r="L58" s="204"/>
      <c r="M58" s="204"/>
      <c r="N58" s="204"/>
      <c r="O58" s="204"/>
      <c r="P58" s="204"/>
      <c r="Q58" s="204"/>
      <c r="R58" s="204"/>
      <c r="S58" s="216"/>
      <c r="T58" s="204"/>
      <c r="U58" s="204"/>
    </row>
    <row r="59" spans="1:21" ht="12.75">
      <c r="A59" s="438" t="s">
        <v>394</v>
      </c>
      <c r="B59" s="204" t="s">
        <v>403</v>
      </c>
      <c r="C59" s="204">
        <f t="shared" si="1"/>
        <v>0</v>
      </c>
      <c r="D59" s="204">
        <f t="shared" si="0"/>
        <v>60987</v>
      </c>
      <c r="E59" s="204">
        <f t="shared" si="2"/>
        <v>179128</v>
      </c>
      <c r="F59" s="204"/>
      <c r="G59" s="204"/>
      <c r="H59" s="204"/>
      <c r="I59" s="204"/>
      <c r="J59" s="204">
        <v>60987</v>
      </c>
      <c r="K59" s="204"/>
      <c r="L59" s="204"/>
      <c r="M59" s="204"/>
      <c r="N59" s="204"/>
      <c r="O59" s="204"/>
      <c r="P59" s="204"/>
      <c r="Q59" s="204"/>
      <c r="R59" s="204"/>
      <c r="S59" s="216"/>
      <c r="T59" s="204"/>
      <c r="U59" s="204"/>
    </row>
    <row r="60" spans="1:21" ht="12.75">
      <c r="A60" s="438">
        <v>20.6</v>
      </c>
      <c r="B60" s="204" t="s">
        <v>440</v>
      </c>
      <c r="C60" s="204">
        <f t="shared" si="1"/>
        <v>2200000</v>
      </c>
      <c r="D60" s="204">
        <f t="shared" si="0"/>
        <v>0</v>
      </c>
      <c r="E60" s="204">
        <f t="shared" si="2"/>
        <v>2379128</v>
      </c>
      <c r="F60" s="204"/>
      <c r="G60" s="204">
        <v>2200000</v>
      </c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16"/>
      <c r="T60" s="204"/>
      <c r="U60" s="204"/>
    </row>
    <row r="61" spans="1:21" ht="12.75">
      <c r="A61" s="438" t="s">
        <v>394</v>
      </c>
      <c r="B61" s="204" t="s">
        <v>403</v>
      </c>
      <c r="C61" s="204">
        <f t="shared" si="1"/>
        <v>0</v>
      </c>
      <c r="D61" s="204">
        <f t="shared" si="0"/>
        <v>2300000</v>
      </c>
      <c r="E61" s="204">
        <f t="shared" si="2"/>
        <v>79128</v>
      </c>
      <c r="F61" s="204"/>
      <c r="G61" s="204"/>
      <c r="H61" s="204"/>
      <c r="I61" s="204"/>
      <c r="J61" s="204">
        <v>300000</v>
      </c>
      <c r="K61" s="204"/>
      <c r="L61" s="204"/>
      <c r="M61" s="204"/>
      <c r="N61" s="204"/>
      <c r="O61" s="204"/>
      <c r="P61" s="204"/>
      <c r="Q61" s="204">
        <v>2000000</v>
      </c>
      <c r="R61" s="204"/>
      <c r="S61" s="216"/>
      <c r="T61" s="204"/>
      <c r="U61" s="204"/>
    </row>
    <row r="62" spans="1:21" ht="12.75">
      <c r="A62" s="438" t="s">
        <v>394</v>
      </c>
      <c r="B62" s="204" t="s">
        <v>398</v>
      </c>
      <c r="C62" s="204">
        <f t="shared" si="1"/>
        <v>0</v>
      </c>
      <c r="D62" s="204">
        <f t="shared" si="0"/>
        <v>0</v>
      </c>
      <c r="E62" s="204">
        <f t="shared" si="2"/>
        <v>79128</v>
      </c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16"/>
      <c r="T62" s="204"/>
      <c r="U62" s="204"/>
    </row>
    <row r="63" spans="1:21" ht="12.75">
      <c r="A63" s="438">
        <v>27.6</v>
      </c>
      <c r="B63" s="204" t="s">
        <v>391</v>
      </c>
      <c r="C63" s="204">
        <f t="shared" si="1"/>
        <v>0</v>
      </c>
      <c r="D63" s="204">
        <f t="shared" si="0"/>
        <v>250</v>
      </c>
      <c r="E63" s="204">
        <f t="shared" si="2"/>
        <v>78878</v>
      </c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>
        <v>250</v>
      </c>
      <c r="S63" s="216"/>
      <c r="T63" s="204"/>
      <c r="U63" s="204"/>
    </row>
    <row r="64" spans="1:21" ht="12.75">
      <c r="A64" s="438">
        <v>1.7</v>
      </c>
      <c r="B64" s="204" t="s">
        <v>440</v>
      </c>
      <c r="C64" s="204">
        <f t="shared" si="1"/>
        <v>1100000</v>
      </c>
      <c r="D64" s="204">
        <f t="shared" si="0"/>
        <v>0</v>
      </c>
      <c r="E64" s="204">
        <f t="shared" si="2"/>
        <v>1178878</v>
      </c>
      <c r="F64" s="204"/>
      <c r="G64" s="204">
        <v>1100000</v>
      </c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16"/>
      <c r="T64" s="204"/>
      <c r="U64" s="204"/>
    </row>
    <row r="65" spans="1:21" ht="12.75">
      <c r="A65" s="438" t="s">
        <v>394</v>
      </c>
      <c r="B65" s="204" t="s">
        <v>403</v>
      </c>
      <c r="C65" s="204">
        <f t="shared" si="1"/>
        <v>0</v>
      </c>
      <c r="D65" s="204">
        <f t="shared" si="0"/>
        <v>331500</v>
      </c>
      <c r="E65" s="204">
        <f t="shared" si="2"/>
        <v>847378</v>
      </c>
      <c r="F65" s="204"/>
      <c r="G65" s="204"/>
      <c r="H65" s="204"/>
      <c r="I65" s="204"/>
      <c r="J65" s="204">
        <v>331500</v>
      </c>
      <c r="K65" s="204"/>
      <c r="L65" s="204"/>
      <c r="M65" s="204"/>
      <c r="N65" s="204"/>
      <c r="O65" s="204"/>
      <c r="P65" s="204"/>
      <c r="Q65" s="204"/>
      <c r="R65" s="204"/>
      <c r="S65" s="216"/>
      <c r="T65" s="204"/>
      <c r="U65" s="204"/>
    </row>
    <row r="66" spans="1:21" ht="12.75">
      <c r="A66" s="438" t="s">
        <v>394</v>
      </c>
      <c r="B66" s="204" t="s">
        <v>403</v>
      </c>
      <c r="C66" s="204">
        <f t="shared" si="1"/>
        <v>0</v>
      </c>
      <c r="D66" s="204">
        <f t="shared" si="0"/>
        <v>645624</v>
      </c>
      <c r="E66" s="204">
        <f t="shared" si="2"/>
        <v>201754</v>
      </c>
      <c r="F66" s="204"/>
      <c r="G66" s="204"/>
      <c r="H66" s="204"/>
      <c r="I66" s="204"/>
      <c r="J66" s="204">
        <v>645624</v>
      </c>
      <c r="K66" s="204"/>
      <c r="L66" s="204"/>
      <c r="M66" s="204"/>
      <c r="N66" s="204"/>
      <c r="O66" s="204"/>
      <c r="P66" s="204"/>
      <c r="Q66" s="204"/>
      <c r="R66" s="204"/>
      <c r="S66" s="216"/>
      <c r="T66" s="204"/>
      <c r="U66" s="204"/>
    </row>
    <row r="67" spans="1:21" ht="12.75">
      <c r="A67" s="438">
        <v>10.7</v>
      </c>
      <c r="B67" s="204" t="s">
        <v>440</v>
      </c>
      <c r="C67" s="204">
        <f t="shared" si="1"/>
        <v>2138713</v>
      </c>
      <c r="D67" s="204">
        <f t="shared" si="0"/>
        <v>0</v>
      </c>
      <c r="E67" s="204">
        <f t="shared" si="2"/>
        <v>2340467</v>
      </c>
      <c r="F67" s="204"/>
      <c r="G67" s="204">
        <v>2138713</v>
      </c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16"/>
      <c r="T67" s="204"/>
      <c r="U67" s="204"/>
    </row>
    <row r="68" spans="1:21" ht="12.75">
      <c r="A68" s="438" t="s">
        <v>394</v>
      </c>
      <c r="B68" s="204" t="s">
        <v>398</v>
      </c>
      <c r="C68" s="204">
        <f t="shared" si="1"/>
        <v>0</v>
      </c>
      <c r="D68" s="204">
        <f t="shared" si="0"/>
        <v>700000</v>
      </c>
      <c r="E68" s="204">
        <f t="shared" si="2"/>
        <v>1640467</v>
      </c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>
        <v>700000</v>
      </c>
      <c r="R68" s="204"/>
      <c r="S68" s="216"/>
      <c r="T68" s="204"/>
      <c r="U68" s="204"/>
    </row>
    <row r="69" spans="1:21" ht="12.75">
      <c r="A69" s="438" t="s">
        <v>394</v>
      </c>
      <c r="B69" s="204" t="s">
        <v>403</v>
      </c>
      <c r="C69" s="204">
        <f t="shared" si="1"/>
        <v>0</v>
      </c>
      <c r="D69" s="204">
        <f t="shared" si="0"/>
        <v>200000</v>
      </c>
      <c r="E69" s="204">
        <f t="shared" si="2"/>
        <v>1440467</v>
      </c>
      <c r="F69" s="204"/>
      <c r="G69" s="204"/>
      <c r="H69" s="204"/>
      <c r="I69" s="204"/>
      <c r="J69" s="204">
        <v>200000</v>
      </c>
      <c r="K69" s="204"/>
      <c r="L69" s="204"/>
      <c r="M69" s="204"/>
      <c r="N69" s="204"/>
      <c r="O69" s="204"/>
      <c r="P69" s="204"/>
      <c r="Q69" s="204"/>
      <c r="R69" s="204"/>
      <c r="S69" s="216"/>
      <c r="T69" s="204"/>
      <c r="U69" s="204"/>
    </row>
    <row r="70" spans="1:21" ht="12.75">
      <c r="A70" s="438" t="s">
        <v>394</v>
      </c>
      <c r="B70" s="204" t="s">
        <v>403</v>
      </c>
      <c r="C70" s="204">
        <f t="shared" si="1"/>
        <v>0</v>
      </c>
      <c r="D70" s="204">
        <f t="shared" si="0"/>
        <v>200000</v>
      </c>
      <c r="E70" s="204">
        <f t="shared" si="2"/>
        <v>1240467</v>
      </c>
      <c r="F70" s="204"/>
      <c r="G70" s="204"/>
      <c r="H70" s="204"/>
      <c r="I70" s="204"/>
      <c r="J70" s="204">
        <v>200000</v>
      </c>
      <c r="K70" s="204"/>
      <c r="L70" s="204"/>
      <c r="M70" s="204"/>
      <c r="N70" s="204"/>
      <c r="O70" s="204"/>
      <c r="P70" s="204"/>
      <c r="Q70" s="204"/>
      <c r="R70" s="204"/>
      <c r="S70" s="216"/>
      <c r="T70" s="204"/>
      <c r="U70" s="204"/>
    </row>
    <row r="71" spans="1:21" ht="12.75">
      <c r="A71" s="438" t="s">
        <v>394</v>
      </c>
      <c r="B71" s="204" t="s">
        <v>403</v>
      </c>
      <c r="C71" s="204">
        <f t="shared" si="1"/>
        <v>0</v>
      </c>
      <c r="D71" s="204">
        <f t="shared" si="0"/>
        <v>300000</v>
      </c>
      <c r="E71" s="204">
        <f t="shared" si="2"/>
        <v>940467</v>
      </c>
      <c r="F71" s="204"/>
      <c r="G71" s="204"/>
      <c r="H71" s="204"/>
      <c r="I71" s="204"/>
      <c r="J71" s="204">
        <v>300000</v>
      </c>
      <c r="K71" s="204"/>
      <c r="L71" s="204"/>
      <c r="M71" s="204"/>
      <c r="N71" s="204"/>
      <c r="O71" s="204"/>
      <c r="P71" s="204"/>
      <c r="Q71" s="204"/>
      <c r="R71" s="204"/>
      <c r="S71" s="216"/>
      <c r="T71" s="204"/>
      <c r="U71" s="204"/>
    </row>
    <row r="72" spans="1:21" ht="12.75">
      <c r="A72" s="438" t="s">
        <v>394</v>
      </c>
      <c r="B72" s="204" t="s">
        <v>403</v>
      </c>
      <c r="C72" s="204">
        <f t="shared" si="1"/>
        <v>0</v>
      </c>
      <c r="D72" s="204">
        <f t="shared" si="0"/>
        <v>700000</v>
      </c>
      <c r="E72" s="204">
        <f t="shared" si="2"/>
        <v>240467</v>
      </c>
      <c r="F72" s="204"/>
      <c r="G72" s="204"/>
      <c r="H72" s="204"/>
      <c r="I72" s="204"/>
      <c r="J72" s="204">
        <v>700000</v>
      </c>
      <c r="K72" s="204"/>
      <c r="L72" s="204"/>
      <c r="M72" s="204"/>
      <c r="N72" s="204"/>
      <c r="O72" s="204"/>
      <c r="P72" s="204"/>
      <c r="Q72" s="204"/>
      <c r="R72" s="204"/>
      <c r="S72" s="216"/>
      <c r="T72" s="204"/>
      <c r="U72" s="204"/>
    </row>
    <row r="73" spans="1:21" ht="12.75">
      <c r="A73" s="438" t="s">
        <v>394</v>
      </c>
      <c r="B73" s="204" t="s">
        <v>403</v>
      </c>
      <c r="C73" s="204">
        <f t="shared" si="1"/>
        <v>0</v>
      </c>
      <c r="D73" s="204">
        <f t="shared" si="0"/>
        <v>73095</v>
      </c>
      <c r="E73" s="204">
        <f t="shared" si="2"/>
        <v>167372</v>
      </c>
      <c r="F73" s="204"/>
      <c r="G73" s="204"/>
      <c r="H73" s="204"/>
      <c r="I73" s="204"/>
      <c r="J73" s="204">
        <v>73095</v>
      </c>
      <c r="K73" s="204"/>
      <c r="L73" s="204"/>
      <c r="M73" s="204"/>
      <c r="N73" s="204"/>
      <c r="O73" s="204"/>
      <c r="P73" s="204"/>
      <c r="Q73" s="204"/>
      <c r="R73" s="204"/>
      <c r="S73" s="216"/>
      <c r="T73" s="204"/>
      <c r="U73" s="204"/>
    </row>
    <row r="74" spans="1:21" ht="12.75">
      <c r="A74" s="438" t="s">
        <v>394</v>
      </c>
      <c r="B74" s="204" t="s">
        <v>403</v>
      </c>
      <c r="C74" s="204">
        <f t="shared" si="1"/>
        <v>0</v>
      </c>
      <c r="D74" s="204">
        <f t="shared" si="0"/>
        <v>125276</v>
      </c>
      <c r="E74" s="204">
        <f t="shared" si="2"/>
        <v>42096</v>
      </c>
      <c r="F74" s="204"/>
      <c r="G74" s="204"/>
      <c r="H74" s="204"/>
      <c r="I74" s="204"/>
      <c r="J74" s="204">
        <v>125276</v>
      </c>
      <c r="K74" s="204"/>
      <c r="L74" s="204"/>
      <c r="M74" s="204"/>
      <c r="N74" s="204"/>
      <c r="O74" s="204"/>
      <c r="P74" s="204"/>
      <c r="Q74" s="204"/>
      <c r="R74" s="204"/>
      <c r="S74" s="216"/>
      <c r="T74" s="204"/>
      <c r="U74" s="204"/>
    </row>
    <row r="75" spans="1:21" ht="12.75">
      <c r="A75" s="438">
        <v>22.7</v>
      </c>
      <c r="B75" s="204" t="s">
        <v>440</v>
      </c>
      <c r="C75" s="204">
        <f t="shared" si="1"/>
        <v>1697731</v>
      </c>
      <c r="D75" s="204">
        <f t="shared" si="0"/>
        <v>0</v>
      </c>
      <c r="E75" s="204">
        <f t="shared" si="2"/>
        <v>1739827</v>
      </c>
      <c r="F75" s="204"/>
      <c r="G75" s="204">
        <v>1697731</v>
      </c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16"/>
      <c r="T75" s="204"/>
      <c r="U75" s="204"/>
    </row>
    <row r="76" spans="1:21" ht="12.75">
      <c r="A76" s="438" t="s">
        <v>394</v>
      </c>
      <c r="B76" s="204" t="s">
        <v>398</v>
      </c>
      <c r="C76" s="204">
        <f t="shared" si="1"/>
        <v>0</v>
      </c>
      <c r="D76" s="204">
        <f t="shared" si="0"/>
        <v>1100000</v>
      </c>
      <c r="E76" s="204">
        <f t="shared" si="2"/>
        <v>639827</v>
      </c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>
        <v>1100000</v>
      </c>
      <c r="R76" s="204"/>
      <c r="S76" s="216"/>
      <c r="T76" s="204"/>
      <c r="U76" s="204"/>
    </row>
    <row r="77" spans="1:21" ht="12.75">
      <c r="A77" s="438" t="s">
        <v>394</v>
      </c>
      <c r="B77" s="204" t="s">
        <v>403</v>
      </c>
      <c r="C77" s="204">
        <f t="shared" si="1"/>
        <v>0</v>
      </c>
      <c r="D77" s="204">
        <f t="shared" si="0"/>
        <v>600000</v>
      </c>
      <c r="E77" s="204">
        <f t="shared" si="2"/>
        <v>39827</v>
      </c>
      <c r="F77" s="204"/>
      <c r="G77" s="204"/>
      <c r="H77" s="204"/>
      <c r="I77" s="204"/>
      <c r="J77" s="204">
        <v>600000</v>
      </c>
      <c r="K77" s="204"/>
      <c r="L77" s="204"/>
      <c r="M77" s="204"/>
      <c r="N77" s="204"/>
      <c r="O77" s="204"/>
      <c r="P77" s="204"/>
      <c r="Q77" s="204"/>
      <c r="R77" s="204"/>
      <c r="S77" s="216"/>
      <c r="T77" s="204"/>
      <c r="U77" s="204"/>
    </row>
    <row r="78" spans="1:21" ht="12.75">
      <c r="A78" s="438" t="s">
        <v>394</v>
      </c>
      <c r="B78" s="204" t="s">
        <v>391</v>
      </c>
      <c r="C78" s="204">
        <f t="shared" si="1"/>
        <v>0</v>
      </c>
      <c r="D78" s="204">
        <f t="shared" si="0"/>
        <v>250</v>
      </c>
      <c r="E78" s="204">
        <f t="shared" si="2"/>
        <v>39577</v>
      </c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>
        <v>250</v>
      </c>
      <c r="S78" s="216"/>
      <c r="T78" s="204"/>
      <c r="U78" s="204"/>
    </row>
    <row r="79" spans="1:21" ht="12.75">
      <c r="A79" s="438">
        <v>29.7</v>
      </c>
      <c r="B79" s="204" t="s">
        <v>440</v>
      </c>
      <c r="C79" s="204">
        <f t="shared" si="1"/>
        <v>1700000</v>
      </c>
      <c r="D79" s="204">
        <f t="shared" si="0"/>
        <v>0</v>
      </c>
      <c r="E79" s="204">
        <f t="shared" si="2"/>
        <v>1739577</v>
      </c>
      <c r="F79" s="204"/>
      <c r="G79" s="204">
        <v>1700000</v>
      </c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16"/>
      <c r="T79" s="204"/>
      <c r="U79" s="204"/>
    </row>
    <row r="80" spans="1:21" ht="12.75">
      <c r="A80" s="438">
        <v>31.7</v>
      </c>
      <c r="B80" s="204" t="s">
        <v>398</v>
      </c>
      <c r="C80" s="204">
        <f t="shared" si="1"/>
        <v>0</v>
      </c>
      <c r="D80" s="204">
        <f t="shared" si="0"/>
        <v>500000</v>
      </c>
      <c r="E80" s="204">
        <f t="shared" si="2"/>
        <v>1239577</v>
      </c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204"/>
      <c r="Q80" s="204">
        <v>500000</v>
      </c>
      <c r="R80" s="204"/>
      <c r="S80" s="216"/>
      <c r="T80" s="204"/>
      <c r="U80" s="204"/>
    </row>
    <row r="81" spans="1:21" ht="12.75">
      <c r="A81" s="438" t="s">
        <v>394</v>
      </c>
      <c r="B81" s="204" t="s">
        <v>403</v>
      </c>
      <c r="C81" s="204">
        <f t="shared" si="1"/>
        <v>0</v>
      </c>
      <c r="D81" s="204">
        <f t="shared" si="0"/>
        <v>700000</v>
      </c>
      <c r="E81" s="204">
        <f t="shared" si="2"/>
        <v>539577</v>
      </c>
      <c r="F81" s="204"/>
      <c r="G81" s="204"/>
      <c r="H81" s="204"/>
      <c r="I81" s="204"/>
      <c r="J81" s="204">
        <v>700000</v>
      </c>
      <c r="K81" s="204"/>
      <c r="L81" s="204"/>
      <c r="M81" s="204"/>
      <c r="N81" s="204"/>
      <c r="O81" s="204"/>
      <c r="P81" s="204"/>
      <c r="Q81" s="204"/>
      <c r="R81" s="204"/>
      <c r="S81" s="216"/>
      <c r="T81" s="204"/>
      <c r="U81" s="204"/>
    </row>
    <row r="82" spans="1:21" ht="12.75">
      <c r="A82" s="438" t="s">
        <v>394</v>
      </c>
      <c r="B82" s="204" t="s">
        <v>403</v>
      </c>
      <c r="C82" s="204">
        <f t="shared" si="1"/>
        <v>0</v>
      </c>
      <c r="D82" s="204">
        <f t="shared" si="0"/>
        <v>400000</v>
      </c>
      <c r="E82" s="204">
        <f t="shared" si="2"/>
        <v>139577</v>
      </c>
      <c r="F82" s="204"/>
      <c r="G82" s="204"/>
      <c r="H82" s="204"/>
      <c r="I82" s="204"/>
      <c r="J82" s="204">
        <v>400000</v>
      </c>
      <c r="K82" s="204"/>
      <c r="L82" s="204"/>
      <c r="M82" s="204"/>
      <c r="N82" s="204"/>
      <c r="O82" s="204"/>
      <c r="P82" s="204"/>
      <c r="Q82" s="204"/>
      <c r="R82" s="204"/>
      <c r="S82" s="216"/>
      <c r="T82" s="204"/>
      <c r="U82" s="204"/>
    </row>
    <row r="83" spans="1:21" ht="12.75">
      <c r="A83" s="438">
        <v>12.8</v>
      </c>
      <c r="B83" s="204" t="s">
        <v>440</v>
      </c>
      <c r="C83" s="204">
        <f t="shared" si="1"/>
        <v>1435353</v>
      </c>
      <c r="D83" s="204">
        <f t="shared" si="0"/>
        <v>0</v>
      </c>
      <c r="E83" s="204">
        <f t="shared" si="2"/>
        <v>1574930</v>
      </c>
      <c r="F83" s="204"/>
      <c r="G83" s="204">
        <v>1435353</v>
      </c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16"/>
      <c r="T83" s="204"/>
      <c r="U83" s="204"/>
    </row>
    <row r="84" spans="1:21" ht="12.75">
      <c r="A84" s="438" t="s">
        <v>394</v>
      </c>
      <c r="B84" s="204" t="s">
        <v>398</v>
      </c>
      <c r="C84" s="204">
        <f t="shared" si="1"/>
        <v>0</v>
      </c>
      <c r="D84" s="204">
        <f t="shared" si="0"/>
        <v>600000</v>
      </c>
      <c r="E84" s="204">
        <f t="shared" si="2"/>
        <v>974930</v>
      </c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>
        <v>600000</v>
      </c>
      <c r="R84" s="204"/>
      <c r="S84" s="216"/>
      <c r="T84" s="204"/>
      <c r="U84" s="204"/>
    </row>
    <row r="85" spans="1:21" ht="12.75">
      <c r="A85" s="438" t="s">
        <v>394</v>
      </c>
      <c r="B85" s="204" t="s">
        <v>403</v>
      </c>
      <c r="C85" s="204">
        <f t="shared" si="1"/>
        <v>0</v>
      </c>
      <c r="D85" s="204">
        <f t="shared" si="0"/>
        <v>800000</v>
      </c>
      <c r="E85" s="204">
        <f t="shared" si="2"/>
        <v>174930</v>
      </c>
      <c r="F85" s="204"/>
      <c r="G85" s="204"/>
      <c r="H85" s="204"/>
      <c r="I85" s="204"/>
      <c r="J85" s="204">
        <v>800000</v>
      </c>
      <c r="K85" s="204"/>
      <c r="L85" s="204"/>
      <c r="M85" s="204"/>
      <c r="N85" s="204"/>
      <c r="O85" s="204"/>
      <c r="P85" s="204"/>
      <c r="Q85" s="204"/>
      <c r="R85" s="204"/>
      <c r="S85" s="216"/>
      <c r="T85" s="204"/>
      <c r="U85" s="204"/>
    </row>
    <row r="86" spans="1:21" ht="12.75">
      <c r="A86" s="438" t="s">
        <v>394</v>
      </c>
      <c r="B86" s="204" t="s">
        <v>403</v>
      </c>
      <c r="C86" s="204">
        <f t="shared" si="1"/>
        <v>0</v>
      </c>
      <c r="D86" s="204">
        <f t="shared" si="0"/>
        <v>58660</v>
      </c>
      <c r="E86" s="204">
        <f t="shared" si="2"/>
        <v>116270</v>
      </c>
      <c r="F86" s="204"/>
      <c r="G86" s="204"/>
      <c r="H86" s="204"/>
      <c r="I86" s="204"/>
      <c r="J86" s="204">
        <v>58660</v>
      </c>
      <c r="K86" s="204"/>
      <c r="L86" s="204"/>
      <c r="M86" s="204"/>
      <c r="N86" s="204"/>
      <c r="O86" s="204"/>
      <c r="P86" s="204"/>
      <c r="Q86" s="204"/>
      <c r="R86" s="204"/>
      <c r="S86" s="216"/>
      <c r="T86" s="204"/>
      <c r="U86" s="204"/>
    </row>
    <row r="87" spans="1:21" ht="12.75">
      <c r="A87" s="438">
        <v>21.8</v>
      </c>
      <c r="B87" s="204" t="s">
        <v>440</v>
      </c>
      <c r="C87" s="204">
        <f t="shared" si="1"/>
        <v>1605000</v>
      </c>
      <c r="D87" s="204">
        <f t="shared" si="0"/>
        <v>0</v>
      </c>
      <c r="E87" s="204">
        <f t="shared" si="2"/>
        <v>1721270</v>
      </c>
      <c r="F87" s="204"/>
      <c r="G87" s="204">
        <v>1605000</v>
      </c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16"/>
      <c r="T87" s="204"/>
      <c r="U87" s="204"/>
    </row>
    <row r="88" spans="1:21" ht="12.75">
      <c r="A88" s="438" t="s">
        <v>394</v>
      </c>
      <c r="B88" s="204" t="s">
        <v>398</v>
      </c>
      <c r="C88" s="204">
        <f t="shared" si="1"/>
        <v>0</v>
      </c>
      <c r="D88" s="204">
        <f t="shared" si="0"/>
        <v>900000</v>
      </c>
      <c r="E88" s="204">
        <f t="shared" si="2"/>
        <v>821270</v>
      </c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>
        <v>900000</v>
      </c>
      <c r="R88" s="204"/>
      <c r="S88" s="216"/>
      <c r="T88" s="204"/>
      <c r="U88" s="204"/>
    </row>
    <row r="89" spans="1:21" ht="12.75">
      <c r="A89" s="438" t="s">
        <v>394</v>
      </c>
      <c r="B89" s="204" t="s">
        <v>403</v>
      </c>
      <c r="C89" s="204">
        <f t="shared" si="1"/>
        <v>0</v>
      </c>
      <c r="D89" s="204">
        <f t="shared" si="0"/>
        <v>146282</v>
      </c>
      <c r="E89" s="204">
        <f t="shared" si="2"/>
        <v>674988</v>
      </c>
      <c r="F89" s="204"/>
      <c r="G89" s="204"/>
      <c r="H89" s="204"/>
      <c r="I89" s="204"/>
      <c r="J89" s="204">
        <v>146282</v>
      </c>
      <c r="K89" s="204"/>
      <c r="L89" s="204"/>
      <c r="M89" s="204"/>
      <c r="N89" s="204"/>
      <c r="O89" s="204"/>
      <c r="P89" s="204"/>
      <c r="Q89" s="204"/>
      <c r="R89" s="204"/>
      <c r="S89" s="216"/>
      <c r="T89" s="204"/>
      <c r="U89" s="204"/>
    </row>
    <row r="90" spans="1:21" ht="12.75">
      <c r="A90" s="438" t="s">
        <v>394</v>
      </c>
      <c r="B90" s="204" t="s">
        <v>403</v>
      </c>
      <c r="C90" s="204">
        <f t="shared" si="1"/>
        <v>0</v>
      </c>
      <c r="D90" s="204">
        <f t="shared" si="0"/>
        <v>400000</v>
      </c>
      <c r="E90" s="204">
        <f t="shared" si="2"/>
        <v>274988</v>
      </c>
      <c r="F90" s="204"/>
      <c r="G90" s="204"/>
      <c r="H90" s="204"/>
      <c r="I90" s="204"/>
      <c r="J90" s="204">
        <v>400000</v>
      </c>
      <c r="K90" s="204"/>
      <c r="L90" s="204"/>
      <c r="M90" s="204"/>
      <c r="N90" s="204"/>
      <c r="O90" s="204"/>
      <c r="P90" s="204"/>
      <c r="Q90" s="204"/>
      <c r="R90" s="204"/>
      <c r="S90" s="216"/>
      <c r="T90" s="204"/>
      <c r="U90" s="204"/>
    </row>
    <row r="91" spans="1:21" ht="12.75">
      <c r="A91" s="438" t="s">
        <v>394</v>
      </c>
      <c r="B91" s="204" t="s">
        <v>403</v>
      </c>
      <c r="C91" s="204">
        <f t="shared" si="1"/>
        <v>0</v>
      </c>
      <c r="D91" s="204">
        <f t="shared" si="0"/>
        <v>200000</v>
      </c>
      <c r="E91" s="204">
        <f t="shared" si="2"/>
        <v>74988</v>
      </c>
      <c r="F91" s="204"/>
      <c r="G91" s="204"/>
      <c r="H91" s="204"/>
      <c r="I91" s="204"/>
      <c r="J91" s="204">
        <v>200000</v>
      </c>
      <c r="K91" s="204"/>
      <c r="L91" s="204"/>
      <c r="M91" s="204"/>
      <c r="N91" s="204"/>
      <c r="O91" s="204"/>
      <c r="P91" s="204"/>
      <c r="Q91" s="204"/>
      <c r="R91" s="204"/>
      <c r="S91" s="216"/>
      <c r="T91" s="204"/>
      <c r="U91" s="204"/>
    </row>
    <row r="92" spans="1:21" ht="12.75">
      <c r="A92" s="438">
        <v>28.8</v>
      </c>
      <c r="B92" s="204" t="s">
        <v>440</v>
      </c>
      <c r="C92" s="204">
        <f t="shared" si="1"/>
        <v>1597584</v>
      </c>
      <c r="D92" s="204">
        <f t="shared" si="0"/>
        <v>0</v>
      </c>
      <c r="E92" s="204">
        <f t="shared" si="2"/>
        <v>1672572</v>
      </c>
      <c r="F92" s="204"/>
      <c r="G92" s="204">
        <v>1597584</v>
      </c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16"/>
      <c r="T92" s="204"/>
      <c r="U92" s="204"/>
    </row>
    <row r="93" spans="1:21" ht="12.75">
      <c r="A93" s="438" t="s">
        <v>394</v>
      </c>
      <c r="B93" s="204" t="s">
        <v>391</v>
      </c>
      <c r="C93" s="204">
        <f t="shared" si="1"/>
        <v>0</v>
      </c>
      <c r="D93" s="204">
        <f t="shared" si="0"/>
        <v>250</v>
      </c>
      <c r="E93" s="204">
        <f t="shared" si="2"/>
        <v>1672322</v>
      </c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>
        <v>250</v>
      </c>
      <c r="S93" s="216"/>
      <c r="T93" s="204"/>
      <c r="U93" s="204"/>
    </row>
    <row r="94" spans="1:21" ht="12.75">
      <c r="A94" s="438" t="s">
        <v>394</v>
      </c>
      <c r="B94" s="204" t="s">
        <v>403</v>
      </c>
      <c r="C94" s="204">
        <f t="shared" si="1"/>
        <v>0</v>
      </c>
      <c r="D94" s="204">
        <f t="shared" si="0"/>
        <v>1600000</v>
      </c>
      <c r="E94" s="204">
        <f t="shared" si="2"/>
        <v>72322</v>
      </c>
      <c r="F94" s="204"/>
      <c r="G94" s="204"/>
      <c r="H94" s="204"/>
      <c r="I94" s="204"/>
      <c r="J94" s="204">
        <v>1600000</v>
      </c>
      <c r="K94" s="204"/>
      <c r="L94" s="204"/>
      <c r="M94" s="204"/>
      <c r="N94" s="204"/>
      <c r="O94" s="204"/>
      <c r="P94" s="204"/>
      <c r="Q94" s="204"/>
      <c r="R94" s="204"/>
      <c r="S94" s="216"/>
      <c r="T94" s="204"/>
      <c r="U94" s="204"/>
    </row>
    <row r="95" spans="1:21" ht="12.75">
      <c r="A95" s="438">
        <v>5.9</v>
      </c>
      <c r="B95" s="204" t="s">
        <v>381</v>
      </c>
      <c r="C95" s="204">
        <f t="shared" si="1"/>
        <v>1450000</v>
      </c>
      <c r="D95" s="204">
        <f t="shared" si="0"/>
        <v>0</v>
      </c>
      <c r="E95" s="204">
        <f t="shared" si="2"/>
        <v>1522322</v>
      </c>
      <c r="F95" s="204"/>
      <c r="G95" s="204"/>
      <c r="H95" s="204">
        <v>1450000</v>
      </c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16"/>
      <c r="T95" s="204"/>
      <c r="U95" s="204"/>
    </row>
    <row r="96" spans="1:21" ht="12.75">
      <c r="A96" s="438" t="s">
        <v>394</v>
      </c>
      <c r="B96" s="204" t="s">
        <v>403</v>
      </c>
      <c r="C96" s="204">
        <f t="shared" si="1"/>
        <v>0</v>
      </c>
      <c r="D96" s="204">
        <f t="shared" si="0"/>
        <v>750332</v>
      </c>
      <c r="E96" s="204">
        <f t="shared" si="2"/>
        <v>771990</v>
      </c>
      <c r="F96" s="204"/>
      <c r="G96" s="204"/>
      <c r="H96" s="204"/>
      <c r="I96" s="204"/>
      <c r="J96" s="204">
        <v>750332</v>
      </c>
      <c r="K96" s="204"/>
      <c r="L96" s="204"/>
      <c r="M96" s="204"/>
      <c r="N96" s="204"/>
      <c r="O96" s="204"/>
      <c r="P96" s="204"/>
      <c r="Q96" s="204"/>
      <c r="R96" s="204"/>
      <c r="S96" s="216"/>
      <c r="T96" s="204"/>
      <c r="U96" s="204"/>
    </row>
    <row r="97" spans="1:21" ht="12.75">
      <c r="A97" s="438" t="s">
        <v>394</v>
      </c>
      <c r="B97" s="204" t="s">
        <v>403</v>
      </c>
      <c r="C97" s="204">
        <f t="shared" si="1"/>
        <v>0</v>
      </c>
      <c r="D97" s="204">
        <f t="shared" si="0"/>
        <v>301600</v>
      </c>
      <c r="E97" s="204">
        <f t="shared" si="2"/>
        <v>470390</v>
      </c>
      <c r="F97" s="204"/>
      <c r="G97" s="204"/>
      <c r="H97" s="204"/>
      <c r="I97" s="204"/>
      <c r="J97" s="204">
        <v>301600</v>
      </c>
      <c r="K97" s="204"/>
      <c r="L97" s="204"/>
      <c r="M97" s="204"/>
      <c r="N97" s="204"/>
      <c r="O97" s="204"/>
      <c r="P97" s="204"/>
      <c r="Q97" s="204"/>
      <c r="R97" s="204"/>
      <c r="S97" s="216"/>
      <c r="T97" s="204"/>
      <c r="U97" s="204"/>
    </row>
    <row r="98" spans="1:21" ht="12.75">
      <c r="A98" s="438" t="s">
        <v>394</v>
      </c>
      <c r="B98" s="204" t="s">
        <v>403</v>
      </c>
      <c r="C98" s="204">
        <f t="shared" si="1"/>
        <v>0</v>
      </c>
      <c r="D98" s="204">
        <f t="shared" si="0"/>
        <v>400000</v>
      </c>
      <c r="E98" s="204">
        <f t="shared" si="2"/>
        <v>70390</v>
      </c>
      <c r="F98" s="204"/>
      <c r="G98" s="204"/>
      <c r="H98" s="204"/>
      <c r="I98" s="204"/>
      <c r="J98" s="204">
        <v>400000</v>
      </c>
      <c r="K98" s="204"/>
      <c r="L98" s="204"/>
      <c r="M98" s="204"/>
      <c r="N98" s="204"/>
      <c r="O98" s="204"/>
      <c r="P98" s="204"/>
      <c r="Q98" s="204"/>
      <c r="R98" s="204"/>
      <c r="S98" s="216"/>
      <c r="T98" s="204"/>
      <c r="U98" s="204"/>
    </row>
    <row r="99" spans="1:21" ht="12.75">
      <c r="A99" s="438">
        <v>11.9</v>
      </c>
      <c r="B99" s="204" t="s">
        <v>440</v>
      </c>
      <c r="C99" s="204">
        <f t="shared" si="1"/>
        <v>1800000</v>
      </c>
      <c r="D99" s="204">
        <f t="shared" si="0"/>
        <v>0</v>
      </c>
      <c r="E99" s="204">
        <f t="shared" si="2"/>
        <v>1870390</v>
      </c>
      <c r="F99" s="204"/>
      <c r="G99" s="204">
        <v>1800000</v>
      </c>
      <c r="H99" s="204"/>
      <c r="I99" s="204"/>
      <c r="J99" s="204"/>
      <c r="K99" s="204"/>
      <c r="L99" s="204"/>
      <c r="M99" s="204"/>
      <c r="N99" s="204"/>
      <c r="O99" s="204"/>
      <c r="P99" s="204"/>
      <c r="Q99" s="204"/>
      <c r="R99" s="204"/>
      <c r="S99" s="216"/>
      <c r="T99" s="204"/>
      <c r="U99" s="204"/>
    </row>
    <row r="100" spans="1:21" ht="12.75">
      <c r="A100" s="438" t="s">
        <v>394</v>
      </c>
      <c r="B100" s="204" t="s">
        <v>403</v>
      </c>
      <c r="C100" s="204">
        <f t="shared" si="1"/>
        <v>0</v>
      </c>
      <c r="D100" s="204">
        <f t="shared" si="0"/>
        <v>58660</v>
      </c>
      <c r="E100" s="204">
        <f t="shared" si="2"/>
        <v>1811730</v>
      </c>
      <c r="F100" s="204"/>
      <c r="G100" s="204"/>
      <c r="H100" s="204"/>
      <c r="I100" s="204"/>
      <c r="J100" s="204">
        <v>58660</v>
      </c>
      <c r="K100" s="204"/>
      <c r="L100" s="204"/>
      <c r="M100" s="204"/>
      <c r="N100" s="204"/>
      <c r="O100" s="204"/>
      <c r="P100" s="204"/>
      <c r="Q100" s="204"/>
      <c r="R100" s="204"/>
      <c r="S100" s="216"/>
      <c r="T100" s="204"/>
      <c r="U100" s="204"/>
    </row>
    <row r="101" spans="1:21" ht="12.75">
      <c r="A101" s="438" t="s">
        <v>394</v>
      </c>
      <c r="B101" s="204" t="s">
        <v>403</v>
      </c>
      <c r="C101" s="204">
        <f t="shared" si="1"/>
        <v>0</v>
      </c>
      <c r="D101" s="204">
        <f t="shared" si="0"/>
        <v>123613</v>
      </c>
      <c r="E101" s="204">
        <f t="shared" si="2"/>
        <v>1688117</v>
      </c>
      <c r="F101" s="204"/>
      <c r="G101" s="204"/>
      <c r="H101" s="204"/>
      <c r="I101" s="204"/>
      <c r="J101" s="204">
        <v>123613</v>
      </c>
      <c r="K101" s="204"/>
      <c r="L101" s="204"/>
      <c r="M101" s="204"/>
      <c r="N101" s="204"/>
      <c r="O101" s="204"/>
      <c r="P101" s="204"/>
      <c r="Q101" s="204"/>
      <c r="R101" s="204"/>
      <c r="S101" s="216"/>
      <c r="T101" s="204"/>
      <c r="U101" s="204"/>
    </row>
    <row r="102" spans="1:21" ht="12.75">
      <c r="A102" s="438" t="s">
        <v>394</v>
      </c>
      <c r="B102" s="204" t="s">
        <v>403</v>
      </c>
      <c r="C102" s="204">
        <f t="shared" si="1"/>
        <v>0</v>
      </c>
      <c r="D102" s="204">
        <f t="shared" si="0"/>
        <v>1000000</v>
      </c>
      <c r="E102" s="204">
        <f t="shared" si="2"/>
        <v>688117</v>
      </c>
      <c r="F102" s="204"/>
      <c r="G102" s="204"/>
      <c r="H102" s="204"/>
      <c r="I102" s="204"/>
      <c r="J102" s="204">
        <v>1000000</v>
      </c>
      <c r="K102" s="204"/>
      <c r="L102" s="204"/>
      <c r="M102" s="204"/>
      <c r="N102" s="204"/>
      <c r="O102" s="204"/>
      <c r="P102" s="204"/>
      <c r="Q102" s="204"/>
      <c r="R102" s="204"/>
      <c r="S102" s="216"/>
      <c r="T102" s="204"/>
      <c r="U102" s="204"/>
    </row>
    <row r="103" spans="1:21" ht="12.75">
      <c r="A103" s="438" t="s">
        <v>394</v>
      </c>
      <c r="B103" s="204" t="s">
        <v>403</v>
      </c>
      <c r="C103" s="204">
        <f t="shared" si="1"/>
        <v>0</v>
      </c>
      <c r="D103" s="204">
        <f t="shared" si="0"/>
        <v>400000</v>
      </c>
      <c r="E103" s="204">
        <f t="shared" si="2"/>
        <v>288117</v>
      </c>
      <c r="F103" s="204"/>
      <c r="G103" s="204"/>
      <c r="H103" s="204"/>
      <c r="I103" s="204"/>
      <c r="J103" s="204">
        <v>400000</v>
      </c>
      <c r="K103" s="204"/>
      <c r="L103" s="204"/>
      <c r="M103" s="204"/>
      <c r="N103" s="204"/>
      <c r="O103" s="204"/>
      <c r="P103" s="204"/>
      <c r="Q103" s="204"/>
      <c r="R103" s="204"/>
      <c r="S103" s="216"/>
      <c r="T103" s="204"/>
      <c r="U103" s="204"/>
    </row>
    <row r="104" spans="1:21" ht="12.75">
      <c r="A104" s="438">
        <v>13.9</v>
      </c>
      <c r="B104" s="204" t="s">
        <v>398</v>
      </c>
      <c r="C104" s="204">
        <f t="shared" si="1"/>
        <v>0</v>
      </c>
      <c r="D104" s="204">
        <f t="shared" si="0"/>
        <v>200000</v>
      </c>
      <c r="E104" s="204">
        <f t="shared" si="2"/>
        <v>88117</v>
      </c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>
        <v>200000</v>
      </c>
      <c r="R104" s="204"/>
      <c r="S104" s="216"/>
      <c r="T104" s="204"/>
      <c r="U104" s="204"/>
    </row>
    <row r="105" spans="1:21" ht="12.75">
      <c r="A105" s="438">
        <v>19.9</v>
      </c>
      <c r="B105" s="204" t="s">
        <v>440</v>
      </c>
      <c r="C105" s="204">
        <f t="shared" si="1"/>
        <v>1600000</v>
      </c>
      <c r="D105" s="204">
        <f t="shared" si="0"/>
        <v>0</v>
      </c>
      <c r="E105" s="204">
        <f t="shared" si="2"/>
        <v>1688117</v>
      </c>
      <c r="F105" s="204"/>
      <c r="G105" s="204">
        <v>1600000</v>
      </c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16"/>
      <c r="T105" s="204"/>
      <c r="U105" s="204"/>
    </row>
    <row r="106" spans="1:21" ht="12.75">
      <c r="A106" s="438" t="s">
        <v>394</v>
      </c>
      <c r="B106" s="204" t="s">
        <v>398</v>
      </c>
      <c r="C106" s="204">
        <f t="shared" si="1"/>
        <v>0</v>
      </c>
      <c r="D106" s="204">
        <f t="shared" si="0"/>
        <v>1600000</v>
      </c>
      <c r="E106" s="204">
        <f t="shared" si="2"/>
        <v>88117</v>
      </c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>
        <v>1600000</v>
      </c>
      <c r="R106" s="204"/>
      <c r="S106" s="216"/>
      <c r="T106" s="204"/>
      <c r="U106" s="204"/>
    </row>
    <row r="107" spans="1:21" ht="12.75">
      <c r="A107" s="438">
        <v>27.9</v>
      </c>
      <c r="B107" s="204" t="s">
        <v>391</v>
      </c>
      <c r="C107" s="204">
        <f t="shared" si="1"/>
        <v>0</v>
      </c>
      <c r="D107" s="204">
        <f t="shared" si="0"/>
        <v>250</v>
      </c>
      <c r="E107" s="204">
        <f t="shared" si="2"/>
        <v>87867</v>
      </c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>
        <v>250</v>
      </c>
      <c r="S107" s="216"/>
      <c r="T107" s="204"/>
      <c r="U107" s="204"/>
    </row>
    <row r="108" spans="1:21" ht="12.75">
      <c r="A108" s="438">
        <v>30.9</v>
      </c>
      <c r="B108" s="204" t="s">
        <v>440</v>
      </c>
      <c r="C108" s="204">
        <f t="shared" si="1"/>
        <v>1500000</v>
      </c>
      <c r="D108" s="204">
        <f t="shared" si="0"/>
        <v>0</v>
      </c>
      <c r="E108" s="204">
        <f t="shared" si="2"/>
        <v>1587867</v>
      </c>
      <c r="F108" s="204"/>
      <c r="G108" s="204">
        <v>1500000</v>
      </c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16"/>
      <c r="T108" s="204"/>
      <c r="U108" s="204"/>
    </row>
    <row r="109" spans="1:21" ht="12.75">
      <c r="A109" s="438" t="s">
        <v>394</v>
      </c>
      <c r="B109" s="204" t="s">
        <v>403</v>
      </c>
      <c r="C109" s="204">
        <f t="shared" si="1"/>
        <v>0</v>
      </c>
      <c r="D109" s="204">
        <f t="shared" si="0"/>
        <v>1000000</v>
      </c>
      <c r="E109" s="204">
        <f t="shared" si="2"/>
        <v>587867</v>
      </c>
      <c r="F109" s="204"/>
      <c r="G109" s="204"/>
      <c r="H109" s="204"/>
      <c r="I109" s="204"/>
      <c r="J109" s="204">
        <v>1000000</v>
      </c>
      <c r="K109" s="204"/>
      <c r="L109" s="204"/>
      <c r="M109" s="204"/>
      <c r="N109" s="204"/>
      <c r="O109" s="204"/>
      <c r="P109" s="204"/>
      <c r="Q109" s="204"/>
      <c r="R109" s="204"/>
      <c r="S109" s="216"/>
      <c r="T109" s="204"/>
      <c r="U109" s="204"/>
    </row>
    <row r="110" spans="1:21" ht="12.75">
      <c r="A110" s="438" t="s">
        <v>394</v>
      </c>
      <c r="B110" s="204" t="s">
        <v>403</v>
      </c>
      <c r="C110" s="204">
        <f t="shared" si="1"/>
        <v>0</v>
      </c>
      <c r="D110" s="204">
        <f t="shared" si="0"/>
        <v>500000</v>
      </c>
      <c r="E110" s="204">
        <f t="shared" si="2"/>
        <v>87867</v>
      </c>
      <c r="F110" s="204"/>
      <c r="G110" s="204"/>
      <c r="H110" s="204"/>
      <c r="I110" s="204"/>
      <c r="J110" s="204">
        <v>500000</v>
      </c>
      <c r="K110" s="204"/>
      <c r="L110" s="204"/>
      <c r="M110" s="204"/>
      <c r="N110" s="204"/>
      <c r="O110" s="204"/>
      <c r="P110" s="204"/>
      <c r="Q110" s="204"/>
      <c r="R110" s="204"/>
      <c r="S110" s="216"/>
      <c r="T110" s="204"/>
      <c r="U110" s="204"/>
    </row>
    <row r="111" spans="1:21" ht="12.75">
      <c r="A111" s="438" t="s">
        <v>442</v>
      </c>
      <c r="B111" s="204" t="s">
        <v>440</v>
      </c>
      <c r="C111" s="204">
        <f t="shared" si="1"/>
        <v>1542624</v>
      </c>
      <c r="D111" s="204">
        <f t="shared" si="0"/>
        <v>0</v>
      </c>
      <c r="E111" s="204">
        <f t="shared" si="2"/>
        <v>1630491</v>
      </c>
      <c r="F111" s="204"/>
      <c r="G111" s="204">
        <v>1542624</v>
      </c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16"/>
      <c r="T111" s="204"/>
      <c r="U111" s="204"/>
    </row>
    <row r="112" spans="1:21" ht="12.75">
      <c r="A112" s="438" t="s">
        <v>394</v>
      </c>
      <c r="B112" s="204" t="s">
        <v>403</v>
      </c>
      <c r="C112" s="204">
        <f t="shared" si="1"/>
        <v>0</v>
      </c>
      <c r="D112" s="204">
        <f t="shared" si="0"/>
        <v>1000050</v>
      </c>
      <c r="E112" s="204">
        <f t="shared" si="2"/>
        <v>630441</v>
      </c>
      <c r="F112" s="204"/>
      <c r="G112" s="204"/>
      <c r="H112" s="204"/>
      <c r="I112" s="204"/>
      <c r="J112" s="204">
        <v>1000000</v>
      </c>
      <c r="K112" s="204"/>
      <c r="L112" s="204"/>
      <c r="M112" s="204"/>
      <c r="N112" s="204"/>
      <c r="O112" s="204"/>
      <c r="P112" s="204"/>
      <c r="Q112" s="204"/>
      <c r="R112" s="204">
        <v>50</v>
      </c>
      <c r="S112" s="216"/>
      <c r="T112" s="204"/>
      <c r="U112" s="204"/>
    </row>
    <row r="113" spans="1:21" ht="12.75">
      <c r="A113" s="438" t="s">
        <v>394</v>
      </c>
      <c r="B113" s="204" t="s">
        <v>403</v>
      </c>
      <c r="C113" s="204">
        <f t="shared" si="1"/>
        <v>0</v>
      </c>
      <c r="D113" s="204">
        <f t="shared" si="0"/>
        <v>45308</v>
      </c>
      <c r="E113" s="204">
        <f t="shared" si="2"/>
        <v>585133</v>
      </c>
      <c r="F113" s="204"/>
      <c r="G113" s="204"/>
      <c r="H113" s="204"/>
      <c r="I113" s="204"/>
      <c r="J113" s="204">
        <v>45308</v>
      </c>
      <c r="K113" s="204"/>
      <c r="L113" s="204"/>
      <c r="M113" s="204"/>
      <c r="N113" s="204"/>
      <c r="O113" s="204"/>
      <c r="P113" s="204"/>
      <c r="Q113" s="204"/>
      <c r="R113" s="204"/>
      <c r="S113" s="216"/>
      <c r="T113" s="204"/>
      <c r="U113" s="204"/>
    </row>
    <row r="114" spans="1:21" ht="12.75">
      <c r="A114" s="438" t="s">
        <v>394</v>
      </c>
      <c r="B114" s="204" t="s">
        <v>398</v>
      </c>
      <c r="C114" s="204">
        <f t="shared" si="1"/>
        <v>0</v>
      </c>
      <c r="D114" s="204">
        <f t="shared" si="0"/>
        <v>500000</v>
      </c>
      <c r="E114" s="204">
        <f t="shared" si="2"/>
        <v>85133</v>
      </c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>
        <v>500000</v>
      </c>
      <c r="R114" s="204"/>
      <c r="S114" s="216"/>
      <c r="T114" s="204"/>
      <c r="U114" s="204"/>
    </row>
    <row r="115" spans="1:21" ht="12.75">
      <c r="A115" s="438" t="s">
        <v>443</v>
      </c>
      <c r="B115" s="204" t="s">
        <v>440</v>
      </c>
      <c r="C115" s="204">
        <f t="shared" si="1"/>
        <v>1476960</v>
      </c>
      <c r="D115" s="204">
        <f t="shared" si="0"/>
        <v>0</v>
      </c>
      <c r="E115" s="204">
        <f t="shared" si="2"/>
        <v>1562093</v>
      </c>
      <c r="F115" s="204"/>
      <c r="G115" s="204">
        <v>1476960</v>
      </c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16"/>
      <c r="T115" s="204"/>
      <c r="U115" s="204"/>
    </row>
    <row r="116" spans="1:21" ht="12.75">
      <c r="A116" s="438" t="s">
        <v>404</v>
      </c>
      <c r="B116" s="204" t="s">
        <v>403</v>
      </c>
      <c r="C116" s="204">
        <f t="shared" si="1"/>
        <v>0</v>
      </c>
      <c r="D116" s="204">
        <f t="shared" si="0"/>
        <v>141078</v>
      </c>
      <c r="E116" s="204">
        <f t="shared" si="2"/>
        <v>1421015</v>
      </c>
      <c r="F116" s="204"/>
      <c r="G116" s="204"/>
      <c r="H116" s="204"/>
      <c r="I116" s="204"/>
      <c r="J116" s="204">
        <v>141078</v>
      </c>
      <c r="K116" s="204"/>
      <c r="L116" s="204"/>
      <c r="M116" s="204"/>
      <c r="N116" s="204"/>
      <c r="O116" s="204"/>
      <c r="P116" s="204"/>
      <c r="Q116" s="204"/>
      <c r="R116" s="204"/>
      <c r="S116" s="216"/>
      <c r="T116" s="204"/>
      <c r="U116" s="204"/>
    </row>
    <row r="117" spans="1:21" ht="12.75">
      <c r="A117" s="438" t="s">
        <v>394</v>
      </c>
      <c r="B117" s="204" t="s">
        <v>403</v>
      </c>
      <c r="C117" s="204">
        <f t="shared" si="1"/>
        <v>0</v>
      </c>
      <c r="D117" s="204">
        <f t="shared" si="0"/>
        <v>400000</v>
      </c>
      <c r="E117" s="204">
        <f t="shared" si="2"/>
        <v>1021015</v>
      </c>
      <c r="F117" s="204"/>
      <c r="G117" s="204"/>
      <c r="H117" s="204"/>
      <c r="I117" s="204"/>
      <c r="J117" s="204">
        <v>400000</v>
      </c>
      <c r="K117" s="204"/>
      <c r="L117" s="204"/>
      <c r="M117" s="204"/>
      <c r="N117" s="204"/>
      <c r="O117" s="204"/>
      <c r="P117" s="204"/>
      <c r="Q117" s="204"/>
      <c r="R117" s="204"/>
      <c r="S117" s="216"/>
      <c r="T117" s="204"/>
      <c r="U117" s="204"/>
    </row>
    <row r="118" spans="1:21" ht="12.75">
      <c r="A118" s="438" t="s">
        <v>394</v>
      </c>
      <c r="B118" s="204" t="s">
        <v>398</v>
      </c>
      <c r="C118" s="204">
        <f t="shared" si="1"/>
        <v>0</v>
      </c>
      <c r="D118" s="204">
        <f t="shared" si="0"/>
        <v>1000000</v>
      </c>
      <c r="E118" s="204">
        <f t="shared" si="2"/>
        <v>21015</v>
      </c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>
        <v>1000000</v>
      </c>
      <c r="R118" s="204"/>
      <c r="S118" s="216"/>
      <c r="T118" s="204"/>
      <c r="U118" s="204"/>
    </row>
    <row r="119" spans="1:21" ht="12.75">
      <c r="A119" s="438" t="s">
        <v>405</v>
      </c>
      <c r="B119" s="204" t="s">
        <v>391</v>
      </c>
      <c r="C119" s="204">
        <f t="shared" si="1"/>
        <v>0</v>
      </c>
      <c r="D119" s="204">
        <f t="shared" si="0"/>
        <v>250</v>
      </c>
      <c r="E119" s="204">
        <f t="shared" si="2"/>
        <v>20765</v>
      </c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>
        <v>250</v>
      </c>
      <c r="S119" s="216"/>
      <c r="T119" s="204"/>
      <c r="U119" s="204"/>
    </row>
    <row r="120" spans="1:21" ht="12.75">
      <c r="A120" s="438" t="s">
        <v>444</v>
      </c>
      <c r="B120" s="204" t="s">
        <v>440</v>
      </c>
      <c r="C120" s="204">
        <f t="shared" si="1"/>
        <v>1476144</v>
      </c>
      <c r="D120" s="204">
        <f t="shared" si="0"/>
        <v>0</v>
      </c>
      <c r="E120" s="204">
        <f t="shared" si="2"/>
        <v>1496909</v>
      </c>
      <c r="F120" s="204"/>
      <c r="G120" s="204">
        <v>1476144</v>
      </c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16"/>
      <c r="T120" s="204"/>
      <c r="U120" s="204"/>
    </row>
    <row r="121" spans="1:21" ht="12.75">
      <c r="A121" s="438" t="s">
        <v>394</v>
      </c>
      <c r="B121" s="204" t="s">
        <v>381</v>
      </c>
      <c r="C121" s="204">
        <f t="shared" si="1"/>
        <v>200000</v>
      </c>
      <c r="D121" s="204">
        <f t="shared" si="0"/>
        <v>0</v>
      </c>
      <c r="E121" s="204">
        <f t="shared" si="2"/>
        <v>1696909</v>
      </c>
      <c r="F121" s="204"/>
      <c r="G121" s="204"/>
      <c r="H121" s="204">
        <v>200000</v>
      </c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16"/>
      <c r="T121" s="204"/>
      <c r="U121" s="204"/>
    </row>
    <row r="122" spans="1:21" ht="12.75">
      <c r="A122" s="438" t="s">
        <v>394</v>
      </c>
      <c r="B122" s="204" t="s">
        <v>403</v>
      </c>
      <c r="C122" s="204">
        <f t="shared" si="1"/>
        <v>0</v>
      </c>
      <c r="D122" s="204">
        <f t="shared" si="0"/>
        <v>500000</v>
      </c>
      <c r="E122" s="204">
        <f t="shared" si="2"/>
        <v>1196909</v>
      </c>
      <c r="F122" s="204"/>
      <c r="G122" s="204"/>
      <c r="H122" s="204"/>
      <c r="I122" s="204"/>
      <c r="J122" s="204">
        <v>500000</v>
      </c>
      <c r="K122" s="204"/>
      <c r="L122" s="204"/>
      <c r="M122" s="204"/>
      <c r="N122" s="204"/>
      <c r="O122" s="204"/>
      <c r="P122" s="204"/>
      <c r="Q122" s="204"/>
      <c r="R122" s="204"/>
      <c r="S122" s="216"/>
      <c r="T122" s="204"/>
      <c r="U122" s="204"/>
    </row>
    <row r="123" spans="1:21" ht="12.75">
      <c r="A123" s="438" t="s">
        <v>394</v>
      </c>
      <c r="B123" s="204" t="s">
        <v>403</v>
      </c>
      <c r="C123" s="204">
        <f t="shared" si="1"/>
        <v>0</v>
      </c>
      <c r="D123" s="204">
        <f t="shared" si="0"/>
        <v>580000</v>
      </c>
      <c r="E123" s="204">
        <f t="shared" si="2"/>
        <v>616909</v>
      </c>
      <c r="F123" s="204"/>
      <c r="G123" s="204"/>
      <c r="H123" s="204"/>
      <c r="I123" s="204"/>
      <c r="J123" s="204">
        <v>580000</v>
      </c>
      <c r="K123" s="204"/>
      <c r="L123" s="204"/>
      <c r="M123" s="204"/>
      <c r="N123" s="204"/>
      <c r="O123" s="204"/>
      <c r="P123" s="204"/>
      <c r="Q123" s="204"/>
      <c r="R123" s="204"/>
      <c r="S123" s="216"/>
      <c r="T123" s="204"/>
      <c r="U123" s="204"/>
    </row>
    <row r="124" spans="1:21" ht="12.75">
      <c r="A124" s="438" t="s">
        <v>394</v>
      </c>
      <c r="B124" s="204" t="s">
        <v>403</v>
      </c>
      <c r="C124" s="204">
        <f t="shared" si="1"/>
        <v>0</v>
      </c>
      <c r="D124" s="204">
        <f t="shared" si="0"/>
        <v>500000</v>
      </c>
      <c r="E124" s="204">
        <f t="shared" si="2"/>
        <v>116909</v>
      </c>
      <c r="F124" s="204"/>
      <c r="G124" s="204"/>
      <c r="H124" s="204"/>
      <c r="I124" s="204"/>
      <c r="J124" s="204">
        <v>500000</v>
      </c>
      <c r="K124" s="204"/>
      <c r="L124" s="204"/>
      <c r="M124" s="204"/>
      <c r="N124" s="204"/>
      <c r="O124" s="204"/>
      <c r="P124" s="204"/>
      <c r="Q124" s="204"/>
      <c r="R124" s="204"/>
      <c r="S124" s="216"/>
      <c r="T124" s="204"/>
      <c r="U124" s="204"/>
    </row>
    <row r="125" spans="1:21" ht="12.75">
      <c r="A125" s="438">
        <v>11.11</v>
      </c>
      <c r="B125" s="204" t="s">
        <v>440</v>
      </c>
      <c r="C125" s="204">
        <f t="shared" si="1"/>
        <v>1692384</v>
      </c>
      <c r="D125" s="204">
        <f t="shared" si="0"/>
        <v>0</v>
      </c>
      <c r="E125" s="204">
        <f t="shared" si="2"/>
        <v>1809293</v>
      </c>
      <c r="F125" s="204"/>
      <c r="G125" s="204">
        <v>1692384</v>
      </c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16"/>
      <c r="T125" s="204"/>
      <c r="U125" s="204"/>
    </row>
    <row r="126" spans="1:21" ht="12.75">
      <c r="A126" s="438" t="s">
        <v>394</v>
      </c>
      <c r="B126" s="204" t="s">
        <v>403</v>
      </c>
      <c r="C126" s="204">
        <f t="shared" si="1"/>
        <v>0</v>
      </c>
      <c r="D126" s="204">
        <f t="shared" si="0"/>
        <v>400000</v>
      </c>
      <c r="E126" s="204">
        <f t="shared" si="2"/>
        <v>1409293</v>
      </c>
      <c r="F126" s="204"/>
      <c r="G126" s="204"/>
      <c r="H126" s="204"/>
      <c r="I126" s="204"/>
      <c r="J126" s="204">
        <v>400000</v>
      </c>
      <c r="K126" s="204"/>
      <c r="L126" s="204"/>
      <c r="M126" s="204"/>
      <c r="N126" s="204"/>
      <c r="O126" s="204"/>
      <c r="P126" s="204"/>
      <c r="Q126" s="204"/>
      <c r="R126" s="204"/>
      <c r="S126" s="216"/>
      <c r="T126" s="204"/>
      <c r="U126" s="204"/>
    </row>
    <row r="127" spans="1:21" ht="12.75">
      <c r="A127" s="438" t="s">
        <v>394</v>
      </c>
      <c r="B127" s="204" t="s">
        <v>403</v>
      </c>
      <c r="C127" s="204">
        <f t="shared" si="1"/>
        <v>0</v>
      </c>
      <c r="D127" s="204">
        <f t="shared" si="0"/>
        <v>300000</v>
      </c>
      <c r="E127" s="204">
        <f t="shared" si="2"/>
        <v>1109293</v>
      </c>
      <c r="F127" s="204"/>
      <c r="G127" s="204"/>
      <c r="H127" s="204"/>
      <c r="I127" s="204"/>
      <c r="J127" s="204">
        <v>300000</v>
      </c>
      <c r="K127" s="204"/>
      <c r="L127" s="204"/>
      <c r="M127" s="204"/>
      <c r="N127" s="204"/>
      <c r="O127" s="204"/>
      <c r="P127" s="204"/>
      <c r="Q127" s="204"/>
      <c r="R127" s="204"/>
      <c r="S127" s="216"/>
      <c r="T127" s="204"/>
      <c r="U127" s="204"/>
    </row>
    <row r="128" spans="1:21" ht="12.75">
      <c r="A128" s="438" t="s">
        <v>394</v>
      </c>
      <c r="B128" s="204" t="s">
        <v>403</v>
      </c>
      <c r="C128" s="204">
        <f t="shared" si="1"/>
        <v>0</v>
      </c>
      <c r="D128" s="204">
        <f t="shared" si="0"/>
        <v>300000</v>
      </c>
      <c r="E128" s="204">
        <f t="shared" si="2"/>
        <v>809293</v>
      </c>
      <c r="F128" s="204"/>
      <c r="G128" s="204"/>
      <c r="H128" s="204"/>
      <c r="I128" s="204"/>
      <c r="J128" s="204">
        <v>300000</v>
      </c>
      <c r="K128" s="204"/>
      <c r="L128" s="204"/>
      <c r="M128" s="204"/>
      <c r="N128" s="204"/>
      <c r="O128" s="204"/>
      <c r="P128" s="204"/>
      <c r="Q128" s="204"/>
      <c r="R128" s="204"/>
      <c r="S128" s="216"/>
      <c r="T128" s="204"/>
      <c r="U128" s="204"/>
    </row>
    <row r="129" spans="1:21" ht="12.75">
      <c r="A129" s="438" t="s">
        <v>394</v>
      </c>
      <c r="B129" s="204" t="s">
        <v>403</v>
      </c>
      <c r="C129" s="204">
        <f t="shared" si="1"/>
        <v>0</v>
      </c>
      <c r="D129" s="204">
        <f t="shared" si="0"/>
        <v>500000</v>
      </c>
      <c r="E129" s="204">
        <f t="shared" si="2"/>
        <v>309293</v>
      </c>
      <c r="F129" s="204"/>
      <c r="G129" s="204"/>
      <c r="H129" s="204"/>
      <c r="I129" s="204"/>
      <c r="J129" s="204">
        <v>500000</v>
      </c>
      <c r="K129" s="204"/>
      <c r="L129" s="204"/>
      <c r="M129" s="204"/>
      <c r="N129" s="204"/>
      <c r="O129" s="204"/>
      <c r="P129" s="204"/>
      <c r="Q129" s="204"/>
      <c r="R129" s="204"/>
      <c r="S129" s="216"/>
      <c r="T129" s="204"/>
      <c r="U129" s="204"/>
    </row>
    <row r="130" spans="1:21" ht="12.75">
      <c r="A130" s="438" t="s">
        <v>394</v>
      </c>
      <c r="B130" s="204" t="s">
        <v>403</v>
      </c>
      <c r="C130" s="204">
        <f t="shared" si="1"/>
        <v>0</v>
      </c>
      <c r="D130" s="204">
        <f t="shared" si="0"/>
        <v>47607</v>
      </c>
      <c r="E130" s="204">
        <f t="shared" si="2"/>
        <v>261686</v>
      </c>
      <c r="F130" s="204"/>
      <c r="G130" s="204"/>
      <c r="H130" s="204"/>
      <c r="I130" s="204"/>
      <c r="J130" s="204">
        <v>47607</v>
      </c>
      <c r="K130" s="204"/>
      <c r="L130" s="204"/>
      <c r="M130" s="204"/>
      <c r="N130" s="204"/>
      <c r="O130" s="204"/>
      <c r="P130" s="204"/>
      <c r="Q130" s="204"/>
      <c r="R130" s="204"/>
      <c r="S130" s="216"/>
      <c r="T130" s="204"/>
      <c r="U130" s="204"/>
    </row>
    <row r="131" spans="1:21" ht="12.75">
      <c r="A131" s="438" t="s">
        <v>394</v>
      </c>
      <c r="B131" s="204" t="s">
        <v>403</v>
      </c>
      <c r="C131" s="204">
        <f t="shared" si="1"/>
        <v>0</v>
      </c>
      <c r="D131" s="204">
        <f t="shared" si="0"/>
        <v>132558</v>
      </c>
      <c r="E131" s="204">
        <f t="shared" si="2"/>
        <v>129128</v>
      </c>
      <c r="F131" s="204"/>
      <c r="G131" s="204"/>
      <c r="H131" s="204"/>
      <c r="I131" s="204"/>
      <c r="J131" s="204">
        <v>132558</v>
      </c>
      <c r="K131" s="204"/>
      <c r="L131" s="204"/>
      <c r="M131" s="204"/>
      <c r="N131" s="204"/>
      <c r="O131" s="204"/>
      <c r="P131" s="204"/>
      <c r="Q131" s="204"/>
      <c r="R131" s="204"/>
      <c r="S131" s="216"/>
      <c r="T131" s="204"/>
      <c r="U131" s="204"/>
    </row>
    <row r="132" spans="1:21" ht="12.75">
      <c r="A132" s="438">
        <v>19.11</v>
      </c>
      <c r="B132" s="204" t="s">
        <v>440</v>
      </c>
      <c r="C132" s="204">
        <f t="shared" si="1"/>
        <v>1617378</v>
      </c>
      <c r="D132" s="204">
        <f t="shared" si="0"/>
        <v>0</v>
      </c>
      <c r="E132" s="204">
        <f t="shared" si="2"/>
        <v>1746506</v>
      </c>
      <c r="F132" s="204"/>
      <c r="G132" s="204">
        <v>1617378</v>
      </c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16"/>
      <c r="T132" s="204"/>
      <c r="U132" s="204"/>
    </row>
    <row r="133" spans="1:21" ht="12.75">
      <c r="A133" s="438" t="s">
        <v>394</v>
      </c>
      <c r="B133" s="204" t="s">
        <v>403</v>
      </c>
      <c r="C133" s="204">
        <f t="shared" si="1"/>
        <v>0</v>
      </c>
      <c r="D133" s="204">
        <f t="shared" si="0"/>
        <v>400000</v>
      </c>
      <c r="E133" s="204">
        <f t="shared" si="2"/>
        <v>1346506</v>
      </c>
      <c r="F133" s="204"/>
      <c r="G133" s="204"/>
      <c r="H133" s="204"/>
      <c r="I133" s="204"/>
      <c r="J133" s="204">
        <v>400000</v>
      </c>
      <c r="K133" s="204"/>
      <c r="L133" s="204"/>
      <c r="M133" s="204"/>
      <c r="N133" s="204"/>
      <c r="O133" s="204"/>
      <c r="P133" s="204"/>
      <c r="Q133" s="204"/>
      <c r="R133" s="204"/>
      <c r="S133" s="216"/>
      <c r="T133" s="204"/>
      <c r="U133" s="204"/>
    </row>
    <row r="134" spans="1:21" ht="12.75">
      <c r="A134" s="438" t="s">
        <v>394</v>
      </c>
      <c r="B134" s="204" t="s">
        <v>403</v>
      </c>
      <c r="C134" s="204">
        <f t="shared" si="1"/>
        <v>0</v>
      </c>
      <c r="D134" s="204">
        <f t="shared" si="0"/>
        <v>500000</v>
      </c>
      <c r="E134" s="204">
        <f t="shared" si="2"/>
        <v>846506</v>
      </c>
      <c r="F134" s="204"/>
      <c r="G134" s="204"/>
      <c r="H134" s="204"/>
      <c r="I134" s="204"/>
      <c r="J134" s="204">
        <v>500000</v>
      </c>
      <c r="K134" s="204"/>
      <c r="L134" s="204"/>
      <c r="M134" s="204"/>
      <c r="N134" s="204"/>
      <c r="O134" s="204"/>
      <c r="P134" s="204"/>
      <c r="Q134" s="204"/>
      <c r="R134" s="204"/>
      <c r="S134" s="216"/>
      <c r="T134" s="204"/>
      <c r="U134" s="204"/>
    </row>
    <row r="135" spans="1:21" ht="12.75">
      <c r="A135" s="438" t="s">
        <v>394</v>
      </c>
      <c r="B135" s="204" t="s">
        <v>403</v>
      </c>
      <c r="C135" s="204">
        <f t="shared" si="1"/>
        <v>0</v>
      </c>
      <c r="D135" s="204">
        <f t="shared" si="0"/>
        <v>500000</v>
      </c>
      <c r="E135" s="204">
        <f t="shared" si="2"/>
        <v>346506</v>
      </c>
      <c r="F135" s="204"/>
      <c r="G135" s="204"/>
      <c r="H135" s="204"/>
      <c r="I135" s="204"/>
      <c r="J135" s="204">
        <v>500000</v>
      </c>
      <c r="K135" s="204"/>
      <c r="L135" s="204"/>
      <c r="M135" s="204"/>
      <c r="N135" s="204"/>
      <c r="O135" s="204"/>
      <c r="P135" s="204"/>
      <c r="Q135" s="204"/>
      <c r="R135" s="204"/>
      <c r="S135" s="216"/>
      <c r="T135" s="204"/>
      <c r="U135" s="204"/>
    </row>
    <row r="136" spans="1:21" ht="12.75">
      <c r="A136" s="438">
        <v>27.11</v>
      </c>
      <c r="B136" s="204" t="s">
        <v>391</v>
      </c>
      <c r="C136" s="204">
        <f t="shared" si="1"/>
        <v>0</v>
      </c>
      <c r="D136" s="204">
        <f t="shared" si="0"/>
        <v>250</v>
      </c>
      <c r="E136" s="204">
        <f t="shared" si="2"/>
        <v>346256</v>
      </c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>
        <v>250</v>
      </c>
      <c r="S136" s="216"/>
      <c r="T136" s="204"/>
      <c r="U136" s="204"/>
    </row>
    <row r="137" spans="1:21" ht="12.75">
      <c r="A137" s="438">
        <v>2.12</v>
      </c>
      <c r="B137" s="204" t="s">
        <v>440</v>
      </c>
      <c r="C137" s="204">
        <f t="shared" si="1"/>
        <v>1667760</v>
      </c>
      <c r="D137" s="204">
        <f t="shared" si="0"/>
        <v>0</v>
      </c>
      <c r="E137" s="204">
        <f t="shared" si="2"/>
        <v>2014016</v>
      </c>
      <c r="F137" s="204"/>
      <c r="G137" s="204">
        <v>1667760</v>
      </c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16"/>
      <c r="T137" s="204"/>
      <c r="U137" s="204"/>
    </row>
    <row r="138" spans="1:21" ht="12.75">
      <c r="A138" s="438" t="s">
        <v>394</v>
      </c>
      <c r="B138" s="204" t="s">
        <v>398</v>
      </c>
      <c r="C138" s="204">
        <f t="shared" si="1"/>
        <v>0</v>
      </c>
      <c r="D138" s="204">
        <f t="shared" si="0"/>
        <v>1000000</v>
      </c>
      <c r="E138" s="204">
        <f t="shared" si="2"/>
        <v>1014016</v>
      </c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>
        <v>1000000</v>
      </c>
      <c r="R138" s="204"/>
      <c r="S138" s="216"/>
      <c r="T138" s="204"/>
      <c r="U138" s="204"/>
    </row>
    <row r="139" spans="1:21" ht="12.75">
      <c r="A139" s="438" t="s">
        <v>394</v>
      </c>
      <c r="B139" s="204" t="s">
        <v>403</v>
      </c>
      <c r="C139" s="204">
        <f t="shared" si="1"/>
        <v>0</v>
      </c>
      <c r="D139" s="204">
        <f t="shared" si="0"/>
        <v>600000</v>
      </c>
      <c r="E139" s="204">
        <f t="shared" si="2"/>
        <v>414016</v>
      </c>
      <c r="F139" s="204"/>
      <c r="G139" s="204"/>
      <c r="H139" s="204"/>
      <c r="I139" s="204"/>
      <c r="J139" s="204">
        <v>600000</v>
      </c>
      <c r="K139" s="204"/>
      <c r="L139" s="204"/>
      <c r="M139" s="204"/>
      <c r="N139" s="204"/>
      <c r="O139" s="204"/>
      <c r="P139" s="204"/>
      <c r="Q139" s="204"/>
      <c r="R139" s="204"/>
      <c r="S139" s="216"/>
      <c r="T139" s="204"/>
      <c r="U139" s="204"/>
    </row>
    <row r="140" spans="1:21" ht="12.75">
      <c r="A140" s="438">
        <v>9.12</v>
      </c>
      <c r="B140" s="204" t="s">
        <v>440</v>
      </c>
      <c r="C140" s="204">
        <f t="shared" si="1"/>
        <v>1789248</v>
      </c>
      <c r="D140" s="204">
        <f t="shared" si="0"/>
        <v>0</v>
      </c>
      <c r="E140" s="204">
        <f t="shared" si="2"/>
        <v>2203264</v>
      </c>
      <c r="F140" s="204"/>
      <c r="G140" s="204">
        <v>1789248</v>
      </c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16"/>
      <c r="T140" s="204"/>
      <c r="U140" s="204"/>
    </row>
    <row r="141" spans="1:21" ht="12.75">
      <c r="A141" s="438" t="s">
        <v>394</v>
      </c>
      <c r="B141" s="204" t="s">
        <v>403</v>
      </c>
      <c r="C141" s="204">
        <f t="shared" si="1"/>
        <v>0</v>
      </c>
      <c r="D141" s="204">
        <f t="shared" si="0"/>
        <v>500000</v>
      </c>
      <c r="E141" s="204">
        <f t="shared" si="2"/>
        <v>1703264</v>
      </c>
      <c r="F141" s="204"/>
      <c r="G141" s="204"/>
      <c r="H141" s="204"/>
      <c r="I141" s="204"/>
      <c r="J141" s="204">
        <v>500000</v>
      </c>
      <c r="K141" s="204"/>
      <c r="L141" s="204"/>
      <c r="M141" s="204"/>
      <c r="N141" s="204"/>
      <c r="O141" s="204"/>
      <c r="P141" s="204"/>
      <c r="Q141" s="204"/>
      <c r="R141" s="204"/>
      <c r="S141" s="216"/>
      <c r="T141" s="204"/>
      <c r="U141" s="204"/>
    </row>
    <row r="142" spans="1:21" ht="12.75">
      <c r="A142" s="438" t="s">
        <v>394</v>
      </c>
      <c r="B142" s="204" t="s">
        <v>403</v>
      </c>
      <c r="C142" s="204">
        <f t="shared" si="1"/>
        <v>0</v>
      </c>
      <c r="D142" s="204">
        <f t="shared" si="0"/>
        <v>400000</v>
      </c>
      <c r="E142" s="204">
        <f t="shared" si="2"/>
        <v>1303264</v>
      </c>
      <c r="F142" s="204"/>
      <c r="G142" s="204"/>
      <c r="H142" s="204"/>
      <c r="I142" s="204"/>
      <c r="J142" s="204">
        <v>400000</v>
      </c>
      <c r="K142" s="204"/>
      <c r="L142" s="204"/>
      <c r="M142" s="204"/>
      <c r="N142" s="204"/>
      <c r="O142" s="204"/>
      <c r="P142" s="204"/>
      <c r="Q142" s="204"/>
      <c r="R142" s="204"/>
      <c r="S142" s="216"/>
      <c r="T142" s="204"/>
      <c r="U142" s="204"/>
    </row>
    <row r="143" spans="1:21" ht="12.75">
      <c r="A143" s="438" t="s">
        <v>394</v>
      </c>
      <c r="B143" s="204" t="s">
        <v>403</v>
      </c>
      <c r="C143" s="204">
        <f t="shared" si="1"/>
        <v>0</v>
      </c>
      <c r="D143" s="204">
        <f t="shared" si="0"/>
        <v>500000</v>
      </c>
      <c r="E143" s="204">
        <f t="shared" si="2"/>
        <v>803264</v>
      </c>
      <c r="F143" s="204"/>
      <c r="G143" s="204"/>
      <c r="H143" s="204"/>
      <c r="I143" s="204"/>
      <c r="J143" s="204">
        <v>500000</v>
      </c>
      <c r="K143" s="204"/>
      <c r="L143" s="204"/>
      <c r="M143" s="204"/>
      <c r="N143" s="204"/>
      <c r="O143" s="204"/>
      <c r="P143" s="204"/>
      <c r="Q143" s="204"/>
      <c r="R143" s="204"/>
      <c r="S143" s="216"/>
      <c r="T143" s="204"/>
      <c r="U143" s="204"/>
    </row>
    <row r="144" spans="1:21" ht="12.75">
      <c r="A144" s="438" t="s">
        <v>394</v>
      </c>
      <c r="B144" s="204" t="s">
        <v>403</v>
      </c>
      <c r="C144" s="204">
        <f t="shared" si="1"/>
        <v>0</v>
      </c>
      <c r="D144" s="204">
        <f t="shared" si="0"/>
        <v>400000</v>
      </c>
      <c r="E144" s="204">
        <f t="shared" si="2"/>
        <v>403264</v>
      </c>
      <c r="F144" s="204"/>
      <c r="G144" s="204"/>
      <c r="H144" s="204"/>
      <c r="I144" s="204"/>
      <c r="J144" s="204">
        <v>400000</v>
      </c>
      <c r="K144" s="204"/>
      <c r="L144" s="204"/>
      <c r="M144" s="204"/>
      <c r="N144" s="204"/>
      <c r="O144" s="204"/>
      <c r="P144" s="204"/>
      <c r="Q144" s="204"/>
      <c r="R144" s="204"/>
      <c r="S144" s="216"/>
      <c r="T144" s="204"/>
      <c r="U144" s="204"/>
    </row>
    <row r="145" spans="1:21" ht="12.75">
      <c r="A145" s="438">
        <v>17.12</v>
      </c>
      <c r="B145" s="204" t="s">
        <v>440</v>
      </c>
      <c r="C145" s="204">
        <f t="shared" si="1"/>
        <v>0</v>
      </c>
      <c r="D145" s="204">
        <f t="shared" si="0"/>
        <v>135856</v>
      </c>
      <c r="E145" s="204">
        <f t="shared" si="2"/>
        <v>267408</v>
      </c>
      <c r="F145" s="204"/>
      <c r="G145" s="204"/>
      <c r="H145" s="204"/>
      <c r="I145" s="204"/>
      <c r="J145" s="204">
        <v>135856</v>
      </c>
      <c r="K145" s="204"/>
      <c r="L145" s="204"/>
      <c r="M145" s="204"/>
      <c r="N145" s="204"/>
      <c r="O145" s="204"/>
      <c r="P145" s="204"/>
      <c r="Q145" s="204"/>
      <c r="R145" s="204"/>
      <c r="S145" s="216"/>
      <c r="T145" s="204"/>
      <c r="U145" s="204"/>
    </row>
    <row r="146" spans="1:21" ht="12.75">
      <c r="A146" s="438" t="s">
        <v>394</v>
      </c>
      <c r="B146" s="204" t="s">
        <v>403</v>
      </c>
      <c r="C146" s="204">
        <f t="shared" si="1"/>
        <v>0</v>
      </c>
      <c r="D146" s="204">
        <f t="shared" si="0"/>
        <v>70226</v>
      </c>
      <c r="E146" s="204">
        <f t="shared" si="2"/>
        <v>197182</v>
      </c>
      <c r="F146" s="204"/>
      <c r="G146" s="204"/>
      <c r="H146" s="204"/>
      <c r="I146" s="204"/>
      <c r="J146" s="204">
        <v>70226</v>
      </c>
      <c r="K146" s="204"/>
      <c r="L146" s="204"/>
      <c r="M146" s="204"/>
      <c r="N146" s="204"/>
      <c r="O146" s="204"/>
      <c r="P146" s="204"/>
      <c r="Q146" s="204"/>
      <c r="R146" s="204"/>
      <c r="S146" s="216"/>
      <c r="T146" s="204"/>
      <c r="U146" s="204"/>
    </row>
    <row r="147" spans="1:21" ht="12.75">
      <c r="A147" s="438" t="s">
        <v>394</v>
      </c>
      <c r="B147" s="204" t="s">
        <v>403</v>
      </c>
      <c r="C147" s="204">
        <f t="shared" si="1"/>
        <v>0</v>
      </c>
      <c r="D147" s="204">
        <f t="shared" si="0"/>
        <v>0</v>
      </c>
      <c r="E147" s="204">
        <f t="shared" si="2"/>
        <v>197182</v>
      </c>
      <c r="F147" s="204"/>
      <c r="G147" s="204"/>
      <c r="H147" s="204"/>
      <c r="I147" s="204"/>
      <c r="J147" s="204"/>
      <c r="K147" s="204"/>
      <c r="L147" s="204"/>
      <c r="M147" s="204"/>
      <c r="N147" s="204"/>
      <c r="O147" s="204"/>
      <c r="P147" s="204"/>
      <c r="Q147" s="204"/>
      <c r="R147" s="204"/>
      <c r="S147" s="216"/>
      <c r="T147" s="204"/>
      <c r="U147" s="204"/>
    </row>
    <row r="148" spans="1:21" ht="12.75">
      <c r="A148" s="438">
        <v>17.12</v>
      </c>
      <c r="B148" s="204" t="s">
        <v>440</v>
      </c>
      <c r="C148" s="204">
        <f t="shared" si="1"/>
        <v>1500000</v>
      </c>
      <c r="D148" s="204">
        <f t="shared" si="0"/>
        <v>0</v>
      </c>
      <c r="E148" s="204">
        <f aca="true" t="shared" si="5" ref="E148:E156">E147+C148-D148</f>
        <v>1697182</v>
      </c>
      <c r="F148" s="204"/>
      <c r="G148" s="204">
        <v>1500000</v>
      </c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16"/>
      <c r="T148" s="204"/>
      <c r="U148" s="204"/>
    </row>
    <row r="149" spans="1:21" ht="12.75">
      <c r="A149" s="438" t="s">
        <v>394</v>
      </c>
      <c r="B149" s="204" t="s">
        <v>403</v>
      </c>
      <c r="C149" s="204">
        <f t="shared" si="1"/>
        <v>0</v>
      </c>
      <c r="D149" s="204">
        <f t="shared" si="0"/>
        <v>716586</v>
      </c>
      <c r="E149" s="204">
        <f t="shared" si="5"/>
        <v>980596</v>
      </c>
      <c r="F149" s="204"/>
      <c r="G149" s="204"/>
      <c r="H149" s="204"/>
      <c r="I149" s="204"/>
      <c r="J149" s="204">
        <v>716536</v>
      </c>
      <c r="K149" s="204"/>
      <c r="L149" s="204"/>
      <c r="M149" s="204"/>
      <c r="N149" s="204"/>
      <c r="O149" s="204"/>
      <c r="P149" s="204"/>
      <c r="Q149" s="204"/>
      <c r="R149" s="204">
        <v>50</v>
      </c>
      <c r="S149" s="216"/>
      <c r="T149" s="204"/>
      <c r="U149" s="204"/>
    </row>
    <row r="150" spans="1:21" ht="12.75">
      <c r="A150" s="438" t="s">
        <v>394</v>
      </c>
      <c r="B150" s="204" t="s">
        <v>398</v>
      </c>
      <c r="C150" s="204">
        <f t="shared" si="1"/>
        <v>0</v>
      </c>
      <c r="D150" s="204">
        <f t="shared" si="0"/>
        <v>900000</v>
      </c>
      <c r="E150" s="204">
        <f t="shared" si="5"/>
        <v>80596</v>
      </c>
      <c r="F150" s="204"/>
      <c r="G150" s="204"/>
      <c r="H150" s="204"/>
      <c r="I150" s="204"/>
      <c r="J150" s="204"/>
      <c r="K150" s="204"/>
      <c r="L150" s="204"/>
      <c r="M150" s="204"/>
      <c r="N150" s="204"/>
      <c r="O150" s="204"/>
      <c r="P150" s="204"/>
      <c r="Q150" s="204">
        <v>900000</v>
      </c>
      <c r="R150" s="204"/>
      <c r="S150" s="216"/>
      <c r="T150" s="204"/>
      <c r="U150" s="204"/>
    </row>
    <row r="151" spans="1:21" ht="12.75">
      <c r="A151" s="438">
        <v>27.12</v>
      </c>
      <c r="B151" s="204" t="s">
        <v>440</v>
      </c>
      <c r="C151" s="204">
        <f t="shared" si="1"/>
        <v>1500000</v>
      </c>
      <c r="D151" s="204">
        <f t="shared" si="0"/>
        <v>0</v>
      </c>
      <c r="E151" s="204">
        <f t="shared" si="5"/>
        <v>1580596</v>
      </c>
      <c r="F151" s="204"/>
      <c r="G151" s="204">
        <v>1500000</v>
      </c>
      <c r="H151" s="204"/>
      <c r="I151" s="204"/>
      <c r="J151" s="204"/>
      <c r="K151" s="204"/>
      <c r="L151" s="204"/>
      <c r="M151" s="204"/>
      <c r="N151" s="204"/>
      <c r="O151" s="204"/>
      <c r="P151" s="204"/>
      <c r="Q151" s="204"/>
      <c r="R151" s="204"/>
      <c r="S151" s="216"/>
      <c r="T151" s="204"/>
      <c r="U151" s="204"/>
    </row>
    <row r="152" spans="1:21" ht="12.75">
      <c r="A152" s="438" t="s">
        <v>394</v>
      </c>
      <c r="B152" s="204" t="s">
        <v>403</v>
      </c>
      <c r="C152" s="204">
        <f t="shared" si="1"/>
        <v>0</v>
      </c>
      <c r="D152" s="204">
        <f t="shared" si="0"/>
        <v>200000</v>
      </c>
      <c r="E152" s="204">
        <f t="shared" si="5"/>
        <v>1380596</v>
      </c>
      <c r="F152" s="204"/>
      <c r="G152" s="204"/>
      <c r="H152" s="204"/>
      <c r="I152" s="204"/>
      <c r="J152" s="204">
        <v>200000</v>
      </c>
      <c r="K152" s="204"/>
      <c r="L152" s="204"/>
      <c r="M152" s="204"/>
      <c r="N152" s="204"/>
      <c r="O152" s="204"/>
      <c r="P152" s="204"/>
      <c r="Q152" s="204"/>
      <c r="R152" s="204"/>
      <c r="S152" s="216"/>
      <c r="T152" s="204"/>
      <c r="U152" s="204"/>
    </row>
    <row r="153" spans="1:21" ht="12.75">
      <c r="A153" s="438" t="s">
        <v>394</v>
      </c>
      <c r="B153" s="204" t="s">
        <v>403</v>
      </c>
      <c r="C153" s="204">
        <f t="shared" si="1"/>
        <v>0</v>
      </c>
      <c r="D153" s="204">
        <f t="shared" si="0"/>
        <v>1000000</v>
      </c>
      <c r="E153" s="204">
        <f t="shared" si="5"/>
        <v>380596</v>
      </c>
      <c r="F153" s="204"/>
      <c r="G153" s="204"/>
      <c r="H153" s="204"/>
      <c r="I153" s="204"/>
      <c r="J153" s="204">
        <v>1000000</v>
      </c>
      <c r="K153" s="204"/>
      <c r="L153" s="204"/>
      <c r="M153" s="204"/>
      <c r="N153" s="204"/>
      <c r="O153" s="204"/>
      <c r="P153" s="204"/>
      <c r="Q153" s="204"/>
      <c r="R153" s="204"/>
      <c r="S153" s="216"/>
      <c r="T153" s="204"/>
      <c r="U153" s="204"/>
    </row>
    <row r="154" spans="1:21" ht="12.75">
      <c r="A154" s="438" t="s">
        <v>394</v>
      </c>
      <c r="B154" s="204" t="s">
        <v>403</v>
      </c>
      <c r="C154" s="204">
        <f t="shared" si="1"/>
        <v>0</v>
      </c>
      <c r="D154" s="204">
        <f t="shared" si="0"/>
        <v>300000</v>
      </c>
      <c r="E154" s="204">
        <f t="shared" si="5"/>
        <v>80596</v>
      </c>
      <c r="F154" s="204"/>
      <c r="G154" s="204"/>
      <c r="H154" s="204"/>
      <c r="I154" s="204"/>
      <c r="J154" s="204">
        <v>300000</v>
      </c>
      <c r="K154" s="204"/>
      <c r="L154" s="204"/>
      <c r="M154" s="204"/>
      <c r="N154" s="204"/>
      <c r="O154" s="204"/>
      <c r="P154" s="204"/>
      <c r="Q154" s="204"/>
      <c r="R154" s="204"/>
      <c r="S154" s="216"/>
      <c r="T154" s="204"/>
      <c r="U154" s="204"/>
    </row>
    <row r="155" spans="1:21" ht="12.75">
      <c r="A155" s="438" t="s">
        <v>394</v>
      </c>
      <c r="B155" s="204" t="s">
        <v>391</v>
      </c>
      <c r="C155" s="204">
        <f t="shared" si="1"/>
        <v>0</v>
      </c>
      <c r="D155" s="204">
        <f t="shared" si="0"/>
        <v>250</v>
      </c>
      <c r="E155" s="204">
        <f t="shared" si="5"/>
        <v>80346</v>
      </c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>
        <v>250</v>
      </c>
      <c r="S155" s="216"/>
      <c r="T155" s="204"/>
      <c r="U155" s="204"/>
    </row>
    <row r="156" spans="1:21" ht="12.75">
      <c r="A156" s="438" t="s">
        <v>394</v>
      </c>
      <c r="B156" s="204" t="s">
        <v>445</v>
      </c>
      <c r="C156" s="204">
        <f t="shared" si="1"/>
        <v>581</v>
      </c>
      <c r="D156" s="204">
        <f t="shared" si="0"/>
        <v>0</v>
      </c>
      <c r="E156" s="204">
        <f t="shared" si="5"/>
        <v>80927</v>
      </c>
      <c r="F156" s="204"/>
      <c r="G156" s="204"/>
      <c r="H156" s="204"/>
      <c r="I156" s="204">
        <v>581</v>
      </c>
      <c r="J156" s="204"/>
      <c r="K156" s="204"/>
      <c r="L156" s="204"/>
      <c r="M156" s="204"/>
      <c r="N156" s="204"/>
      <c r="O156" s="204"/>
      <c r="P156" s="204"/>
      <c r="Q156" s="204"/>
      <c r="R156" s="204"/>
      <c r="S156" s="216"/>
      <c r="T156" s="204"/>
      <c r="U156" s="204"/>
    </row>
    <row r="157" spans="1:22" s="203" customFormat="1" ht="11.25">
      <c r="A157" s="438" t="s">
        <v>394</v>
      </c>
      <c r="B157" s="202"/>
      <c r="C157" s="202">
        <f>SUM(C4:C156)</f>
        <v>51509915</v>
      </c>
      <c r="D157" s="202">
        <f>SUM(D4:D156)</f>
        <v>53998441</v>
      </c>
      <c r="E157" s="202">
        <f>E4+C157-D157</f>
        <v>80927</v>
      </c>
      <c r="F157" s="202">
        <f aca="true" t="shared" si="6" ref="F157:V157">SUM(F4:F156)</f>
        <v>0</v>
      </c>
      <c r="G157" s="202">
        <f t="shared" si="6"/>
        <v>49859334</v>
      </c>
      <c r="H157" s="202">
        <f t="shared" si="6"/>
        <v>1650000</v>
      </c>
      <c r="I157" s="202">
        <f t="shared" si="6"/>
        <v>581</v>
      </c>
      <c r="J157" s="202">
        <f t="shared" si="6"/>
        <v>33395274</v>
      </c>
      <c r="K157" s="202">
        <f t="shared" si="6"/>
        <v>0</v>
      </c>
      <c r="L157" s="202">
        <f t="shared" si="6"/>
        <v>0</v>
      </c>
      <c r="M157" s="202">
        <f t="shared" si="6"/>
        <v>0</v>
      </c>
      <c r="N157" s="202">
        <f t="shared" si="6"/>
        <v>0</v>
      </c>
      <c r="O157" s="202">
        <f t="shared" si="6"/>
        <v>0</v>
      </c>
      <c r="P157" s="202">
        <f t="shared" si="6"/>
        <v>0</v>
      </c>
      <c r="Q157" s="202">
        <f t="shared" si="6"/>
        <v>20600000</v>
      </c>
      <c r="R157" s="202">
        <f t="shared" si="6"/>
        <v>3167</v>
      </c>
      <c r="S157" s="215">
        <f t="shared" si="6"/>
        <v>0</v>
      </c>
      <c r="T157" s="202">
        <f t="shared" si="6"/>
        <v>0</v>
      </c>
      <c r="U157" s="202">
        <f t="shared" si="6"/>
        <v>0</v>
      </c>
      <c r="V157" s="203">
        <f t="shared" si="6"/>
        <v>0</v>
      </c>
    </row>
    <row r="158" spans="1:21" ht="12.75">
      <c r="A158" s="204"/>
      <c r="B158" s="204" t="s">
        <v>450</v>
      </c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  <c r="M158" s="204"/>
      <c r="N158" s="204"/>
      <c r="O158" s="204"/>
      <c r="P158" s="204"/>
      <c r="Q158" s="204"/>
      <c r="R158" s="204"/>
      <c r="S158" s="216"/>
      <c r="T158" s="204"/>
      <c r="U158" s="204"/>
    </row>
    <row r="159" spans="1:21" ht="12.75">
      <c r="A159" s="204"/>
      <c r="B159" s="204"/>
      <c r="C159" s="204">
        <f aca="true" t="shared" si="7" ref="C159:C192">F159+G159+H159+I159</f>
        <v>0</v>
      </c>
      <c r="D159" s="204">
        <f aca="true" t="shared" si="8" ref="D159:D191">J159+K159+L159+M159+N159+O159+P159+Q159+R159+S159+T159+U159+V159</f>
        <v>0</v>
      </c>
      <c r="E159" s="205">
        <v>16866</v>
      </c>
      <c r="F159" s="204"/>
      <c r="G159" s="204"/>
      <c r="H159" s="204"/>
      <c r="I159" s="204"/>
      <c r="J159" s="204"/>
      <c r="K159" s="204"/>
      <c r="L159" s="204"/>
      <c r="M159" s="204"/>
      <c r="N159" s="204"/>
      <c r="O159" s="204"/>
      <c r="P159" s="204"/>
      <c r="Q159" s="204"/>
      <c r="R159" s="204"/>
      <c r="S159" s="216"/>
      <c r="T159" s="204"/>
      <c r="U159" s="204"/>
    </row>
    <row r="160" spans="1:21" ht="12.75">
      <c r="A160" s="204">
        <v>8.2</v>
      </c>
      <c r="B160" s="204" t="s">
        <v>391</v>
      </c>
      <c r="C160" s="204">
        <f t="shared" si="7"/>
        <v>0</v>
      </c>
      <c r="D160" s="204">
        <f t="shared" si="8"/>
        <v>150</v>
      </c>
      <c r="E160" s="204">
        <f>E159+C160-D160</f>
        <v>16716</v>
      </c>
      <c r="F160" s="204"/>
      <c r="G160" s="204"/>
      <c r="H160" s="204"/>
      <c r="I160" s="204"/>
      <c r="J160" s="204"/>
      <c r="K160" s="204"/>
      <c r="L160" s="204"/>
      <c r="M160" s="204"/>
      <c r="N160" s="204"/>
      <c r="O160" s="204"/>
      <c r="P160" s="204"/>
      <c r="Q160" s="204"/>
      <c r="R160" s="204">
        <v>150</v>
      </c>
      <c r="S160" s="216"/>
      <c r="T160" s="204"/>
      <c r="U160" s="204"/>
    </row>
    <row r="161" spans="1:21" ht="12.75">
      <c r="A161" s="204">
        <v>14.2</v>
      </c>
      <c r="B161" s="204" t="s">
        <v>391</v>
      </c>
      <c r="C161" s="204">
        <f t="shared" si="7"/>
        <v>0</v>
      </c>
      <c r="D161" s="204">
        <f t="shared" si="8"/>
        <v>150</v>
      </c>
      <c r="E161" s="204">
        <f aca="true" t="shared" si="9" ref="E161:E191">E160+C161-D161</f>
        <v>16566</v>
      </c>
      <c r="F161" s="204"/>
      <c r="G161" s="204"/>
      <c r="H161" s="204"/>
      <c r="I161" s="204"/>
      <c r="J161" s="204"/>
      <c r="K161" s="204"/>
      <c r="L161" s="204"/>
      <c r="M161" s="204"/>
      <c r="N161" s="204"/>
      <c r="O161" s="204"/>
      <c r="P161" s="204"/>
      <c r="Q161" s="204"/>
      <c r="R161" s="204">
        <v>150</v>
      </c>
      <c r="S161" s="216"/>
      <c r="T161" s="204"/>
      <c r="U161" s="204"/>
    </row>
    <row r="162" spans="1:21" ht="12.75">
      <c r="A162" s="204">
        <v>19.2</v>
      </c>
      <c r="B162" s="204" t="s">
        <v>440</v>
      </c>
      <c r="C162" s="204">
        <f t="shared" si="7"/>
        <v>300000</v>
      </c>
      <c r="D162" s="204">
        <f t="shared" si="8"/>
        <v>0</v>
      </c>
      <c r="E162" s="204">
        <f t="shared" si="9"/>
        <v>316566</v>
      </c>
      <c r="F162" s="204"/>
      <c r="G162" s="204">
        <v>300000</v>
      </c>
      <c r="H162" s="204"/>
      <c r="I162" s="204"/>
      <c r="J162" s="204"/>
      <c r="K162" s="204"/>
      <c r="L162" s="204"/>
      <c r="M162" s="204"/>
      <c r="N162" s="204"/>
      <c r="O162" s="204"/>
      <c r="P162" s="204"/>
      <c r="Q162" s="204"/>
      <c r="R162" s="204"/>
      <c r="S162" s="216"/>
      <c r="T162" s="204"/>
      <c r="U162" s="204"/>
    </row>
    <row r="163" spans="1:21" ht="12.75">
      <c r="A163" s="204">
        <v>28.2</v>
      </c>
      <c r="B163" s="204" t="s">
        <v>391</v>
      </c>
      <c r="C163" s="204">
        <f t="shared" si="7"/>
        <v>0</v>
      </c>
      <c r="D163" s="204">
        <f t="shared" si="8"/>
        <v>1499</v>
      </c>
      <c r="E163" s="204">
        <f t="shared" si="9"/>
        <v>315067</v>
      </c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>
        <v>1499</v>
      </c>
      <c r="S163" s="216"/>
      <c r="T163" s="204"/>
      <c r="U163" s="204"/>
    </row>
    <row r="164" spans="1:21" ht="12.75">
      <c r="A164" s="204" t="s">
        <v>400</v>
      </c>
      <c r="B164" s="204" t="s">
        <v>398</v>
      </c>
      <c r="C164" s="204">
        <f t="shared" si="7"/>
        <v>0</v>
      </c>
      <c r="D164" s="204">
        <f t="shared" si="8"/>
        <v>300000</v>
      </c>
      <c r="E164" s="204">
        <f t="shared" si="9"/>
        <v>15067</v>
      </c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204"/>
      <c r="Q164" s="204">
        <v>300000</v>
      </c>
      <c r="R164" s="204"/>
      <c r="S164" s="216"/>
      <c r="T164" s="204"/>
      <c r="U164" s="204"/>
    </row>
    <row r="165" spans="1:21" ht="12.75">
      <c r="A165" s="204">
        <v>12.3</v>
      </c>
      <c r="B165" s="204" t="s">
        <v>393</v>
      </c>
      <c r="C165" s="204">
        <f t="shared" si="7"/>
        <v>110000</v>
      </c>
      <c r="D165" s="204">
        <f t="shared" si="8"/>
        <v>0</v>
      </c>
      <c r="E165" s="204">
        <f t="shared" si="9"/>
        <v>125067</v>
      </c>
      <c r="F165" s="204">
        <v>110000</v>
      </c>
      <c r="G165" s="204"/>
      <c r="H165" s="204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16"/>
      <c r="T165" s="204"/>
      <c r="U165" s="204"/>
    </row>
    <row r="166" spans="1:21" ht="12.75">
      <c r="A166" s="204" t="s">
        <v>400</v>
      </c>
      <c r="B166" s="204" t="s">
        <v>403</v>
      </c>
      <c r="C166" s="204">
        <f t="shared" si="7"/>
        <v>0</v>
      </c>
      <c r="D166" s="204">
        <f t="shared" si="8"/>
        <v>100046</v>
      </c>
      <c r="E166" s="204">
        <f t="shared" si="9"/>
        <v>25021</v>
      </c>
      <c r="F166" s="204"/>
      <c r="G166" s="204"/>
      <c r="H166" s="204"/>
      <c r="I166" s="204"/>
      <c r="J166" s="204">
        <v>100046</v>
      </c>
      <c r="K166" s="204"/>
      <c r="L166" s="204"/>
      <c r="M166" s="204"/>
      <c r="N166" s="204"/>
      <c r="O166" s="204"/>
      <c r="P166" s="204"/>
      <c r="Q166" s="204"/>
      <c r="R166" s="204"/>
      <c r="S166" s="216"/>
      <c r="T166" s="204"/>
      <c r="U166" s="204"/>
    </row>
    <row r="167" spans="1:21" ht="12.75">
      <c r="A167" s="204">
        <v>28.3</v>
      </c>
      <c r="B167" s="204" t="s">
        <v>440</v>
      </c>
      <c r="C167" s="204">
        <f t="shared" si="7"/>
        <v>226440</v>
      </c>
      <c r="D167" s="204">
        <f t="shared" si="8"/>
        <v>0</v>
      </c>
      <c r="E167" s="204">
        <f t="shared" si="9"/>
        <v>251461</v>
      </c>
      <c r="F167" s="204"/>
      <c r="G167" s="204">
        <v>226440</v>
      </c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16"/>
      <c r="T167" s="204"/>
      <c r="U167" s="204"/>
    </row>
    <row r="168" spans="1:21" ht="12.75">
      <c r="A168" s="204" t="s">
        <v>400</v>
      </c>
      <c r="B168" s="204" t="s">
        <v>391</v>
      </c>
      <c r="C168" s="204">
        <f t="shared" si="7"/>
        <v>0</v>
      </c>
      <c r="D168" s="204">
        <f t="shared" si="8"/>
        <v>1499</v>
      </c>
      <c r="E168" s="204">
        <f t="shared" si="9"/>
        <v>249962</v>
      </c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204">
        <v>1499</v>
      </c>
      <c r="S168" s="216"/>
      <c r="T168" s="204"/>
      <c r="U168" s="204"/>
    </row>
    <row r="169" spans="1:21" ht="12.75">
      <c r="A169" s="204">
        <v>30.4</v>
      </c>
      <c r="B169" s="204" t="s">
        <v>391</v>
      </c>
      <c r="C169" s="204">
        <f t="shared" si="7"/>
        <v>0</v>
      </c>
      <c r="D169" s="204">
        <f t="shared" si="8"/>
        <v>1499</v>
      </c>
      <c r="E169" s="204">
        <f t="shared" si="9"/>
        <v>248463</v>
      </c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204"/>
      <c r="Q169" s="204"/>
      <c r="R169" s="204">
        <v>1499</v>
      </c>
      <c r="S169" s="216"/>
      <c r="T169" s="204"/>
      <c r="U169" s="204"/>
    </row>
    <row r="170" spans="1:21" ht="12.75">
      <c r="A170" s="204">
        <v>21.5</v>
      </c>
      <c r="B170" s="204" t="s">
        <v>440</v>
      </c>
      <c r="C170" s="204">
        <f t="shared" si="7"/>
        <v>300000</v>
      </c>
      <c r="D170" s="204">
        <f t="shared" si="8"/>
        <v>0</v>
      </c>
      <c r="E170" s="204">
        <f t="shared" si="9"/>
        <v>548463</v>
      </c>
      <c r="F170" s="204"/>
      <c r="G170" s="204">
        <v>300000</v>
      </c>
      <c r="H170" s="204"/>
      <c r="I170" s="204"/>
      <c r="J170" s="204"/>
      <c r="K170" s="204"/>
      <c r="L170" s="204"/>
      <c r="M170" s="204"/>
      <c r="N170" s="204"/>
      <c r="O170" s="204"/>
      <c r="P170" s="204"/>
      <c r="Q170" s="204"/>
      <c r="R170" s="204"/>
      <c r="S170" s="216"/>
      <c r="T170" s="204"/>
      <c r="U170" s="204"/>
    </row>
    <row r="171" spans="1:21" ht="12.75">
      <c r="A171" s="204">
        <v>24.5</v>
      </c>
      <c r="B171" s="204" t="s">
        <v>440</v>
      </c>
      <c r="C171" s="204">
        <f t="shared" si="7"/>
        <v>200000</v>
      </c>
      <c r="D171" s="204">
        <f t="shared" si="8"/>
        <v>0</v>
      </c>
      <c r="E171" s="204">
        <f t="shared" si="9"/>
        <v>748463</v>
      </c>
      <c r="F171" s="204"/>
      <c r="G171" s="204">
        <v>200000</v>
      </c>
      <c r="H171" s="204"/>
      <c r="I171" s="204"/>
      <c r="J171" s="204"/>
      <c r="K171" s="204"/>
      <c r="L171" s="204"/>
      <c r="M171" s="204"/>
      <c r="N171" s="204"/>
      <c r="O171" s="204"/>
      <c r="P171" s="204"/>
      <c r="Q171" s="204"/>
      <c r="R171" s="204"/>
      <c r="S171" s="216"/>
      <c r="T171" s="204"/>
      <c r="U171" s="204"/>
    </row>
    <row r="172" spans="1:21" ht="12.75">
      <c r="A172" s="204">
        <v>27.5</v>
      </c>
      <c r="B172" s="204" t="s">
        <v>403</v>
      </c>
      <c r="C172" s="204">
        <f t="shared" si="7"/>
        <v>0</v>
      </c>
      <c r="D172" s="204">
        <f t="shared" si="8"/>
        <v>700000</v>
      </c>
      <c r="E172" s="204">
        <f t="shared" si="9"/>
        <v>48463</v>
      </c>
      <c r="F172" s="204"/>
      <c r="G172" s="204"/>
      <c r="H172" s="204"/>
      <c r="I172" s="204"/>
      <c r="J172" s="204">
        <v>700000</v>
      </c>
      <c r="K172" s="204"/>
      <c r="L172" s="204"/>
      <c r="M172" s="204"/>
      <c r="N172" s="204"/>
      <c r="O172" s="204"/>
      <c r="P172" s="204"/>
      <c r="Q172" s="204"/>
      <c r="R172" s="204"/>
      <c r="S172" s="216"/>
      <c r="T172" s="204"/>
      <c r="U172" s="204"/>
    </row>
    <row r="173" spans="1:21" ht="12.75">
      <c r="A173" s="204">
        <v>31.5</v>
      </c>
      <c r="B173" s="204" t="s">
        <v>391</v>
      </c>
      <c r="C173" s="204">
        <f t="shared" si="7"/>
        <v>0</v>
      </c>
      <c r="D173" s="204">
        <f t="shared" si="8"/>
        <v>799</v>
      </c>
      <c r="E173" s="204">
        <f t="shared" si="9"/>
        <v>47664</v>
      </c>
      <c r="F173" s="204"/>
      <c r="G173" s="204"/>
      <c r="H173" s="204"/>
      <c r="I173" s="204"/>
      <c r="J173" s="204"/>
      <c r="K173" s="204"/>
      <c r="L173" s="204"/>
      <c r="M173" s="204"/>
      <c r="N173" s="204"/>
      <c r="O173" s="204"/>
      <c r="P173" s="204"/>
      <c r="Q173" s="204"/>
      <c r="R173" s="204">
        <v>799</v>
      </c>
      <c r="S173" s="216"/>
      <c r="T173" s="204"/>
      <c r="U173" s="204"/>
    </row>
    <row r="174" spans="1:21" ht="12.75">
      <c r="A174" s="204">
        <v>14.6</v>
      </c>
      <c r="B174" s="204" t="s">
        <v>440</v>
      </c>
      <c r="C174" s="204">
        <f t="shared" si="7"/>
        <v>358758</v>
      </c>
      <c r="D174" s="204">
        <f t="shared" si="8"/>
        <v>0</v>
      </c>
      <c r="E174" s="204">
        <f t="shared" si="9"/>
        <v>406422</v>
      </c>
      <c r="F174" s="204"/>
      <c r="G174" s="204">
        <v>358758</v>
      </c>
      <c r="H174" s="204"/>
      <c r="I174" s="204"/>
      <c r="J174" s="204"/>
      <c r="K174" s="204"/>
      <c r="L174" s="204"/>
      <c r="M174" s="204"/>
      <c r="N174" s="204"/>
      <c r="O174" s="204"/>
      <c r="P174" s="204"/>
      <c r="Q174" s="204"/>
      <c r="R174" s="204"/>
      <c r="S174" s="216"/>
      <c r="T174" s="204"/>
      <c r="U174" s="204"/>
    </row>
    <row r="175" spans="1:21" ht="12.75">
      <c r="A175" s="204">
        <v>27.6</v>
      </c>
      <c r="B175" s="204" t="s">
        <v>440</v>
      </c>
      <c r="C175" s="204">
        <f t="shared" si="7"/>
        <v>888400</v>
      </c>
      <c r="D175" s="204">
        <f t="shared" si="8"/>
        <v>0</v>
      </c>
      <c r="E175" s="204">
        <f t="shared" si="9"/>
        <v>1294822</v>
      </c>
      <c r="F175" s="204"/>
      <c r="G175" s="204">
        <v>888400</v>
      </c>
      <c r="H175" s="204"/>
      <c r="I175" s="204"/>
      <c r="J175" s="204"/>
      <c r="K175" s="204"/>
      <c r="L175" s="204"/>
      <c r="M175" s="204"/>
      <c r="N175" s="204"/>
      <c r="O175" s="204"/>
      <c r="P175" s="204"/>
      <c r="Q175" s="204"/>
      <c r="R175" s="204"/>
      <c r="S175" s="216"/>
      <c r="T175" s="204"/>
      <c r="U175" s="204"/>
    </row>
    <row r="176" spans="1:21" ht="12.75">
      <c r="A176" s="204">
        <v>28.6</v>
      </c>
      <c r="B176" s="204" t="s">
        <v>391</v>
      </c>
      <c r="C176" s="204">
        <f t="shared" si="7"/>
        <v>0</v>
      </c>
      <c r="D176" s="204">
        <f t="shared" si="8"/>
        <v>799</v>
      </c>
      <c r="E176" s="204">
        <f t="shared" si="9"/>
        <v>1294023</v>
      </c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204"/>
      <c r="Q176" s="204"/>
      <c r="R176" s="204">
        <v>799</v>
      </c>
      <c r="S176" s="216"/>
      <c r="T176" s="204"/>
      <c r="U176" s="204"/>
    </row>
    <row r="177" spans="1:21" ht="12.75">
      <c r="A177" s="204">
        <v>1.7</v>
      </c>
      <c r="B177" s="204" t="s">
        <v>398</v>
      </c>
      <c r="C177" s="204">
        <f t="shared" si="7"/>
        <v>0</v>
      </c>
      <c r="D177" s="204">
        <f t="shared" si="8"/>
        <v>800000</v>
      </c>
      <c r="E177" s="204">
        <f t="shared" si="9"/>
        <v>494023</v>
      </c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204"/>
      <c r="Q177" s="204">
        <v>800000</v>
      </c>
      <c r="R177" s="204"/>
      <c r="S177" s="216"/>
      <c r="T177" s="204"/>
      <c r="U177" s="204"/>
    </row>
    <row r="178" spans="1:21" ht="12.75">
      <c r="A178" s="204">
        <v>11.7</v>
      </c>
      <c r="B178" s="204" t="s">
        <v>398</v>
      </c>
      <c r="C178" s="204">
        <f t="shared" si="7"/>
        <v>0</v>
      </c>
      <c r="D178" s="204">
        <f t="shared" si="8"/>
        <v>400000</v>
      </c>
      <c r="E178" s="204">
        <f t="shared" si="9"/>
        <v>94023</v>
      </c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204"/>
      <c r="Q178" s="204">
        <v>400000</v>
      </c>
      <c r="R178" s="204"/>
      <c r="S178" s="216"/>
      <c r="T178" s="204"/>
      <c r="U178" s="204"/>
    </row>
    <row r="179" spans="1:21" ht="12.75">
      <c r="A179" s="204">
        <v>31.7</v>
      </c>
      <c r="B179" s="204" t="s">
        <v>391</v>
      </c>
      <c r="C179" s="204">
        <f t="shared" si="7"/>
        <v>0</v>
      </c>
      <c r="D179" s="204">
        <f t="shared" si="8"/>
        <v>799</v>
      </c>
      <c r="E179" s="204">
        <f t="shared" si="9"/>
        <v>93224</v>
      </c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204"/>
      <c r="Q179" s="204"/>
      <c r="R179" s="204">
        <v>799</v>
      </c>
      <c r="S179" s="216"/>
      <c r="T179" s="204"/>
      <c r="U179" s="204"/>
    </row>
    <row r="180" spans="1:21" ht="12.75">
      <c r="A180" s="204">
        <v>30.8</v>
      </c>
      <c r="B180" s="204" t="s">
        <v>391</v>
      </c>
      <c r="C180" s="204">
        <f t="shared" si="7"/>
        <v>0</v>
      </c>
      <c r="D180" s="204">
        <f t="shared" si="8"/>
        <v>799</v>
      </c>
      <c r="E180" s="204">
        <f t="shared" si="9"/>
        <v>92425</v>
      </c>
      <c r="F180" s="204"/>
      <c r="G180" s="204"/>
      <c r="H180" s="204"/>
      <c r="I180" s="204"/>
      <c r="J180" s="204"/>
      <c r="K180" s="204"/>
      <c r="L180" s="204"/>
      <c r="M180" s="204"/>
      <c r="N180" s="204"/>
      <c r="O180" s="204"/>
      <c r="P180" s="204"/>
      <c r="Q180" s="204"/>
      <c r="R180" s="204">
        <v>799</v>
      </c>
      <c r="S180" s="216"/>
      <c r="T180" s="204"/>
      <c r="U180" s="204"/>
    </row>
    <row r="181" spans="1:21" ht="12.75">
      <c r="A181" s="204">
        <v>30.9</v>
      </c>
      <c r="B181" s="204" t="s">
        <v>391</v>
      </c>
      <c r="C181" s="204">
        <f t="shared" si="7"/>
        <v>0</v>
      </c>
      <c r="D181" s="204">
        <f t="shared" si="8"/>
        <v>799</v>
      </c>
      <c r="E181" s="204">
        <f t="shared" si="9"/>
        <v>91626</v>
      </c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>
        <v>799</v>
      </c>
      <c r="S181" s="216"/>
      <c r="T181" s="204"/>
      <c r="U181" s="204"/>
    </row>
    <row r="182" spans="1:21" ht="12.75">
      <c r="A182" s="204">
        <v>31.1</v>
      </c>
      <c r="B182" s="204" t="s">
        <v>391</v>
      </c>
      <c r="C182" s="204">
        <f t="shared" si="7"/>
        <v>0</v>
      </c>
      <c r="D182" s="204">
        <f t="shared" si="8"/>
        <v>799</v>
      </c>
      <c r="E182" s="204">
        <f t="shared" si="9"/>
        <v>90827</v>
      </c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204"/>
      <c r="Q182" s="204"/>
      <c r="R182" s="204">
        <v>799</v>
      </c>
      <c r="S182" s="216"/>
      <c r="T182" s="204"/>
      <c r="U182" s="204"/>
    </row>
    <row r="183" spans="1:21" ht="12.75">
      <c r="A183" s="204">
        <v>27.11</v>
      </c>
      <c r="B183" s="204" t="s">
        <v>391</v>
      </c>
      <c r="C183" s="204">
        <f t="shared" si="7"/>
        <v>0</v>
      </c>
      <c r="D183" s="204">
        <f t="shared" si="8"/>
        <v>799</v>
      </c>
      <c r="E183" s="204">
        <f t="shared" si="9"/>
        <v>90028</v>
      </c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204"/>
      <c r="Q183" s="204"/>
      <c r="R183" s="204">
        <v>799</v>
      </c>
      <c r="S183" s="216"/>
      <c r="T183" s="204"/>
      <c r="U183" s="204"/>
    </row>
    <row r="184" spans="1:21" ht="12.75">
      <c r="A184" s="204">
        <v>16.12</v>
      </c>
      <c r="B184" s="204" t="s">
        <v>381</v>
      </c>
      <c r="C184" s="204">
        <f t="shared" si="7"/>
        <v>1600000</v>
      </c>
      <c r="D184" s="204">
        <f t="shared" si="8"/>
        <v>0</v>
      </c>
      <c r="E184" s="204">
        <f t="shared" si="9"/>
        <v>1690028</v>
      </c>
      <c r="F184" s="204"/>
      <c r="G184" s="204"/>
      <c r="H184" s="204">
        <v>1600000</v>
      </c>
      <c r="I184" s="204"/>
      <c r="J184" s="204"/>
      <c r="K184" s="204"/>
      <c r="L184" s="204"/>
      <c r="M184" s="204"/>
      <c r="N184" s="204"/>
      <c r="O184" s="204"/>
      <c r="P184" s="204"/>
      <c r="Q184" s="204"/>
      <c r="R184" s="204"/>
      <c r="S184" s="216"/>
      <c r="T184" s="204"/>
      <c r="U184" s="204"/>
    </row>
    <row r="185" spans="1:21" ht="12.75">
      <c r="A185" s="204" t="s">
        <v>400</v>
      </c>
      <c r="B185" s="204" t="s">
        <v>381</v>
      </c>
      <c r="C185" s="204">
        <f t="shared" si="7"/>
        <v>450000</v>
      </c>
      <c r="D185" s="204">
        <f t="shared" si="8"/>
        <v>0</v>
      </c>
      <c r="E185" s="204">
        <f t="shared" si="9"/>
        <v>2140028</v>
      </c>
      <c r="F185" s="204"/>
      <c r="G185" s="204"/>
      <c r="H185" s="204">
        <v>450000</v>
      </c>
      <c r="I185" s="204"/>
      <c r="J185" s="204"/>
      <c r="K185" s="204"/>
      <c r="L185" s="204"/>
      <c r="M185" s="204"/>
      <c r="N185" s="204"/>
      <c r="O185" s="204"/>
      <c r="P185" s="204"/>
      <c r="Q185" s="204"/>
      <c r="R185" s="204"/>
      <c r="S185" s="216"/>
      <c r="T185" s="204"/>
      <c r="U185" s="204"/>
    </row>
    <row r="186" spans="1:21" ht="12.75">
      <c r="A186" s="204" t="s">
        <v>400</v>
      </c>
      <c r="B186" s="204" t="s">
        <v>403</v>
      </c>
      <c r="C186" s="204">
        <f t="shared" si="7"/>
        <v>0</v>
      </c>
      <c r="D186" s="204">
        <f t="shared" si="8"/>
        <v>2000000</v>
      </c>
      <c r="E186" s="204">
        <f t="shared" si="9"/>
        <v>140028</v>
      </c>
      <c r="F186" s="204"/>
      <c r="G186" s="204"/>
      <c r="H186" s="204"/>
      <c r="I186" s="204"/>
      <c r="J186" s="204">
        <v>2000000</v>
      </c>
      <c r="K186" s="204"/>
      <c r="L186" s="204"/>
      <c r="M186" s="204"/>
      <c r="N186" s="204"/>
      <c r="O186" s="204"/>
      <c r="P186" s="204"/>
      <c r="Q186" s="204"/>
      <c r="R186" s="204"/>
      <c r="S186" s="216"/>
      <c r="T186" s="204"/>
      <c r="U186" s="204"/>
    </row>
    <row r="187" spans="1:21" ht="12.75">
      <c r="A187" s="204">
        <v>24.12</v>
      </c>
      <c r="B187" s="204" t="s">
        <v>440</v>
      </c>
      <c r="C187" s="204">
        <f t="shared" si="7"/>
        <v>255600</v>
      </c>
      <c r="D187" s="204">
        <f t="shared" si="8"/>
        <v>0</v>
      </c>
      <c r="E187" s="204">
        <f t="shared" si="9"/>
        <v>395628</v>
      </c>
      <c r="F187" s="204"/>
      <c r="G187" s="204">
        <v>255600</v>
      </c>
      <c r="H187" s="204"/>
      <c r="I187" s="204"/>
      <c r="J187" s="204"/>
      <c r="K187" s="204"/>
      <c r="L187" s="204"/>
      <c r="M187" s="204"/>
      <c r="N187" s="204"/>
      <c r="O187" s="204"/>
      <c r="P187" s="204"/>
      <c r="Q187" s="204"/>
      <c r="R187" s="204"/>
      <c r="S187" s="216"/>
      <c r="T187" s="204"/>
      <c r="U187" s="204"/>
    </row>
    <row r="188" spans="1:21" ht="12.75">
      <c r="A188" s="204">
        <v>26.12</v>
      </c>
      <c r="B188" s="204" t="s">
        <v>398</v>
      </c>
      <c r="C188" s="204">
        <f t="shared" si="7"/>
        <v>0</v>
      </c>
      <c r="D188" s="204">
        <f t="shared" si="8"/>
        <v>250000</v>
      </c>
      <c r="E188" s="204">
        <f t="shared" si="9"/>
        <v>145628</v>
      </c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204"/>
      <c r="Q188" s="204">
        <v>250000</v>
      </c>
      <c r="R188" s="204"/>
      <c r="S188" s="216"/>
      <c r="T188" s="204"/>
      <c r="U188" s="204"/>
    </row>
    <row r="189" spans="1:21" ht="12.75">
      <c r="A189" s="204">
        <v>30.12</v>
      </c>
      <c r="B189" s="204" t="s">
        <v>440</v>
      </c>
      <c r="C189" s="204">
        <f t="shared" si="7"/>
        <v>511200</v>
      </c>
      <c r="D189" s="204">
        <f t="shared" si="8"/>
        <v>0</v>
      </c>
      <c r="E189" s="204">
        <f t="shared" si="9"/>
        <v>656828</v>
      </c>
      <c r="F189" s="204"/>
      <c r="G189" s="204">
        <v>511200</v>
      </c>
      <c r="H189" s="204"/>
      <c r="I189" s="204"/>
      <c r="J189" s="204"/>
      <c r="K189" s="204"/>
      <c r="L189" s="204"/>
      <c r="M189" s="204"/>
      <c r="N189" s="204"/>
      <c r="O189" s="204"/>
      <c r="P189" s="204"/>
      <c r="Q189" s="204"/>
      <c r="R189" s="204"/>
      <c r="S189" s="216"/>
      <c r="T189" s="204"/>
      <c r="U189" s="204"/>
    </row>
    <row r="190" spans="1:21" ht="12.75">
      <c r="A190" s="204" t="s">
        <v>400</v>
      </c>
      <c r="B190" s="204" t="s">
        <v>391</v>
      </c>
      <c r="C190" s="204">
        <f t="shared" si="7"/>
        <v>0</v>
      </c>
      <c r="D190" s="204">
        <f t="shared" si="8"/>
        <v>799</v>
      </c>
      <c r="E190" s="204">
        <f t="shared" si="9"/>
        <v>656029</v>
      </c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204"/>
      <c r="Q190" s="204"/>
      <c r="R190" s="204">
        <v>799</v>
      </c>
      <c r="S190" s="216"/>
      <c r="T190" s="204"/>
      <c r="U190" s="204"/>
    </row>
    <row r="191" spans="1:21" ht="12.75">
      <c r="A191" s="204" t="s">
        <v>400</v>
      </c>
      <c r="B191" s="204" t="s">
        <v>391</v>
      </c>
      <c r="C191" s="204">
        <f t="shared" si="7"/>
        <v>0</v>
      </c>
      <c r="D191" s="204">
        <f t="shared" si="8"/>
        <v>0</v>
      </c>
      <c r="E191" s="204">
        <f t="shared" si="9"/>
        <v>656029</v>
      </c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  <c r="S191" s="216"/>
      <c r="T191" s="204"/>
      <c r="U191" s="204"/>
    </row>
    <row r="192" spans="1:22" s="203" customFormat="1" ht="11.25">
      <c r="A192" s="202"/>
      <c r="B192" s="204"/>
      <c r="C192" s="204">
        <f t="shared" si="7"/>
        <v>5200398</v>
      </c>
      <c r="D192" s="202">
        <f>SUM(D159:D190)</f>
        <v>4561235</v>
      </c>
      <c r="E192" s="202">
        <f>E159+C192-D192</f>
        <v>656029</v>
      </c>
      <c r="F192" s="202">
        <f aca="true" t="shared" si="10" ref="F192:V192">SUM(F159:F190)</f>
        <v>110000</v>
      </c>
      <c r="G192" s="202">
        <f t="shared" si="10"/>
        <v>3040398</v>
      </c>
      <c r="H192" s="202">
        <f t="shared" si="10"/>
        <v>2050000</v>
      </c>
      <c r="I192" s="202">
        <f t="shared" si="10"/>
        <v>0</v>
      </c>
      <c r="J192" s="202">
        <f t="shared" si="10"/>
        <v>2800046</v>
      </c>
      <c r="K192" s="202">
        <f t="shared" si="10"/>
        <v>0</v>
      </c>
      <c r="L192" s="202">
        <f t="shared" si="10"/>
        <v>0</v>
      </c>
      <c r="M192" s="202">
        <f t="shared" si="10"/>
        <v>0</v>
      </c>
      <c r="N192" s="202">
        <f t="shared" si="10"/>
        <v>0</v>
      </c>
      <c r="O192" s="202">
        <f t="shared" si="10"/>
        <v>0</v>
      </c>
      <c r="P192" s="202">
        <f t="shared" si="10"/>
        <v>0</v>
      </c>
      <c r="Q192" s="202">
        <f t="shared" si="10"/>
        <v>1750000</v>
      </c>
      <c r="R192" s="202">
        <f t="shared" si="10"/>
        <v>11189</v>
      </c>
      <c r="S192" s="215">
        <f t="shared" si="10"/>
        <v>0</v>
      </c>
      <c r="T192" s="202">
        <f t="shared" si="10"/>
        <v>0</v>
      </c>
      <c r="U192" s="202">
        <f t="shared" si="10"/>
        <v>0</v>
      </c>
      <c r="V192" s="203">
        <f t="shared" si="10"/>
        <v>0</v>
      </c>
    </row>
    <row r="193" spans="1:21" s="203" customFormat="1" ht="11.25">
      <c r="A193" s="202"/>
      <c r="B193" s="204" t="s">
        <v>446</v>
      </c>
      <c r="C193" s="202" t="s">
        <v>160</v>
      </c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15"/>
      <c r="T193" s="202"/>
      <c r="U193" s="202"/>
    </row>
    <row r="194" spans="1:21" s="205" customFormat="1" ht="11.25">
      <c r="A194" s="204"/>
      <c r="B194" s="204"/>
      <c r="C194" s="204">
        <f aca="true" t="shared" si="11" ref="C194:C239">F194+G194+H194+I194</f>
        <v>0</v>
      </c>
      <c r="D194" s="204">
        <f aca="true" t="shared" si="12" ref="D194:D239">J194+K194+L194+M194+N194+O194+P194+Q194+R194+S194+T194+U194+V194</f>
        <v>0</v>
      </c>
      <c r="E194" s="204">
        <v>27793</v>
      </c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16"/>
      <c r="T194" s="204"/>
      <c r="U194" s="204"/>
    </row>
    <row r="195" spans="1:21" s="205" customFormat="1" ht="11.25">
      <c r="A195" s="204">
        <v>24.1</v>
      </c>
      <c r="B195" s="204" t="s">
        <v>381</v>
      </c>
      <c r="C195" s="204">
        <f t="shared" si="11"/>
        <v>1100000</v>
      </c>
      <c r="D195" s="204">
        <f t="shared" si="12"/>
        <v>1090188</v>
      </c>
      <c r="E195" s="204">
        <f>E194+C195-D195</f>
        <v>37605</v>
      </c>
      <c r="F195" s="204"/>
      <c r="G195" s="204"/>
      <c r="H195" s="204">
        <v>1100000</v>
      </c>
      <c r="I195" s="204"/>
      <c r="J195" s="204"/>
      <c r="K195" s="204"/>
      <c r="L195" s="204"/>
      <c r="M195" s="204"/>
      <c r="N195" s="204"/>
      <c r="O195" s="204"/>
      <c r="P195" s="204"/>
      <c r="Q195" s="204"/>
      <c r="R195" s="204"/>
      <c r="S195" s="216"/>
      <c r="T195" s="204">
        <v>1090188</v>
      </c>
      <c r="U195" s="204"/>
    </row>
    <row r="196" spans="1:21" s="205" customFormat="1" ht="11.25">
      <c r="A196" s="204" t="s">
        <v>400</v>
      </c>
      <c r="B196" s="204" t="s">
        <v>447</v>
      </c>
      <c r="C196" s="204">
        <f t="shared" si="11"/>
        <v>0</v>
      </c>
      <c r="D196" s="204">
        <f t="shared" si="12"/>
        <v>0</v>
      </c>
      <c r="E196" s="204">
        <f aca="true" t="shared" si="13" ref="E196:E237">E195+C196-D196</f>
        <v>37605</v>
      </c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4"/>
      <c r="R196" s="204"/>
      <c r="S196" s="216"/>
      <c r="T196" s="204"/>
      <c r="U196" s="204"/>
    </row>
    <row r="197" spans="1:21" s="205" customFormat="1" ht="11.25">
      <c r="A197" s="204">
        <v>26.2</v>
      </c>
      <c r="B197" s="204" t="s">
        <v>393</v>
      </c>
      <c r="C197" s="204">
        <f t="shared" si="11"/>
        <v>1100000</v>
      </c>
      <c r="D197" s="204">
        <f t="shared" si="12"/>
        <v>0</v>
      </c>
      <c r="E197" s="204">
        <f t="shared" si="13"/>
        <v>1137605</v>
      </c>
      <c r="F197" s="204">
        <v>1100000</v>
      </c>
      <c r="G197" s="204"/>
      <c r="H197" s="204"/>
      <c r="I197" s="204"/>
      <c r="J197" s="204"/>
      <c r="K197" s="204"/>
      <c r="L197" s="204"/>
      <c r="M197" s="204"/>
      <c r="N197" s="204"/>
      <c r="O197" s="204"/>
      <c r="P197" s="204"/>
      <c r="Q197" s="204"/>
      <c r="R197" s="204"/>
      <c r="S197" s="216"/>
      <c r="T197" s="204"/>
      <c r="U197" s="204"/>
    </row>
    <row r="198" spans="1:21" s="205" customFormat="1" ht="11.25">
      <c r="A198" s="204" t="s">
        <v>400</v>
      </c>
      <c r="B198" s="204" t="s">
        <v>447</v>
      </c>
      <c r="C198" s="204">
        <f t="shared" si="11"/>
        <v>0</v>
      </c>
      <c r="D198" s="204">
        <f t="shared" si="12"/>
        <v>1093098</v>
      </c>
      <c r="E198" s="204">
        <f t="shared" si="13"/>
        <v>44507</v>
      </c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16"/>
      <c r="T198" s="204">
        <v>1093098</v>
      </c>
      <c r="U198" s="204"/>
    </row>
    <row r="199" spans="1:21" s="205" customFormat="1" ht="11.25">
      <c r="A199" s="204">
        <v>12.3</v>
      </c>
      <c r="B199" s="204" t="s">
        <v>381</v>
      </c>
      <c r="C199" s="204">
        <f t="shared" si="11"/>
        <v>800000</v>
      </c>
      <c r="D199" s="204">
        <f t="shared" si="12"/>
        <v>0</v>
      </c>
      <c r="E199" s="204">
        <f t="shared" si="13"/>
        <v>844507</v>
      </c>
      <c r="F199" s="204"/>
      <c r="G199" s="204"/>
      <c r="H199" s="204">
        <v>800000</v>
      </c>
      <c r="I199" s="204"/>
      <c r="J199" s="204"/>
      <c r="K199" s="204"/>
      <c r="L199" s="204"/>
      <c r="M199" s="204"/>
      <c r="N199" s="204"/>
      <c r="O199" s="204"/>
      <c r="P199" s="204"/>
      <c r="Q199" s="204"/>
      <c r="R199" s="204"/>
      <c r="S199" s="216"/>
      <c r="T199" s="204"/>
      <c r="U199" s="204"/>
    </row>
    <row r="200" spans="1:21" s="205" customFormat="1" ht="11.25">
      <c r="A200" s="204" t="s">
        <v>400</v>
      </c>
      <c r="B200" s="204" t="s">
        <v>396</v>
      </c>
      <c r="C200" s="204">
        <f t="shared" si="11"/>
        <v>0</v>
      </c>
      <c r="D200" s="204">
        <f t="shared" si="12"/>
        <v>702900</v>
      </c>
      <c r="E200" s="204">
        <f t="shared" si="13"/>
        <v>141607</v>
      </c>
      <c r="F200" s="204"/>
      <c r="G200" s="204"/>
      <c r="H200" s="204"/>
      <c r="I200" s="204"/>
      <c r="J200" s="204"/>
      <c r="K200" s="204"/>
      <c r="L200" s="204"/>
      <c r="M200" s="204"/>
      <c r="N200" s="204"/>
      <c r="O200" s="204">
        <v>702900</v>
      </c>
      <c r="P200" s="204"/>
      <c r="Q200" s="204"/>
      <c r="R200" s="204"/>
      <c r="S200" s="216"/>
      <c r="T200" s="204"/>
      <c r="U200" s="204"/>
    </row>
    <row r="201" spans="1:21" s="205" customFormat="1" ht="11.25">
      <c r="A201" s="204" t="s">
        <v>400</v>
      </c>
      <c r="B201" s="204" t="s">
        <v>391</v>
      </c>
      <c r="C201" s="204">
        <f t="shared" si="11"/>
        <v>0</v>
      </c>
      <c r="D201" s="204">
        <f t="shared" si="12"/>
        <v>703</v>
      </c>
      <c r="E201" s="204">
        <f t="shared" si="13"/>
        <v>140904</v>
      </c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>
        <v>703</v>
      </c>
      <c r="S201" s="216"/>
      <c r="T201" s="204"/>
      <c r="U201" s="204"/>
    </row>
    <row r="202" spans="1:21" s="205" customFormat="1" ht="11.25">
      <c r="A202" s="204" t="s">
        <v>400</v>
      </c>
      <c r="B202" s="204" t="s">
        <v>393</v>
      </c>
      <c r="C202" s="204">
        <f t="shared" si="11"/>
        <v>343900</v>
      </c>
      <c r="D202" s="204">
        <f t="shared" si="12"/>
        <v>0</v>
      </c>
      <c r="E202" s="204">
        <f t="shared" si="13"/>
        <v>484804</v>
      </c>
      <c r="F202" s="204">
        <v>343900</v>
      </c>
      <c r="G202" s="204"/>
      <c r="H202" s="204"/>
      <c r="I202" s="204"/>
      <c r="J202" s="204"/>
      <c r="K202" s="204"/>
      <c r="L202" s="204"/>
      <c r="M202" s="204"/>
      <c r="N202" s="204"/>
      <c r="O202" s="204"/>
      <c r="P202" s="204"/>
      <c r="Q202" s="204"/>
      <c r="R202" s="204"/>
      <c r="S202" s="216"/>
      <c r="T202" s="204"/>
      <c r="U202" s="204"/>
    </row>
    <row r="203" spans="1:21" s="205" customFormat="1" ht="11.25">
      <c r="A203" s="204" t="s">
        <v>400</v>
      </c>
      <c r="B203" s="204" t="s">
        <v>393</v>
      </c>
      <c r="C203" s="204">
        <f t="shared" si="11"/>
        <v>270000</v>
      </c>
      <c r="D203" s="204">
        <f t="shared" si="12"/>
        <v>0</v>
      </c>
      <c r="E203" s="204">
        <f t="shared" si="13"/>
        <v>754804</v>
      </c>
      <c r="F203" s="204">
        <v>270000</v>
      </c>
      <c r="G203" s="204"/>
      <c r="H203" s="204"/>
      <c r="I203" s="204"/>
      <c r="J203" s="204"/>
      <c r="K203" s="204"/>
      <c r="L203" s="204"/>
      <c r="M203" s="204"/>
      <c r="N203" s="204"/>
      <c r="O203" s="204"/>
      <c r="P203" s="204"/>
      <c r="Q203" s="204"/>
      <c r="R203" s="204"/>
      <c r="S203" s="216"/>
      <c r="T203" s="204"/>
      <c r="U203" s="204"/>
    </row>
    <row r="204" spans="1:21" s="205" customFormat="1" ht="11.25">
      <c r="A204" s="204" t="s">
        <v>400</v>
      </c>
      <c r="B204" s="204" t="s">
        <v>393</v>
      </c>
      <c r="C204" s="204">
        <f t="shared" si="11"/>
        <v>96500</v>
      </c>
      <c r="D204" s="204">
        <f t="shared" si="12"/>
        <v>0</v>
      </c>
      <c r="E204" s="204">
        <f t="shared" si="13"/>
        <v>851304</v>
      </c>
      <c r="F204" s="204">
        <v>96500</v>
      </c>
      <c r="G204" s="204"/>
      <c r="H204" s="204"/>
      <c r="I204" s="204"/>
      <c r="J204" s="204"/>
      <c r="K204" s="204"/>
      <c r="L204" s="204"/>
      <c r="M204" s="204"/>
      <c r="N204" s="204"/>
      <c r="O204" s="204"/>
      <c r="P204" s="204"/>
      <c r="Q204" s="204"/>
      <c r="R204" s="204"/>
      <c r="S204" s="216"/>
      <c r="T204" s="204"/>
      <c r="U204" s="204"/>
    </row>
    <row r="205" spans="1:21" s="205" customFormat="1" ht="11.25">
      <c r="A205" s="204" t="s">
        <v>400</v>
      </c>
      <c r="B205" s="204" t="s">
        <v>393</v>
      </c>
      <c r="C205" s="204">
        <f t="shared" si="11"/>
        <v>73000</v>
      </c>
      <c r="D205" s="204">
        <f t="shared" si="12"/>
        <v>0</v>
      </c>
      <c r="E205" s="204">
        <f t="shared" si="13"/>
        <v>924304</v>
      </c>
      <c r="F205" s="204">
        <v>73000</v>
      </c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16"/>
      <c r="T205" s="204"/>
      <c r="U205" s="204"/>
    </row>
    <row r="206" spans="1:21" s="205" customFormat="1" ht="11.25">
      <c r="A206" s="204">
        <v>26.3</v>
      </c>
      <c r="B206" s="204" t="s">
        <v>393</v>
      </c>
      <c r="C206" s="204">
        <f t="shared" si="11"/>
        <v>182000</v>
      </c>
      <c r="D206" s="204">
        <f t="shared" si="12"/>
        <v>0</v>
      </c>
      <c r="E206" s="204">
        <f t="shared" si="13"/>
        <v>1106304</v>
      </c>
      <c r="F206" s="204">
        <v>182000</v>
      </c>
      <c r="G206" s="204"/>
      <c r="H206" s="204"/>
      <c r="I206" s="204"/>
      <c r="J206" s="204"/>
      <c r="K206" s="204"/>
      <c r="L206" s="204"/>
      <c r="M206" s="204"/>
      <c r="N206" s="204"/>
      <c r="O206" s="204"/>
      <c r="P206" s="204"/>
      <c r="Q206" s="204"/>
      <c r="R206" s="204"/>
      <c r="S206" s="216"/>
      <c r="T206" s="204"/>
      <c r="U206" s="204"/>
    </row>
    <row r="207" spans="1:21" s="203" customFormat="1" ht="11.25">
      <c r="A207" s="204" t="s">
        <v>400</v>
      </c>
      <c r="B207" s="204" t="s">
        <v>447</v>
      </c>
      <c r="C207" s="204">
        <f t="shared" si="11"/>
        <v>0</v>
      </c>
      <c r="D207" s="204">
        <f t="shared" si="12"/>
        <v>1093098</v>
      </c>
      <c r="E207" s="204">
        <f t="shared" si="13"/>
        <v>13206</v>
      </c>
      <c r="F207" s="202"/>
      <c r="G207" s="202"/>
      <c r="H207" s="202"/>
      <c r="I207" s="202"/>
      <c r="J207" s="202"/>
      <c r="K207" s="204"/>
      <c r="L207" s="202"/>
      <c r="M207" s="202"/>
      <c r="N207" s="202"/>
      <c r="O207" s="202"/>
      <c r="P207" s="202"/>
      <c r="Q207" s="202"/>
      <c r="R207" s="202"/>
      <c r="S207" s="215"/>
      <c r="T207" s="204">
        <v>1093098</v>
      </c>
      <c r="U207" s="204"/>
    </row>
    <row r="208" spans="1:21" s="203" customFormat="1" ht="11.25">
      <c r="A208" s="204">
        <v>30.3</v>
      </c>
      <c r="B208" s="204" t="s">
        <v>445</v>
      </c>
      <c r="C208" s="204">
        <f t="shared" si="11"/>
        <v>85</v>
      </c>
      <c r="D208" s="204">
        <f t="shared" si="12"/>
        <v>0</v>
      </c>
      <c r="E208" s="204">
        <f t="shared" si="13"/>
        <v>13291</v>
      </c>
      <c r="F208" s="202"/>
      <c r="G208" s="202"/>
      <c r="H208" s="202"/>
      <c r="I208" s="204">
        <v>85</v>
      </c>
      <c r="J208" s="202"/>
      <c r="K208" s="202"/>
      <c r="L208" s="204"/>
      <c r="M208" s="202"/>
      <c r="N208" s="202"/>
      <c r="O208" s="202"/>
      <c r="P208" s="202"/>
      <c r="Q208" s="202"/>
      <c r="R208" s="202"/>
      <c r="S208" s="215"/>
      <c r="T208" s="202"/>
      <c r="U208" s="202"/>
    </row>
    <row r="209" spans="1:21" s="203" customFormat="1" ht="11.25">
      <c r="A209" s="204" t="s">
        <v>400</v>
      </c>
      <c r="B209" s="204" t="s">
        <v>391</v>
      </c>
      <c r="C209" s="204">
        <f t="shared" si="11"/>
        <v>0</v>
      </c>
      <c r="D209" s="204">
        <f t="shared" si="12"/>
        <v>600</v>
      </c>
      <c r="E209" s="204">
        <f t="shared" si="13"/>
        <v>12691</v>
      </c>
      <c r="F209" s="204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4">
        <v>600</v>
      </c>
      <c r="S209" s="215"/>
      <c r="T209" s="202"/>
      <c r="U209" s="202"/>
    </row>
    <row r="210" spans="1:21" s="203" customFormat="1" ht="11.25">
      <c r="A210" s="204">
        <v>26.4</v>
      </c>
      <c r="B210" s="204" t="s">
        <v>381</v>
      </c>
      <c r="C210" s="204">
        <f t="shared" si="11"/>
        <v>1100000</v>
      </c>
      <c r="D210" s="204">
        <f t="shared" si="12"/>
        <v>0</v>
      </c>
      <c r="E210" s="204">
        <f t="shared" si="13"/>
        <v>1112691</v>
      </c>
      <c r="F210" s="204"/>
      <c r="G210" s="202"/>
      <c r="H210" s="204">
        <v>1100000</v>
      </c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15"/>
      <c r="T210" s="202"/>
      <c r="U210" s="202"/>
    </row>
    <row r="211" spans="1:21" s="203" customFormat="1" ht="11.25">
      <c r="A211" s="204">
        <v>26.4</v>
      </c>
      <c r="B211" s="204" t="s">
        <v>447</v>
      </c>
      <c r="C211" s="204">
        <f t="shared" si="11"/>
        <v>0</v>
      </c>
      <c r="D211" s="204">
        <f t="shared" si="12"/>
        <v>1098098</v>
      </c>
      <c r="E211" s="204">
        <f t="shared" si="13"/>
        <v>14593</v>
      </c>
      <c r="F211" s="204"/>
      <c r="G211" s="204"/>
      <c r="H211" s="204"/>
      <c r="I211" s="204"/>
      <c r="J211" s="204"/>
      <c r="K211" s="204"/>
      <c r="L211" s="204"/>
      <c r="M211" s="204"/>
      <c r="N211" s="204"/>
      <c r="O211" s="204">
        <v>5000</v>
      </c>
      <c r="P211" s="204"/>
      <c r="Q211" s="204"/>
      <c r="R211" s="204"/>
      <c r="S211" s="215"/>
      <c r="T211" s="204">
        <v>1093098</v>
      </c>
      <c r="U211" s="204"/>
    </row>
    <row r="212" spans="1:21" s="203" customFormat="1" ht="11.25">
      <c r="A212" s="204" t="s">
        <v>400</v>
      </c>
      <c r="B212" s="204" t="s">
        <v>448</v>
      </c>
      <c r="C212" s="204">
        <f t="shared" si="11"/>
        <v>0</v>
      </c>
      <c r="D212" s="204">
        <f t="shared" si="12"/>
        <v>0</v>
      </c>
      <c r="E212" s="204">
        <f t="shared" si="13"/>
        <v>14593</v>
      </c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15"/>
      <c r="T212" s="202"/>
      <c r="U212" s="202"/>
    </row>
    <row r="213" spans="1:21" s="203" customFormat="1" ht="11.25">
      <c r="A213" s="204">
        <v>27.5</v>
      </c>
      <c r="B213" s="204" t="s">
        <v>393</v>
      </c>
      <c r="C213" s="204">
        <f t="shared" si="11"/>
        <v>1050000</v>
      </c>
      <c r="D213" s="204">
        <f t="shared" si="12"/>
        <v>0</v>
      </c>
      <c r="E213" s="204">
        <f t="shared" si="13"/>
        <v>1064593</v>
      </c>
      <c r="F213" s="204">
        <v>1050000</v>
      </c>
      <c r="G213" s="204"/>
      <c r="H213" s="204"/>
      <c r="I213" s="204"/>
      <c r="J213" s="204"/>
      <c r="K213" s="204"/>
      <c r="L213" s="204"/>
      <c r="M213" s="204"/>
      <c r="N213" s="204"/>
      <c r="O213" s="204"/>
      <c r="P213" s="204"/>
      <c r="Q213" s="204"/>
      <c r="R213" s="204"/>
      <c r="S213" s="215"/>
      <c r="T213" s="202"/>
      <c r="U213" s="202"/>
    </row>
    <row r="214" spans="1:21" s="203" customFormat="1" ht="11.25">
      <c r="A214" s="204" t="s">
        <v>400</v>
      </c>
      <c r="B214" s="204" t="s">
        <v>393</v>
      </c>
      <c r="C214" s="204">
        <f t="shared" si="11"/>
        <v>40000</v>
      </c>
      <c r="D214" s="204">
        <f t="shared" si="12"/>
        <v>0</v>
      </c>
      <c r="E214" s="204">
        <f t="shared" si="13"/>
        <v>1104593</v>
      </c>
      <c r="F214" s="204">
        <v>40000</v>
      </c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04"/>
      <c r="S214" s="215"/>
      <c r="T214" s="202"/>
      <c r="U214" s="202"/>
    </row>
    <row r="215" spans="1:21" s="203" customFormat="1" ht="11.25">
      <c r="A215" s="204" t="s">
        <v>400</v>
      </c>
      <c r="B215" s="204" t="s">
        <v>447</v>
      </c>
      <c r="C215" s="204">
        <f t="shared" si="11"/>
        <v>0</v>
      </c>
      <c r="D215" s="204">
        <f t="shared" si="12"/>
        <v>1093097</v>
      </c>
      <c r="E215" s="204">
        <f t="shared" si="13"/>
        <v>11496</v>
      </c>
      <c r="F215" s="204"/>
      <c r="G215" s="204"/>
      <c r="H215" s="204"/>
      <c r="I215" s="204"/>
      <c r="J215" s="204"/>
      <c r="K215" s="204"/>
      <c r="L215" s="204"/>
      <c r="M215" s="204"/>
      <c r="N215" s="204"/>
      <c r="O215" s="204"/>
      <c r="P215" s="204"/>
      <c r="Q215" s="204"/>
      <c r="R215" s="204"/>
      <c r="S215" s="215"/>
      <c r="T215" s="204">
        <v>1093097</v>
      </c>
      <c r="U215" s="204"/>
    </row>
    <row r="216" spans="1:21" s="203" customFormat="1" ht="11.25">
      <c r="A216" s="204">
        <v>24.6</v>
      </c>
      <c r="B216" s="204" t="s">
        <v>393</v>
      </c>
      <c r="C216" s="204">
        <f t="shared" si="11"/>
        <v>1100000</v>
      </c>
      <c r="D216" s="204">
        <f t="shared" si="12"/>
        <v>0</v>
      </c>
      <c r="E216" s="204">
        <f t="shared" si="13"/>
        <v>1111496</v>
      </c>
      <c r="F216" s="204">
        <v>1100000</v>
      </c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4"/>
      <c r="R216" s="204"/>
      <c r="S216" s="215"/>
      <c r="T216" s="202"/>
      <c r="U216" s="202"/>
    </row>
    <row r="217" spans="1:21" s="203" customFormat="1" ht="11.25">
      <c r="A217" s="204" t="s">
        <v>400</v>
      </c>
      <c r="B217" s="204" t="s">
        <v>447</v>
      </c>
      <c r="C217" s="204">
        <f t="shared" si="11"/>
        <v>0</v>
      </c>
      <c r="D217" s="204">
        <f t="shared" si="12"/>
        <v>1093098</v>
      </c>
      <c r="E217" s="204">
        <f t="shared" si="13"/>
        <v>18398</v>
      </c>
      <c r="F217" s="204"/>
      <c r="G217" s="204"/>
      <c r="H217" s="204"/>
      <c r="I217" s="204"/>
      <c r="J217" s="204"/>
      <c r="K217" s="204"/>
      <c r="L217" s="204"/>
      <c r="M217" s="204"/>
      <c r="N217" s="204"/>
      <c r="O217" s="204"/>
      <c r="P217" s="204"/>
      <c r="Q217" s="204"/>
      <c r="R217" s="204"/>
      <c r="S217" s="215"/>
      <c r="T217" s="204">
        <v>1093098</v>
      </c>
      <c r="U217" s="204"/>
    </row>
    <row r="218" spans="1:21" s="203" customFormat="1" ht="11.25">
      <c r="A218" s="204" t="s">
        <v>400</v>
      </c>
      <c r="B218" s="204" t="s">
        <v>445</v>
      </c>
      <c r="C218" s="204">
        <f t="shared" si="11"/>
        <v>26</v>
      </c>
      <c r="D218" s="204">
        <f t="shared" si="12"/>
        <v>0</v>
      </c>
      <c r="E218" s="204">
        <f t="shared" si="13"/>
        <v>18424</v>
      </c>
      <c r="F218" s="204"/>
      <c r="G218" s="204"/>
      <c r="H218" s="204"/>
      <c r="I218" s="204">
        <v>26</v>
      </c>
      <c r="J218" s="204"/>
      <c r="K218" s="204"/>
      <c r="L218" s="204"/>
      <c r="M218" s="204"/>
      <c r="N218" s="204"/>
      <c r="O218" s="204"/>
      <c r="P218" s="204"/>
      <c r="Q218" s="204"/>
      <c r="R218" s="204"/>
      <c r="S218" s="215"/>
      <c r="T218" s="204"/>
      <c r="U218" s="204"/>
    </row>
    <row r="219" spans="1:21" s="203" customFormat="1" ht="11.25">
      <c r="A219" s="204" t="s">
        <v>400</v>
      </c>
      <c r="B219" s="204" t="s">
        <v>391</v>
      </c>
      <c r="C219" s="204">
        <f t="shared" si="11"/>
        <v>0</v>
      </c>
      <c r="D219" s="204">
        <f t="shared" si="12"/>
        <v>600</v>
      </c>
      <c r="E219" s="204">
        <f t="shared" si="13"/>
        <v>17824</v>
      </c>
      <c r="F219" s="204"/>
      <c r="G219" s="204"/>
      <c r="H219" s="204"/>
      <c r="I219" s="204"/>
      <c r="J219" s="204"/>
      <c r="K219" s="204"/>
      <c r="L219" s="204"/>
      <c r="M219" s="204"/>
      <c r="N219" s="204"/>
      <c r="O219" s="204"/>
      <c r="P219" s="204"/>
      <c r="Q219" s="204"/>
      <c r="R219" s="204">
        <v>600</v>
      </c>
      <c r="S219" s="215"/>
      <c r="T219" s="204"/>
      <c r="U219" s="204"/>
    </row>
    <row r="220" spans="1:21" s="203" customFormat="1" ht="11.25">
      <c r="A220" s="204">
        <v>23.7</v>
      </c>
      <c r="B220" s="204" t="s">
        <v>393</v>
      </c>
      <c r="C220" s="204">
        <f t="shared" si="11"/>
        <v>1100000</v>
      </c>
      <c r="D220" s="204">
        <f t="shared" si="12"/>
        <v>0</v>
      </c>
      <c r="E220" s="204">
        <f t="shared" si="13"/>
        <v>1117824</v>
      </c>
      <c r="F220" s="204">
        <v>1100000</v>
      </c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15"/>
      <c r="T220" s="204"/>
      <c r="U220" s="204"/>
    </row>
    <row r="221" spans="1:21" s="203" customFormat="1" ht="11.25">
      <c r="A221" s="204" t="s">
        <v>400</v>
      </c>
      <c r="B221" s="204" t="s">
        <v>447</v>
      </c>
      <c r="C221" s="204">
        <f t="shared" si="11"/>
        <v>0</v>
      </c>
      <c r="D221" s="204">
        <f t="shared" si="12"/>
        <v>1072330</v>
      </c>
      <c r="E221" s="204">
        <f t="shared" si="13"/>
        <v>45494</v>
      </c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15"/>
      <c r="T221" s="204">
        <v>1072330</v>
      </c>
      <c r="U221" s="204"/>
    </row>
    <row r="222" spans="1:21" s="203" customFormat="1" ht="11.25">
      <c r="A222" s="204">
        <v>23.8</v>
      </c>
      <c r="B222" s="204" t="s">
        <v>393</v>
      </c>
      <c r="C222" s="204">
        <f t="shared" si="11"/>
        <v>1100000</v>
      </c>
      <c r="D222" s="204">
        <f t="shared" si="12"/>
        <v>0</v>
      </c>
      <c r="E222" s="204">
        <f t="shared" si="13"/>
        <v>1145494</v>
      </c>
      <c r="F222" s="204">
        <v>1100000</v>
      </c>
      <c r="G222" s="204"/>
      <c r="H222" s="204"/>
      <c r="I222" s="204"/>
      <c r="J222" s="204"/>
      <c r="K222" s="204"/>
      <c r="L222" s="204"/>
      <c r="M222" s="204"/>
      <c r="N222" s="204"/>
      <c r="O222" s="204"/>
      <c r="P222" s="204"/>
      <c r="Q222" s="204"/>
      <c r="R222" s="204"/>
      <c r="S222" s="215"/>
      <c r="T222" s="204"/>
      <c r="U222" s="204"/>
    </row>
    <row r="223" spans="1:21" s="203" customFormat="1" ht="11.25">
      <c r="A223" s="204" t="s">
        <v>400</v>
      </c>
      <c r="B223" s="204" t="s">
        <v>447</v>
      </c>
      <c r="C223" s="204">
        <f t="shared" si="11"/>
        <v>0</v>
      </c>
      <c r="D223" s="204">
        <f t="shared" si="12"/>
        <v>1079657</v>
      </c>
      <c r="E223" s="204">
        <f t="shared" si="13"/>
        <v>65837</v>
      </c>
      <c r="F223" s="204"/>
      <c r="G223" s="204"/>
      <c r="H223" s="204"/>
      <c r="I223" s="204"/>
      <c r="J223" s="204"/>
      <c r="K223" s="204"/>
      <c r="L223" s="204"/>
      <c r="M223" s="204"/>
      <c r="N223" s="204"/>
      <c r="O223" s="204"/>
      <c r="P223" s="204"/>
      <c r="Q223" s="204"/>
      <c r="R223" s="204"/>
      <c r="S223" s="215"/>
      <c r="T223" s="204">
        <v>1079657</v>
      </c>
      <c r="U223" s="204"/>
    </row>
    <row r="224" spans="1:21" s="203" customFormat="1" ht="11.25">
      <c r="A224" s="204">
        <v>19.9</v>
      </c>
      <c r="B224" s="204" t="s">
        <v>381</v>
      </c>
      <c r="C224" s="204">
        <f t="shared" si="11"/>
        <v>1100000</v>
      </c>
      <c r="D224" s="204">
        <f t="shared" si="12"/>
        <v>0</v>
      </c>
      <c r="E224" s="204">
        <f t="shared" si="13"/>
        <v>1165837</v>
      </c>
      <c r="F224" s="204"/>
      <c r="G224" s="204"/>
      <c r="H224" s="204">
        <v>1100000</v>
      </c>
      <c r="I224" s="204"/>
      <c r="J224" s="204"/>
      <c r="K224" s="204"/>
      <c r="L224" s="204"/>
      <c r="M224" s="204"/>
      <c r="N224" s="204"/>
      <c r="O224" s="204"/>
      <c r="P224" s="204"/>
      <c r="Q224" s="204"/>
      <c r="R224" s="204"/>
      <c r="S224" s="215"/>
      <c r="T224" s="204"/>
      <c r="U224" s="204"/>
    </row>
    <row r="225" spans="1:21" s="203" customFormat="1" ht="11.25">
      <c r="A225" s="204" t="s">
        <v>400</v>
      </c>
      <c r="B225" s="204" t="s">
        <v>447</v>
      </c>
      <c r="C225" s="204">
        <f t="shared" si="11"/>
        <v>0</v>
      </c>
      <c r="D225" s="204">
        <f t="shared" si="12"/>
        <v>1079658</v>
      </c>
      <c r="E225" s="204">
        <f t="shared" si="13"/>
        <v>86179</v>
      </c>
      <c r="F225" s="204"/>
      <c r="G225" s="204"/>
      <c r="H225" s="204"/>
      <c r="I225" s="204"/>
      <c r="J225" s="204"/>
      <c r="K225" s="204"/>
      <c r="L225" s="204"/>
      <c r="M225" s="204"/>
      <c r="N225" s="204"/>
      <c r="O225" s="204"/>
      <c r="P225" s="204"/>
      <c r="Q225" s="204"/>
      <c r="R225" s="204"/>
      <c r="S225" s="215"/>
      <c r="T225" s="204">
        <v>1079658</v>
      </c>
      <c r="U225" s="204"/>
    </row>
    <row r="226" spans="1:21" s="203" customFormat="1" ht="11.25">
      <c r="A226" s="204" t="s">
        <v>400</v>
      </c>
      <c r="B226" s="204" t="s">
        <v>445</v>
      </c>
      <c r="C226" s="204">
        <f t="shared" si="11"/>
        <v>107</v>
      </c>
      <c r="D226" s="204">
        <f t="shared" si="12"/>
        <v>0</v>
      </c>
      <c r="E226" s="204">
        <f t="shared" si="13"/>
        <v>86286</v>
      </c>
      <c r="F226" s="204"/>
      <c r="G226" s="204"/>
      <c r="H226" s="204"/>
      <c r="I226" s="204">
        <v>107</v>
      </c>
      <c r="J226" s="204"/>
      <c r="K226" s="204"/>
      <c r="L226" s="204"/>
      <c r="M226" s="204"/>
      <c r="N226" s="204"/>
      <c r="O226" s="204"/>
      <c r="P226" s="204"/>
      <c r="Q226" s="204"/>
      <c r="R226" s="204"/>
      <c r="S226" s="215"/>
      <c r="T226" s="204"/>
      <c r="U226" s="204"/>
    </row>
    <row r="227" spans="1:21" s="203" customFormat="1" ht="11.25">
      <c r="A227" s="204" t="s">
        <v>400</v>
      </c>
      <c r="B227" s="204" t="s">
        <v>391</v>
      </c>
      <c r="C227" s="204">
        <f t="shared" si="11"/>
        <v>0</v>
      </c>
      <c r="D227" s="204">
        <f t="shared" si="12"/>
        <v>600</v>
      </c>
      <c r="E227" s="204">
        <f t="shared" si="13"/>
        <v>85686</v>
      </c>
      <c r="F227" s="204"/>
      <c r="G227" s="204"/>
      <c r="H227" s="204"/>
      <c r="I227" s="204"/>
      <c r="J227" s="204"/>
      <c r="K227" s="204"/>
      <c r="L227" s="204"/>
      <c r="M227" s="204"/>
      <c r="N227" s="204"/>
      <c r="O227" s="204"/>
      <c r="P227" s="204"/>
      <c r="Q227" s="204"/>
      <c r="R227" s="204">
        <v>600</v>
      </c>
      <c r="S227" s="215"/>
      <c r="T227" s="204"/>
      <c r="U227" s="204"/>
    </row>
    <row r="228" spans="1:21" s="203" customFormat="1" ht="11.25">
      <c r="A228" s="204">
        <v>22.1</v>
      </c>
      <c r="B228" s="204" t="s">
        <v>393</v>
      </c>
      <c r="C228" s="204">
        <f t="shared" si="11"/>
        <v>1000000</v>
      </c>
      <c r="D228" s="204">
        <f t="shared" si="12"/>
        <v>0</v>
      </c>
      <c r="E228" s="204">
        <f t="shared" si="13"/>
        <v>1085686</v>
      </c>
      <c r="F228" s="204">
        <v>1000000</v>
      </c>
      <c r="G228" s="204"/>
      <c r="H228" s="204"/>
      <c r="I228" s="204"/>
      <c r="J228" s="204"/>
      <c r="K228" s="204"/>
      <c r="L228" s="204"/>
      <c r="M228" s="204"/>
      <c r="N228" s="204"/>
      <c r="O228" s="204"/>
      <c r="P228" s="204"/>
      <c r="Q228" s="204"/>
      <c r="R228" s="204"/>
      <c r="S228" s="215"/>
      <c r="T228" s="204"/>
      <c r="U228" s="204"/>
    </row>
    <row r="229" spans="1:21" s="203" customFormat="1" ht="11.25">
      <c r="A229" s="204" t="s">
        <v>400</v>
      </c>
      <c r="B229" s="204" t="s">
        <v>447</v>
      </c>
      <c r="C229" s="204">
        <f t="shared" si="11"/>
        <v>0</v>
      </c>
      <c r="D229" s="204">
        <f t="shared" si="12"/>
        <v>1053478</v>
      </c>
      <c r="E229" s="204">
        <f t="shared" si="13"/>
        <v>32208</v>
      </c>
      <c r="F229" s="204"/>
      <c r="G229" s="204"/>
      <c r="H229" s="204"/>
      <c r="I229" s="204"/>
      <c r="J229" s="204"/>
      <c r="K229" s="204"/>
      <c r="L229" s="204"/>
      <c r="M229" s="204"/>
      <c r="N229" s="204"/>
      <c r="O229" s="204"/>
      <c r="P229" s="204"/>
      <c r="Q229" s="204"/>
      <c r="R229" s="204"/>
      <c r="S229" s="215"/>
      <c r="T229" s="204">
        <v>1053478</v>
      </c>
      <c r="U229" s="204"/>
    </row>
    <row r="230" spans="1:21" s="203" customFormat="1" ht="11.25">
      <c r="A230" s="204" t="s">
        <v>400</v>
      </c>
      <c r="B230" s="204" t="s">
        <v>391</v>
      </c>
      <c r="C230" s="204">
        <f t="shared" si="11"/>
        <v>0</v>
      </c>
      <c r="D230" s="204">
        <f t="shared" si="12"/>
        <v>200</v>
      </c>
      <c r="E230" s="204">
        <f t="shared" si="13"/>
        <v>32008</v>
      </c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>
        <v>200</v>
      </c>
      <c r="S230" s="215"/>
      <c r="T230" s="204"/>
      <c r="U230" s="204"/>
    </row>
    <row r="231" spans="1:21" s="203" customFormat="1" ht="11.25">
      <c r="A231" s="204" t="s">
        <v>449</v>
      </c>
      <c r="B231" s="204" t="s">
        <v>381</v>
      </c>
      <c r="C231" s="204">
        <f t="shared" si="11"/>
        <v>700000</v>
      </c>
      <c r="D231" s="204">
        <f t="shared" si="12"/>
        <v>0</v>
      </c>
      <c r="E231" s="204">
        <f t="shared" si="13"/>
        <v>732008</v>
      </c>
      <c r="F231" s="204"/>
      <c r="G231" s="204"/>
      <c r="H231" s="204">
        <v>700000</v>
      </c>
      <c r="I231" s="204"/>
      <c r="J231" s="204"/>
      <c r="K231" s="204"/>
      <c r="L231" s="204"/>
      <c r="M231" s="204"/>
      <c r="N231" s="204"/>
      <c r="O231" s="204"/>
      <c r="P231" s="204"/>
      <c r="Q231" s="204"/>
      <c r="R231" s="204"/>
      <c r="S231" s="215"/>
      <c r="T231" s="204"/>
      <c r="U231" s="204"/>
    </row>
    <row r="232" spans="1:21" s="203" customFormat="1" ht="11.25">
      <c r="A232" s="204" t="s">
        <v>400</v>
      </c>
      <c r="B232" s="204" t="s">
        <v>381</v>
      </c>
      <c r="C232" s="204">
        <f t="shared" si="11"/>
        <v>258000</v>
      </c>
      <c r="D232" s="204">
        <f t="shared" si="12"/>
        <v>0</v>
      </c>
      <c r="E232" s="204">
        <f t="shared" si="13"/>
        <v>990008</v>
      </c>
      <c r="F232" s="204"/>
      <c r="G232" s="204"/>
      <c r="H232" s="204">
        <v>258000</v>
      </c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15"/>
      <c r="T232" s="204"/>
      <c r="U232" s="204"/>
    </row>
    <row r="233" spans="1:21" s="203" customFormat="1" ht="11.25">
      <c r="A233" s="204" t="s">
        <v>400</v>
      </c>
      <c r="B233" s="204" t="s">
        <v>393</v>
      </c>
      <c r="C233" s="204">
        <f t="shared" si="11"/>
        <v>75000</v>
      </c>
      <c r="D233" s="204">
        <f t="shared" si="12"/>
        <v>0</v>
      </c>
      <c r="E233" s="204">
        <f t="shared" si="13"/>
        <v>1065008</v>
      </c>
      <c r="F233" s="204">
        <v>75000</v>
      </c>
      <c r="G233" s="204"/>
      <c r="H233" s="204"/>
      <c r="I233" s="204"/>
      <c r="J233" s="204"/>
      <c r="K233" s="204"/>
      <c r="L233" s="204"/>
      <c r="M233" s="204"/>
      <c r="N233" s="204"/>
      <c r="O233" s="204"/>
      <c r="P233" s="204"/>
      <c r="Q233" s="204"/>
      <c r="R233" s="204"/>
      <c r="S233" s="215"/>
      <c r="T233" s="204"/>
      <c r="U233" s="204"/>
    </row>
    <row r="234" spans="1:21" s="203" customFormat="1" ht="11.25">
      <c r="A234" s="204" t="s">
        <v>400</v>
      </c>
      <c r="B234" s="204" t="s">
        <v>447</v>
      </c>
      <c r="C234" s="204">
        <f t="shared" si="11"/>
        <v>0</v>
      </c>
      <c r="D234" s="204">
        <f t="shared" si="12"/>
        <v>1063360</v>
      </c>
      <c r="E234" s="204">
        <f t="shared" si="13"/>
        <v>1648</v>
      </c>
      <c r="F234" s="204"/>
      <c r="G234" s="204"/>
      <c r="H234" s="204"/>
      <c r="I234" s="204"/>
      <c r="J234" s="204"/>
      <c r="K234" s="204"/>
      <c r="L234" s="204"/>
      <c r="M234" s="204"/>
      <c r="N234" s="204"/>
      <c r="O234" s="204"/>
      <c r="P234" s="204"/>
      <c r="Q234" s="204"/>
      <c r="R234" s="204"/>
      <c r="S234" s="215"/>
      <c r="T234" s="204">
        <v>1063360</v>
      </c>
      <c r="U234" s="204"/>
    </row>
    <row r="235" spans="1:21" s="203" customFormat="1" ht="11.25">
      <c r="A235" s="204" t="s">
        <v>400</v>
      </c>
      <c r="B235" s="204" t="s">
        <v>391</v>
      </c>
      <c r="C235" s="204">
        <f t="shared" si="11"/>
        <v>0</v>
      </c>
      <c r="D235" s="204">
        <f t="shared" si="12"/>
        <v>200</v>
      </c>
      <c r="E235" s="204">
        <f t="shared" si="13"/>
        <v>1448</v>
      </c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>
        <v>200</v>
      </c>
      <c r="S235" s="215"/>
      <c r="T235" s="202"/>
      <c r="U235" s="202"/>
    </row>
    <row r="236" spans="1:21" s="203" customFormat="1" ht="11.25">
      <c r="A236" s="204">
        <v>26.12</v>
      </c>
      <c r="B236" s="204" t="s">
        <v>393</v>
      </c>
      <c r="C236" s="204">
        <f t="shared" si="11"/>
        <v>1100000</v>
      </c>
      <c r="D236" s="204">
        <f t="shared" si="12"/>
        <v>0</v>
      </c>
      <c r="E236" s="204">
        <f t="shared" si="13"/>
        <v>1101448</v>
      </c>
      <c r="F236" s="204">
        <v>1100000</v>
      </c>
      <c r="G236" s="204"/>
      <c r="H236" s="204"/>
      <c r="I236" s="204"/>
      <c r="J236" s="204"/>
      <c r="K236" s="204"/>
      <c r="L236" s="204"/>
      <c r="M236" s="204"/>
      <c r="N236" s="204"/>
      <c r="O236" s="204"/>
      <c r="P236" s="204"/>
      <c r="Q236" s="204"/>
      <c r="R236" s="204"/>
      <c r="S236" s="215"/>
      <c r="T236" s="202"/>
      <c r="U236" s="202"/>
    </row>
    <row r="237" spans="1:21" s="203" customFormat="1" ht="11.25">
      <c r="A237" s="204" t="s">
        <v>400</v>
      </c>
      <c r="B237" s="204" t="s">
        <v>447</v>
      </c>
      <c r="C237" s="204">
        <f t="shared" si="11"/>
        <v>0</v>
      </c>
      <c r="D237" s="204">
        <f t="shared" si="12"/>
        <v>1063360</v>
      </c>
      <c r="E237" s="204">
        <f t="shared" si="13"/>
        <v>38088</v>
      </c>
      <c r="F237" s="204"/>
      <c r="G237" s="204"/>
      <c r="H237" s="204"/>
      <c r="I237" s="204"/>
      <c r="J237" s="204"/>
      <c r="K237" s="204"/>
      <c r="L237" s="204"/>
      <c r="M237" s="204"/>
      <c r="N237" s="204"/>
      <c r="O237" s="204"/>
      <c r="P237" s="204"/>
      <c r="Q237" s="204"/>
      <c r="R237" s="204"/>
      <c r="S237" s="215"/>
      <c r="T237" s="204">
        <v>1063360</v>
      </c>
      <c r="U237" s="204"/>
    </row>
    <row r="238" spans="1:21" s="203" customFormat="1" ht="11.25">
      <c r="A238" s="204" t="s">
        <v>400</v>
      </c>
      <c r="B238" s="204" t="s">
        <v>445</v>
      </c>
      <c r="C238" s="204">
        <f t="shared" si="11"/>
        <v>59</v>
      </c>
      <c r="D238" s="204">
        <f t="shared" si="12"/>
        <v>0</v>
      </c>
      <c r="E238" s="204">
        <f>E237+C238-D238</f>
        <v>38147</v>
      </c>
      <c r="F238" s="204"/>
      <c r="G238" s="204"/>
      <c r="H238" s="204"/>
      <c r="I238" s="204">
        <v>59</v>
      </c>
      <c r="J238" s="204"/>
      <c r="K238" s="204"/>
      <c r="L238" s="204"/>
      <c r="M238" s="204"/>
      <c r="N238" s="204"/>
      <c r="O238" s="204"/>
      <c r="P238" s="204"/>
      <c r="Q238" s="204"/>
      <c r="R238" s="204"/>
      <c r="S238" s="215"/>
      <c r="T238" s="204"/>
      <c r="U238" s="204"/>
    </row>
    <row r="239" spans="1:21" s="203" customFormat="1" ht="11.25">
      <c r="A239" s="204" t="s">
        <v>400</v>
      </c>
      <c r="B239" s="204" t="s">
        <v>391</v>
      </c>
      <c r="C239" s="204">
        <f t="shared" si="11"/>
        <v>0</v>
      </c>
      <c r="D239" s="204">
        <f t="shared" si="12"/>
        <v>200</v>
      </c>
      <c r="E239" s="204">
        <f>E238+C239-D239</f>
        <v>37947</v>
      </c>
      <c r="F239" s="204"/>
      <c r="G239" s="204"/>
      <c r="H239" s="204"/>
      <c r="I239" s="204"/>
      <c r="J239" s="204"/>
      <c r="K239" s="204"/>
      <c r="L239" s="204"/>
      <c r="M239" s="204"/>
      <c r="N239" s="204"/>
      <c r="O239" s="204"/>
      <c r="P239" s="204"/>
      <c r="Q239" s="204"/>
      <c r="R239" s="204">
        <v>200</v>
      </c>
      <c r="S239" s="215"/>
      <c r="T239" s="202"/>
      <c r="U239" s="202"/>
    </row>
    <row r="240" spans="1:21" s="203" customFormat="1" ht="11.25">
      <c r="A240" s="204" t="s">
        <v>400</v>
      </c>
      <c r="B240" s="204"/>
      <c r="C240" s="202">
        <f>SUM(C195:C239)</f>
        <v>13688677</v>
      </c>
      <c r="D240" s="202">
        <f aca="true" t="shared" si="14" ref="D240:U240">SUM(D195:D239)</f>
        <v>13678523</v>
      </c>
      <c r="E240" s="202">
        <f>E194+C240-D240</f>
        <v>37947</v>
      </c>
      <c r="F240" s="202">
        <f t="shared" si="14"/>
        <v>8630400</v>
      </c>
      <c r="G240" s="202">
        <f t="shared" si="14"/>
        <v>0</v>
      </c>
      <c r="H240" s="202">
        <f t="shared" si="14"/>
        <v>5058000</v>
      </c>
      <c r="I240" s="202">
        <f t="shared" si="14"/>
        <v>277</v>
      </c>
      <c r="J240" s="202">
        <f t="shared" si="14"/>
        <v>0</v>
      </c>
      <c r="K240" s="202">
        <f t="shared" si="14"/>
        <v>0</v>
      </c>
      <c r="L240" s="202">
        <f t="shared" si="14"/>
        <v>0</v>
      </c>
      <c r="M240" s="202">
        <f t="shared" si="14"/>
        <v>0</v>
      </c>
      <c r="N240" s="202">
        <f t="shared" si="14"/>
        <v>0</v>
      </c>
      <c r="O240" s="202">
        <f t="shared" si="14"/>
        <v>707900</v>
      </c>
      <c r="P240" s="202">
        <f t="shared" si="14"/>
        <v>0</v>
      </c>
      <c r="Q240" s="202">
        <f t="shared" si="14"/>
        <v>0</v>
      </c>
      <c r="R240" s="202">
        <f t="shared" si="14"/>
        <v>3103</v>
      </c>
      <c r="S240" s="215">
        <f t="shared" si="14"/>
        <v>0</v>
      </c>
      <c r="T240" s="215">
        <f t="shared" si="14"/>
        <v>12967520</v>
      </c>
      <c r="U240" s="215">
        <f t="shared" si="14"/>
        <v>0</v>
      </c>
    </row>
    <row r="241" spans="1:21" s="203" customFormat="1" ht="11.25">
      <c r="A241" s="204" t="s">
        <v>400</v>
      </c>
      <c r="B241" s="204"/>
      <c r="C241" s="204"/>
      <c r="D241" s="204"/>
      <c r="E241" s="204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15"/>
      <c r="T241" s="202"/>
      <c r="U241" s="202"/>
    </row>
    <row r="242" spans="1:21" s="203" customFormat="1" ht="11.25">
      <c r="A242" s="202"/>
      <c r="B242" s="204" t="s">
        <v>399</v>
      </c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15"/>
      <c r="T242" s="202"/>
      <c r="U242" s="202"/>
    </row>
    <row r="243" spans="1:21" s="203" customFormat="1" ht="11.25">
      <c r="A243" s="202"/>
      <c r="B243" s="202" t="s">
        <v>401</v>
      </c>
      <c r="C243" s="202" t="s">
        <v>402</v>
      </c>
      <c r="D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15"/>
      <c r="T243" s="202"/>
      <c r="U243" s="202"/>
    </row>
    <row r="244" spans="1:21" s="203" customFormat="1" ht="11.25">
      <c r="A244" s="204">
        <v>24.12</v>
      </c>
      <c r="B244" s="204" t="s">
        <v>397</v>
      </c>
      <c r="C244" s="204">
        <f>F244+G244+H244+I244</f>
        <v>0</v>
      </c>
      <c r="D244" s="204">
        <f>J244+K244+L244+M244+N244+O244+P244+Q244+R244+S244+T244+U244+V244</f>
        <v>0</v>
      </c>
      <c r="E244" s="204"/>
      <c r="F244" s="204"/>
      <c r="G244" s="204"/>
      <c r="H244" s="204"/>
      <c r="I244" s="204"/>
      <c r="J244" s="204"/>
      <c r="K244" s="204"/>
      <c r="L244" s="204"/>
      <c r="M244" s="204"/>
      <c r="N244" s="204"/>
      <c r="O244" s="204"/>
      <c r="P244" s="204"/>
      <c r="Q244" s="204"/>
      <c r="R244" s="204"/>
      <c r="S244" s="216"/>
      <c r="T244" s="202"/>
      <c r="U244" s="202"/>
    </row>
    <row r="245" spans="1:21" s="203" customFormat="1" ht="11.25">
      <c r="A245" s="204"/>
      <c r="B245" s="204" t="s">
        <v>400</v>
      </c>
      <c r="C245" s="204">
        <f>SUM(C244:C244)</f>
        <v>0</v>
      </c>
      <c r="D245" s="204">
        <f>SUM(D244:D244)</f>
        <v>0</v>
      </c>
      <c r="E245" s="204">
        <f>E243+C245-D245</f>
        <v>0</v>
      </c>
      <c r="F245" s="204">
        <f aca="true" t="shared" si="15" ref="F245:S245">SUM(F244:F244)</f>
        <v>0</v>
      </c>
      <c r="G245" s="204">
        <f t="shared" si="15"/>
        <v>0</v>
      </c>
      <c r="H245" s="204">
        <f t="shared" si="15"/>
        <v>0</v>
      </c>
      <c r="I245" s="204">
        <f t="shared" si="15"/>
        <v>0</v>
      </c>
      <c r="J245" s="204">
        <f t="shared" si="15"/>
        <v>0</v>
      </c>
      <c r="K245" s="204">
        <f t="shared" si="15"/>
        <v>0</v>
      </c>
      <c r="L245" s="204">
        <f t="shared" si="15"/>
        <v>0</v>
      </c>
      <c r="M245" s="204">
        <f t="shared" si="15"/>
        <v>0</v>
      </c>
      <c r="N245" s="204">
        <f t="shared" si="15"/>
        <v>0</v>
      </c>
      <c r="O245" s="204">
        <f t="shared" si="15"/>
        <v>0</v>
      </c>
      <c r="P245" s="204">
        <f t="shared" si="15"/>
        <v>0</v>
      </c>
      <c r="Q245" s="204">
        <f t="shared" si="15"/>
        <v>0</v>
      </c>
      <c r="R245" s="204">
        <f t="shared" si="15"/>
        <v>0</v>
      </c>
      <c r="S245" s="216">
        <f t="shared" si="15"/>
        <v>0</v>
      </c>
      <c r="T245" s="202"/>
      <c r="U245" s="202"/>
    </row>
    <row r="246" spans="1:21" s="203" customFormat="1" ht="11.25">
      <c r="A246" s="204"/>
      <c r="B246" s="204" t="s">
        <v>406</v>
      </c>
      <c r="C246" s="204">
        <f>C245*140</f>
        <v>0</v>
      </c>
      <c r="D246" s="204">
        <f aca="true" t="shared" si="16" ref="D246:S246">D245*140</f>
        <v>0</v>
      </c>
      <c r="E246" s="204">
        <f t="shared" si="16"/>
        <v>0</v>
      </c>
      <c r="F246" s="204">
        <f t="shared" si="16"/>
        <v>0</v>
      </c>
      <c r="G246" s="204">
        <f t="shared" si="16"/>
        <v>0</v>
      </c>
      <c r="H246" s="204">
        <f t="shared" si="16"/>
        <v>0</v>
      </c>
      <c r="I246" s="204">
        <f t="shared" si="16"/>
        <v>0</v>
      </c>
      <c r="J246" s="204">
        <f t="shared" si="16"/>
        <v>0</v>
      </c>
      <c r="K246" s="204">
        <f t="shared" si="16"/>
        <v>0</v>
      </c>
      <c r="L246" s="204">
        <f t="shared" si="16"/>
        <v>0</v>
      </c>
      <c r="M246" s="204">
        <f t="shared" si="16"/>
        <v>0</v>
      </c>
      <c r="N246" s="204">
        <f t="shared" si="16"/>
        <v>0</v>
      </c>
      <c r="O246" s="204">
        <f t="shared" si="16"/>
        <v>0</v>
      </c>
      <c r="P246" s="204">
        <f t="shared" si="16"/>
        <v>0</v>
      </c>
      <c r="Q246" s="204">
        <f t="shared" si="16"/>
        <v>0</v>
      </c>
      <c r="R246" s="204">
        <f t="shared" si="16"/>
        <v>0</v>
      </c>
      <c r="S246" s="204">
        <f t="shared" si="16"/>
        <v>0</v>
      </c>
      <c r="T246" s="202"/>
      <c r="U246" s="202"/>
    </row>
    <row r="247" spans="1:21" s="203" customFormat="1" ht="11.25">
      <c r="A247" s="204"/>
      <c r="B247" s="204"/>
      <c r="C247" s="204"/>
      <c r="D247" s="202"/>
      <c r="E247" s="202"/>
      <c r="F247" s="204"/>
      <c r="G247" s="204"/>
      <c r="H247" s="204"/>
      <c r="I247" s="204"/>
      <c r="J247" s="204"/>
      <c r="K247" s="204"/>
      <c r="L247" s="204"/>
      <c r="M247" s="204"/>
      <c r="N247" s="204"/>
      <c r="O247" s="204"/>
      <c r="P247" s="204"/>
      <c r="Q247" s="204"/>
      <c r="R247" s="204"/>
      <c r="S247" s="204"/>
      <c r="T247" s="202"/>
      <c r="U247" s="202"/>
    </row>
    <row r="248" spans="1:21" s="205" customFormat="1" ht="11.25">
      <c r="A248" s="204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</row>
    <row r="249" spans="1:22" s="207" customFormat="1" ht="11.25">
      <c r="A249" s="206"/>
      <c r="B249" s="206" t="s">
        <v>407</v>
      </c>
      <c r="C249" s="206">
        <f aca="true" t="shared" si="17" ref="C249:U249">C157+C192+C246+C240</f>
        <v>70398990</v>
      </c>
      <c r="D249" s="206">
        <f t="shared" si="17"/>
        <v>72238199</v>
      </c>
      <c r="E249" s="206">
        <f t="shared" si="17"/>
        <v>774903</v>
      </c>
      <c r="F249" s="206">
        <f t="shared" si="17"/>
        <v>8740400</v>
      </c>
      <c r="G249" s="206">
        <f t="shared" si="17"/>
        <v>52899732</v>
      </c>
      <c r="H249" s="206">
        <f t="shared" si="17"/>
        <v>8758000</v>
      </c>
      <c r="I249" s="206">
        <f t="shared" si="17"/>
        <v>858</v>
      </c>
      <c r="J249" s="206">
        <f t="shared" si="17"/>
        <v>36195320</v>
      </c>
      <c r="K249" s="206">
        <f t="shared" si="17"/>
        <v>0</v>
      </c>
      <c r="L249" s="206">
        <f t="shared" si="17"/>
        <v>0</v>
      </c>
      <c r="M249" s="206">
        <f t="shared" si="17"/>
        <v>0</v>
      </c>
      <c r="N249" s="206">
        <f t="shared" si="17"/>
        <v>0</v>
      </c>
      <c r="O249" s="206">
        <f t="shared" si="17"/>
        <v>707900</v>
      </c>
      <c r="P249" s="206">
        <f t="shared" si="17"/>
        <v>0</v>
      </c>
      <c r="Q249" s="206">
        <f t="shared" si="17"/>
        <v>22350000</v>
      </c>
      <c r="R249" s="206">
        <f t="shared" si="17"/>
        <v>17459</v>
      </c>
      <c r="S249" s="206">
        <f t="shared" si="17"/>
        <v>0</v>
      </c>
      <c r="T249" s="206">
        <f t="shared" si="17"/>
        <v>12967520</v>
      </c>
      <c r="U249" s="206">
        <f t="shared" si="17"/>
        <v>0</v>
      </c>
      <c r="V249" s="207">
        <f>V157+V192</f>
        <v>0</v>
      </c>
    </row>
    <row r="250" spans="1:21" ht="12.75">
      <c r="A250" s="204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  <c r="O250" s="204"/>
      <c r="P250" s="204"/>
      <c r="Q250" s="204"/>
      <c r="R250" s="204"/>
      <c r="S250" s="204" t="s">
        <v>376</v>
      </c>
      <c r="T250" s="204">
        <f>T249-T251</f>
        <v>10718844</v>
      </c>
      <c r="U250" s="204"/>
    </row>
    <row r="251" spans="1:21" ht="12.75">
      <c r="A251" s="204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  <c r="O251" s="204"/>
      <c r="P251" s="204"/>
      <c r="Q251" s="204"/>
      <c r="R251" s="204"/>
      <c r="S251" s="204" t="s">
        <v>445</v>
      </c>
      <c r="T251" s="204">
        <v>2248676</v>
      </c>
      <c r="U251" s="204"/>
    </row>
    <row r="252" spans="1:21" ht="12.75">
      <c r="A252" s="204"/>
      <c r="B252" s="202" t="s">
        <v>408</v>
      </c>
      <c r="C252" s="204"/>
      <c r="D252" s="204"/>
      <c r="E252" s="202" t="s">
        <v>409</v>
      </c>
      <c r="F252" s="204"/>
      <c r="G252" s="204"/>
      <c r="H252" s="204"/>
      <c r="I252" s="204"/>
      <c r="J252" s="204"/>
      <c r="K252" s="204"/>
      <c r="L252" s="204"/>
      <c r="M252" s="204"/>
      <c r="N252" s="204"/>
      <c r="O252" s="204"/>
      <c r="P252" s="204"/>
      <c r="Q252" s="204"/>
      <c r="R252" s="204"/>
      <c r="S252" s="204"/>
      <c r="T252" s="204"/>
      <c r="U252" s="204"/>
    </row>
    <row r="253" spans="1:21" ht="12.75">
      <c r="A253" s="202" t="s">
        <v>410</v>
      </c>
      <c r="B253" s="204" t="s">
        <v>8</v>
      </c>
      <c r="C253" s="204" t="s">
        <v>411</v>
      </c>
      <c r="D253" s="210">
        <f>C249</f>
        <v>70398990</v>
      </c>
      <c r="E253" s="204"/>
      <c r="F253" s="204" t="s">
        <v>412</v>
      </c>
      <c r="G253" s="204" t="s">
        <v>413</v>
      </c>
      <c r="H253" s="210">
        <f>F249</f>
        <v>8740400</v>
      </c>
      <c r="I253" s="204"/>
      <c r="J253" s="204"/>
      <c r="K253" s="204"/>
      <c r="L253" s="204"/>
      <c r="M253" s="204"/>
      <c r="N253" s="204"/>
      <c r="O253" s="204"/>
      <c r="P253" s="204"/>
      <c r="Q253" s="204"/>
      <c r="R253" s="204"/>
      <c r="S253" s="204"/>
      <c r="T253" s="204"/>
      <c r="U253" s="204"/>
    </row>
    <row r="254" spans="1:21" ht="12.75">
      <c r="A254" s="204"/>
      <c r="B254" s="204"/>
      <c r="C254" s="204"/>
      <c r="D254" s="204"/>
      <c r="E254" s="204"/>
      <c r="F254" s="204" t="s">
        <v>4</v>
      </c>
      <c r="G254" s="204" t="s">
        <v>414</v>
      </c>
      <c r="H254" s="204">
        <f>G249</f>
        <v>52899732</v>
      </c>
      <c r="I254" s="204"/>
      <c r="J254" s="204"/>
      <c r="K254" s="204"/>
      <c r="L254" s="204"/>
      <c r="M254" s="204"/>
      <c r="N254" s="204"/>
      <c r="O254" s="204"/>
      <c r="P254" s="204"/>
      <c r="Q254" s="204"/>
      <c r="R254" s="204"/>
      <c r="S254" s="204"/>
      <c r="T254" s="204"/>
      <c r="U254" s="204"/>
    </row>
    <row r="255" spans="1:21" ht="12.75">
      <c r="A255" s="204"/>
      <c r="B255" s="204"/>
      <c r="C255" s="204"/>
      <c r="D255" s="204"/>
      <c r="E255" s="204"/>
      <c r="F255" s="204" t="s">
        <v>382</v>
      </c>
      <c r="G255" s="204" t="s">
        <v>415</v>
      </c>
      <c r="H255" s="204">
        <f>H249</f>
        <v>8758000</v>
      </c>
      <c r="I255" s="204"/>
      <c r="J255" s="204"/>
      <c r="K255" s="204"/>
      <c r="L255" s="204"/>
      <c r="M255" s="204"/>
      <c r="N255" s="204"/>
      <c r="O255" s="204"/>
      <c r="P255" s="204"/>
      <c r="Q255" s="204"/>
      <c r="R255" s="204"/>
      <c r="S255" s="204"/>
      <c r="T255" s="204"/>
      <c r="U255" s="204"/>
    </row>
    <row r="256" spans="1:21" ht="12.75">
      <c r="A256" s="204"/>
      <c r="B256" s="204"/>
      <c r="C256" s="204"/>
      <c r="D256" s="204"/>
      <c r="E256" s="204"/>
      <c r="F256" s="204" t="s">
        <v>416</v>
      </c>
      <c r="G256" s="204"/>
      <c r="H256" s="210">
        <f>I249</f>
        <v>858</v>
      </c>
      <c r="I256" s="204"/>
      <c r="J256" s="204"/>
      <c r="K256" s="204"/>
      <c r="L256" s="204"/>
      <c r="M256" s="204"/>
      <c r="N256" s="204"/>
      <c r="O256" s="204"/>
      <c r="P256" s="204"/>
      <c r="Q256" s="204"/>
      <c r="R256" s="204"/>
      <c r="S256" s="204"/>
      <c r="T256" s="204"/>
      <c r="U256" s="204"/>
    </row>
    <row r="257" spans="1:21" ht="12.75">
      <c r="A257" s="204"/>
      <c r="B257" s="204"/>
      <c r="C257" s="204"/>
      <c r="D257" s="204"/>
      <c r="E257" s="204"/>
      <c r="F257" s="204"/>
      <c r="G257" s="204"/>
      <c r="H257" s="211">
        <f>H253+H254+H255+H256</f>
        <v>70398990</v>
      </c>
      <c r="I257" s="204"/>
      <c r="J257" s="204"/>
      <c r="K257" s="204"/>
      <c r="L257" s="204"/>
      <c r="M257" s="204"/>
      <c r="N257" s="204"/>
      <c r="O257" s="204"/>
      <c r="P257" s="204"/>
      <c r="Q257" s="204"/>
      <c r="R257" s="204"/>
      <c r="S257" s="204"/>
      <c r="T257" s="204"/>
      <c r="U257" s="204"/>
    </row>
    <row r="258" spans="1:21" ht="12.75">
      <c r="A258" s="204"/>
      <c r="B258" s="202" t="s">
        <v>417</v>
      </c>
      <c r="C258" s="204"/>
      <c r="D258" s="204"/>
      <c r="E258" s="202" t="s">
        <v>418</v>
      </c>
      <c r="F258" s="204"/>
      <c r="G258" s="204"/>
      <c r="H258" s="204"/>
      <c r="I258" s="204"/>
      <c r="J258" s="204"/>
      <c r="K258" s="204"/>
      <c r="L258" s="204"/>
      <c r="M258" s="204"/>
      <c r="N258" s="204"/>
      <c r="O258" s="204"/>
      <c r="P258" s="204"/>
      <c r="Q258" s="204"/>
      <c r="R258" s="204"/>
      <c r="S258" s="204"/>
      <c r="T258" s="204"/>
      <c r="U258" s="204"/>
    </row>
    <row r="259" spans="1:21" ht="12.75">
      <c r="A259" s="202" t="s">
        <v>419</v>
      </c>
      <c r="B259" s="204" t="s">
        <v>383</v>
      </c>
      <c r="C259" s="204" t="s">
        <v>420</v>
      </c>
      <c r="D259" s="210">
        <f>J249</f>
        <v>36195320</v>
      </c>
      <c r="E259" s="204"/>
      <c r="F259" s="204" t="s">
        <v>8</v>
      </c>
      <c r="G259" s="204">
        <v>512</v>
      </c>
      <c r="H259" s="212">
        <f>D249</f>
        <v>72238199</v>
      </c>
      <c r="I259" s="204"/>
      <c r="J259" s="204"/>
      <c r="K259" s="204"/>
      <c r="L259" s="204"/>
      <c r="M259" s="204"/>
      <c r="N259" s="204"/>
      <c r="O259" s="204"/>
      <c r="P259" s="204"/>
      <c r="Q259" s="204"/>
      <c r="R259" s="204"/>
      <c r="S259" s="204"/>
      <c r="T259" s="204"/>
      <c r="U259" s="204"/>
    </row>
    <row r="260" spans="1:21" ht="12.75">
      <c r="A260" s="204"/>
      <c r="B260" s="204" t="s">
        <v>421</v>
      </c>
      <c r="C260" s="204" t="s">
        <v>422</v>
      </c>
      <c r="D260" s="210">
        <f>K249</f>
        <v>0</v>
      </c>
      <c r="E260" s="204" t="s">
        <v>423</v>
      </c>
      <c r="F260" s="204"/>
      <c r="G260" s="204"/>
      <c r="H260" s="202"/>
      <c r="I260" s="204"/>
      <c r="J260" s="204"/>
      <c r="K260" s="204"/>
      <c r="L260" s="204"/>
      <c r="M260" s="204"/>
      <c r="N260" s="204"/>
      <c r="O260" s="204"/>
      <c r="P260" s="204"/>
      <c r="Q260" s="204"/>
      <c r="R260" s="204"/>
      <c r="S260" s="204"/>
      <c r="T260" s="204"/>
      <c r="U260" s="204"/>
    </row>
    <row r="261" spans="1:21" ht="12.75">
      <c r="A261" s="204"/>
      <c r="B261" s="204" t="s">
        <v>424</v>
      </c>
      <c r="C261" s="204" t="s">
        <v>425</v>
      </c>
      <c r="D261" s="210">
        <f>R249</f>
        <v>17459</v>
      </c>
      <c r="E261" s="204" t="s">
        <v>423</v>
      </c>
      <c r="F261" s="204"/>
      <c r="G261" s="204"/>
      <c r="H261" s="202"/>
      <c r="I261" s="204"/>
      <c r="J261" s="204"/>
      <c r="K261" s="204"/>
      <c r="L261" s="204"/>
      <c r="M261" s="204"/>
      <c r="N261" s="204"/>
      <c r="O261" s="204"/>
      <c r="P261" s="204"/>
      <c r="Q261" s="204"/>
      <c r="R261" s="204"/>
      <c r="S261" s="204"/>
      <c r="T261" s="204"/>
      <c r="U261" s="204"/>
    </row>
    <row r="262" spans="1:21" ht="12.75">
      <c r="A262" s="204"/>
      <c r="B262" s="204" t="s">
        <v>426</v>
      </c>
      <c r="C262" s="204" t="s">
        <v>427</v>
      </c>
      <c r="D262" s="204">
        <f>M249</f>
        <v>0</v>
      </c>
      <c r="E262" s="204" t="s">
        <v>423</v>
      </c>
      <c r="F262" s="204"/>
      <c r="G262" s="204"/>
      <c r="H262" s="202"/>
      <c r="I262" s="204"/>
      <c r="J262" s="204"/>
      <c r="K262" s="204"/>
      <c r="L262" s="204"/>
      <c r="M262" s="204"/>
      <c r="N262" s="204"/>
      <c r="O262" s="204"/>
      <c r="P262" s="204"/>
      <c r="Q262" s="204"/>
      <c r="R262" s="204"/>
      <c r="S262" s="204"/>
      <c r="T262" s="204"/>
      <c r="U262" s="204"/>
    </row>
    <row r="263" spans="1:21" ht="12.75">
      <c r="A263" s="204"/>
      <c r="B263" s="204" t="s">
        <v>428</v>
      </c>
      <c r="C263" s="204" t="s">
        <v>429</v>
      </c>
      <c r="D263" s="204">
        <f>N249</f>
        <v>0</v>
      </c>
      <c r="E263" s="204" t="s">
        <v>423</v>
      </c>
      <c r="F263" s="204"/>
      <c r="G263" s="204"/>
      <c r="H263" s="202"/>
      <c r="I263" s="204"/>
      <c r="J263" s="204"/>
      <c r="K263" s="204"/>
      <c r="L263" s="204"/>
      <c r="M263" s="204"/>
      <c r="N263" s="204"/>
      <c r="O263" s="204"/>
      <c r="P263" s="204"/>
      <c r="Q263" s="204"/>
      <c r="R263" s="204"/>
      <c r="S263" s="204"/>
      <c r="T263" s="204"/>
      <c r="U263" s="204"/>
    </row>
    <row r="264" spans="1:21" ht="12.75">
      <c r="A264" s="204"/>
      <c r="B264" s="204" t="s">
        <v>389</v>
      </c>
      <c r="C264" s="204" t="s">
        <v>430</v>
      </c>
      <c r="D264" s="204">
        <f>P249</f>
        <v>0</v>
      </c>
      <c r="E264" s="204" t="s">
        <v>423</v>
      </c>
      <c r="F264" s="204"/>
      <c r="G264" s="204"/>
      <c r="H264" s="202"/>
      <c r="I264" s="204"/>
      <c r="J264" s="204"/>
      <c r="K264" s="204"/>
      <c r="L264" s="204"/>
      <c r="M264" s="204"/>
      <c r="N264" s="204"/>
      <c r="O264" s="204"/>
      <c r="P264" s="204"/>
      <c r="Q264" s="204"/>
      <c r="R264" s="204"/>
      <c r="S264" s="204"/>
      <c r="T264" s="204"/>
      <c r="U264" s="204"/>
    </row>
    <row r="265" spans="1:21" ht="12.75">
      <c r="A265" s="204"/>
      <c r="B265" s="204" t="s">
        <v>431</v>
      </c>
      <c r="C265" s="204" t="s">
        <v>413</v>
      </c>
      <c r="D265" s="210">
        <f>Q249</f>
        <v>22350000</v>
      </c>
      <c r="E265" s="204"/>
      <c r="F265" s="204"/>
      <c r="G265" s="204"/>
      <c r="H265" s="202"/>
      <c r="I265" s="204"/>
      <c r="J265" s="204"/>
      <c r="K265" s="204"/>
      <c r="L265" s="204"/>
      <c r="M265" s="204"/>
      <c r="N265" s="204"/>
      <c r="O265" s="204"/>
      <c r="P265" s="204"/>
      <c r="Q265" s="204"/>
      <c r="R265" s="204"/>
      <c r="S265" s="204"/>
      <c r="T265" s="204"/>
      <c r="U265" s="204"/>
    </row>
    <row r="266" spans="1:21" ht="12.75">
      <c r="A266" s="204"/>
      <c r="B266" s="204" t="s">
        <v>381</v>
      </c>
      <c r="C266" s="204" t="s">
        <v>432</v>
      </c>
      <c r="D266" s="210">
        <f>S249</f>
        <v>0</v>
      </c>
      <c r="E266" s="204" t="s">
        <v>423</v>
      </c>
      <c r="F266" s="204"/>
      <c r="G266" s="204"/>
      <c r="H266" s="202"/>
      <c r="I266" s="204"/>
      <c r="J266" s="204"/>
      <c r="K266" s="204"/>
      <c r="L266" s="204"/>
      <c r="M266" s="204"/>
      <c r="N266" s="204"/>
      <c r="O266" s="204"/>
      <c r="P266" s="204"/>
      <c r="Q266" s="204"/>
      <c r="R266" s="204"/>
      <c r="S266" s="204"/>
      <c r="T266" s="204"/>
      <c r="U266" s="204"/>
    </row>
    <row r="267" spans="1:21" ht="12.75">
      <c r="A267" s="204"/>
      <c r="B267" s="204" t="s">
        <v>433</v>
      </c>
      <c r="C267" s="204" t="s">
        <v>434</v>
      </c>
      <c r="D267" s="204">
        <f>L249</f>
        <v>0</v>
      </c>
      <c r="E267" s="204" t="s">
        <v>423</v>
      </c>
      <c r="F267" s="204"/>
      <c r="G267" s="204"/>
      <c r="H267" s="202"/>
      <c r="I267" s="204"/>
      <c r="J267" s="204"/>
      <c r="K267" s="204"/>
      <c r="L267" s="204"/>
      <c r="M267" s="204"/>
      <c r="N267" s="204"/>
      <c r="O267" s="204"/>
      <c r="P267" s="204"/>
      <c r="Q267" s="204"/>
      <c r="R267" s="204"/>
      <c r="S267" s="204"/>
      <c r="T267" s="204"/>
      <c r="U267" s="204"/>
    </row>
    <row r="268" spans="1:21" ht="12.75">
      <c r="A268" s="204"/>
      <c r="B268" s="204" t="s">
        <v>435</v>
      </c>
      <c r="C268" s="204" t="s">
        <v>436</v>
      </c>
      <c r="D268" s="204"/>
      <c r="E268" s="204" t="s">
        <v>423</v>
      </c>
      <c r="F268" s="204"/>
      <c r="G268" s="204"/>
      <c r="H268" s="202"/>
      <c r="I268" s="204"/>
      <c r="J268" s="204"/>
      <c r="K268" s="204"/>
      <c r="L268" s="204"/>
      <c r="M268" s="204"/>
      <c r="N268" s="204"/>
      <c r="O268" s="204"/>
      <c r="P268" s="204"/>
      <c r="Q268" s="204"/>
      <c r="R268" s="204"/>
      <c r="S268" s="204"/>
      <c r="T268" s="204"/>
      <c r="U268" s="204"/>
    </row>
    <row r="269" spans="1:21" ht="12.75">
      <c r="A269" s="204"/>
      <c r="B269" s="204" t="s">
        <v>388</v>
      </c>
      <c r="C269" s="204" t="s">
        <v>437</v>
      </c>
      <c r="D269" s="222">
        <f>O249</f>
        <v>707900</v>
      </c>
      <c r="E269" s="204" t="s">
        <v>423</v>
      </c>
      <c r="F269" s="204"/>
      <c r="G269" s="204"/>
      <c r="H269" s="202"/>
      <c r="I269" s="204"/>
      <c r="J269" s="204"/>
      <c r="K269" s="204"/>
      <c r="L269" s="204"/>
      <c r="M269" s="204"/>
      <c r="N269" s="204"/>
      <c r="O269" s="204"/>
      <c r="P269" s="204"/>
      <c r="Q269" s="204"/>
      <c r="R269" s="204"/>
      <c r="S269" s="204"/>
      <c r="T269" s="204"/>
      <c r="U269" s="204"/>
    </row>
    <row r="270" spans="1:21" ht="12.75">
      <c r="A270" s="204"/>
      <c r="B270" s="204" t="s">
        <v>376</v>
      </c>
      <c r="C270" s="204" t="s">
        <v>451</v>
      </c>
      <c r="D270" s="222">
        <f>T250</f>
        <v>10718844</v>
      </c>
      <c r="E270" s="204"/>
      <c r="F270" s="204"/>
      <c r="G270" s="204"/>
      <c r="H270" s="202"/>
      <c r="I270" s="204"/>
      <c r="J270" s="204"/>
      <c r="K270" s="204"/>
      <c r="L270" s="204"/>
      <c r="M270" s="204"/>
      <c r="N270" s="204"/>
      <c r="O270" s="204"/>
      <c r="P270" s="204"/>
      <c r="Q270" s="204"/>
      <c r="R270" s="204"/>
      <c r="S270" s="204"/>
      <c r="T270" s="204"/>
      <c r="U270" s="204"/>
    </row>
    <row r="271" spans="1:21" ht="12.75">
      <c r="A271" s="204"/>
      <c r="B271" s="204" t="s">
        <v>445</v>
      </c>
      <c r="C271" s="204" t="s">
        <v>452</v>
      </c>
      <c r="D271" s="222">
        <f>T251</f>
        <v>2248676</v>
      </c>
      <c r="E271" s="204"/>
      <c r="F271" s="204"/>
      <c r="G271" s="204"/>
      <c r="H271" s="202"/>
      <c r="I271" s="204"/>
      <c r="J271" s="204"/>
      <c r="K271" s="204"/>
      <c r="L271" s="204"/>
      <c r="M271" s="204"/>
      <c r="N271" s="204"/>
      <c r="O271" s="204"/>
      <c r="P271" s="204"/>
      <c r="Q271" s="204"/>
      <c r="R271" s="204"/>
      <c r="S271" s="204"/>
      <c r="T271" s="204"/>
      <c r="U271" s="204"/>
    </row>
    <row r="272" spans="1:21" ht="12.75">
      <c r="A272" s="204"/>
      <c r="B272" s="204"/>
      <c r="C272" s="204"/>
      <c r="D272" s="221">
        <f>SUM(D259:D271)</f>
        <v>72238199</v>
      </c>
      <c r="E272" s="204"/>
      <c r="F272" s="204"/>
      <c r="G272" s="204"/>
      <c r="H272" s="212">
        <f>SUM(H259:H271)</f>
        <v>72238199</v>
      </c>
      <c r="I272" s="204"/>
      <c r="J272" s="204"/>
      <c r="K272" s="204"/>
      <c r="L272" s="204"/>
      <c r="M272" s="204"/>
      <c r="N272" s="204"/>
      <c r="O272" s="204"/>
      <c r="P272" s="204"/>
      <c r="Q272" s="204"/>
      <c r="R272" s="204"/>
      <c r="S272" s="204"/>
      <c r="T272" s="204"/>
      <c r="U272" s="204"/>
    </row>
    <row r="273" spans="1:21" ht="12.75">
      <c r="A273" s="204"/>
      <c r="B273" s="204"/>
      <c r="C273" s="204"/>
      <c r="D273" s="221">
        <f>D272+D253</f>
        <v>142637189</v>
      </c>
      <c r="E273" s="202"/>
      <c r="F273" s="202"/>
      <c r="G273" s="202"/>
      <c r="H273" s="211">
        <f>H272+H257</f>
        <v>142637189</v>
      </c>
      <c r="I273" s="204"/>
      <c r="J273" s="204"/>
      <c r="K273" s="204"/>
      <c r="L273" s="204"/>
      <c r="M273" s="204"/>
      <c r="N273" s="204"/>
      <c r="O273" s="204"/>
      <c r="P273" s="204"/>
      <c r="Q273" s="204"/>
      <c r="R273" s="204"/>
      <c r="S273" s="204"/>
      <c r="T273" s="204"/>
      <c r="U273" s="204"/>
    </row>
    <row r="274" spans="1:21" ht="12.75">
      <c r="A274" s="204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  <c r="O274" s="204"/>
      <c r="P274" s="204"/>
      <c r="Q274" s="204"/>
      <c r="R274" s="204"/>
      <c r="S274" s="204"/>
      <c r="T274" s="204"/>
      <c r="U274" s="204"/>
    </row>
    <row r="275" spans="1:21" ht="12.75">
      <c r="A275" s="204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</row>
  </sheetData>
  <sheetProtection/>
  <mergeCells count="2">
    <mergeCell ref="A1:C1"/>
    <mergeCell ref="A3:C3"/>
  </mergeCells>
  <printOptions/>
  <pageMargins left="0.25" right="0.2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65"/>
  <sheetViews>
    <sheetView tabSelected="1" zoomScalePageLayoutView="0" workbookViewId="0" topLeftCell="A1">
      <selection activeCell="A30" sqref="A30:IV37"/>
    </sheetView>
  </sheetViews>
  <sheetFormatPr defaultColWidth="9.140625" defaultRowHeight="12.75"/>
  <cols>
    <col min="2" max="2" width="1.421875" style="0" customWidth="1"/>
    <col min="13" max="13" width="5.28125" style="0" customWidth="1"/>
    <col min="15" max="15" width="5.421875" style="0" customWidth="1"/>
  </cols>
  <sheetData>
    <row r="2" spans="1:3" ht="18.75">
      <c r="A2" s="390" t="s">
        <v>481</v>
      </c>
      <c r="B2" s="390"/>
      <c r="C2" s="390"/>
    </row>
    <row r="3" spans="3:15" ht="12.75">
      <c r="C3" s="391" t="s">
        <v>507</v>
      </c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3:15" ht="12.75"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3:15" ht="14.25"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6" ht="14.25">
      <c r="A6" s="396" t="s">
        <v>508</v>
      </c>
      <c r="B6" s="396"/>
      <c r="C6" s="396" t="s">
        <v>509</v>
      </c>
      <c r="D6" s="396"/>
      <c r="E6" s="399" t="s">
        <v>510</v>
      </c>
      <c r="F6" s="397" t="s">
        <v>511</v>
      </c>
      <c r="G6" s="402"/>
      <c r="H6" s="402"/>
      <c r="I6" s="402"/>
      <c r="J6" s="402"/>
      <c r="K6" s="398"/>
      <c r="L6" s="396" t="s">
        <v>512</v>
      </c>
      <c r="M6" s="396"/>
      <c r="N6" s="396" t="s">
        <v>513</v>
      </c>
      <c r="O6" s="396"/>
      <c r="P6" s="233"/>
    </row>
    <row r="7" spans="1:16" ht="14.25">
      <c r="A7" s="396"/>
      <c r="B7" s="396"/>
      <c r="C7" s="403" t="s">
        <v>514</v>
      </c>
      <c r="D7" s="396" t="s">
        <v>385</v>
      </c>
      <c r="E7" s="400"/>
      <c r="F7" s="396" t="s">
        <v>515</v>
      </c>
      <c r="G7" s="396"/>
      <c r="H7" s="396" t="s">
        <v>516</v>
      </c>
      <c r="I7" s="396"/>
      <c r="J7" s="397" t="s">
        <v>517</v>
      </c>
      <c r="K7" s="398"/>
      <c r="L7" s="396"/>
      <c r="M7" s="396"/>
      <c r="N7" s="396"/>
      <c r="O7" s="396"/>
      <c r="P7" s="233"/>
    </row>
    <row r="8" spans="1:16" ht="25.5">
      <c r="A8" s="396"/>
      <c r="B8" s="396"/>
      <c r="C8" s="403"/>
      <c r="D8" s="396"/>
      <c r="E8" s="401"/>
      <c r="F8" s="227" t="s">
        <v>518</v>
      </c>
      <c r="G8" s="229" t="s">
        <v>385</v>
      </c>
      <c r="H8" s="227" t="s">
        <v>518</v>
      </c>
      <c r="I8" s="229" t="s">
        <v>385</v>
      </c>
      <c r="J8" s="227" t="s">
        <v>518</v>
      </c>
      <c r="K8" s="227" t="s">
        <v>385</v>
      </c>
      <c r="L8" s="396"/>
      <c r="M8" s="396"/>
      <c r="N8" s="396"/>
      <c r="O8" s="396"/>
      <c r="P8" s="233"/>
    </row>
    <row r="9" spans="1:16" ht="12.75">
      <c r="A9" s="361" t="s">
        <v>519</v>
      </c>
      <c r="B9" s="361"/>
      <c r="C9" s="3">
        <v>8287855</v>
      </c>
      <c r="D9" s="219">
        <f>C9*20%</f>
        <v>1657571</v>
      </c>
      <c r="E9" s="3"/>
      <c r="F9" s="3"/>
      <c r="G9" s="3"/>
      <c r="H9" s="3">
        <v>8071336</v>
      </c>
      <c r="I9" s="3">
        <f>H9*20%</f>
        <v>1614267.2000000002</v>
      </c>
      <c r="J9" s="214"/>
      <c r="K9" s="214"/>
      <c r="L9" s="393">
        <f>D9-(G9+I9+K9)</f>
        <v>43303.799999999814</v>
      </c>
      <c r="M9" s="388"/>
      <c r="N9" s="362">
        <v>10788</v>
      </c>
      <c r="O9" s="362"/>
      <c r="P9" s="234"/>
    </row>
    <row r="10" spans="1:16" ht="12.75">
      <c r="A10" s="361" t="s">
        <v>520</v>
      </c>
      <c r="B10" s="361"/>
      <c r="C10" s="3">
        <v>7367752</v>
      </c>
      <c r="D10" s="3">
        <f aca="true" t="shared" si="0" ref="D10:D20">C10*20%</f>
        <v>1473550.4000000001</v>
      </c>
      <c r="E10" s="3"/>
      <c r="F10" s="3"/>
      <c r="G10" s="3"/>
      <c r="H10" s="3">
        <v>7099266</v>
      </c>
      <c r="I10" s="219">
        <f aca="true" t="shared" si="1" ref="I10:I20">H10*20%</f>
        <v>1419853.2000000002</v>
      </c>
      <c r="J10" s="214"/>
      <c r="K10" s="214"/>
      <c r="L10" s="393">
        <f aca="true" t="shared" si="2" ref="L10:L20">D10-(G10+I10+K10)</f>
        <v>53697.19999999995</v>
      </c>
      <c r="M10" s="388"/>
      <c r="N10" s="362">
        <v>10788</v>
      </c>
      <c r="O10" s="362"/>
      <c r="P10" s="234"/>
    </row>
    <row r="11" spans="1:16" ht="12.75">
      <c r="A11" s="361" t="s">
        <v>521</v>
      </c>
      <c r="B11" s="361"/>
      <c r="C11" s="3">
        <v>6568341</v>
      </c>
      <c r="D11" s="3">
        <f t="shared" si="0"/>
        <v>1313668.2000000002</v>
      </c>
      <c r="E11" s="3"/>
      <c r="F11" s="3"/>
      <c r="G11" s="3"/>
      <c r="H11" s="3">
        <v>6319727</v>
      </c>
      <c r="I11" s="3">
        <f t="shared" si="1"/>
        <v>1263945.4000000001</v>
      </c>
      <c r="J11" s="214"/>
      <c r="K11" s="214"/>
      <c r="L11" s="393">
        <f t="shared" si="2"/>
        <v>49722.80000000005</v>
      </c>
      <c r="M11" s="388"/>
      <c r="N11" s="362">
        <v>10788</v>
      </c>
      <c r="O11" s="362"/>
      <c r="P11" s="234"/>
    </row>
    <row r="12" spans="1:16" ht="12.75">
      <c r="A12" s="361" t="s">
        <v>522</v>
      </c>
      <c r="B12" s="361"/>
      <c r="C12" s="3">
        <v>6524728</v>
      </c>
      <c r="D12" s="3">
        <f t="shared" si="0"/>
        <v>1304945.6</v>
      </c>
      <c r="E12" s="3"/>
      <c r="F12" s="3"/>
      <c r="G12" s="3"/>
      <c r="H12" s="3">
        <v>6262398</v>
      </c>
      <c r="I12" s="3">
        <f t="shared" si="1"/>
        <v>1252479.6</v>
      </c>
      <c r="J12" s="214"/>
      <c r="K12" s="214"/>
      <c r="L12" s="393">
        <f t="shared" si="2"/>
        <v>52466</v>
      </c>
      <c r="M12" s="388"/>
      <c r="N12" s="362">
        <v>10788</v>
      </c>
      <c r="O12" s="362"/>
      <c r="P12" s="234"/>
    </row>
    <row r="13" spans="1:16" ht="12.75">
      <c r="A13" s="361" t="s">
        <v>523</v>
      </c>
      <c r="B13" s="361"/>
      <c r="C13" s="3">
        <v>6156260</v>
      </c>
      <c r="D13" s="219">
        <f t="shared" si="0"/>
        <v>1231252</v>
      </c>
      <c r="E13" s="3"/>
      <c r="F13" s="3"/>
      <c r="G13" s="3"/>
      <c r="H13" s="3">
        <v>5930805</v>
      </c>
      <c r="I13" s="3">
        <f t="shared" si="1"/>
        <v>1186161</v>
      </c>
      <c r="J13" s="214"/>
      <c r="K13" s="214"/>
      <c r="L13" s="393">
        <f t="shared" si="2"/>
        <v>45091</v>
      </c>
      <c r="M13" s="388"/>
      <c r="N13" s="362">
        <v>10435</v>
      </c>
      <c r="O13" s="362"/>
      <c r="P13" s="234"/>
    </row>
    <row r="14" spans="1:16" ht="12.75">
      <c r="A14" s="361" t="s">
        <v>524</v>
      </c>
      <c r="B14" s="361"/>
      <c r="C14" s="3">
        <v>5896393</v>
      </c>
      <c r="D14" s="219">
        <f t="shared" si="0"/>
        <v>1179278.6</v>
      </c>
      <c r="E14" s="3"/>
      <c r="F14" s="3"/>
      <c r="G14" s="3"/>
      <c r="H14" s="3">
        <v>5657976</v>
      </c>
      <c r="I14" s="3">
        <f t="shared" si="1"/>
        <v>1131595.2</v>
      </c>
      <c r="J14" s="214"/>
      <c r="K14" s="214"/>
      <c r="L14" s="393">
        <f t="shared" si="2"/>
        <v>47683.40000000014</v>
      </c>
      <c r="M14" s="388"/>
      <c r="N14" s="362">
        <v>10435</v>
      </c>
      <c r="O14" s="362"/>
      <c r="P14" s="234"/>
    </row>
    <row r="15" spans="1:16" ht="12.75">
      <c r="A15" s="361" t="s">
        <v>525</v>
      </c>
      <c r="B15" s="361"/>
      <c r="C15" s="3">
        <v>5396833</v>
      </c>
      <c r="D15" s="219">
        <f t="shared" si="0"/>
        <v>1079366.6</v>
      </c>
      <c r="E15" s="3"/>
      <c r="F15" s="3"/>
      <c r="G15" s="3"/>
      <c r="H15" s="3">
        <v>5118569</v>
      </c>
      <c r="I15" s="219">
        <f t="shared" si="1"/>
        <v>1023713.8</v>
      </c>
      <c r="J15" s="214"/>
      <c r="K15" s="214"/>
      <c r="L15" s="393">
        <f t="shared" si="2"/>
        <v>55652.80000000005</v>
      </c>
      <c r="M15" s="388"/>
      <c r="N15" s="362">
        <v>10435</v>
      </c>
      <c r="O15" s="362"/>
      <c r="P15" s="234"/>
    </row>
    <row r="16" spans="1:16" ht="12.75">
      <c r="A16" s="361" t="s">
        <v>526</v>
      </c>
      <c r="B16" s="361"/>
      <c r="C16" s="3">
        <v>5545997</v>
      </c>
      <c r="D16" s="219">
        <f t="shared" si="0"/>
        <v>1109199.4000000001</v>
      </c>
      <c r="E16" s="3"/>
      <c r="F16" s="3"/>
      <c r="G16" s="3"/>
      <c r="H16" s="3">
        <v>5273341</v>
      </c>
      <c r="I16" s="219">
        <f t="shared" si="1"/>
        <v>1054668.2</v>
      </c>
      <c r="J16" s="214"/>
      <c r="K16" s="214"/>
      <c r="L16" s="393">
        <f t="shared" si="2"/>
        <v>54531.200000000186</v>
      </c>
      <c r="M16" s="388"/>
      <c r="N16" s="362">
        <v>10435</v>
      </c>
      <c r="O16" s="362"/>
      <c r="P16" s="234"/>
    </row>
    <row r="17" spans="1:16" ht="12.75">
      <c r="A17" s="361" t="s">
        <v>527</v>
      </c>
      <c r="B17" s="361"/>
      <c r="C17" s="3">
        <v>5271145</v>
      </c>
      <c r="D17" s="219">
        <f t="shared" si="0"/>
        <v>1054229</v>
      </c>
      <c r="E17" s="3"/>
      <c r="F17" s="3"/>
      <c r="G17" s="3"/>
      <c r="H17" s="3">
        <v>5003697</v>
      </c>
      <c r="I17" s="3">
        <f t="shared" si="1"/>
        <v>1000739.4</v>
      </c>
      <c r="J17" s="214"/>
      <c r="K17" s="214"/>
      <c r="L17" s="393">
        <f t="shared" si="2"/>
        <v>53489.59999999998</v>
      </c>
      <c r="M17" s="388"/>
      <c r="N17" s="362">
        <v>10435</v>
      </c>
      <c r="O17" s="362"/>
      <c r="P17" s="234"/>
    </row>
    <row r="18" spans="1:16" ht="12.75">
      <c r="A18" s="361" t="s">
        <v>528</v>
      </c>
      <c r="B18" s="361"/>
      <c r="C18" s="3">
        <v>4970585</v>
      </c>
      <c r="D18" s="3">
        <f t="shared" si="0"/>
        <v>994117</v>
      </c>
      <c r="E18" s="3"/>
      <c r="F18" s="3"/>
      <c r="G18" s="3"/>
      <c r="H18" s="3">
        <v>4720444</v>
      </c>
      <c r="I18" s="219">
        <f t="shared" si="1"/>
        <v>944088.8</v>
      </c>
      <c r="J18" s="214"/>
      <c r="K18" s="214"/>
      <c r="L18" s="393">
        <f t="shared" si="2"/>
        <v>50028.19999999995</v>
      </c>
      <c r="M18" s="388"/>
      <c r="N18" s="362">
        <v>10435</v>
      </c>
      <c r="O18" s="362"/>
      <c r="P18" s="234"/>
    </row>
    <row r="19" spans="1:16" ht="12.75">
      <c r="A19" s="361" t="s">
        <v>529</v>
      </c>
      <c r="B19" s="361"/>
      <c r="C19" s="3">
        <v>4676642</v>
      </c>
      <c r="D19" s="219">
        <f t="shared" si="0"/>
        <v>935328.4</v>
      </c>
      <c r="E19" s="3"/>
      <c r="F19" s="3"/>
      <c r="G19" s="3"/>
      <c r="H19" s="3">
        <v>4359538</v>
      </c>
      <c r="I19" s="219">
        <f t="shared" si="1"/>
        <v>871907.6000000001</v>
      </c>
      <c r="J19" s="214"/>
      <c r="K19" s="214"/>
      <c r="L19" s="393">
        <f t="shared" si="2"/>
        <v>63420.79999999993</v>
      </c>
      <c r="M19" s="388"/>
      <c r="N19" s="362">
        <v>10435</v>
      </c>
      <c r="O19" s="362"/>
      <c r="P19" s="234"/>
    </row>
    <row r="20" spans="1:16" ht="12.75">
      <c r="A20" s="361" t="s">
        <v>530</v>
      </c>
      <c r="B20" s="361"/>
      <c r="C20" s="3">
        <v>6447387</v>
      </c>
      <c r="D20" s="3">
        <f t="shared" si="0"/>
        <v>1289477.4000000001</v>
      </c>
      <c r="E20" s="3"/>
      <c r="F20" s="3"/>
      <c r="G20" s="3"/>
      <c r="H20" s="3">
        <v>6163914</v>
      </c>
      <c r="I20" s="3">
        <f t="shared" si="1"/>
        <v>1232782.8</v>
      </c>
      <c r="J20" s="214"/>
      <c r="K20" s="214"/>
      <c r="L20" s="393">
        <f t="shared" si="2"/>
        <v>56694.60000000009</v>
      </c>
      <c r="M20" s="388"/>
      <c r="N20" s="362">
        <v>10435</v>
      </c>
      <c r="O20" s="362"/>
      <c r="P20" s="234"/>
    </row>
    <row r="21" spans="1:16" ht="12.75">
      <c r="A21" s="387"/>
      <c r="B21" s="388"/>
      <c r="C21" s="3"/>
      <c r="D21" s="3"/>
      <c r="E21" s="3"/>
      <c r="F21" s="3"/>
      <c r="G21" s="3"/>
      <c r="H21" s="3"/>
      <c r="I21" s="3"/>
      <c r="J21" s="214"/>
      <c r="K21" s="214"/>
      <c r="L21" s="224"/>
      <c r="M21" s="225"/>
      <c r="N21" s="362"/>
      <c r="O21" s="362"/>
      <c r="P21" s="234"/>
    </row>
    <row r="22" spans="1:16" ht="15">
      <c r="A22" s="362" t="s">
        <v>495</v>
      </c>
      <c r="B22" s="362"/>
      <c r="C22" s="235">
        <f>SUM(C9:C21)</f>
        <v>73109918</v>
      </c>
      <c r="D22" s="235">
        <f>SUM(D9:D21)</f>
        <v>14621983.600000001</v>
      </c>
      <c r="E22" s="235">
        <f aca="true" t="shared" si="3" ref="E22:K22">SUM(E9:E20)</f>
        <v>0</v>
      </c>
      <c r="F22" s="235">
        <f t="shared" si="3"/>
        <v>0</v>
      </c>
      <c r="G22" s="235">
        <f t="shared" si="3"/>
        <v>0</v>
      </c>
      <c r="H22" s="235">
        <f t="shared" si="3"/>
        <v>69981011</v>
      </c>
      <c r="I22" s="235">
        <f t="shared" si="3"/>
        <v>13996202.200000001</v>
      </c>
      <c r="J22" s="235">
        <f t="shared" si="3"/>
        <v>0</v>
      </c>
      <c r="K22" s="235">
        <f t="shared" si="3"/>
        <v>0</v>
      </c>
      <c r="L22" s="394">
        <f>SUM(L9:M20)</f>
        <v>625781.4000000001</v>
      </c>
      <c r="M22" s="395"/>
      <c r="N22" s="362">
        <f>SUM(N9:O21)</f>
        <v>126632</v>
      </c>
      <c r="O22" s="362"/>
      <c r="P22" s="234"/>
    </row>
    <row r="23" spans="1:2" ht="12.75">
      <c r="A23" s="360"/>
      <c r="B23" s="360"/>
    </row>
    <row r="25" spans="12:14" ht="12.75">
      <c r="L25" s="360" t="s">
        <v>496</v>
      </c>
      <c r="M25" s="360"/>
      <c r="N25" s="360"/>
    </row>
    <row r="40" spans="1:3" ht="18.75">
      <c r="A40" s="390" t="s">
        <v>481</v>
      </c>
      <c r="B40" s="390"/>
      <c r="C40" s="390"/>
    </row>
    <row r="41" spans="3:12" ht="12.75">
      <c r="C41" s="391" t="s">
        <v>607</v>
      </c>
      <c r="D41" s="391"/>
      <c r="E41" s="391"/>
      <c r="F41" s="391"/>
      <c r="G41" s="391"/>
      <c r="H41" s="391"/>
      <c r="I41" s="391"/>
      <c r="J41" s="391"/>
      <c r="K41" s="391"/>
      <c r="L41" s="391"/>
    </row>
    <row r="42" spans="3:12" ht="12.75">
      <c r="C42" s="391"/>
      <c r="D42" s="391"/>
      <c r="E42" s="391"/>
      <c r="F42" s="391"/>
      <c r="G42" s="391"/>
      <c r="H42" s="391"/>
      <c r="I42" s="391"/>
      <c r="J42" s="391"/>
      <c r="K42" s="391"/>
      <c r="L42" s="391"/>
    </row>
    <row r="44" spans="1:3" ht="14.25">
      <c r="A44" s="233"/>
      <c r="B44" s="233"/>
      <c r="C44" s="234"/>
    </row>
    <row r="45" spans="1:13" ht="15.75" customHeight="1">
      <c r="A45" s="392" t="s">
        <v>508</v>
      </c>
      <c r="B45" s="392"/>
      <c r="C45" s="392" t="s">
        <v>608</v>
      </c>
      <c r="D45" s="283" t="s">
        <v>609</v>
      </c>
      <c r="E45" s="392" t="s">
        <v>610</v>
      </c>
      <c r="F45" s="392"/>
      <c r="G45" s="392"/>
      <c r="H45" s="392" t="s">
        <v>611</v>
      </c>
      <c r="I45" s="392"/>
      <c r="J45" s="392" t="s">
        <v>612</v>
      </c>
      <c r="K45" s="392"/>
      <c r="L45" s="386" t="s">
        <v>613</v>
      </c>
      <c r="M45" s="386"/>
    </row>
    <row r="46" spans="1:13" ht="15.75">
      <c r="A46" s="392"/>
      <c r="B46" s="392"/>
      <c r="C46" s="392"/>
      <c r="D46" s="284"/>
      <c r="E46" s="252" t="s">
        <v>600</v>
      </c>
      <c r="F46" s="252" t="s">
        <v>614</v>
      </c>
      <c r="G46" s="252" t="s">
        <v>615</v>
      </c>
      <c r="H46" s="392"/>
      <c r="I46" s="392"/>
      <c r="J46" s="392"/>
      <c r="K46" s="392"/>
      <c r="L46" s="291">
        <v>0.167</v>
      </c>
      <c r="M46" s="253" t="s">
        <v>616</v>
      </c>
    </row>
    <row r="47" spans="1:13" ht="12.75">
      <c r="A47" s="362" t="s">
        <v>519</v>
      </c>
      <c r="B47" s="362"/>
      <c r="C47" s="3">
        <v>12</v>
      </c>
      <c r="D47" s="285">
        <v>284000</v>
      </c>
      <c r="E47" s="254">
        <f>SUM(F47:G47)</f>
        <v>69580</v>
      </c>
      <c r="F47" s="254">
        <v>42600</v>
      </c>
      <c r="G47" s="254">
        <v>26980</v>
      </c>
      <c r="H47" s="362">
        <v>9656</v>
      </c>
      <c r="I47" s="362"/>
      <c r="J47" s="362">
        <f aca="true" t="shared" si="4" ref="J47:J58">E47+H47</f>
        <v>79236</v>
      </c>
      <c r="K47" s="362"/>
      <c r="L47" s="3">
        <f>D47*0.167</f>
        <v>47428</v>
      </c>
      <c r="M47" s="3"/>
    </row>
    <row r="48" spans="1:13" ht="12.75">
      <c r="A48" s="362" t="s">
        <v>520</v>
      </c>
      <c r="B48" s="362"/>
      <c r="C48" s="3">
        <v>12</v>
      </c>
      <c r="D48" s="285">
        <v>284000</v>
      </c>
      <c r="E48" s="254">
        <f aca="true" t="shared" si="5" ref="E48:E58">SUM(F48:G48)</f>
        <v>69580</v>
      </c>
      <c r="F48" s="254">
        <v>42600</v>
      </c>
      <c r="G48" s="254">
        <v>26980</v>
      </c>
      <c r="H48" s="362">
        <v>9656</v>
      </c>
      <c r="I48" s="362"/>
      <c r="J48" s="362">
        <f t="shared" si="4"/>
        <v>79236</v>
      </c>
      <c r="K48" s="362"/>
      <c r="L48" s="3">
        <f aca="true" t="shared" si="6" ref="L48:L58">D48*0.167</f>
        <v>47428</v>
      </c>
      <c r="M48" s="3"/>
    </row>
    <row r="49" spans="1:13" ht="12.75">
      <c r="A49" s="362" t="s">
        <v>521</v>
      </c>
      <c r="B49" s="362"/>
      <c r="C49" s="3">
        <v>12</v>
      </c>
      <c r="D49" s="285">
        <v>284000</v>
      </c>
      <c r="E49" s="254">
        <f t="shared" si="5"/>
        <v>69580</v>
      </c>
      <c r="F49" s="254">
        <v>42600</v>
      </c>
      <c r="G49" s="254">
        <v>26980</v>
      </c>
      <c r="H49" s="362">
        <v>9656</v>
      </c>
      <c r="I49" s="362"/>
      <c r="J49" s="362">
        <f t="shared" si="4"/>
        <v>79236</v>
      </c>
      <c r="K49" s="362"/>
      <c r="L49" s="3">
        <f t="shared" si="6"/>
        <v>47428</v>
      </c>
      <c r="M49" s="3"/>
    </row>
    <row r="50" spans="1:13" ht="12.75">
      <c r="A50" s="362" t="s">
        <v>522</v>
      </c>
      <c r="B50" s="362"/>
      <c r="C50" s="3">
        <v>11</v>
      </c>
      <c r="D50" s="285">
        <v>254000</v>
      </c>
      <c r="E50" s="254">
        <f t="shared" si="5"/>
        <v>62230</v>
      </c>
      <c r="F50" s="254">
        <v>38100</v>
      </c>
      <c r="G50" s="254">
        <v>24130</v>
      </c>
      <c r="H50" s="362">
        <v>8636</v>
      </c>
      <c r="I50" s="362"/>
      <c r="J50" s="362">
        <f t="shared" si="4"/>
        <v>70866</v>
      </c>
      <c r="K50" s="362"/>
      <c r="L50" s="3">
        <f t="shared" si="6"/>
        <v>42418</v>
      </c>
      <c r="M50" s="3"/>
    </row>
    <row r="51" spans="1:13" ht="12.75">
      <c r="A51" s="362" t="s">
        <v>523</v>
      </c>
      <c r="B51" s="362"/>
      <c r="C51" s="3">
        <v>11</v>
      </c>
      <c r="D51" s="285">
        <v>254000</v>
      </c>
      <c r="E51" s="254">
        <f t="shared" si="5"/>
        <v>62230</v>
      </c>
      <c r="F51" s="254">
        <v>38100</v>
      </c>
      <c r="G51" s="254">
        <v>24130</v>
      </c>
      <c r="H51" s="362">
        <v>8636</v>
      </c>
      <c r="I51" s="362"/>
      <c r="J51" s="362">
        <f t="shared" si="4"/>
        <v>70866</v>
      </c>
      <c r="K51" s="362"/>
      <c r="L51" s="3">
        <f t="shared" si="6"/>
        <v>42418</v>
      </c>
      <c r="M51" s="3"/>
    </row>
    <row r="52" spans="1:13" ht="12.75">
      <c r="A52" s="362" t="s">
        <v>524</v>
      </c>
      <c r="B52" s="362"/>
      <c r="C52" s="3">
        <v>11</v>
      </c>
      <c r="D52" s="285">
        <v>254000</v>
      </c>
      <c r="E52" s="254">
        <f t="shared" si="5"/>
        <v>62230</v>
      </c>
      <c r="F52" s="254">
        <v>38100</v>
      </c>
      <c r="G52" s="254">
        <v>24130</v>
      </c>
      <c r="H52" s="362">
        <v>8636</v>
      </c>
      <c r="I52" s="362"/>
      <c r="J52" s="362">
        <f t="shared" si="4"/>
        <v>70866</v>
      </c>
      <c r="K52" s="362"/>
      <c r="L52" s="3">
        <f t="shared" si="6"/>
        <v>42418</v>
      </c>
      <c r="M52" s="3"/>
    </row>
    <row r="53" spans="1:13" ht="12.75">
      <c r="A53" s="362" t="s">
        <v>525</v>
      </c>
      <c r="B53" s="362"/>
      <c r="C53" s="3">
        <v>12</v>
      </c>
      <c r="D53" s="285">
        <v>285000</v>
      </c>
      <c r="E53" s="254">
        <f t="shared" si="5"/>
        <v>69825</v>
      </c>
      <c r="F53" s="254">
        <v>42750</v>
      </c>
      <c r="G53" s="254">
        <v>27075</v>
      </c>
      <c r="H53" s="362">
        <v>9690</v>
      </c>
      <c r="I53" s="362"/>
      <c r="J53" s="362">
        <f t="shared" si="4"/>
        <v>79515</v>
      </c>
      <c r="K53" s="362"/>
      <c r="L53" s="3">
        <f t="shared" si="6"/>
        <v>47595</v>
      </c>
      <c r="M53" s="3"/>
    </row>
    <row r="54" spans="1:13" ht="12.75">
      <c r="A54" s="362" t="s">
        <v>526</v>
      </c>
      <c r="B54" s="362"/>
      <c r="C54" s="3">
        <v>12</v>
      </c>
      <c r="D54" s="285">
        <v>285000</v>
      </c>
      <c r="E54" s="254">
        <f t="shared" si="5"/>
        <v>69825</v>
      </c>
      <c r="F54" s="254">
        <v>42750</v>
      </c>
      <c r="G54" s="254">
        <v>27075</v>
      </c>
      <c r="H54" s="362">
        <v>9690</v>
      </c>
      <c r="I54" s="362"/>
      <c r="J54" s="362">
        <f t="shared" si="4"/>
        <v>79515</v>
      </c>
      <c r="K54" s="362"/>
      <c r="L54" s="3">
        <f t="shared" si="6"/>
        <v>47595</v>
      </c>
      <c r="M54" s="3"/>
    </row>
    <row r="55" spans="1:13" ht="12.75">
      <c r="A55" s="362" t="s">
        <v>527</v>
      </c>
      <c r="B55" s="362"/>
      <c r="C55" s="3">
        <v>12</v>
      </c>
      <c r="D55" s="285">
        <v>285000</v>
      </c>
      <c r="E55" s="254">
        <f t="shared" si="5"/>
        <v>69825</v>
      </c>
      <c r="F55" s="254">
        <v>42750</v>
      </c>
      <c r="G55" s="254">
        <v>27075</v>
      </c>
      <c r="H55" s="362">
        <v>9690</v>
      </c>
      <c r="I55" s="362"/>
      <c r="J55" s="362">
        <f t="shared" si="4"/>
        <v>79515</v>
      </c>
      <c r="K55" s="362"/>
      <c r="L55" s="3">
        <f t="shared" si="6"/>
        <v>47595</v>
      </c>
      <c r="M55" s="3"/>
    </row>
    <row r="56" spans="1:13" ht="12.75">
      <c r="A56" s="362" t="s">
        <v>528</v>
      </c>
      <c r="B56" s="362"/>
      <c r="C56" s="3">
        <v>12</v>
      </c>
      <c r="D56" s="285">
        <v>285000</v>
      </c>
      <c r="E56" s="254">
        <f t="shared" si="5"/>
        <v>69825</v>
      </c>
      <c r="F56" s="254">
        <v>42750</v>
      </c>
      <c r="G56" s="254">
        <v>27075</v>
      </c>
      <c r="H56" s="362">
        <v>9690</v>
      </c>
      <c r="I56" s="362"/>
      <c r="J56" s="362">
        <f t="shared" si="4"/>
        <v>79515</v>
      </c>
      <c r="K56" s="362"/>
      <c r="L56" s="3">
        <f t="shared" si="6"/>
        <v>47595</v>
      </c>
      <c r="M56" s="3"/>
    </row>
    <row r="57" spans="1:13" ht="12.75">
      <c r="A57" s="362" t="s">
        <v>529</v>
      </c>
      <c r="B57" s="362"/>
      <c r="C57" s="3">
        <v>12</v>
      </c>
      <c r="D57" s="285">
        <v>285000</v>
      </c>
      <c r="E57" s="254">
        <f t="shared" si="5"/>
        <v>69825</v>
      </c>
      <c r="F57" s="254">
        <v>42750</v>
      </c>
      <c r="G57" s="254">
        <v>27075</v>
      </c>
      <c r="H57" s="362">
        <v>9690</v>
      </c>
      <c r="I57" s="362"/>
      <c r="J57" s="362">
        <f t="shared" si="4"/>
        <v>79515</v>
      </c>
      <c r="K57" s="362"/>
      <c r="L57" s="3">
        <f t="shared" si="6"/>
        <v>47595</v>
      </c>
      <c r="M57" s="3"/>
    </row>
    <row r="58" spans="1:13" ht="12.75">
      <c r="A58" s="362" t="s">
        <v>530</v>
      </c>
      <c r="B58" s="362"/>
      <c r="C58" s="3">
        <v>12</v>
      </c>
      <c r="D58" s="285">
        <v>285000</v>
      </c>
      <c r="E58" s="254">
        <f t="shared" si="5"/>
        <v>69825</v>
      </c>
      <c r="F58" s="254">
        <v>42750</v>
      </c>
      <c r="G58" s="254">
        <v>27075</v>
      </c>
      <c r="H58" s="362">
        <v>9690</v>
      </c>
      <c r="I58" s="362"/>
      <c r="J58" s="362">
        <f t="shared" si="4"/>
        <v>79515</v>
      </c>
      <c r="K58" s="362"/>
      <c r="L58" s="3">
        <f t="shared" si="6"/>
        <v>47595</v>
      </c>
      <c r="M58" s="3"/>
    </row>
    <row r="59" spans="1:13" s="288" customFormat="1" ht="12.75">
      <c r="A59" s="389" t="s">
        <v>495</v>
      </c>
      <c r="B59" s="389"/>
      <c r="C59" s="209"/>
      <c r="D59" s="286">
        <f>SUM(D47:D58)</f>
        <v>3324000</v>
      </c>
      <c r="E59" s="287">
        <f>SUM(E47:E58)</f>
        <v>814380</v>
      </c>
      <c r="F59" s="287">
        <f>SUM(F47:F58)</f>
        <v>498600</v>
      </c>
      <c r="G59" s="287">
        <f>SUM(G47:G58)</f>
        <v>315780</v>
      </c>
      <c r="H59" s="389">
        <f>SUM(H47:I58)</f>
        <v>113016</v>
      </c>
      <c r="I59" s="389"/>
      <c r="J59" s="389">
        <f>SUM(J47:K58)</f>
        <v>927396</v>
      </c>
      <c r="K59" s="389"/>
      <c r="L59" s="209">
        <f>SUM(L47:L58)</f>
        <v>555108</v>
      </c>
      <c r="M59" s="209"/>
    </row>
    <row r="62" spans="2:12" ht="15">
      <c r="B62" s="362" t="s">
        <v>388</v>
      </c>
      <c r="C62" s="362"/>
      <c r="D62" s="387"/>
      <c r="E62" s="388"/>
      <c r="F62" s="386">
        <v>3324000</v>
      </c>
      <c r="G62" s="386"/>
      <c r="H62" s="386"/>
      <c r="I62" s="255"/>
      <c r="J62" s="255"/>
      <c r="K62" s="255"/>
      <c r="L62" s="255"/>
    </row>
    <row r="63" spans="2:10" ht="15">
      <c r="B63" s="362" t="s">
        <v>610</v>
      </c>
      <c r="C63" s="362"/>
      <c r="D63" s="3" t="s">
        <v>617</v>
      </c>
      <c r="E63" s="3"/>
      <c r="F63" s="386">
        <v>498600</v>
      </c>
      <c r="G63" s="386"/>
      <c r="H63" s="386"/>
      <c r="I63" s="360"/>
      <c r="J63" s="360"/>
    </row>
    <row r="64" spans="2:8" ht="15">
      <c r="B64" s="362" t="s">
        <v>618</v>
      </c>
      <c r="C64" s="362"/>
      <c r="D64" s="3" t="s">
        <v>617</v>
      </c>
      <c r="E64" s="3"/>
      <c r="F64" s="386">
        <v>56508</v>
      </c>
      <c r="G64" s="386"/>
      <c r="H64" s="386"/>
    </row>
    <row r="65" spans="2:8" ht="15">
      <c r="B65" s="362" t="s">
        <v>495</v>
      </c>
      <c r="C65" s="362"/>
      <c r="D65" s="387"/>
      <c r="E65" s="388"/>
      <c r="F65" s="386">
        <f>SUM(F63:H64)</f>
        <v>555108</v>
      </c>
      <c r="G65" s="386"/>
      <c r="H65" s="386"/>
    </row>
  </sheetData>
  <sheetProtection/>
  <mergeCells count="114">
    <mergeCell ref="A2:C2"/>
    <mergeCell ref="C3:O4"/>
    <mergeCell ref="A6:B8"/>
    <mergeCell ref="C6:D6"/>
    <mergeCell ref="E6:E8"/>
    <mergeCell ref="F6:K6"/>
    <mergeCell ref="L6:M8"/>
    <mergeCell ref="N6:O8"/>
    <mergeCell ref="C7:C8"/>
    <mergeCell ref="D7:D8"/>
    <mergeCell ref="F7:G7"/>
    <mergeCell ref="H7:I7"/>
    <mergeCell ref="J7:K7"/>
    <mergeCell ref="A9:B9"/>
    <mergeCell ref="L9:M9"/>
    <mergeCell ref="N9:O9"/>
    <mergeCell ref="A10:B10"/>
    <mergeCell ref="L10:M10"/>
    <mergeCell ref="N10:O10"/>
    <mergeCell ref="A11:B11"/>
    <mergeCell ref="L11:M11"/>
    <mergeCell ref="N11:O11"/>
    <mergeCell ref="A12:B12"/>
    <mergeCell ref="L12:M12"/>
    <mergeCell ref="N12:O12"/>
    <mergeCell ref="A13:B13"/>
    <mergeCell ref="L13:M13"/>
    <mergeCell ref="N13:O13"/>
    <mergeCell ref="A14:B14"/>
    <mergeCell ref="L14:M14"/>
    <mergeCell ref="N14:O14"/>
    <mergeCell ref="A15:B15"/>
    <mergeCell ref="L15:M15"/>
    <mergeCell ref="N15:O15"/>
    <mergeCell ref="A16:B16"/>
    <mergeCell ref="L16:M16"/>
    <mergeCell ref="N16:O16"/>
    <mergeCell ref="A17:B17"/>
    <mergeCell ref="L17:M17"/>
    <mergeCell ref="N17:O17"/>
    <mergeCell ref="A18:B18"/>
    <mergeCell ref="L18:M18"/>
    <mergeCell ref="N18:O18"/>
    <mergeCell ref="A19:B19"/>
    <mergeCell ref="L19:M19"/>
    <mergeCell ref="N19:O19"/>
    <mergeCell ref="A20:B20"/>
    <mergeCell ref="L20:M20"/>
    <mergeCell ref="N20:O20"/>
    <mergeCell ref="A21:B21"/>
    <mergeCell ref="N21:O21"/>
    <mergeCell ref="A22:B22"/>
    <mergeCell ref="L22:M22"/>
    <mergeCell ref="N22:O22"/>
    <mergeCell ref="A23:B23"/>
    <mergeCell ref="L25:N25"/>
    <mergeCell ref="A40:C40"/>
    <mergeCell ref="C41:L42"/>
    <mergeCell ref="A45:B46"/>
    <mergeCell ref="C45:C46"/>
    <mergeCell ref="E45:G45"/>
    <mergeCell ref="H45:I46"/>
    <mergeCell ref="J45:K46"/>
    <mergeCell ref="L45:M45"/>
    <mergeCell ref="A47:B47"/>
    <mergeCell ref="H47:I47"/>
    <mergeCell ref="J47:K47"/>
    <mergeCell ref="A48:B48"/>
    <mergeCell ref="H48:I48"/>
    <mergeCell ref="J48:K48"/>
    <mergeCell ref="A49:B49"/>
    <mergeCell ref="H49:I49"/>
    <mergeCell ref="J49:K49"/>
    <mergeCell ref="A50:B50"/>
    <mergeCell ref="H50:I50"/>
    <mergeCell ref="J50:K50"/>
    <mergeCell ref="A51:B51"/>
    <mergeCell ref="H51:I51"/>
    <mergeCell ref="J51:K51"/>
    <mergeCell ref="A52:B52"/>
    <mergeCell ref="H52:I52"/>
    <mergeCell ref="J52:K52"/>
    <mergeCell ref="A53:B53"/>
    <mergeCell ref="H53:I53"/>
    <mergeCell ref="J53:K53"/>
    <mergeCell ref="A54:B54"/>
    <mergeCell ref="H54:I54"/>
    <mergeCell ref="J54:K54"/>
    <mergeCell ref="A55:B55"/>
    <mergeCell ref="H55:I55"/>
    <mergeCell ref="J55:K55"/>
    <mergeCell ref="A56:B56"/>
    <mergeCell ref="H56:I56"/>
    <mergeCell ref="J56:K56"/>
    <mergeCell ref="A57:B57"/>
    <mergeCell ref="H57:I57"/>
    <mergeCell ref="J57:K57"/>
    <mergeCell ref="A58:B58"/>
    <mergeCell ref="H58:I58"/>
    <mergeCell ref="J58:K58"/>
    <mergeCell ref="A59:B59"/>
    <mergeCell ref="H59:I59"/>
    <mergeCell ref="J59:K59"/>
    <mergeCell ref="B62:C62"/>
    <mergeCell ref="D62:E62"/>
    <mergeCell ref="F62:H62"/>
    <mergeCell ref="B63:C63"/>
    <mergeCell ref="F63:H63"/>
    <mergeCell ref="I63:J63"/>
    <mergeCell ref="B64:C64"/>
    <mergeCell ref="F64:H64"/>
    <mergeCell ref="B65:C65"/>
    <mergeCell ref="D65:E65"/>
    <mergeCell ref="F65:H65"/>
  </mergeCell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D85" sqref="D85"/>
    </sheetView>
  </sheetViews>
  <sheetFormatPr defaultColWidth="9.140625" defaultRowHeight="12.75"/>
  <cols>
    <col min="1" max="1" width="3.7109375" style="0" customWidth="1"/>
    <col min="2" max="2" width="35.28125" style="0" customWidth="1"/>
    <col min="4" max="4" width="10.8515625" style="0" customWidth="1"/>
    <col min="5" max="5" width="13.8515625" style="0" customWidth="1"/>
    <col min="6" max="6" width="16.421875" style="0" customWidth="1"/>
  </cols>
  <sheetData>
    <row r="1" s="256" customFormat="1" ht="15.75">
      <c r="A1" s="236" t="s">
        <v>531</v>
      </c>
    </row>
    <row r="2" s="256" customFormat="1" ht="15.75">
      <c r="A2" s="257" t="s">
        <v>532</v>
      </c>
    </row>
    <row r="3" spans="1:5" s="256" customFormat="1" ht="16.5" thickBot="1">
      <c r="A3" s="237" t="s">
        <v>533</v>
      </c>
      <c r="D3" s="256" t="s">
        <v>534</v>
      </c>
      <c r="E3" s="237" t="s">
        <v>535</v>
      </c>
    </row>
    <row r="4" spans="1:6" s="256" customFormat="1" ht="32.25" thickBot="1">
      <c r="A4" s="238" t="s">
        <v>2</v>
      </c>
      <c r="B4" s="239" t="s">
        <v>270</v>
      </c>
      <c r="C4" s="239" t="s">
        <v>498</v>
      </c>
      <c r="D4" s="239" t="s">
        <v>345</v>
      </c>
      <c r="E4" s="239" t="s">
        <v>536</v>
      </c>
      <c r="F4" s="239" t="s">
        <v>6</v>
      </c>
    </row>
    <row r="5" spans="1:6" s="256" customFormat="1" ht="16.5" thickBot="1">
      <c r="A5" s="240">
        <v>1</v>
      </c>
      <c r="B5" s="241" t="s">
        <v>537</v>
      </c>
      <c r="C5" s="258" t="s">
        <v>538</v>
      </c>
      <c r="D5" s="258">
        <v>2</v>
      </c>
      <c r="E5" s="258">
        <v>1625000</v>
      </c>
      <c r="F5" s="259">
        <f>D5*E5</f>
        <v>3250000</v>
      </c>
    </row>
    <row r="6" spans="1:6" s="256" customFormat="1" ht="16.5" thickBot="1">
      <c r="A6" s="240">
        <v>2</v>
      </c>
      <c r="B6" s="241" t="s">
        <v>539</v>
      </c>
      <c r="C6" s="258" t="s">
        <v>538</v>
      </c>
      <c r="D6" s="258">
        <v>1</v>
      </c>
      <c r="E6" s="258">
        <v>850000</v>
      </c>
      <c r="F6" s="259">
        <f aca="true" t="shared" si="0" ref="F6:F41">D6*E6</f>
        <v>850000</v>
      </c>
    </row>
    <row r="7" spans="1:6" s="256" customFormat="1" ht="16.5" thickBot="1">
      <c r="A7" s="240">
        <v>3</v>
      </c>
      <c r="B7" s="241" t="s">
        <v>540</v>
      </c>
      <c r="C7" s="258" t="s">
        <v>538</v>
      </c>
      <c r="D7" s="258">
        <v>1</v>
      </c>
      <c r="E7" s="258">
        <v>1000000</v>
      </c>
      <c r="F7" s="259">
        <f t="shared" si="0"/>
        <v>1000000</v>
      </c>
    </row>
    <row r="8" spans="1:6" s="256" customFormat="1" ht="16.5" thickBot="1">
      <c r="A8" s="240">
        <v>4</v>
      </c>
      <c r="B8" s="241" t="s">
        <v>541</v>
      </c>
      <c r="C8" s="258" t="s">
        <v>538</v>
      </c>
      <c r="D8" s="258">
        <v>1</v>
      </c>
      <c r="E8" s="258">
        <v>1250000</v>
      </c>
      <c r="F8" s="259">
        <f t="shared" si="0"/>
        <v>1250000</v>
      </c>
    </row>
    <row r="9" spans="1:6" s="256" customFormat="1" ht="16.5" thickBot="1">
      <c r="A9" s="240">
        <v>5</v>
      </c>
      <c r="B9" s="241" t="s">
        <v>542</v>
      </c>
      <c r="C9" s="258" t="s">
        <v>538</v>
      </c>
      <c r="D9" s="258">
        <v>1</v>
      </c>
      <c r="E9" s="258">
        <v>300000</v>
      </c>
      <c r="F9" s="259">
        <f t="shared" si="0"/>
        <v>300000</v>
      </c>
    </row>
    <row r="10" spans="1:6" s="256" customFormat="1" ht="16.5" thickBot="1">
      <c r="A10" s="240">
        <v>6</v>
      </c>
      <c r="B10" s="241" t="s">
        <v>543</v>
      </c>
      <c r="C10" s="258" t="s">
        <v>538</v>
      </c>
      <c r="D10" s="258">
        <v>1</v>
      </c>
      <c r="E10" s="258">
        <v>450000</v>
      </c>
      <c r="F10" s="259">
        <f t="shared" si="0"/>
        <v>450000</v>
      </c>
    </row>
    <row r="11" spans="1:6" s="256" customFormat="1" ht="16.5" thickBot="1">
      <c r="A11" s="240">
        <v>7</v>
      </c>
      <c r="B11" s="241" t="s">
        <v>544</v>
      </c>
      <c r="C11" s="258" t="s">
        <v>538</v>
      </c>
      <c r="D11" s="258">
        <v>1</v>
      </c>
      <c r="E11" s="258">
        <v>500000</v>
      </c>
      <c r="F11" s="259">
        <f t="shared" si="0"/>
        <v>500000</v>
      </c>
    </row>
    <row r="12" spans="1:6" s="256" customFormat="1" ht="16.5" thickBot="1">
      <c r="A12" s="240">
        <v>8</v>
      </c>
      <c r="B12" s="241" t="s">
        <v>545</v>
      </c>
      <c r="C12" s="258" t="s">
        <v>538</v>
      </c>
      <c r="D12" s="258">
        <v>1</v>
      </c>
      <c r="E12" s="258">
        <v>947700</v>
      </c>
      <c r="F12" s="259">
        <f t="shared" si="0"/>
        <v>947700</v>
      </c>
    </row>
    <row r="13" spans="1:6" s="256" customFormat="1" ht="16.5" thickBot="1">
      <c r="A13" s="240">
        <v>9</v>
      </c>
      <c r="B13" s="241" t="s">
        <v>546</v>
      </c>
      <c r="C13" s="258" t="s">
        <v>538</v>
      </c>
      <c r="D13" s="258">
        <v>3</v>
      </c>
      <c r="E13" s="258">
        <v>500000</v>
      </c>
      <c r="F13" s="259">
        <f t="shared" si="0"/>
        <v>1500000</v>
      </c>
    </row>
    <row r="14" spans="1:6" s="256" customFormat="1" ht="16.5" thickBot="1">
      <c r="A14" s="240">
        <v>10</v>
      </c>
      <c r="B14" s="263" t="s">
        <v>547</v>
      </c>
      <c r="C14" s="258" t="s">
        <v>538</v>
      </c>
      <c r="D14" s="258">
        <v>3</v>
      </c>
      <c r="E14" s="258">
        <v>0</v>
      </c>
      <c r="F14" s="259">
        <v>125000</v>
      </c>
    </row>
    <row r="15" spans="1:6" s="256" customFormat="1" ht="16.5" thickBot="1">
      <c r="A15" s="240">
        <v>11</v>
      </c>
      <c r="B15" s="241" t="s">
        <v>548</v>
      </c>
      <c r="C15" s="258" t="s">
        <v>538</v>
      </c>
      <c r="D15" s="258">
        <v>1</v>
      </c>
      <c r="E15" s="258">
        <v>350000</v>
      </c>
      <c r="F15" s="259">
        <f t="shared" si="0"/>
        <v>350000</v>
      </c>
    </row>
    <row r="16" spans="1:6" s="256" customFormat="1" ht="16.5" thickBot="1">
      <c r="A16" s="240">
        <v>12</v>
      </c>
      <c r="B16" s="241" t="s">
        <v>549</v>
      </c>
      <c r="C16" s="258" t="s">
        <v>538</v>
      </c>
      <c r="D16" s="258">
        <v>1</v>
      </c>
      <c r="E16" s="258">
        <v>500000</v>
      </c>
      <c r="F16" s="259">
        <f t="shared" si="0"/>
        <v>500000</v>
      </c>
    </row>
    <row r="17" spans="1:6" s="256" customFormat="1" ht="16.5" thickBot="1">
      <c r="A17" s="240">
        <v>13</v>
      </c>
      <c r="B17" s="241" t="s">
        <v>550</v>
      </c>
      <c r="C17" s="258" t="s">
        <v>538</v>
      </c>
      <c r="D17" s="258">
        <v>1</v>
      </c>
      <c r="E17" s="258">
        <v>500000</v>
      </c>
      <c r="F17" s="259">
        <f t="shared" si="0"/>
        <v>500000</v>
      </c>
    </row>
    <row r="18" spans="1:6" s="256" customFormat="1" ht="16.5" thickBot="1">
      <c r="A18" s="240">
        <v>14</v>
      </c>
      <c r="B18" s="241" t="s">
        <v>551</v>
      </c>
      <c r="C18" s="258" t="s">
        <v>538</v>
      </c>
      <c r="D18" s="258">
        <v>1</v>
      </c>
      <c r="E18" s="258">
        <v>500000</v>
      </c>
      <c r="F18" s="259">
        <f t="shared" si="0"/>
        <v>500000</v>
      </c>
    </row>
    <row r="19" spans="1:6" s="256" customFormat="1" ht="16.5" thickBot="1">
      <c r="A19" s="240">
        <v>16</v>
      </c>
      <c r="B19" s="241" t="s">
        <v>552</v>
      </c>
      <c r="C19" s="258" t="s">
        <v>538</v>
      </c>
      <c r="D19" s="258">
        <v>1</v>
      </c>
      <c r="E19" s="258">
        <v>800000</v>
      </c>
      <c r="F19" s="259">
        <f t="shared" si="0"/>
        <v>800000</v>
      </c>
    </row>
    <row r="20" spans="1:6" s="256" customFormat="1" ht="16.5" thickBot="1">
      <c r="A20" s="240">
        <v>17</v>
      </c>
      <c r="B20" s="241" t="s">
        <v>553</v>
      </c>
      <c r="C20" s="258" t="s">
        <v>538</v>
      </c>
      <c r="D20" s="258">
        <v>1</v>
      </c>
      <c r="E20" s="258">
        <v>200000</v>
      </c>
      <c r="F20" s="259">
        <f t="shared" si="0"/>
        <v>200000</v>
      </c>
    </row>
    <row r="21" spans="1:6" s="256" customFormat="1" ht="16.5" thickBot="1">
      <c r="A21" s="240">
        <v>18</v>
      </c>
      <c r="B21" s="241" t="s">
        <v>554</v>
      </c>
      <c r="C21" s="258" t="s">
        <v>538</v>
      </c>
      <c r="D21" s="258">
        <v>2</v>
      </c>
      <c r="E21" s="258">
        <v>35000</v>
      </c>
      <c r="F21" s="259">
        <f t="shared" si="0"/>
        <v>70000</v>
      </c>
    </row>
    <row r="22" spans="1:6" s="256" customFormat="1" ht="16.5" thickBot="1">
      <c r="A22" s="240">
        <v>19</v>
      </c>
      <c r="B22" s="241" t="s">
        <v>555</v>
      </c>
      <c r="C22" s="258" t="s">
        <v>538</v>
      </c>
      <c r="D22" s="258">
        <v>1</v>
      </c>
      <c r="E22" s="258">
        <v>1750000</v>
      </c>
      <c r="F22" s="259">
        <f t="shared" si="0"/>
        <v>1750000</v>
      </c>
    </row>
    <row r="23" spans="1:6" s="256" customFormat="1" ht="16.5" thickBot="1">
      <c r="A23" s="240">
        <v>20</v>
      </c>
      <c r="B23" s="241" t="s">
        <v>556</v>
      </c>
      <c r="C23" s="258" t="s">
        <v>538</v>
      </c>
      <c r="D23" s="258">
        <v>1</v>
      </c>
      <c r="E23" s="258">
        <v>870000</v>
      </c>
      <c r="F23" s="259">
        <f t="shared" si="0"/>
        <v>870000</v>
      </c>
    </row>
    <row r="24" spans="1:6" s="256" customFormat="1" ht="16.5" thickBot="1">
      <c r="A24" s="240">
        <v>21</v>
      </c>
      <c r="B24" s="241" t="s">
        <v>557</v>
      </c>
      <c r="C24" s="258" t="s">
        <v>538</v>
      </c>
      <c r="D24" s="258">
        <v>2</v>
      </c>
      <c r="E24" s="258">
        <v>250000</v>
      </c>
      <c r="F24" s="259">
        <f t="shared" si="0"/>
        <v>500000</v>
      </c>
    </row>
    <row r="25" spans="1:6" s="256" customFormat="1" ht="16.5" thickBot="1">
      <c r="A25" s="240">
        <v>22</v>
      </c>
      <c r="B25" s="241" t="s">
        <v>558</v>
      </c>
      <c r="C25" s="258" t="s">
        <v>538</v>
      </c>
      <c r="D25" s="258">
        <v>2</v>
      </c>
      <c r="E25" s="258">
        <v>1100000</v>
      </c>
      <c r="F25" s="259">
        <f t="shared" si="0"/>
        <v>2200000</v>
      </c>
    </row>
    <row r="26" spans="1:6" s="256" customFormat="1" ht="16.5" thickBot="1">
      <c r="A26" s="240">
        <v>23</v>
      </c>
      <c r="B26" s="241" t="s">
        <v>559</v>
      </c>
      <c r="C26" s="258" t="s">
        <v>538</v>
      </c>
      <c r="D26" s="258">
        <v>1</v>
      </c>
      <c r="E26" s="258">
        <v>650000</v>
      </c>
      <c r="F26" s="259">
        <f t="shared" si="0"/>
        <v>650000</v>
      </c>
    </row>
    <row r="27" spans="1:6" s="256" customFormat="1" ht="16.5" thickBot="1">
      <c r="A27" s="240">
        <v>24</v>
      </c>
      <c r="B27" s="241" t="s">
        <v>560</v>
      </c>
      <c r="C27" s="258" t="s">
        <v>538</v>
      </c>
      <c r="D27" s="258">
        <v>1</v>
      </c>
      <c r="E27" s="258">
        <v>550000</v>
      </c>
      <c r="F27" s="259">
        <f t="shared" si="0"/>
        <v>550000</v>
      </c>
    </row>
    <row r="28" spans="1:6" s="256" customFormat="1" ht="16.5" thickBot="1">
      <c r="A28" s="240">
        <v>25</v>
      </c>
      <c r="B28" s="241" t="s">
        <v>561</v>
      </c>
      <c r="C28" s="258" t="s">
        <v>538</v>
      </c>
      <c r="D28" s="258">
        <v>2</v>
      </c>
      <c r="E28" s="258">
        <v>500000</v>
      </c>
      <c r="F28" s="259">
        <f t="shared" si="0"/>
        <v>1000000</v>
      </c>
    </row>
    <row r="29" spans="1:6" s="256" customFormat="1" ht="16.5" thickBot="1">
      <c r="A29" s="240">
        <v>26</v>
      </c>
      <c r="B29" s="241" t="s">
        <v>562</v>
      </c>
      <c r="C29" s="258" t="s">
        <v>538</v>
      </c>
      <c r="D29" s="258">
        <v>1</v>
      </c>
      <c r="E29" s="258">
        <v>350000</v>
      </c>
      <c r="F29" s="259">
        <f t="shared" si="0"/>
        <v>350000</v>
      </c>
    </row>
    <row r="30" spans="1:6" s="256" customFormat="1" ht="16.5" thickBot="1">
      <c r="A30" s="240">
        <v>27</v>
      </c>
      <c r="B30" s="241" t="s">
        <v>563</v>
      </c>
      <c r="C30" s="258" t="s">
        <v>538</v>
      </c>
      <c r="D30" s="258">
        <v>2</v>
      </c>
      <c r="E30" s="258">
        <v>250000</v>
      </c>
      <c r="F30" s="259">
        <f t="shared" si="0"/>
        <v>500000</v>
      </c>
    </row>
    <row r="31" spans="1:6" s="256" customFormat="1" ht="16.5" thickBot="1">
      <c r="A31" s="240">
        <v>28</v>
      </c>
      <c r="B31" s="241" t="s">
        <v>564</v>
      </c>
      <c r="C31" s="258" t="s">
        <v>538</v>
      </c>
      <c r="D31" s="258">
        <v>1</v>
      </c>
      <c r="E31" s="258">
        <v>229000</v>
      </c>
      <c r="F31" s="259">
        <f t="shared" si="0"/>
        <v>229000</v>
      </c>
    </row>
    <row r="32" spans="1:6" s="256" customFormat="1" ht="16.5" thickBot="1">
      <c r="A32" s="240">
        <v>29</v>
      </c>
      <c r="B32" s="241" t="s">
        <v>565</v>
      </c>
      <c r="C32" s="258" t="s">
        <v>538</v>
      </c>
      <c r="D32" s="258">
        <v>3</v>
      </c>
      <c r="E32" s="258">
        <v>300000</v>
      </c>
      <c r="F32" s="259">
        <f t="shared" si="0"/>
        <v>900000</v>
      </c>
    </row>
    <row r="33" spans="1:6" s="256" customFormat="1" ht="16.5" thickBot="1">
      <c r="A33" s="240">
        <v>30</v>
      </c>
      <c r="B33" s="241" t="s">
        <v>566</v>
      </c>
      <c r="C33" s="258" t="s">
        <v>538</v>
      </c>
      <c r="D33" s="258">
        <v>2</v>
      </c>
      <c r="E33" s="258">
        <v>240000</v>
      </c>
      <c r="F33" s="259">
        <f t="shared" si="0"/>
        <v>480000</v>
      </c>
    </row>
    <row r="34" spans="1:6" s="256" customFormat="1" ht="16.5" thickBot="1">
      <c r="A34" s="240">
        <v>31</v>
      </c>
      <c r="B34" s="241" t="s">
        <v>567</v>
      </c>
      <c r="C34" s="258" t="s">
        <v>538</v>
      </c>
      <c r="D34" s="258">
        <v>1</v>
      </c>
      <c r="E34" s="258">
        <v>250000</v>
      </c>
      <c r="F34" s="259">
        <f t="shared" si="0"/>
        <v>250000</v>
      </c>
    </row>
    <row r="35" spans="1:6" s="256" customFormat="1" ht="16.5" thickBot="1">
      <c r="A35" s="240">
        <v>32</v>
      </c>
      <c r="B35" s="241" t="s">
        <v>568</v>
      </c>
      <c r="C35" s="258" t="s">
        <v>538</v>
      </c>
      <c r="D35" s="258">
        <v>1</v>
      </c>
      <c r="E35" s="258">
        <v>130000</v>
      </c>
      <c r="F35" s="259">
        <f t="shared" si="0"/>
        <v>130000</v>
      </c>
    </row>
    <row r="36" spans="1:6" s="256" customFormat="1" ht="16.5" thickBot="1">
      <c r="A36" s="240">
        <v>33</v>
      </c>
      <c r="B36" s="241" t="s">
        <v>569</v>
      </c>
      <c r="C36" s="258" t="s">
        <v>538</v>
      </c>
      <c r="D36" s="258">
        <v>1</v>
      </c>
      <c r="E36" s="258">
        <v>250000</v>
      </c>
      <c r="F36" s="259">
        <f t="shared" si="0"/>
        <v>250000</v>
      </c>
    </row>
    <row r="37" spans="1:6" s="256" customFormat="1" ht="16.5" thickBot="1">
      <c r="A37" s="240">
        <v>34</v>
      </c>
      <c r="B37" s="241" t="s">
        <v>570</v>
      </c>
      <c r="C37" s="258" t="s">
        <v>538</v>
      </c>
      <c r="D37" s="258">
        <v>1</v>
      </c>
      <c r="E37" s="258">
        <v>150000</v>
      </c>
      <c r="F37" s="259">
        <f t="shared" si="0"/>
        <v>150000</v>
      </c>
    </row>
    <row r="38" spans="1:6" s="256" customFormat="1" ht="16.5" thickBot="1">
      <c r="A38" s="240">
        <v>36</v>
      </c>
      <c r="B38" s="241" t="s">
        <v>571</v>
      </c>
      <c r="C38" s="258" t="s">
        <v>538</v>
      </c>
      <c r="D38" s="258">
        <v>1</v>
      </c>
      <c r="E38" s="258">
        <v>450000</v>
      </c>
      <c r="F38" s="259">
        <f t="shared" si="0"/>
        <v>450000</v>
      </c>
    </row>
    <row r="39" spans="1:6" s="256" customFormat="1" ht="16.5" thickBot="1">
      <c r="A39" s="240">
        <v>37</v>
      </c>
      <c r="B39" s="241" t="s">
        <v>572</v>
      </c>
      <c r="C39" s="258" t="s">
        <v>538</v>
      </c>
      <c r="D39" s="258">
        <v>5</v>
      </c>
      <c r="E39" s="258">
        <v>60000</v>
      </c>
      <c r="F39" s="259">
        <f t="shared" si="0"/>
        <v>300000</v>
      </c>
    </row>
    <row r="40" spans="1:6" s="256" customFormat="1" ht="16.5" thickBot="1">
      <c r="A40" s="240">
        <v>40</v>
      </c>
      <c r="B40" s="241" t="s">
        <v>573</v>
      </c>
      <c r="C40" s="258" t="s">
        <v>574</v>
      </c>
      <c r="D40" s="258">
        <v>220</v>
      </c>
      <c r="E40" s="258">
        <v>120000</v>
      </c>
      <c r="F40" s="259">
        <f t="shared" si="0"/>
        <v>26400000</v>
      </c>
    </row>
    <row r="41" spans="1:6" s="256" customFormat="1" ht="16.5" thickBot="1">
      <c r="A41" s="240">
        <v>41</v>
      </c>
      <c r="B41" s="241" t="s">
        <v>575</v>
      </c>
      <c r="C41" s="258" t="s">
        <v>574</v>
      </c>
      <c r="D41" s="258">
        <v>8</v>
      </c>
      <c r="E41" s="258">
        <v>80000</v>
      </c>
      <c r="F41" s="259">
        <f t="shared" si="0"/>
        <v>640000</v>
      </c>
    </row>
    <row r="42" spans="1:6" s="256" customFormat="1" ht="16.5" thickBot="1">
      <c r="A42" s="240">
        <v>42</v>
      </c>
      <c r="B42" s="241" t="s">
        <v>353</v>
      </c>
      <c r="C42" s="258" t="s">
        <v>160</v>
      </c>
      <c r="D42" s="258"/>
      <c r="E42" s="258"/>
      <c r="F42" s="259">
        <v>250000</v>
      </c>
    </row>
    <row r="43" spans="1:6" s="256" customFormat="1" ht="16.5" thickBot="1">
      <c r="A43" s="242"/>
      <c r="B43" s="260" t="s">
        <v>576</v>
      </c>
      <c r="C43" s="261" t="s">
        <v>160</v>
      </c>
      <c r="D43" s="261"/>
      <c r="E43" s="261"/>
      <c r="F43" s="262">
        <f>SUM(F5:F42)</f>
        <v>51891700</v>
      </c>
    </row>
    <row r="44" s="256" customFormat="1" ht="15.75">
      <c r="A44" s="237"/>
    </row>
    <row r="45" s="256" customFormat="1" ht="15"/>
    <row r="46" s="256" customFormat="1" ht="15.75">
      <c r="A46" s="236" t="s">
        <v>481</v>
      </c>
    </row>
    <row r="47" s="256" customFormat="1" ht="15.75">
      <c r="A47" s="236"/>
    </row>
    <row r="48" s="256" customFormat="1" ht="15.75">
      <c r="A48" s="257" t="s">
        <v>577</v>
      </c>
    </row>
    <row r="49" spans="1:6" s="256" customFormat="1" ht="15.75">
      <c r="A49" s="237"/>
      <c r="B49" s="384" t="s">
        <v>629</v>
      </c>
      <c r="C49" s="384"/>
      <c r="D49" s="384"/>
      <c r="E49" s="384"/>
      <c r="F49" s="384"/>
    </row>
    <row r="50" spans="1:6" s="256" customFormat="1" ht="16.5" thickBot="1">
      <c r="A50" s="237"/>
      <c r="F50" s="237" t="s">
        <v>628</v>
      </c>
    </row>
    <row r="51" spans="1:6" s="256" customFormat="1" ht="32.25" thickBot="1">
      <c r="A51" s="238" t="s">
        <v>2</v>
      </c>
      <c r="B51" s="239" t="s">
        <v>270</v>
      </c>
      <c r="C51" s="239" t="s">
        <v>578</v>
      </c>
      <c r="D51" s="239" t="s">
        <v>345</v>
      </c>
      <c r="E51" s="239" t="s">
        <v>536</v>
      </c>
      <c r="F51" s="239" t="s">
        <v>6</v>
      </c>
    </row>
    <row r="52" spans="1:6" s="256" customFormat="1" ht="16.5" thickBot="1">
      <c r="A52" s="240">
        <v>1</v>
      </c>
      <c r="B52" s="241" t="s">
        <v>579</v>
      </c>
      <c r="C52" s="241" t="s">
        <v>538</v>
      </c>
      <c r="D52" s="241">
        <v>300</v>
      </c>
      <c r="E52" s="241">
        <v>50</v>
      </c>
      <c r="F52" s="274">
        <f>D52*E52</f>
        <v>15000</v>
      </c>
    </row>
    <row r="53" spans="1:6" s="256" customFormat="1" ht="16.5" thickBot="1">
      <c r="A53" s="240">
        <v>2</v>
      </c>
      <c r="B53" s="241" t="s">
        <v>580</v>
      </c>
      <c r="C53" s="241" t="s">
        <v>538</v>
      </c>
      <c r="D53" s="241">
        <v>4</v>
      </c>
      <c r="E53" s="241">
        <v>10500</v>
      </c>
      <c r="F53" s="274">
        <f aca="true" t="shared" si="1" ref="F53:F72">D53*E53</f>
        <v>42000</v>
      </c>
    </row>
    <row r="54" spans="1:6" s="256" customFormat="1" ht="16.5" thickBot="1">
      <c r="A54" s="240">
        <v>3</v>
      </c>
      <c r="B54" s="241" t="s">
        <v>581</v>
      </c>
      <c r="C54" s="241" t="s">
        <v>538</v>
      </c>
      <c r="D54" s="241">
        <v>12</v>
      </c>
      <c r="E54" s="241">
        <v>1400</v>
      </c>
      <c r="F54" s="274">
        <f t="shared" si="1"/>
        <v>16800</v>
      </c>
    </row>
    <row r="55" spans="1:6" s="256" customFormat="1" ht="16.5" thickBot="1">
      <c r="A55" s="240">
        <v>4</v>
      </c>
      <c r="B55" s="241" t="s">
        <v>582</v>
      </c>
      <c r="C55" s="241" t="s">
        <v>538</v>
      </c>
      <c r="D55" s="241">
        <v>10</v>
      </c>
      <c r="E55" s="241">
        <v>120</v>
      </c>
      <c r="F55" s="274">
        <f t="shared" si="1"/>
        <v>1200</v>
      </c>
    </row>
    <row r="56" spans="1:6" s="256" customFormat="1" ht="16.5" thickBot="1">
      <c r="A56" s="240">
        <v>5</v>
      </c>
      <c r="B56" s="241" t="s">
        <v>583</v>
      </c>
      <c r="C56" s="241" t="s">
        <v>538</v>
      </c>
      <c r="D56" s="241">
        <v>5</v>
      </c>
      <c r="E56" s="241">
        <v>250</v>
      </c>
      <c r="F56" s="274">
        <f t="shared" si="1"/>
        <v>1250</v>
      </c>
    </row>
    <row r="57" spans="1:6" s="256" customFormat="1" ht="16.5" thickBot="1">
      <c r="A57" s="240">
        <v>6</v>
      </c>
      <c r="B57" s="241" t="s">
        <v>584</v>
      </c>
      <c r="C57" s="241" t="s">
        <v>538</v>
      </c>
      <c r="D57" s="241">
        <v>20</v>
      </c>
      <c r="E57" s="241">
        <v>850</v>
      </c>
      <c r="F57" s="274">
        <f t="shared" si="1"/>
        <v>17000</v>
      </c>
    </row>
    <row r="58" spans="1:6" s="256" customFormat="1" ht="16.5" thickBot="1">
      <c r="A58" s="240">
        <v>7</v>
      </c>
      <c r="B58" s="241" t="s">
        <v>585</v>
      </c>
      <c r="C58" s="241" t="s">
        <v>538</v>
      </c>
      <c r="D58" s="241">
        <v>3000</v>
      </c>
      <c r="E58" s="241">
        <v>10</v>
      </c>
      <c r="F58" s="274">
        <f t="shared" si="1"/>
        <v>30000</v>
      </c>
    </row>
    <row r="59" spans="1:6" s="256" customFormat="1" ht="16.5" thickBot="1">
      <c r="A59" s="240">
        <v>8</v>
      </c>
      <c r="B59" s="241" t="s">
        <v>586</v>
      </c>
      <c r="C59" s="241" t="s">
        <v>538</v>
      </c>
      <c r="D59" s="241">
        <v>10</v>
      </c>
      <c r="E59" s="241">
        <v>100</v>
      </c>
      <c r="F59" s="274">
        <f t="shared" si="1"/>
        <v>1000</v>
      </c>
    </row>
    <row r="60" spans="1:6" s="256" customFormat="1" ht="16.5" thickBot="1">
      <c r="A60" s="240">
        <v>9</v>
      </c>
      <c r="B60" s="241" t="s">
        <v>587</v>
      </c>
      <c r="C60" s="241" t="s">
        <v>538</v>
      </c>
      <c r="D60" s="241">
        <v>15</v>
      </c>
      <c r="E60" s="241">
        <v>150</v>
      </c>
      <c r="F60" s="274">
        <f t="shared" si="1"/>
        <v>2250</v>
      </c>
    </row>
    <row r="61" spans="1:6" s="256" customFormat="1" ht="16.5" thickBot="1">
      <c r="A61" s="240">
        <v>10</v>
      </c>
      <c r="B61" s="241" t="s">
        <v>588</v>
      </c>
      <c r="C61" s="241" t="s">
        <v>538</v>
      </c>
      <c r="D61" s="241">
        <v>3</v>
      </c>
      <c r="E61" s="241">
        <v>250</v>
      </c>
      <c r="F61" s="274">
        <f t="shared" si="1"/>
        <v>750</v>
      </c>
    </row>
    <row r="62" spans="1:6" s="256" customFormat="1" ht="16.5" thickBot="1">
      <c r="A62" s="240">
        <v>11</v>
      </c>
      <c r="B62" s="241" t="s">
        <v>589</v>
      </c>
      <c r="C62" s="241" t="s">
        <v>538</v>
      </c>
      <c r="D62" s="241">
        <v>3</v>
      </c>
      <c r="E62" s="241">
        <v>16000</v>
      </c>
      <c r="F62" s="274">
        <f t="shared" si="1"/>
        <v>48000</v>
      </c>
    </row>
    <row r="63" spans="1:6" s="256" customFormat="1" ht="16.5" thickBot="1">
      <c r="A63" s="240">
        <v>12</v>
      </c>
      <c r="B63" s="241" t="s">
        <v>590</v>
      </c>
      <c r="C63" s="241" t="s">
        <v>538</v>
      </c>
      <c r="D63" s="241">
        <v>10</v>
      </c>
      <c r="E63" s="241">
        <v>250</v>
      </c>
      <c r="F63" s="274">
        <f t="shared" si="1"/>
        <v>2500</v>
      </c>
    </row>
    <row r="64" spans="1:6" s="256" customFormat="1" ht="16.5" thickBot="1">
      <c r="A64" s="240">
        <v>13</v>
      </c>
      <c r="B64" s="241" t="s">
        <v>591</v>
      </c>
      <c r="C64" s="241" t="s">
        <v>538</v>
      </c>
      <c r="D64" s="241">
        <v>10</v>
      </c>
      <c r="E64" s="241">
        <v>250</v>
      </c>
      <c r="F64" s="274">
        <f t="shared" si="1"/>
        <v>2500</v>
      </c>
    </row>
    <row r="65" spans="1:6" s="256" customFormat="1" ht="16.5" thickBot="1">
      <c r="A65" s="240">
        <v>14</v>
      </c>
      <c r="B65" s="241" t="s">
        <v>592</v>
      </c>
      <c r="C65" s="241" t="s">
        <v>538</v>
      </c>
      <c r="D65" s="241">
        <v>8</v>
      </c>
      <c r="E65" s="241">
        <v>150</v>
      </c>
      <c r="F65" s="274">
        <f t="shared" si="1"/>
        <v>1200</v>
      </c>
    </row>
    <row r="66" spans="1:6" s="256" customFormat="1" ht="16.5" thickBot="1">
      <c r="A66" s="240">
        <v>16</v>
      </c>
      <c r="B66" s="241" t="s">
        <v>593</v>
      </c>
      <c r="C66" s="241" t="s">
        <v>538</v>
      </c>
      <c r="D66" s="241">
        <v>1</v>
      </c>
      <c r="E66" s="241">
        <v>8500</v>
      </c>
      <c r="F66" s="274">
        <f t="shared" si="1"/>
        <v>8500</v>
      </c>
    </row>
    <row r="67" spans="1:6" s="256" customFormat="1" ht="16.5" thickBot="1">
      <c r="A67" s="240">
        <v>17</v>
      </c>
      <c r="B67" s="241" t="s">
        <v>594</v>
      </c>
      <c r="C67" s="241" t="s">
        <v>538</v>
      </c>
      <c r="D67" s="241">
        <v>1</v>
      </c>
      <c r="E67" s="241">
        <v>20000</v>
      </c>
      <c r="F67" s="274">
        <f t="shared" si="1"/>
        <v>20000</v>
      </c>
    </row>
    <row r="68" spans="1:6" s="256" customFormat="1" ht="16.5" thickBot="1">
      <c r="A68" s="240">
        <v>18</v>
      </c>
      <c r="B68" s="241" t="s">
        <v>595</v>
      </c>
      <c r="C68" s="241" t="s">
        <v>538</v>
      </c>
      <c r="D68" s="241">
        <v>1</v>
      </c>
      <c r="E68" s="241">
        <v>15000</v>
      </c>
      <c r="F68" s="274">
        <f t="shared" si="1"/>
        <v>15000</v>
      </c>
    </row>
    <row r="69" spans="1:6" s="256" customFormat="1" ht="16.5" thickBot="1">
      <c r="A69" s="240">
        <v>19</v>
      </c>
      <c r="B69" s="241" t="s">
        <v>596</v>
      </c>
      <c r="C69" s="241" t="s">
        <v>538</v>
      </c>
      <c r="D69" s="241">
        <v>4</v>
      </c>
      <c r="E69" s="241">
        <v>3000</v>
      </c>
      <c r="F69" s="274">
        <f t="shared" si="1"/>
        <v>12000</v>
      </c>
    </row>
    <row r="70" spans="1:6" s="256" customFormat="1" ht="16.5" thickBot="1">
      <c r="A70" s="240">
        <v>20</v>
      </c>
      <c r="B70" s="241" t="s">
        <v>597</v>
      </c>
      <c r="C70" s="241" t="s">
        <v>538</v>
      </c>
      <c r="D70" s="241">
        <v>10</v>
      </c>
      <c r="E70" s="241">
        <v>300</v>
      </c>
      <c r="F70" s="274">
        <f t="shared" si="1"/>
        <v>3000</v>
      </c>
    </row>
    <row r="71" spans="1:6" s="256" customFormat="1" ht="16.5" thickBot="1">
      <c r="A71" s="240">
        <v>21</v>
      </c>
      <c r="B71" s="241" t="s">
        <v>598</v>
      </c>
      <c r="C71" s="241" t="s">
        <v>538</v>
      </c>
      <c r="D71" s="241">
        <v>5</v>
      </c>
      <c r="E71" s="241">
        <v>350</v>
      </c>
      <c r="F71" s="274">
        <f t="shared" si="1"/>
        <v>1750</v>
      </c>
    </row>
    <row r="72" spans="1:6" s="256" customFormat="1" ht="16.5" thickBot="1">
      <c r="A72" s="240">
        <v>22</v>
      </c>
      <c r="B72" s="241" t="s">
        <v>599</v>
      </c>
      <c r="C72" s="241" t="s">
        <v>538</v>
      </c>
      <c r="D72" s="241">
        <v>3</v>
      </c>
      <c r="E72" s="241">
        <v>10000</v>
      </c>
      <c r="F72" s="274">
        <f t="shared" si="1"/>
        <v>30000</v>
      </c>
    </row>
    <row r="73" spans="1:6" s="256" customFormat="1" ht="15">
      <c r="A73" s="405"/>
      <c r="B73" s="405" t="s">
        <v>600</v>
      </c>
      <c r="C73" s="405" t="s">
        <v>160</v>
      </c>
      <c r="D73" s="405"/>
      <c r="E73" s="405"/>
      <c r="F73" s="407">
        <v>271700</v>
      </c>
    </row>
    <row r="74" spans="1:6" s="256" customFormat="1" ht="3.75" customHeight="1" thickBot="1">
      <c r="A74" s="406"/>
      <c r="B74" s="406"/>
      <c r="C74" s="406"/>
      <c r="D74" s="406"/>
      <c r="E74" s="406"/>
      <c r="F74" s="408"/>
    </row>
    <row r="75" spans="1:6" s="256" customFormat="1" ht="15.75">
      <c r="A75" s="237"/>
      <c r="F75" s="243"/>
    </row>
    <row r="76" ht="19.5" thickBot="1">
      <c r="A76" s="244" t="s">
        <v>601</v>
      </c>
    </row>
    <row r="77" spans="1:6" ht="16.5" customHeight="1" thickBot="1">
      <c r="A77" s="245">
        <v>1</v>
      </c>
      <c r="B77" s="246" t="s">
        <v>602</v>
      </c>
      <c r="C77" s="246" t="s">
        <v>603</v>
      </c>
      <c r="D77" s="246">
        <v>500</v>
      </c>
      <c r="E77" s="246">
        <v>750</v>
      </c>
      <c r="F77" s="275">
        <f>D77*E77</f>
        <v>375000</v>
      </c>
    </row>
    <row r="78" spans="1:6" ht="16.5" thickBot="1">
      <c r="A78" s="240">
        <v>2</v>
      </c>
      <c r="B78" s="241" t="s">
        <v>604</v>
      </c>
      <c r="C78" s="241" t="s">
        <v>603</v>
      </c>
      <c r="D78" s="241">
        <v>100</v>
      </c>
      <c r="E78" s="241">
        <v>3200</v>
      </c>
      <c r="F78" s="275">
        <f>D78*E78</f>
        <v>320000</v>
      </c>
    </row>
    <row r="79" spans="1:6" ht="15.75">
      <c r="A79" s="247">
        <v>3</v>
      </c>
      <c r="B79" s="248" t="s">
        <v>605</v>
      </c>
      <c r="C79" s="249" t="s">
        <v>606</v>
      </c>
      <c r="D79" s="249">
        <v>30</v>
      </c>
      <c r="E79" s="249">
        <v>8500</v>
      </c>
      <c r="F79" s="276">
        <f>D79*E79</f>
        <v>255000</v>
      </c>
    </row>
    <row r="80" spans="1:6" ht="15.75">
      <c r="A80" s="250"/>
      <c r="B80" s="209" t="s">
        <v>600</v>
      </c>
      <c r="C80" s="209" t="s">
        <v>160</v>
      </c>
      <c r="D80" s="3"/>
      <c r="E80" s="3"/>
      <c r="F80" s="277">
        <f>SUM(F77:F79)</f>
        <v>950000</v>
      </c>
    </row>
    <row r="81" ht="15.75">
      <c r="A81" s="251"/>
    </row>
    <row r="82" spans="1:13" ht="12.75">
      <c r="A82" s="404" t="s">
        <v>619</v>
      </c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</row>
    <row r="83" spans="1:13" ht="13.5" thickBot="1">
      <c r="A83" s="404"/>
      <c r="B83" s="404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</row>
    <row r="84" spans="1:6" ht="31.5">
      <c r="A84" s="264" t="s">
        <v>620</v>
      </c>
      <c r="B84" s="265" t="s">
        <v>5</v>
      </c>
      <c r="C84" s="266" t="s">
        <v>498</v>
      </c>
      <c r="D84" s="266" t="s">
        <v>345</v>
      </c>
      <c r="E84" s="266" t="s">
        <v>536</v>
      </c>
      <c r="F84" s="267" t="s">
        <v>6</v>
      </c>
    </row>
    <row r="85" spans="1:6" s="256" customFormat="1" ht="15">
      <c r="A85" s="271">
        <v>1</v>
      </c>
      <c r="B85" s="272" t="s">
        <v>621</v>
      </c>
      <c r="C85" s="273" t="s">
        <v>622</v>
      </c>
      <c r="D85" s="273">
        <v>50</v>
      </c>
      <c r="E85" s="273">
        <v>15000</v>
      </c>
      <c r="F85" s="278">
        <f>D85*E85</f>
        <v>750000</v>
      </c>
    </row>
    <row r="86" spans="1:6" s="256" customFormat="1" ht="15">
      <c r="A86" s="271">
        <v>2</v>
      </c>
      <c r="B86" s="272" t="s">
        <v>623</v>
      </c>
      <c r="C86" s="273" t="s">
        <v>622</v>
      </c>
      <c r="D86" s="273">
        <v>10</v>
      </c>
      <c r="E86" s="273">
        <v>15000</v>
      </c>
      <c r="F86" s="278">
        <f>D86*E86</f>
        <v>150000</v>
      </c>
    </row>
    <row r="87" spans="1:6" s="256" customFormat="1" ht="15">
      <c r="A87" s="271">
        <v>3</v>
      </c>
      <c r="B87" s="272" t="s">
        <v>624</v>
      </c>
      <c r="C87" s="273" t="s">
        <v>622</v>
      </c>
      <c r="D87" s="273">
        <v>60</v>
      </c>
      <c r="E87" s="273">
        <v>15000</v>
      </c>
      <c r="F87" s="278">
        <f>D87*E87</f>
        <v>900000</v>
      </c>
    </row>
    <row r="88" spans="1:6" s="256" customFormat="1" ht="15">
      <c r="A88" s="271">
        <v>2</v>
      </c>
      <c r="B88" s="272" t="s">
        <v>625</v>
      </c>
      <c r="C88" s="273" t="s">
        <v>626</v>
      </c>
      <c r="D88" s="273">
        <v>300</v>
      </c>
      <c r="E88" s="273">
        <v>24000</v>
      </c>
      <c r="F88" s="278">
        <f>D88*E88</f>
        <v>7200000</v>
      </c>
    </row>
    <row r="89" spans="1:6" s="256" customFormat="1" ht="15">
      <c r="A89" s="271">
        <v>3</v>
      </c>
      <c r="B89" s="272" t="s">
        <v>627</v>
      </c>
      <c r="C89" s="273" t="s">
        <v>626</v>
      </c>
      <c r="D89" s="273">
        <v>250</v>
      </c>
      <c r="E89" s="273">
        <v>25200</v>
      </c>
      <c r="F89" s="278">
        <f>D89*E89</f>
        <v>6300000</v>
      </c>
    </row>
    <row r="90" spans="1:6" ht="15.75" thickBot="1">
      <c r="A90" s="268">
        <v>4</v>
      </c>
      <c r="B90" s="269" t="s">
        <v>600</v>
      </c>
      <c r="C90" s="270" t="s">
        <v>502</v>
      </c>
      <c r="D90" s="270"/>
      <c r="E90" s="270"/>
      <c r="F90" s="279">
        <f>SUM(F85:F89)</f>
        <v>15300000</v>
      </c>
    </row>
  </sheetData>
  <sheetProtection/>
  <mergeCells count="8">
    <mergeCell ref="B49:F49"/>
    <mergeCell ref="A82:M83"/>
    <mergeCell ref="A73:A74"/>
    <mergeCell ref="B73:B74"/>
    <mergeCell ref="C73:C74"/>
    <mergeCell ref="D73:D74"/>
    <mergeCell ref="E73:E74"/>
    <mergeCell ref="F73:F74"/>
  </mergeCells>
  <printOptions/>
  <pageMargins left="0.5511811023622047" right="0.25" top="0.5905500874890639" bottom="0.19684930008748908" header="0.5118099300087489" footer="0.511809930008748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unioni</dc:creator>
  <cp:keywords/>
  <dc:description/>
  <cp:lastModifiedBy>user</cp:lastModifiedBy>
  <cp:lastPrinted>2014-03-14T08:30:17Z</cp:lastPrinted>
  <dcterms:created xsi:type="dcterms:W3CDTF">2009-07-15T05:51:21Z</dcterms:created>
  <dcterms:modified xsi:type="dcterms:W3CDTF">2014-03-14T08:37:18Z</dcterms:modified>
  <cp:category/>
  <cp:version/>
  <cp:contentType/>
  <cp:contentStatus/>
</cp:coreProperties>
</file>