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820" windowHeight="3885" activeTab="0"/>
  </bookViews>
  <sheets>
    <sheet name="Kapaku" sheetId="1" r:id="rId1"/>
    <sheet name="Aktivet e detajuara" sheetId="2" r:id="rId2"/>
    <sheet name="Te ardhura e shpenzime" sheetId="3" r:id="rId3"/>
    <sheet name="FLUKSI MONETAR" sheetId="4" r:id="rId4"/>
    <sheet name="Kapitali" sheetId="5" r:id="rId5"/>
    <sheet name="analiza" sheetId="6" r:id="rId6"/>
    <sheet name="Shen shpjeguese" sheetId="7" r:id="rId7"/>
  </sheets>
  <definedNames>
    <definedName name="_xlnm.Print_Area" localSheetId="1">'Aktivet e detajuara'!$B$3:$F$55</definedName>
    <definedName name="_xlnm.Print_Area" localSheetId="5">'analiza'!$B$2:$J$52</definedName>
    <definedName name="_xlnm.Print_Area" localSheetId="3">'FLUKSI MONETAR'!#REF!</definedName>
    <definedName name="_xlnm.Print_Area" localSheetId="0">'Kapaku'!$B$2:$L$40</definedName>
    <definedName name="_xlnm.Print_Area" localSheetId="4">'Kapitali'!$A$1:$K$23</definedName>
    <definedName name="_xlnm.Print_Area" localSheetId="2">'Te ardhura e shpenzime'!$B$1:$L$31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9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Vendimi i asamblese nr 04 dt 14.06.2010
</t>
        </r>
      </text>
    </comment>
  </commentList>
</comments>
</file>

<file path=xl/sharedStrings.xml><?xml version="1.0" encoding="utf-8"?>
<sst xmlns="http://schemas.openxmlformats.org/spreadsheetml/2006/main" count="511" uniqueCount="403">
  <si>
    <t>I</t>
  </si>
  <si>
    <t>II</t>
  </si>
  <si>
    <t>III</t>
  </si>
  <si>
    <t xml:space="preserve"> </t>
  </si>
  <si>
    <t>Shpenzime te tjera rrjedhese</t>
  </si>
  <si>
    <t>Ndertesa</t>
  </si>
  <si>
    <t>AKTIVET</t>
  </si>
  <si>
    <t>Shenimet</t>
  </si>
  <si>
    <t>AKTIVET AFATSHKURTERA</t>
  </si>
  <si>
    <t>Aktive monetare</t>
  </si>
  <si>
    <t>Derivative dhe aktive te mbajtura per tregetim</t>
  </si>
  <si>
    <t>(i)</t>
  </si>
  <si>
    <t>Derivativet</t>
  </si>
  <si>
    <t>(ii)</t>
  </si>
  <si>
    <t>Aktivet e mbajtura per tregetim</t>
  </si>
  <si>
    <t>Totali 2</t>
  </si>
  <si>
    <t>Aktive te tjera financiare afatshkurtera</t>
  </si>
  <si>
    <t>(iii)</t>
  </si>
  <si>
    <t>(iv)</t>
  </si>
  <si>
    <t>Totali 3</t>
  </si>
  <si>
    <t>Inventari</t>
  </si>
  <si>
    <t>(v)</t>
  </si>
  <si>
    <t>Ledet e para</t>
  </si>
  <si>
    <t>Prodhimi ne proces</t>
  </si>
  <si>
    <t>Produkte te gateshme</t>
  </si>
  <si>
    <t>Mallra per rishitje</t>
  </si>
  <si>
    <t>Totali 4</t>
  </si>
  <si>
    <t>Aktivet biologjike afatshkurtera</t>
  </si>
  <si>
    <t>Aktivet afatshkurtera te mbajtura per shitje</t>
  </si>
  <si>
    <t>Parapagimet dhe shpenzimet e shtyra</t>
  </si>
  <si>
    <t>AKTIVET AFATGJATA</t>
  </si>
  <si>
    <t>Investimet financiare afatgjata</t>
  </si>
  <si>
    <t>Pjesemarrje te tjera ne njesi te kontrolluara (vetem ne PF )</t>
  </si>
  <si>
    <t>Aksione dhe investime te tjera ne pjesemarrje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</si>
  <si>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</si>
  <si>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</si>
  <si>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</si>
  <si>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</si>
  <si>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</si>
  <si>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Makineri dhe pajisje</t>
  </si>
  <si>
    <t>Aktive te tjera afatgjata materiale ( me vl. kontabel )</t>
  </si>
  <si>
    <t>Aktivet biologjike afatgjata</t>
  </si>
  <si>
    <t>Aktive afatgjata jomateriale</t>
  </si>
  <si>
    <t>Emri I mire</t>
  </si>
  <si>
    <t>Shpenzimet e zhvillimit</t>
  </si>
  <si>
    <t>Aktive te tjera afatgjata jomateriale</t>
  </si>
  <si>
    <t>Kapital aksionar I pa paguar</t>
  </si>
  <si>
    <t xml:space="preserve">Aktive te tjera afatgjata </t>
  </si>
  <si>
    <t>TOTALI I AKTIVEVE AFATGJATA ( II )</t>
  </si>
  <si>
    <t>TOTALI I AKTIVEVE  ( I + II )</t>
  </si>
  <si>
    <t>DETYRIMET AFATSHKURTERA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</si>
  <si>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</si>
  <si>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</si>
  <si>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</si>
  <si>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</si>
  <si>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</si>
  <si>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</si>
  <si>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</si>
  <si>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</si>
  <si>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</si>
  <si>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</si>
  <si>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afatshkurtera</t>
  </si>
  <si>
    <t>TOTALI I DETYRIMEVE AFATSHKURTERA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</si>
  <si>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</si>
  <si>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</si>
  <si>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</si>
  <si>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</si>
  <si>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</si>
  <si>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</si>
  <si>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 II )</t>
  </si>
  <si>
    <t>TOTALI I DETYRIMEVE</t>
  </si>
  <si>
    <t>KAPITALI</t>
  </si>
  <si>
    <t>Aksionet e pakices ( perdoret vetem ne pasqyrat financiare te konsoliduara )</t>
  </si>
  <si>
    <t>Kapitali qe I perket aksionareve te shoqerise meme ( perdoret vetem ne PF te konsoliduara )</t>
  </si>
  <si>
    <t>Kapitali aksionar</t>
  </si>
  <si>
    <t>Primi I aksionit</t>
  </si>
  <si>
    <t>Njesite dhe aksionet e thesarit ( negative )</t>
  </si>
  <si>
    <t>Rezerva statusore</t>
  </si>
  <si>
    <t>Rezerva ligjore</t>
  </si>
  <si>
    <t>Rezerva te tjera</t>
  </si>
  <si>
    <t>Fitimet e pa shperndara</t>
  </si>
  <si>
    <t>Fitimi ( humbja ) e vitit financiar</t>
  </si>
  <si>
    <t>TOTALI I KAPITALIT ( III )</t>
  </si>
  <si>
    <t>TOTALI I DETYRIMEVE KAPITALIT ( I,II,III )</t>
  </si>
  <si>
    <t>Pershkrimi I Elementeve</t>
  </si>
  <si>
    <t>Referencat  Nr  llog.</t>
  </si>
  <si>
    <t>Shitjet neto</t>
  </si>
  <si>
    <t>701, 705</t>
  </si>
  <si>
    <t>Te ardhura te tjera nga veprimtarite e shfrytezimit</t>
  </si>
  <si>
    <t>Ndryshimet ne inventarin e produkteve te gatshme dhe prodhimit ne proces</t>
  </si>
  <si>
    <t>Materialet e konsumuara</t>
  </si>
  <si>
    <t>Kosto e punes</t>
  </si>
  <si>
    <t>601 - 608 X</t>
  </si>
  <si>
    <t>641 - 648</t>
  </si>
  <si>
    <t>pagat e personelit</t>
  </si>
  <si>
    <t>shpenzimet per sigurimet shoqerore dhe shendetesore</t>
  </si>
  <si>
    <t>Amortizimet dhe zhvleresimet</t>
  </si>
  <si>
    <t>68 X</t>
  </si>
  <si>
    <t>61 - 63</t>
  </si>
  <si>
    <t>Totali I shpenzimeve  ( shuma 4 - 7 )</t>
  </si>
  <si>
    <t>Fitimi apo humbja nga veprimtaria kryesore ( 1+2+/-3-8 )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</si>
  <si>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</si>
  <si>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</si>
  <si>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</si>
  <si>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</si>
  <si>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 xml:space="preserve">Te ardhurat dhe shpenzimet nga interesat </t>
  </si>
  <si>
    <t>761, 661</t>
  </si>
  <si>
    <t>762, 662</t>
  </si>
  <si>
    <t xml:space="preserve">763, 764, 765   664, 665    </t>
  </si>
  <si>
    <t>767, 667</t>
  </si>
  <si>
    <t>Fitimet ( humbjet ) nga kursi I kembimit</t>
  </si>
  <si>
    <t>769, 669</t>
  </si>
  <si>
    <t>Te ardhura dhe shpenzime te tjera financiare</t>
  </si>
  <si>
    <t>768, 668</t>
  </si>
  <si>
    <t>Totali I te ardhurave dhe shpenzimeve financiare ( 12.1+/-12.2+/-12.3+/-12.4 )</t>
  </si>
  <si>
    <t>Fitimi ( humbja ) para tatimit ( 9+/-13 )</t>
  </si>
  <si>
    <t>Fitimi ( humbja ) neto e vitit financiar ( 14 - 15 )</t>
  </si>
  <si>
    <t xml:space="preserve">                     PASQYRA E TE ARDHURAVE DHE SHPENZIMEVE</t>
  </si>
  <si>
    <t>Fluksi monetar nga veprimtarite investuese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</si>
  <si>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</si>
  <si>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</si>
  <si>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</si>
  <si>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</si>
  <si>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</si>
  <si>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Mjetet monetare ne fund te periudhes kontabel</t>
  </si>
  <si>
    <t>Kapitali aksionar qe I perket aksionereve te shoqerise meme</t>
  </si>
  <si>
    <t>Aksionet e thesarit</t>
  </si>
  <si>
    <t>Rezerva statusore dhe ligjore</t>
  </si>
  <si>
    <t>Rezerva te konvertimit te monedhave te huaja</t>
  </si>
  <si>
    <t>Fitimi I pashperndare</t>
  </si>
  <si>
    <t>Totali</t>
  </si>
  <si>
    <t>Zoterimet e aksionereve te pakices</t>
  </si>
  <si>
    <t>Efekti I ndryshimeve ne politikat kontabel</t>
  </si>
  <si>
    <t>Pozicioni I rregulluar</t>
  </si>
  <si>
    <t>Efektet e ndryshimit te kurseve te kembimit gjate konsolidimit</t>
  </si>
  <si>
    <t>Totali I te ardhurave apo I shpenzimeve, qe nuk jane njohur ne pasqyren e te ardhurave dhe shpenzimeve</t>
  </si>
  <si>
    <t>Fitimi neto I vitit financiar</t>
  </si>
  <si>
    <t>Dividentet e paguar</t>
  </si>
  <si>
    <t>Transferime ne rezerven e detyrueshme statutore</t>
  </si>
  <si>
    <t>Emetim I kapitalit aksionar</t>
  </si>
  <si>
    <t>Pozicioni me 31 dhjetor 2006</t>
  </si>
  <si>
    <t>Fitimi neto per periudhen kontabel</t>
  </si>
  <si>
    <t>Aksione te thesarit te riblera</t>
  </si>
  <si>
    <t>Pozicioni me 31 dhjetor 2007</t>
  </si>
  <si>
    <t>Totali I te Ardhurave  ( shuma 1+2+/-3 )</t>
  </si>
  <si>
    <t>( Bazuar ne klasifikimin e Shpenzimeve sipas Natyres  )</t>
  </si>
  <si>
    <t>Pozicioni me 31 dhjetor 2008</t>
  </si>
  <si>
    <t>Viti 2008</t>
  </si>
  <si>
    <t>PASIVET</t>
  </si>
  <si>
    <t>Te dhena identifikuese</t>
  </si>
  <si>
    <t>Emri</t>
  </si>
  <si>
    <t>Nipt</t>
  </si>
  <si>
    <t>Te dhena te tjera</t>
  </si>
  <si>
    <t xml:space="preserve">Pasqyra Finaciare </t>
  </si>
  <si>
    <t>Individuale</t>
  </si>
  <si>
    <t>Konsoliduara</t>
  </si>
  <si>
    <t>Monedha</t>
  </si>
  <si>
    <t>Periudha Kontabel</t>
  </si>
  <si>
    <t>PASQYRAT    FINANCIARE</t>
  </si>
  <si>
    <t>te ndryshuar , dhe ne Standartet Kombetare te Kontabilitetit - SNK-2</t>
  </si>
  <si>
    <t>401,442-469</t>
  </si>
  <si>
    <t>311-327,391</t>
  </si>
  <si>
    <t>371-374-376</t>
  </si>
  <si>
    <t>481-83,486-88</t>
  </si>
  <si>
    <t xml:space="preserve"> 431,437,441-449</t>
  </si>
  <si>
    <t>451,455-457,467</t>
  </si>
  <si>
    <t>401-409,451-467</t>
  </si>
  <si>
    <t>Data e krijimit    27.05.2004</t>
  </si>
  <si>
    <t xml:space="preserve">   Leke</t>
  </si>
  <si>
    <t>ABG Ndertim</t>
  </si>
  <si>
    <t>Nr Regjistrit Tregetar 22490</t>
  </si>
  <si>
    <t>22.12.1999.</t>
  </si>
  <si>
    <t>"ABG Ndertim" shpk</t>
  </si>
  <si>
    <t>Mbeshtetur ne ligjin nr 9228 dt 29.04.2004 " Per Kontabilitetin dhe Pasqyrat Financiare</t>
  </si>
  <si>
    <t>PASIVET DHE KAPITALI</t>
  </si>
  <si>
    <t>shpenzime te panjohura per efekt fiskal</t>
  </si>
  <si>
    <t>Shpenzimet e tatimit mbi fitimin (14+14.1)*10%</t>
  </si>
  <si>
    <t>Arka</t>
  </si>
  <si>
    <t>Bankat</t>
  </si>
  <si>
    <r>
      <rPr>
        <sz val="10"/>
        <rFont val="Arial"/>
        <family val="2"/>
      </rPr>
      <t>Shoqeria</t>
    </r>
    <r>
      <rPr>
        <b/>
        <sz val="10"/>
        <rFont val="Arial"/>
        <family val="2"/>
      </rPr>
      <t xml:space="preserve">  ABG Ndertim shpk</t>
    </r>
  </si>
  <si>
    <t>Nipt   J 03816401 O</t>
  </si>
  <si>
    <t>viti 2008</t>
  </si>
  <si>
    <r>
      <t xml:space="preserve">Emetim I kapitalit aksionar </t>
    </r>
    <r>
      <rPr>
        <sz val="8"/>
        <color indexed="60"/>
        <rFont val="Arial Narrow"/>
        <family val="2"/>
      </rPr>
      <t>(Fitim  Pjesmarrje)</t>
    </r>
  </si>
  <si>
    <t>TVSH</t>
  </si>
  <si>
    <t>T Fitimi</t>
  </si>
  <si>
    <t>Sig shoq</t>
  </si>
  <si>
    <t>TAP</t>
  </si>
  <si>
    <t>Pagesa</t>
  </si>
  <si>
    <t>Blerje</t>
  </si>
  <si>
    <t>Krijuar(shitje)</t>
  </si>
  <si>
    <t>Emertimi</t>
  </si>
  <si>
    <t>Shpenzime te shtyra</t>
  </si>
  <si>
    <t>Llog Kliente</t>
  </si>
  <si>
    <t>Llog Ortake</t>
  </si>
  <si>
    <t>Dteyrim Shoq Cabej-ABG Ndertim</t>
  </si>
  <si>
    <t>Llog Furnitore</t>
  </si>
  <si>
    <t>Llog Arketime paradhenie</t>
  </si>
  <si>
    <t>Analiza e shpenzimeve</t>
  </si>
  <si>
    <t>Ndry gjendje</t>
  </si>
  <si>
    <t>Totali blerje</t>
  </si>
  <si>
    <t>Panjohura</t>
  </si>
  <si>
    <t>Nr</t>
  </si>
  <si>
    <t>4=1-(2+3)</t>
  </si>
  <si>
    <t>Materiale</t>
  </si>
  <si>
    <t>Sherbim tel-cel</t>
  </si>
  <si>
    <t>Furnitura</t>
  </si>
  <si>
    <t>Komis bankare</t>
  </si>
  <si>
    <t xml:space="preserve">Sipermarrje </t>
  </si>
  <si>
    <t>Paga bruto</t>
  </si>
  <si>
    <t>Sig shoq neto</t>
  </si>
  <si>
    <t>Shpenzime njohura</t>
  </si>
  <si>
    <t>Shpenzime panjohura</t>
  </si>
  <si>
    <t>Totali shpenzime</t>
  </si>
  <si>
    <t>Te ardhura deklaruar</t>
  </si>
  <si>
    <t>Fitimi kontabel</t>
  </si>
  <si>
    <t>Fitimi Fiskal</t>
  </si>
  <si>
    <t>Tatim fitimi</t>
  </si>
  <si>
    <t>3=2-1</t>
  </si>
  <si>
    <t>4=3+1.2</t>
  </si>
  <si>
    <t>5=4*10%</t>
  </si>
  <si>
    <t>Fitim neto(bilanc)</t>
  </si>
  <si>
    <t>6=3-5</t>
  </si>
  <si>
    <t>Analiz</t>
  </si>
  <si>
    <t>Total</t>
  </si>
  <si>
    <t>Treguesi</t>
  </si>
  <si>
    <r>
      <rPr>
        <u val="single"/>
        <sz val="8"/>
        <rFont val="Arial"/>
        <family val="2"/>
      </rPr>
      <t>Llog</t>
    </r>
    <r>
      <rPr>
        <b/>
        <u val="single"/>
        <sz val="9"/>
        <rFont val="Arial"/>
        <family val="2"/>
      </rPr>
      <t xml:space="preserve"> Akt Afatgj Mater</t>
    </r>
  </si>
  <si>
    <r>
      <rPr>
        <u val="single"/>
        <sz val="8"/>
        <rFont val="Arial"/>
        <family val="2"/>
      </rPr>
      <t>Llog</t>
    </r>
    <r>
      <rPr>
        <b/>
        <u val="single"/>
        <sz val="9"/>
        <rFont val="Arial"/>
        <family val="2"/>
      </rPr>
      <t xml:space="preserve"> Inventare</t>
    </r>
  </si>
  <si>
    <t>Permbledhje e tabeles te  ardhures dhe shpenzimeve</t>
  </si>
  <si>
    <t>Analitike</t>
  </si>
  <si>
    <t>Fusha e veprimtarise- NDERTIME</t>
  </si>
  <si>
    <t>Kontabilitet</t>
  </si>
  <si>
    <t>Blerta BENDO</t>
  </si>
  <si>
    <t>Administrator</t>
  </si>
  <si>
    <t>Dhimiter BENDO</t>
  </si>
  <si>
    <t>"ABG Ndertim shpk" Lushnje</t>
  </si>
  <si>
    <t>Element Pasq Kons (50% Fitimi Cabej-ABG Ndertim)</t>
  </si>
  <si>
    <t>Gjendje 31.12.2009</t>
  </si>
  <si>
    <t>Gjendja 31.12.2009</t>
  </si>
  <si>
    <t>Minusim i  arketimeve paradhenie  pall Bulevard</t>
  </si>
  <si>
    <t>CMF shitje perjashtuar 09</t>
  </si>
  <si>
    <t>sistemim i vitit 2009</t>
  </si>
  <si>
    <t xml:space="preserve">Kontribut ortaku ABG </t>
  </si>
  <si>
    <t>Prime te sigurimit</t>
  </si>
  <si>
    <t>Humbje nga kembimi</t>
  </si>
  <si>
    <t>Parapagesat per furnizime dhe inventar i imet</t>
  </si>
  <si>
    <t>Viti 2009</t>
  </si>
  <si>
    <t>Dalje</t>
  </si>
  <si>
    <t>Hyrje</t>
  </si>
  <si>
    <t>702-708 X</t>
  </si>
  <si>
    <r>
      <rPr>
        <sz val="10"/>
        <rFont val="Arial"/>
        <family val="2"/>
      </rPr>
      <t>Shoqeria</t>
    </r>
    <r>
      <rPr>
        <b/>
        <sz val="10"/>
        <rFont val="Arial"/>
        <family val="2"/>
      </rPr>
      <t xml:space="preserve">  ABG Ndertim shpk</t>
    </r>
  </si>
  <si>
    <t>viti 2009</t>
  </si>
  <si>
    <t>Rritja/Renia neto e mjeteve monetare</t>
  </si>
  <si>
    <t>MM neto e perdorur ne veprimtarite Financiare</t>
  </si>
  <si>
    <t>Pagesat e detyrimive te qerase financiare</t>
  </si>
  <si>
    <t>Kapitali Aksionar</t>
  </si>
  <si>
    <t>Te ardhura nga emetimi i kapitalit aksioner</t>
  </si>
  <si>
    <t>MM neto te perdoruara ne veprimtarite investuese</t>
  </si>
  <si>
    <t>Interesi i arketuar</t>
  </si>
  <si>
    <t>Te ardhura nga shitja e paisjeve</t>
  </si>
  <si>
    <t>Blerja e aktiveve afatgjata materiale</t>
  </si>
  <si>
    <t>Blerja e njesisese kontrolluar X minus parate e Arketuara</t>
  </si>
  <si>
    <t>MM neto nga aktivitetet e shfrytezimit</t>
  </si>
  <si>
    <t>Tatim mbi fitimin i paguar</t>
  </si>
  <si>
    <t>Interesi i paguar</t>
  </si>
  <si>
    <t>MM te perfituara nga aktivitetet</t>
  </si>
  <si>
    <t>nga aktiviteti</t>
  </si>
  <si>
    <t>Rritje/renie ne tepricen e detyrimeve ,per tu paguar</t>
  </si>
  <si>
    <t>Rritje/renie ne Tepricen/parapagime dhe shpenz te shtyra</t>
  </si>
  <si>
    <t>Rritje/renie ne Tepricen e inventarit</t>
  </si>
  <si>
    <t>nga aktiviteti,si dhe kerkesave te arketueshme te tjera</t>
  </si>
  <si>
    <t xml:space="preserve">Rritje/renie ne tepricen e kerkesave te arketueshme </t>
  </si>
  <si>
    <t>Shpenzime per interesa</t>
  </si>
  <si>
    <t>Te ardhura nga Investimet</t>
  </si>
  <si>
    <t>Humbje nga kembimet valutore</t>
  </si>
  <si>
    <t>Diference konvertimi</t>
  </si>
  <si>
    <t>Amortizimin</t>
  </si>
  <si>
    <t>Rregullime per :</t>
  </si>
  <si>
    <t>Fitimi para tatimit</t>
  </si>
  <si>
    <t>Fluksi i parave nga veprimtaria e shfrytezimit</t>
  </si>
  <si>
    <t>2009</t>
  </si>
  <si>
    <t>Periudha</t>
  </si>
  <si>
    <t>Pasqyra e fluksit monetar - Metoda Indirekte</t>
  </si>
  <si>
    <t xml:space="preserve">Pasqyra   e   Fluksit   Monetar  -  Metoda  Indirekte   </t>
  </si>
  <si>
    <t>Pozicioni me 31 dhjetor 2009</t>
  </si>
  <si>
    <t>Me seli Lgj "Kongresi",Godina "Art &amp;Business Center", kt 5,Lushnje.  Cel   0674020122  /  06940 05122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</si>
  <si>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</si>
  <si>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</si>
  <si>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</si>
  <si>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</si>
  <si>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</si>
  <si>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</si>
  <si>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</si>
  <si>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</si>
  <si>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</si>
  <si>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</si>
  <si>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</si>
  <si>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</si>
  <si>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</si>
  <si>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</si>
  <si>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</si>
  <si>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</si>
  <si>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</si>
  <si>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</si>
  <si>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</si>
  <si>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</si>
  <si>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</si>
  <si>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</si>
  <si>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</si>
  <si>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</si>
  <si>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</si>
  <si>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</si>
  <si>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</si>
  <si>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</si>
  <si>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</si>
  <si>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</si>
  <si>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</si>
  <si>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</si>
  <si>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</si>
  <si>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</si>
  <si>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</si>
  <si>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</si>
  <si>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</si>
  <si>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</si>
  <si>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</si>
  <si>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</si>
  <si>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</si>
  <si>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</si>
  <si>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</si>
  <si>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</si>
  <si>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</si>
  <si>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</si>
  <si>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</si>
  <si>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</si>
  <si>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</si>
  <si>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</si>
  <si>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</si>
  <si>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</si>
  <si>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</si>
  <si>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</si>
  <si>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Per Drejtimin  e Njesise  Ekonomike</t>
  </si>
  <si>
    <t>(   ________________  )</t>
  </si>
  <si>
    <t xml:space="preserve">                           SHENIME  SHPJEGUESE</t>
  </si>
  <si>
    <r>
      <t xml:space="preserve">Llogari / Kerkesa te arketueshme </t>
    </r>
    <r>
      <rPr>
        <sz val="8"/>
        <color indexed="10"/>
        <rFont val="Palatino Linotype"/>
        <family val="1"/>
      </rPr>
      <t>(TF)</t>
    </r>
  </si>
  <si>
    <r>
      <t>Investime te tjera financiare</t>
    </r>
    <r>
      <rPr>
        <sz val="8"/>
        <color indexed="10"/>
        <rFont val="Palatino Linotype"/>
        <family val="1"/>
      </rPr>
      <t xml:space="preserve"> Kliente situacione</t>
    </r>
  </si>
  <si>
    <r>
      <t xml:space="preserve">Hua te tjera </t>
    </r>
    <r>
      <rPr>
        <sz val="8"/>
        <color indexed="10"/>
        <rFont val="Times New Roman"/>
        <family val="1"/>
      </rPr>
      <t xml:space="preserve"> (Ortaku+ cabej pegaso)</t>
    </r>
  </si>
  <si>
    <t>Blerje paisje kompjuterike</t>
  </si>
  <si>
    <t>Celje 01.01.2010</t>
  </si>
  <si>
    <t>Gjendje 31.12.2010</t>
  </si>
  <si>
    <t>Gjendje dt 31.12.10</t>
  </si>
  <si>
    <t>Kosto/2010</t>
  </si>
  <si>
    <t xml:space="preserve">Shpenzime  mirmbajtje mak </t>
  </si>
  <si>
    <t>Ndihma per te permbyturit</t>
  </si>
  <si>
    <t>Analiza laboratori betoni</t>
  </si>
  <si>
    <t>Energji elektrike e pronareve</t>
  </si>
  <si>
    <t>Gjendja 31.12.10</t>
  </si>
  <si>
    <t>Gjendje 01.01.2010</t>
  </si>
  <si>
    <t>Krijuar 2010</t>
  </si>
  <si>
    <t>Situacione me tvsh/10</t>
  </si>
  <si>
    <t>Gjendja 31.12.2010</t>
  </si>
  <si>
    <t>Detyrime per furnitura 2010</t>
  </si>
  <si>
    <t>Likujduar furnitura 2010</t>
  </si>
  <si>
    <t>Likujduar 2010</t>
  </si>
  <si>
    <t>Gjendja 01.01.10</t>
  </si>
  <si>
    <t>Noteri k.sh. Ilda sharra</t>
  </si>
  <si>
    <t>Pakesime(Kompesim)</t>
  </si>
  <si>
    <t>Tvsh e panjohur</t>
  </si>
  <si>
    <t>ABCenter</t>
  </si>
  <si>
    <t>Bulevard</t>
  </si>
  <si>
    <t>BILANCI ME 31.12.2010   ABG Ndertim shpk</t>
  </si>
  <si>
    <t>Totali dt 31.12.2010</t>
  </si>
  <si>
    <t>Parapagime 2010</t>
  </si>
  <si>
    <t>Iventar i imet 2010</t>
  </si>
  <si>
    <r>
      <t xml:space="preserve">Detyrime tatimore </t>
    </r>
    <r>
      <rPr>
        <sz val="8"/>
        <color indexed="53"/>
        <rFont val="Times New Roman"/>
        <family val="1"/>
      </rPr>
      <t>(Sshoq+TAP+ detyrime te tjera tat)</t>
    </r>
  </si>
  <si>
    <t xml:space="preserve">Llog  Parapag. per furnizim dhe inventar i imet </t>
  </si>
  <si>
    <t xml:space="preserve">Amortizime </t>
  </si>
  <si>
    <t>shpenzimet</t>
  </si>
  <si>
    <t xml:space="preserve">Amortizimi aktiveve </t>
  </si>
  <si>
    <t>Viti 2010</t>
  </si>
  <si>
    <t>Pakesim i aktiveve(rikthim  sipas gjendjes viti 2008)</t>
  </si>
  <si>
    <t xml:space="preserve"> Sistemim (Zbritje) me llogarine Paradhenie</t>
  </si>
  <si>
    <t xml:space="preserve">Sistemime tatimore </t>
  </si>
  <si>
    <t>kliente  te tjere</t>
  </si>
  <si>
    <t>ABN</t>
  </si>
  <si>
    <t>shpenz te periudh. te ardh( Sigurime )</t>
  </si>
  <si>
    <t>Aktivet Monetare</t>
  </si>
  <si>
    <t xml:space="preserve">Alpha bank   </t>
  </si>
  <si>
    <t>31/12/2010</t>
  </si>
  <si>
    <t>RZB</t>
  </si>
  <si>
    <t>Totali Bankat</t>
  </si>
  <si>
    <t>Gjendje</t>
  </si>
  <si>
    <t xml:space="preserve"> Arka </t>
  </si>
  <si>
    <t>31/12/2009</t>
  </si>
  <si>
    <t>Totali aktiveve  Monetare</t>
  </si>
  <si>
    <t xml:space="preserve">Instrumente te tjera borxhi </t>
  </si>
  <si>
    <t>Nga 01.01.2010     Deri 31.12.2010</t>
  </si>
  <si>
    <t>BILANCI ME 31.12.2010 ABG Ndertim shpk</t>
  </si>
  <si>
    <t xml:space="preserve">Llogari / Kerkesa te tjera  te arketueshme </t>
  </si>
  <si>
    <t>Pozicioni me 31 dhjetor 2010</t>
  </si>
  <si>
    <t>Te tjera sipas vend asamblese</t>
  </si>
  <si>
    <t>K 03816401 O</t>
  </si>
  <si>
    <t>Komente  dhe analiza te posteve te bilancit dhe pasqyres se te ardhurave dhe shpenzimeve    ABG Ndertim/2010</t>
  </si>
  <si>
    <t>Komente  dhe analiza te posteve bilanc dhe pasqyres se te ardhurave dhe shpenzimeve ABG Ndertim/2010</t>
  </si>
  <si>
    <t>Data e plotesimit te PF 15.03.2011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</si>
</sst>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NU$&quot;\ #,##0_);\(&quot;NU$&quot;\ #,##0\)"/>
    <numFmt numFmtId="179" formatCode="&quot;NU$&quot;\ #,##0_);[Red]\(&quot;NU$&quot;\ #,##0\)"/>
    <numFmt numFmtId="180" formatCode="&quot;NU$&quot;\ #,##0.00_);\(&quot;NU$&quot;\ #,##0.00\)"/>
    <numFmt numFmtId="181" formatCode="&quot;NU$&quot;\ #,##0.00_);[Red]\(&quot;NU$&quot;\ #,##0.00\)"/>
    <numFmt numFmtId="182" formatCode="_(&quot;NU$&quot;\ * #,##0_);_(&quot;NU$&quot;\ * \(#,##0\);_(&quot;NU$&quot;\ * &quot;-&quot;_);_(@_)"/>
    <numFmt numFmtId="183" formatCode="_(&quot;NU$&quot;\ * #,##0.00_);_(&quot;NU$&quot;\ * \(#,##0.00\);_(&quot;NU$&quot;\ 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_-;_-@_-"/>
    <numFmt numFmtId="189" formatCode="_-* #,##0.00_-;\-* #,##0.00_-;_-* &quot;-&quot;_-;_-@_-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0000000"/>
    <numFmt numFmtId="196" formatCode="_(* #,##0.0_);_(* \(#,##0.0\);_(* &quot;-&quot;?_);_(@_)"/>
  </numFmts>
  <fonts count="8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36"/>
      <name val="Times New Roman"/>
      <family val="1"/>
    </font>
    <font>
      <sz val="8"/>
      <color indexed="10"/>
      <name val="Times New Roman"/>
      <family val="1"/>
    </font>
    <font>
      <sz val="8"/>
      <name val="Arial Narrow"/>
      <family val="2"/>
    </font>
    <font>
      <sz val="11"/>
      <name val="Arial Narrow"/>
      <family val="2"/>
    </font>
    <font>
      <sz val="8"/>
      <color indexed="60"/>
      <name val="Arial Narrow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color indexed="53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u val="single"/>
      <sz val="8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8"/>
      <name val="Monotype Corsiva"/>
      <family val="4"/>
    </font>
    <font>
      <i/>
      <sz val="8"/>
      <name val="Monotype Corsiva"/>
      <family val="4"/>
    </font>
    <font>
      <b/>
      <sz val="8"/>
      <name val="Palatino Linotype"/>
      <family val="1"/>
    </font>
    <font>
      <sz val="8"/>
      <name val="Palatino Linotype"/>
      <family val="1"/>
    </font>
    <font>
      <sz val="8"/>
      <color indexed="10"/>
      <name val="Palatino Linotype"/>
      <family val="1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185" fontId="3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42" applyNumberFormat="1" applyFont="1" applyFill="1" applyAlignment="1">
      <alignment/>
    </xf>
    <xf numFmtId="171" fontId="3" fillId="0" borderId="0" xfId="42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5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85" fontId="3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2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5" fillId="0" borderId="27" xfId="0" applyFont="1" applyBorder="1" applyAlignment="1">
      <alignment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185" fontId="8" fillId="0" borderId="10" xfId="42" applyNumberFormat="1" applyFont="1" applyBorder="1" applyAlignment="1">
      <alignment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185" fontId="21" fillId="0" borderId="10" xfId="42" applyNumberFormat="1" applyFont="1" applyBorder="1" applyAlignment="1">
      <alignment/>
    </xf>
    <xf numFmtId="0" fontId="30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12" fillId="0" borderId="17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5" fontId="1" fillId="0" borderId="10" xfId="42" applyNumberFormat="1" applyFont="1" applyFill="1" applyBorder="1" applyAlignment="1">
      <alignment vertical="center"/>
    </xf>
    <xf numFmtId="169" fontId="1" fillId="0" borderId="10" xfId="43" applyFont="1" applyFill="1" applyBorder="1" applyAlignment="1" quotePrefix="1">
      <alignment vertical="center"/>
    </xf>
    <xf numFmtId="185" fontId="1" fillId="0" borderId="10" xfId="42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85" fontId="1" fillId="0" borderId="10" xfId="42" applyNumberFormat="1" applyFont="1" applyBorder="1" applyAlignment="1">
      <alignment horizontal="left" vertical="center"/>
    </xf>
    <xf numFmtId="185" fontId="1" fillId="0" borderId="10" xfId="42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85" fontId="2" fillId="0" borderId="10" xfId="42" applyNumberFormat="1" applyFont="1" applyFill="1" applyBorder="1" applyAlignment="1">
      <alignment vertical="center"/>
    </xf>
    <xf numFmtId="185" fontId="2" fillId="0" borderId="10" xfId="42" applyNumberFormat="1" applyFont="1" applyBorder="1" applyAlignment="1">
      <alignment vertical="center"/>
    </xf>
    <xf numFmtId="185" fontId="2" fillId="0" borderId="10" xfId="42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31" fillId="0" borderId="10" xfId="0" applyFont="1" applyFill="1" applyBorder="1" applyAlignment="1">
      <alignment vertical="center"/>
    </xf>
    <xf numFmtId="185" fontId="31" fillId="0" borderId="10" xfId="42" applyNumberFormat="1" applyFont="1" applyFill="1" applyBorder="1" applyAlignment="1">
      <alignment vertical="center"/>
    </xf>
    <xf numFmtId="185" fontId="31" fillId="0" borderId="10" xfId="42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5" fontId="32" fillId="0" borderId="10" xfId="42" applyNumberFormat="1" applyFont="1" applyBorder="1" applyAlignment="1">
      <alignment/>
    </xf>
    <xf numFmtId="185" fontId="21" fillId="0" borderId="10" xfId="44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33" fillId="0" borderId="10" xfId="0" applyFont="1" applyBorder="1" applyAlignment="1">
      <alignment vertical="center"/>
    </xf>
    <xf numFmtId="185" fontId="33" fillId="0" borderId="10" xfId="44" applyNumberFormat="1" applyFont="1" applyBorder="1" applyAlignment="1">
      <alignment horizontal="right"/>
    </xf>
    <xf numFmtId="185" fontId="33" fillId="0" borderId="10" xfId="44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85" fontId="21" fillId="0" borderId="10" xfId="44" applyNumberFormat="1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185" fontId="33" fillId="0" borderId="10" xfId="44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vertical="center"/>
    </xf>
    <xf numFmtId="185" fontId="21" fillId="0" borderId="10" xfId="44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185" fontId="33" fillId="0" borderId="10" xfId="44" applyNumberFormat="1" applyFont="1" applyBorder="1" applyAlignment="1">
      <alignment vertical="center"/>
    </xf>
    <xf numFmtId="49" fontId="33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5" fillId="0" borderId="16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16" xfId="0" applyBorder="1" applyAlignment="1">
      <alignment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42" fillId="0" borderId="10" xfId="0" applyFont="1" applyFill="1" applyBorder="1" applyAlignment="1">
      <alignment vertical="center"/>
    </xf>
    <xf numFmtId="185" fontId="42" fillId="0" borderId="10" xfId="42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185" fontId="41" fillId="0" borderId="0" xfId="42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185" fontId="43" fillId="0" borderId="10" xfId="4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85" fontId="44" fillId="0" borderId="10" xfId="42" applyNumberFormat="1" applyFont="1" applyFill="1" applyBorder="1" applyAlignment="1">
      <alignment vertical="center"/>
    </xf>
    <xf numFmtId="185" fontId="44" fillId="0" borderId="10" xfId="42" applyNumberFormat="1" applyFont="1" applyFill="1" applyBorder="1" applyAlignment="1">
      <alignment/>
    </xf>
    <xf numFmtId="185" fontId="43" fillId="0" borderId="10" xfId="42" applyNumberFormat="1" applyFont="1" applyFill="1" applyBorder="1" applyAlignment="1">
      <alignment/>
    </xf>
    <xf numFmtId="0" fontId="45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/>
    </xf>
    <xf numFmtId="0" fontId="1" fillId="0" borderId="0" xfId="42" applyNumberFormat="1" applyFont="1" applyBorder="1" applyAlignment="1">
      <alignment/>
    </xf>
    <xf numFmtId="0" fontId="31" fillId="0" borderId="10" xfId="42" applyNumberFormat="1" applyFont="1" applyBorder="1" applyAlignment="1">
      <alignment vertical="center"/>
    </xf>
    <xf numFmtId="185" fontId="21" fillId="0" borderId="34" xfId="42" applyNumberFormat="1" applyFont="1" applyFill="1" applyBorder="1" applyAlignment="1">
      <alignment/>
    </xf>
    <xf numFmtId="185" fontId="21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185" fontId="6" fillId="0" borderId="37" xfId="42" applyNumberFormat="1" applyFont="1" applyFill="1" applyBorder="1" applyAlignment="1">
      <alignment/>
    </xf>
    <xf numFmtId="185" fontId="6" fillId="0" borderId="38" xfId="42" applyNumberFormat="1" applyFont="1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185" fontId="0" fillId="0" borderId="10" xfId="42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6" fillId="0" borderId="35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9" xfId="0" applyNumberFormat="1" applyFont="1" applyFill="1" applyBorder="1" applyAlignment="1">
      <alignment/>
    </xf>
    <xf numFmtId="14" fontId="0" fillId="0" borderId="40" xfId="0" applyNumberFormat="1" applyFont="1" applyFill="1" applyBorder="1" applyAlignment="1">
      <alignment horizontal="center"/>
    </xf>
    <xf numFmtId="185" fontId="6" fillId="0" borderId="0" xfId="42" applyNumberFormat="1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185" fontId="6" fillId="0" borderId="43" xfId="0" applyNumberFormat="1" applyFont="1" applyFill="1" applyBorder="1" applyAlignment="1">
      <alignment/>
    </xf>
    <xf numFmtId="185" fontId="33" fillId="0" borderId="43" xfId="42" applyNumberFormat="1" applyFont="1" applyFill="1" applyBorder="1" applyAlignment="1">
      <alignment/>
    </xf>
    <xf numFmtId="185" fontId="5" fillId="0" borderId="43" xfId="42" applyNumberFormat="1" applyFont="1" applyFill="1" applyBorder="1" applyAlignment="1">
      <alignment/>
    </xf>
    <xf numFmtId="185" fontId="5" fillId="0" borderId="13" xfId="42" applyNumberFormat="1" applyFont="1" applyFill="1" applyBorder="1" applyAlignment="1">
      <alignment/>
    </xf>
    <xf numFmtId="185" fontId="6" fillId="0" borderId="44" xfId="42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185" fontId="41" fillId="0" borderId="10" xfId="42" applyNumberFormat="1" applyFont="1" applyFill="1" applyBorder="1" applyAlignment="1">
      <alignment/>
    </xf>
    <xf numFmtId="185" fontId="21" fillId="0" borderId="10" xfId="42" applyNumberFormat="1" applyFont="1" applyBorder="1" applyAlignment="1">
      <alignment vertical="center"/>
    </xf>
    <xf numFmtId="185" fontId="21" fillId="0" borderId="10" xfId="42" applyNumberFormat="1" applyFont="1" applyBorder="1" applyAlignment="1">
      <alignment horizontal="left" vertical="center"/>
    </xf>
    <xf numFmtId="185" fontId="33" fillId="0" borderId="10" xfId="42" applyNumberFormat="1" applyFont="1" applyBorder="1" applyAlignment="1">
      <alignment vertical="center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192" fontId="6" fillId="0" borderId="10" xfId="42" applyNumberFormat="1" applyFont="1" applyFill="1" applyBorder="1" applyAlignment="1">
      <alignment/>
    </xf>
    <xf numFmtId="192" fontId="6" fillId="0" borderId="38" xfId="42" applyNumberFormat="1" applyFont="1" applyFill="1" applyBorder="1" applyAlignment="1">
      <alignment/>
    </xf>
    <xf numFmtId="185" fontId="21" fillId="0" borderId="38" xfId="42" applyNumberFormat="1" applyFont="1" applyFill="1" applyBorder="1" applyAlignment="1">
      <alignment/>
    </xf>
    <xf numFmtId="0" fontId="33" fillId="0" borderId="41" xfId="0" applyNumberFormat="1" applyFont="1" applyFill="1" applyBorder="1" applyAlignment="1">
      <alignment/>
    </xf>
    <xf numFmtId="43" fontId="33" fillId="0" borderId="42" xfId="0" applyNumberFormat="1" applyFont="1" applyFill="1" applyBorder="1" applyAlignment="1">
      <alignment/>
    </xf>
    <xf numFmtId="192" fontId="33" fillId="0" borderId="49" xfId="0" applyNumberFormat="1" applyFont="1" applyFill="1" applyBorder="1" applyAlignment="1">
      <alignment/>
    </xf>
    <xf numFmtId="192" fontId="33" fillId="0" borderId="10" xfId="0" applyNumberFormat="1" applyFont="1" applyFill="1" applyBorder="1" applyAlignment="1">
      <alignment/>
    </xf>
    <xf numFmtId="192" fontId="33" fillId="0" borderId="38" xfId="0" applyNumberFormat="1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185" fontId="6" fillId="0" borderId="49" xfId="42" applyNumberFormat="1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85" fontId="6" fillId="0" borderId="49" xfId="0" applyNumberFormat="1" applyFont="1" applyFill="1" applyBorder="1" applyAlignment="1">
      <alignment/>
    </xf>
    <xf numFmtId="0" fontId="6" fillId="0" borderId="39" xfId="0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5" fontId="6" fillId="0" borderId="16" xfId="42" applyNumberFormat="1" applyFont="1" applyFill="1" applyBorder="1" applyAlignment="1">
      <alignment/>
    </xf>
    <xf numFmtId="0" fontId="25" fillId="0" borderId="5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6" fillId="0" borderId="0" xfId="0" applyFont="1" applyFill="1" applyAlignment="1">
      <alignment/>
    </xf>
    <xf numFmtId="185" fontId="6" fillId="0" borderId="43" xfId="42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85" fontId="33" fillId="0" borderId="52" xfId="42" applyNumberFormat="1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85" fontId="21" fillId="0" borderId="42" xfId="42" applyNumberFormat="1" applyFont="1" applyFill="1" applyBorder="1" applyAlignment="1">
      <alignment/>
    </xf>
    <xf numFmtId="185" fontId="6" fillId="0" borderId="5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85" fontId="21" fillId="0" borderId="0" xfId="4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185" fontId="6" fillId="0" borderId="10" xfId="42" applyNumberFormat="1" applyFont="1" applyFill="1" applyBorder="1" applyAlignment="1">
      <alignment/>
    </xf>
    <xf numFmtId="0" fontId="21" fillId="0" borderId="35" xfId="0" applyFont="1" applyFill="1" applyBorder="1" applyAlignment="1">
      <alignment horizontal="right"/>
    </xf>
    <xf numFmtId="0" fontId="21" fillId="0" borderId="36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left"/>
    </xf>
    <xf numFmtId="185" fontId="6" fillId="0" borderId="34" xfId="42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185" fontId="6" fillId="0" borderId="54" xfId="42" applyNumberFormat="1" applyFont="1" applyFill="1" applyBorder="1" applyAlignment="1">
      <alignment/>
    </xf>
    <xf numFmtId="185" fontId="6" fillId="0" borderId="55" xfId="42" applyNumberFormat="1" applyFont="1" applyFill="1" applyBorder="1" applyAlignment="1">
      <alignment/>
    </xf>
    <xf numFmtId="185" fontId="6" fillId="0" borderId="23" xfId="42" applyNumberFormat="1" applyFont="1" applyFill="1" applyBorder="1" applyAlignment="1">
      <alignment/>
    </xf>
    <xf numFmtId="184" fontId="28" fillId="0" borderId="10" xfId="42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85" fontId="22" fillId="0" borderId="38" xfId="0" applyNumberFormat="1" applyFont="1" applyFill="1" applyBorder="1" applyAlignment="1">
      <alignment/>
    </xf>
    <xf numFmtId="0" fontId="28" fillId="0" borderId="42" xfId="0" applyFont="1" applyFill="1" applyBorder="1" applyAlignment="1">
      <alignment horizontal="center"/>
    </xf>
    <xf numFmtId="185" fontId="22" fillId="0" borderId="49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85" fontId="0" fillId="0" borderId="38" xfId="42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6" fillId="0" borderId="56" xfId="42" applyNumberFormat="1" applyFont="1" applyFill="1" applyBorder="1" applyAlignment="1">
      <alignment/>
    </xf>
    <xf numFmtId="185" fontId="0" fillId="0" borderId="56" xfId="42" applyNumberFormat="1" applyFont="1" applyFill="1" applyBorder="1" applyAlignment="1">
      <alignment/>
    </xf>
    <xf numFmtId="185" fontId="0" fillId="0" borderId="57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7" xfId="0" applyNumberFormat="1" applyFont="1" applyFill="1" applyBorder="1" applyAlignment="1">
      <alignment horizontal="center"/>
    </xf>
    <xf numFmtId="192" fontId="0" fillId="0" borderId="10" xfId="42" applyNumberFormat="1" applyFont="1" applyFill="1" applyBorder="1" applyAlignment="1">
      <alignment/>
    </xf>
    <xf numFmtId="192" fontId="0" fillId="0" borderId="38" xfId="42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85" fontId="21" fillId="0" borderId="44" xfId="42" applyNumberFormat="1" applyFont="1" applyFill="1" applyBorder="1" applyAlignment="1">
      <alignment/>
    </xf>
    <xf numFmtId="185" fontId="0" fillId="0" borderId="42" xfId="42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85" fontId="0" fillId="0" borderId="40" xfId="42" applyNumberFormat="1" applyFont="1" applyFill="1" applyBorder="1" applyAlignment="1">
      <alignment/>
    </xf>
    <xf numFmtId="185" fontId="0" fillId="0" borderId="34" xfId="42" applyNumberFormat="1" applyFont="1" applyFill="1" applyBorder="1" applyAlignment="1">
      <alignment/>
    </xf>
    <xf numFmtId="185" fontId="0" fillId="0" borderId="49" xfId="42" applyNumberFormat="1" applyFont="1" applyFill="1" applyBorder="1" applyAlignment="1">
      <alignment/>
    </xf>
    <xf numFmtId="185" fontId="48" fillId="0" borderId="38" xfId="42" applyNumberFormat="1" applyFont="1" applyFill="1" applyBorder="1" applyAlignment="1">
      <alignment/>
    </xf>
    <xf numFmtId="0" fontId="5" fillId="0" borderId="58" xfId="0" applyFont="1" applyFill="1" applyBorder="1" applyAlignment="1">
      <alignment/>
    </xf>
    <xf numFmtId="185" fontId="0" fillId="0" borderId="58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5" fontId="0" fillId="0" borderId="43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0" fillId="0" borderId="0" xfId="42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185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85" fontId="0" fillId="0" borderId="10" xfId="42" applyNumberFormat="1" applyFont="1" applyFill="1" applyBorder="1" applyAlignment="1">
      <alignment horizontal="center"/>
    </xf>
    <xf numFmtId="185" fontId="0" fillId="0" borderId="38" xfId="42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/>
    </xf>
    <xf numFmtId="185" fontId="0" fillId="0" borderId="44" xfId="42" applyNumberFormat="1" applyFont="1" applyFill="1" applyBorder="1" applyAlignment="1">
      <alignment/>
    </xf>
    <xf numFmtId="185" fontId="0" fillId="0" borderId="54" xfId="42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8" fillId="0" borderId="40" xfId="0" applyNumberFormat="1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5" xfId="0" applyFont="1" applyBorder="1" applyAlignment="1">
      <alignment/>
    </xf>
    <xf numFmtId="185" fontId="8" fillId="0" borderId="38" xfId="42" applyNumberFormat="1" applyFont="1" applyBorder="1" applyAlignment="1">
      <alignment/>
    </xf>
    <xf numFmtId="0" fontId="7" fillId="0" borderId="3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left"/>
    </xf>
    <xf numFmtId="185" fontId="8" fillId="0" borderId="42" xfId="42" applyNumberFormat="1" applyFont="1" applyBorder="1" applyAlignment="1">
      <alignment/>
    </xf>
    <xf numFmtId="185" fontId="8" fillId="0" borderId="49" xfId="42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5" fontId="21" fillId="0" borderId="34" xfId="42" applyNumberFormat="1" applyFont="1" applyBorder="1" applyAlignment="1">
      <alignment horizontal="center" vertical="center"/>
    </xf>
    <xf numFmtId="185" fontId="21" fillId="0" borderId="11" xfId="42" applyNumberFormat="1" applyFont="1" applyBorder="1" applyAlignment="1">
      <alignment horizontal="center" vertical="center"/>
    </xf>
    <xf numFmtId="185" fontId="21" fillId="0" borderId="10" xfId="44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zoomScale="115" zoomScaleNormal="115" zoomScalePageLayoutView="0" workbookViewId="0" topLeftCell="A1">
      <selection activeCell="M13" sqref="M13"/>
    </sheetView>
  </sheetViews>
  <sheetFormatPr defaultColWidth="9.140625" defaultRowHeight="12.75"/>
  <cols>
    <col min="1" max="1" width="0.71875" style="0" customWidth="1"/>
    <col min="2" max="2" width="3.7109375" style="0" customWidth="1"/>
    <col min="3" max="3" width="4.57421875" style="0" customWidth="1"/>
    <col min="4" max="4" width="12.28125" style="0" customWidth="1"/>
    <col min="5" max="5" width="16.421875" style="0" customWidth="1"/>
    <col min="6" max="6" width="4.57421875" style="0" customWidth="1"/>
    <col min="7" max="7" width="3.00390625" style="0" customWidth="1"/>
    <col min="8" max="8" width="3.7109375" style="0" customWidth="1"/>
    <col min="11" max="11" width="18.57421875" style="0" customWidth="1"/>
    <col min="12" max="12" width="3.8515625" style="0" customWidth="1"/>
  </cols>
  <sheetData>
    <row r="1" spans="2:9" ht="16.5" thickBot="1">
      <c r="B1" s="29"/>
      <c r="C1" s="29"/>
      <c r="D1" s="29"/>
      <c r="E1" s="29"/>
      <c r="F1" s="29"/>
      <c r="G1" s="29"/>
      <c r="H1" s="29"/>
      <c r="I1" s="29"/>
    </row>
    <row r="2" spans="2:12" ht="15.75">
      <c r="B2" s="53"/>
      <c r="C2" s="61"/>
      <c r="D2" s="61"/>
      <c r="E2" s="347" t="s">
        <v>172</v>
      </c>
      <c r="F2" s="347"/>
      <c r="G2" s="347"/>
      <c r="H2" s="347"/>
      <c r="I2" s="347"/>
      <c r="J2" s="347"/>
      <c r="K2" s="62"/>
      <c r="L2" s="54"/>
    </row>
    <row r="3" spans="2:12" ht="15.75">
      <c r="B3" s="55"/>
      <c r="C3" s="348" t="s">
        <v>284</v>
      </c>
      <c r="D3" s="348"/>
      <c r="E3" s="348"/>
      <c r="F3" s="348"/>
      <c r="G3" s="348"/>
      <c r="H3" s="348"/>
      <c r="I3" s="348"/>
      <c r="J3" s="348"/>
      <c r="K3" s="348"/>
      <c r="L3" s="56"/>
    </row>
    <row r="4" spans="2:12" ht="15.75">
      <c r="B4" s="55"/>
      <c r="C4" s="50"/>
      <c r="D4" s="50"/>
      <c r="E4" s="50"/>
      <c r="F4" s="50"/>
      <c r="G4" s="50"/>
      <c r="H4" s="50"/>
      <c r="I4" s="50"/>
      <c r="J4" s="50"/>
      <c r="K4" s="50"/>
      <c r="L4" s="56"/>
    </row>
    <row r="5" spans="2:12" ht="15.75">
      <c r="B5" s="55"/>
      <c r="C5" s="50"/>
      <c r="D5" s="50"/>
      <c r="E5" s="50"/>
      <c r="F5" s="50"/>
      <c r="G5" s="50"/>
      <c r="H5" s="50"/>
      <c r="I5" s="50"/>
      <c r="J5" s="50"/>
      <c r="K5" s="50"/>
      <c r="L5" s="56"/>
    </row>
    <row r="6" spans="2:12" ht="15.75">
      <c r="B6" s="55"/>
      <c r="C6" s="50"/>
      <c r="D6" s="50"/>
      <c r="E6" s="50"/>
      <c r="F6" s="50"/>
      <c r="G6" s="50"/>
      <c r="H6" s="50"/>
      <c r="I6" s="50"/>
      <c r="J6" s="50"/>
      <c r="K6" s="50"/>
      <c r="L6" s="56"/>
    </row>
    <row r="7" spans="2:12" ht="15.75">
      <c r="B7" s="55"/>
      <c r="C7" s="50"/>
      <c r="D7" s="50"/>
      <c r="E7" s="50"/>
      <c r="F7" s="50"/>
      <c r="G7" s="50"/>
      <c r="H7" s="50"/>
      <c r="I7" s="50"/>
      <c r="J7" s="50"/>
      <c r="K7" s="50"/>
      <c r="L7" s="56"/>
    </row>
    <row r="8" spans="2:12" ht="15.75">
      <c r="B8" s="55"/>
      <c r="C8" s="36"/>
      <c r="D8" s="36"/>
      <c r="E8" s="36"/>
      <c r="F8" s="36"/>
      <c r="G8" s="36"/>
      <c r="H8" s="36"/>
      <c r="I8" s="36"/>
      <c r="J8" s="50"/>
      <c r="K8" s="50"/>
      <c r="L8" s="56"/>
    </row>
    <row r="9" spans="2:12" ht="15.75">
      <c r="B9" s="55"/>
      <c r="C9" s="36"/>
      <c r="D9" s="36"/>
      <c r="E9" s="36"/>
      <c r="F9" s="36"/>
      <c r="G9" s="36"/>
      <c r="H9" s="36"/>
      <c r="I9" s="36"/>
      <c r="J9" s="50"/>
      <c r="K9" s="50"/>
      <c r="L9" s="56"/>
    </row>
    <row r="10" spans="2:12" ht="45.75">
      <c r="B10" s="55"/>
      <c r="C10" s="51" t="s">
        <v>158</v>
      </c>
      <c r="D10" s="51"/>
      <c r="E10" s="51"/>
      <c r="F10" s="51"/>
      <c r="G10" s="51"/>
      <c r="H10" s="51"/>
      <c r="I10" s="51"/>
      <c r="J10" s="51"/>
      <c r="K10" s="52"/>
      <c r="L10" s="56"/>
    </row>
    <row r="11" spans="2:12" ht="15.75">
      <c r="B11" s="55"/>
      <c r="C11" s="36"/>
      <c r="D11" s="36"/>
      <c r="E11" s="36"/>
      <c r="F11" s="350"/>
      <c r="G11" s="350"/>
      <c r="H11" s="350"/>
      <c r="I11" s="350"/>
      <c r="J11" s="50"/>
      <c r="K11" s="50"/>
      <c r="L11" s="56"/>
    </row>
    <row r="12" spans="2:12" ht="15.75">
      <c r="B12" s="55"/>
      <c r="C12" s="36"/>
      <c r="D12" s="50"/>
      <c r="E12" s="50"/>
      <c r="F12" s="50"/>
      <c r="G12" s="50"/>
      <c r="H12" s="50"/>
      <c r="I12" s="50"/>
      <c r="J12" s="50"/>
      <c r="K12" s="50"/>
      <c r="L12" s="56"/>
    </row>
    <row r="13" spans="2:12" ht="15.75">
      <c r="B13" s="55"/>
      <c r="C13" s="349" t="s">
        <v>173</v>
      </c>
      <c r="D13" s="349"/>
      <c r="E13" s="349"/>
      <c r="F13" s="349"/>
      <c r="G13" s="349"/>
      <c r="H13" s="349"/>
      <c r="I13" s="349"/>
      <c r="J13" s="349"/>
      <c r="K13" s="349"/>
      <c r="L13" s="56"/>
    </row>
    <row r="14" spans="2:12" ht="15.75">
      <c r="B14" s="55"/>
      <c r="C14" s="349" t="s">
        <v>159</v>
      </c>
      <c r="D14" s="349"/>
      <c r="E14" s="349"/>
      <c r="F14" s="349"/>
      <c r="G14" s="349"/>
      <c r="H14" s="349"/>
      <c r="I14" s="349"/>
      <c r="J14" s="349"/>
      <c r="K14" s="349"/>
      <c r="L14" s="56"/>
    </row>
    <row r="15" spans="2:12" ht="15.75">
      <c r="B15" s="55"/>
      <c r="C15" s="36"/>
      <c r="D15" s="50"/>
      <c r="E15" s="50"/>
      <c r="F15" s="50"/>
      <c r="G15" s="50"/>
      <c r="H15" s="50"/>
      <c r="I15" s="50"/>
      <c r="J15" s="50"/>
      <c r="K15" s="50"/>
      <c r="L15" s="56"/>
    </row>
    <row r="16" spans="2:12" ht="15.75">
      <c r="B16" s="55"/>
      <c r="C16" s="36"/>
      <c r="D16" s="50"/>
      <c r="E16" s="50"/>
      <c r="F16" s="50"/>
      <c r="G16" s="50"/>
      <c r="H16" s="50"/>
      <c r="I16" s="50"/>
      <c r="J16" s="50"/>
      <c r="K16" s="50"/>
      <c r="L16" s="56"/>
    </row>
    <row r="17" spans="2:12" ht="15.75">
      <c r="B17" s="55"/>
      <c r="C17" s="36"/>
      <c r="D17" s="36"/>
      <c r="E17" s="36"/>
      <c r="F17" s="36"/>
      <c r="G17" s="36"/>
      <c r="H17" s="36"/>
      <c r="I17" s="36"/>
      <c r="J17" s="50"/>
      <c r="K17" s="50"/>
      <c r="L17" s="56"/>
    </row>
    <row r="18" spans="2:12" ht="15.75">
      <c r="B18" s="55"/>
      <c r="C18" s="36"/>
      <c r="D18" s="36"/>
      <c r="E18" s="36"/>
      <c r="F18" s="344"/>
      <c r="G18" s="344"/>
      <c r="H18" s="344"/>
      <c r="I18" s="344"/>
      <c r="J18" s="50"/>
      <c r="K18" s="50"/>
      <c r="L18" s="56"/>
    </row>
    <row r="19" spans="2:12" ht="15.75">
      <c r="B19" s="55"/>
      <c r="C19" s="36"/>
      <c r="D19" s="36"/>
      <c r="E19" s="36"/>
      <c r="F19" s="344"/>
      <c r="G19" s="344"/>
      <c r="H19" s="344"/>
      <c r="I19" s="344"/>
      <c r="J19" s="50"/>
      <c r="K19" s="50"/>
      <c r="L19" s="56"/>
    </row>
    <row r="20" spans="2:12" ht="15.75">
      <c r="B20" s="55"/>
      <c r="C20" s="36"/>
      <c r="D20" s="36"/>
      <c r="E20" s="36"/>
      <c r="F20" s="344"/>
      <c r="G20" s="344"/>
      <c r="H20" s="344"/>
      <c r="I20" s="344"/>
      <c r="J20" s="50"/>
      <c r="K20" s="50"/>
      <c r="L20" s="56"/>
    </row>
    <row r="21" spans="2:12" ht="15.75">
      <c r="B21" s="55"/>
      <c r="C21" s="36"/>
      <c r="D21" s="36"/>
      <c r="E21" s="36"/>
      <c r="F21" s="36"/>
      <c r="G21" s="36"/>
      <c r="H21" s="36"/>
      <c r="I21" s="36"/>
      <c r="J21" s="50"/>
      <c r="K21" s="50"/>
      <c r="L21" s="56"/>
    </row>
    <row r="22" spans="2:12" ht="15.75">
      <c r="B22" s="55"/>
      <c r="C22" s="36"/>
      <c r="D22" s="36"/>
      <c r="E22" s="36"/>
      <c r="F22" s="36"/>
      <c r="G22" s="36"/>
      <c r="H22" s="36"/>
      <c r="I22" s="36"/>
      <c r="J22" s="50"/>
      <c r="K22" s="50"/>
      <c r="L22" s="56"/>
    </row>
    <row r="23" spans="2:12" ht="18.75">
      <c r="B23" s="55"/>
      <c r="C23" s="36"/>
      <c r="D23" s="346"/>
      <c r="E23" s="346"/>
      <c r="F23" s="346"/>
      <c r="G23" s="346"/>
      <c r="H23" s="346"/>
      <c r="I23" s="36"/>
      <c r="J23" s="50"/>
      <c r="K23" s="50"/>
      <c r="L23" s="56"/>
    </row>
    <row r="24" spans="2:12" ht="15.75">
      <c r="B24" s="55"/>
      <c r="C24" s="36"/>
      <c r="D24" s="36"/>
      <c r="E24" s="36"/>
      <c r="F24" s="36"/>
      <c r="G24" s="36"/>
      <c r="H24" s="36"/>
      <c r="I24" s="36"/>
      <c r="J24" s="50"/>
      <c r="K24" s="50"/>
      <c r="L24" s="56"/>
    </row>
    <row r="25" spans="2:12" ht="15.75">
      <c r="B25" s="55"/>
      <c r="C25" s="31"/>
      <c r="D25" s="32"/>
      <c r="E25" s="32"/>
      <c r="F25" s="33"/>
      <c r="G25" s="36"/>
      <c r="H25" s="31"/>
      <c r="I25" s="32"/>
      <c r="J25" s="32"/>
      <c r="K25" s="33"/>
      <c r="L25" s="56"/>
    </row>
    <row r="26" spans="2:12" ht="15.75">
      <c r="B26" s="55"/>
      <c r="C26" s="34"/>
      <c r="D26" s="35" t="s">
        <v>149</v>
      </c>
      <c r="E26" s="36"/>
      <c r="F26" s="37"/>
      <c r="G26" s="36"/>
      <c r="H26" s="34"/>
      <c r="I26" s="35" t="s">
        <v>152</v>
      </c>
      <c r="J26" s="36"/>
      <c r="K26" s="73" t="s">
        <v>154</v>
      </c>
      <c r="L26" s="56"/>
    </row>
    <row r="27" spans="2:12" ht="15.75">
      <c r="B27" s="55"/>
      <c r="C27" s="34"/>
      <c r="D27" s="43"/>
      <c r="E27" s="43"/>
      <c r="F27" s="45"/>
      <c r="G27" s="36"/>
      <c r="H27" s="34"/>
      <c r="I27" s="48"/>
      <c r="J27" s="48"/>
      <c r="K27" s="74"/>
      <c r="L27" s="56"/>
    </row>
    <row r="28" spans="2:12" ht="15.75">
      <c r="B28" s="55"/>
      <c r="C28" s="34"/>
      <c r="D28" s="38" t="s">
        <v>150</v>
      </c>
      <c r="E28" s="65" t="s">
        <v>169</v>
      </c>
      <c r="F28" s="37"/>
      <c r="G28" s="36"/>
      <c r="H28" s="34"/>
      <c r="I28" s="38" t="s">
        <v>153</v>
      </c>
      <c r="J28" s="38"/>
      <c r="K28" s="49"/>
      <c r="L28" s="56"/>
    </row>
    <row r="29" spans="2:12" ht="15.75">
      <c r="B29" s="55"/>
      <c r="C29" s="34"/>
      <c r="D29" s="38"/>
      <c r="E29" s="65"/>
      <c r="F29" s="37"/>
      <c r="G29" s="36"/>
      <c r="H29" s="34"/>
      <c r="I29" s="38"/>
      <c r="J29" s="38"/>
      <c r="K29" s="73" t="s">
        <v>155</v>
      </c>
      <c r="L29" s="56"/>
    </row>
    <row r="30" spans="2:12" ht="15.75">
      <c r="B30" s="55"/>
      <c r="C30" s="34"/>
      <c r="D30" s="38" t="s">
        <v>151</v>
      </c>
      <c r="E30" s="65" t="s">
        <v>399</v>
      </c>
      <c r="F30" s="37"/>
      <c r="G30" s="36"/>
      <c r="H30" s="34"/>
      <c r="I30" s="38" t="s">
        <v>156</v>
      </c>
      <c r="J30" s="38" t="s">
        <v>168</v>
      </c>
      <c r="K30" s="49"/>
      <c r="L30" s="56"/>
    </row>
    <row r="31" spans="2:12" ht="15.75">
      <c r="B31" s="55"/>
      <c r="C31" s="34"/>
      <c r="D31" s="38"/>
      <c r="E31" s="65"/>
      <c r="F31" s="37"/>
      <c r="G31" s="36"/>
      <c r="H31" s="34"/>
      <c r="I31" s="345" t="s">
        <v>232</v>
      </c>
      <c r="J31" s="345"/>
      <c r="K31" s="72" t="s">
        <v>233</v>
      </c>
      <c r="L31" s="56"/>
    </row>
    <row r="32" spans="2:12" ht="15.75">
      <c r="B32" s="55"/>
      <c r="C32" s="34"/>
      <c r="D32" s="70" t="s">
        <v>167</v>
      </c>
      <c r="E32" s="71" t="s">
        <v>171</v>
      </c>
      <c r="F32" s="46"/>
      <c r="G32" s="36"/>
      <c r="H32" s="34"/>
      <c r="I32" s="345" t="s">
        <v>230</v>
      </c>
      <c r="J32" s="345"/>
      <c r="K32" s="75" t="s">
        <v>231</v>
      </c>
      <c r="L32" s="56"/>
    </row>
    <row r="33" spans="2:12" ht="15.75">
      <c r="B33" s="55"/>
      <c r="C33" s="34"/>
      <c r="D33" s="38"/>
      <c r="E33" s="38"/>
      <c r="F33" s="37"/>
      <c r="G33" s="36"/>
      <c r="H33" s="34"/>
      <c r="I33" s="38"/>
      <c r="J33" s="38"/>
      <c r="K33" s="49"/>
      <c r="L33" s="56"/>
    </row>
    <row r="34" spans="2:12" ht="15.75">
      <c r="B34" s="55"/>
      <c r="C34" s="34"/>
      <c r="D34" s="38" t="s">
        <v>170</v>
      </c>
      <c r="E34" s="39"/>
      <c r="F34" s="37"/>
      <c r="G34" s="36"/>
      <c r="H34" s="34"/>
      <c r="I34" s="38" t="s">
        <v>157</v>
      </c>
      <c r="J34" s="39"/>
      <c r="K34" s="49"/>
      <c r="L34" s="56"/>
    </row>
    <row r="35" spans="2:12" ht="15.75">
      <c r="B35" s="55"/>
      <c r="C35" s="34"/>
      <c r="D35" s="38"/>
      <c r="E35" s="38"/>
      <c r="F35" s="37"/>
      <c r="G35" s="36"/>
      <c r="H35" s="34"/>
      <c r="I35" s="38" t="s">
        <v>394</v>
      </c>
      <c r="J35" s="38"/>
      <c r="K35" s="49"/>
      <c r="L35" s="56"/>
    </row>
    <row r="36" spans="2:12" ht="15.75">
      <c r="B36" s="55"/>
      <c r="C36" s="34"/>
      <c r="D36" s="345" t="s">
        <v>229</v>
      </c>
      <c r="E36" s="345"/>
      <c r="F36" s="47"/>
      <c r="G36" s="44"/>
      <c r="H36" s="34"/>
      <c r="I36" s="38" t="s">
        <v>402</v>
      </c>
      <c r="J36" s="38"/>
      <c r="K36" s="47"/>
      <c r="L36" s="56"/>
    </row>
    <row r="37" spans="2:12" ht="15.75">
      <c r="B37" s="55"/>
      <c r="C37" s="34"/>
      <c r="D37" s="70"/>
      <c r="E37" s="65"/>
      <c r="F37" s="37"/>
      <c r="G37" s="36"/>
      <c r="H37" s="34"/>
      <c r="I37" s="36"/>
      <c r="J37" s="30"/>
      <c r="K37" s="72"/>
      <c r="L37" s="56"/>
    </row>
    <row r="38" spans="2:12" ht="15.75">
      <c r="B38" s="55"/>
      <c r="C38" s="34"/>
      <c r="D38" s="36"/>
      <c r="E38" s="30"/>
      <c r="F38" s="46"/>
      <c r="G38" s="36"/>
      <c r="H38" s="34"/>
      <c r="I38" s="36"/>
      <c r="J38" s="30"/>
      <c r="K38" s="46"/>
      <c r="L38" s="56"/>
    </row>
    <row r="39" spans="2:12" ht="15.75">
      <c r="B39" s="55"/>
      <c r="C39" s="40"/>
      <c r="D39" s="41"/>
      <c r="E39" s="41"/>
      <c r="F39" s="42"/>
      <c r="G39" s="36"/>
      <c r="H39" s="40"/>
      <c r="I39" s="41"/>
      <c r="J39" s="41"/>
      <c r="K39" s="42"/>
      <c r="L39" s="56"/>
    </row>
    <row r="40" spans="2:12" ht="16.5" thickBot="1">
      <c r="B40" s="57"/>
      <c r="C40" s="58"/>
      <c r="D40" s="58"/>
      <c r="E40" s="58"/>
      <c r="F40" s="58"/>
      <c r="G40" s="58"/>
      <c r="H40" s="59"/>
      <c r="I40" s="58"/>
      <c r="J40" s="59"/>
      <c r="K40" s="59"/>
      <c r="L40" s="60"/>
    </row>
    <row r="41" spans="2:9" ht="15.75">
      <c r="B41" s="29"/>
      <c r="C41" s="29"/>
      <c r="D41" s="29"/>
      <c r="E41" s="29"/>
      <c r="F41" s="29"/>
      <c r="G41" s="29"/>
      <c r="H41" s="29"/>
      <c r="I41" s="29"/>
    </row>
    <row r="42" spans="2:9" ht="15.75">
      <c r="B42" s="29"/>
      <c r="C42" s="29"/>
      <c r="D42" s="29"/>
      <c r="E42" s="29"/>
      <c r="F42" s="29"/>
      <c r="G42" s="29"/>
      <c r="H42" s="29"/>
      <c r="I42" s="29"/>
    </row>
    <row r="43" spans="2:9" ht="15.75">
      <c r="B43" s="29"/>
      <c r="C43" s="29"/>
      <c r="D43" s="29"/>
      <c r="E43" s="29"/>
      <c r="F43" s="29"/>
      <c r="G43" s="29"/>
      <c r="H43" s="29"/>
      <c r="I43" s="29"/>
    </row>
  </sheetData>
  <sheetProtection/>
  <mergeCells count="12">
    <mergeCell ref="E2:J2"/>
    <mergeCell ref="C3:K3"/>
    <mergeCell ref="C14:K14"/>
    <mergeCell ref="C13:K13"/>
    <mergeCell ref="F11:I11"/>
    <mergeCell ref="F18:I18"/>
    <mergeCell ref="F19:I19"/>
    <mergeCell ref="F20:I20"/>
    <mergeCell ref="D36:E36"/>
    <mergeCell ref="I31:J31"/>
    <mergeCell ref="I32:J32"/>
    <mergeCell ref="D23:H23"/>
  </mergeCells>
  <printOptions/>
  <pageMargins left="0.58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8"/>
  <sheetViews>
    <sheetView zoomScale="130" zoomScaleNormal="130" zoomScalePageLayoutView="0" workbookViewId="0" topLeftCell="A91">
      <selection activeCell="B57" sqref="B57:F103"/>
    </sheetView>
  </sheetViews>
  <sheetFormatPr defaultColWidth="9.140625" defaultRowHeight="12.75"/>
  <cols>
    <col min="1" max="1" width="9.140625" style="5" customWidth="1"/>
    <col min="2" max="2" width="2.8515625" style="5" customWidth="1"/>
    <col min="3" max="3" width="39.57421875" style="5" customWidth="1"/>
    <col min="4" max="4" width="12.8515625" style="5" hidden="1" customWidth="1"/>
    <col min="5" max="5" width="10.57421875" style="5" customWidth="1"/>
    <col min="6" max="6" width="14.57421875" style="5" customWidth="1"/>
    <col min="7" max="7" width="9.140625" style="5" customWidth="1"/>
    <col min="8" max="8" width="12.00390625" style="5" customWidth="1"/>
    <col min="9" max="16384" width="9.140625" style="5" customWidth="1"/>
  </cols>
  <sheetData>
    <row r="1" ht="12.75" customHeight="1"/>
    <row r="2" ht="12.75" customHeight="1"/>
    <row r="3" spans="2:6" ht="12.75" customHeight="1">
      <c r="B3" s="351" t="s">
        <v>368</v>
      </c>
      <c r="C3" s="352"/>
      <c r="D3" s="352"/>
      <c r="E3" s="352"/>
      <c r="F3" s="352"/>
    </row>
    <row r="4" spans="2:6" ht="12.75" customHeight="1">
      <c r="B4" s="196"/>
      <c r="C4" s="196"/>
      <c r="D4" s="196"/>
      <c r="E4" s="196"/>
      <c r="F4" s="196"/>
    </row>
    <row r="5" spans="2:6" ht="12.75" customHeight="1">
      <c r="B5" s="356" t="s">
        <v>6</v>
      </c>
      <c r="C5" s="356"/>
      <c r="D5" s="157" t="s">
        <v>7</v>
      </c>
      <c r="E5" s="157">
        <v>2010</v>
      </c>
      <c r="F5" s="157">
        <v>2009</v>
      </c>
    </row>
    <row r="6" spans="2:6" s="64" customFormat="1" ht="12.75" customHeight="1">
      <c r="B6" s="157" t="s">
        <v>0</v>
      </c>
      <c r="C6" s="158" t="s">
        <v>8</v>
      </c>
      <c r="D6" s="159"/>
      <c r="E6" s="159">
        <v>181198642.02</v>
      </c>
      <c r="F6" s="159">
        <v>114863009</v>
      </c>
    </row>
    <row r="7" spans="2:6" s="64" customFormat="1" ht="12.75" customHeight="1">
      <c r="B7" s="157">
        <v>1</v>
      </c>
      <c r="C7" s="158" t="s">
        <v>9</v>
      </c>
      <c r="D7" s="159">
        <v>512531</v>
      </c>
      <c r="E7" s="159">
        <v>1152775.21</v>
      </c>
      <c r="F7" s="159">
        <v>5277903</v>
      </c>
    </row>
    <row r="8" spans="2:6" s="64" customFormat="1" ht="12.75" customHeight="1">
      <c r="B8" s="194" t="s">
        <v>11</v>
      </c>
      <c r="C8" s="160" t="s">
        <v>177</v>
      </c>
      <c r="D8" s="161">
        <v>551559</v>
      </c>
      <c r="E8" s="161">
        <v>313149.97</v>
      </c>
      <c r="F8" s="161">
        <v>3482973</v>
      </c>
    </row>
    <row r="9" spans="2:6" s="64" customFormat="1" ht="12.75" customHeight="1">
      <c r="B9" s="194" t="s">
        <v>13</v>
      </c>
      <c r="C9" s="11" t="s">
        <v>178</v>
      </c>
      <c r="D9" s="161">
        <v>552559590</v>
      </c>
      <c r="E9" s="161">
        <v>839625.24</v>
      </c>
      <c r="F9" s="161">
        <v>1794930</v>
      </c>
    </row>
    <row r="10" spans="2:6" s="64" customFormat="1" ht="12.75" customHeight="1">
      <c r="B10" s="157">
        <v>2</v>
      </c>
      <c r="C10" s="158" t="s">
        <v>10</v>
      </c>
      <c r="D10" s="159"/>
      <c r="E10" s="159"/>
      <c r="F10" s="159"/>
    </row>
    <row r="11" spans="2:6" ht="12.75" customHeight="1">
      <c r="B11" s="194" t="s">
        <v>11</v>
      </c>
      <c r="C11" s="160" t="s">
        <v>12</v>
      </c>
      <c r="D11" s="161">
        <v>551559</v>
      </c>
      <c r="E11" s="161"/>
      <c r="F11" s="161"/>
    </row>
    <row r="12" spans="2:6" ht="12.75" customHeight="1">
      <c r="B12" s="194" t="s">
        <v>13</v>
      </c>
      <c r="C12" s="160" t="s">
        <v>14</v>
      </c>
      <c r="D12" s="161">
        <v>552559590</v>
      </c>
      <c r="E12" s="161"/>
      <c r="F12" s="161"/>
    </row>
    <row r="13" spans="2:6" s="64" customFormat="1" ht="12.75" customHeight="1">
      <c r="B13" s="157"/>
      <c r="C13" s="158" t="s">
        <v>15</v>
      </c>
      <c r="D13" s="159"/>
      <c r="E13" s="159"/>
      <c r="F13" s="159"/>
    </row>
    <row r="14" spans="2:6" s="64" customFormat="1" ht="12.75" customHeight="1">
      <c r="B14" s="157">
        <v>3</v>
      </c>
      <c r="C14" s="158" t="s">
        <v>16</v>
      </c>
      <c r="D14" s="159"/>
      <c r="E14" s="159">
        <v>172108265</v>
      </c>
      <c r="F14" s="159">
        <v>92667342</v>
      </c>
    </row>
    <row r="15" spans="2:6" ht="12.75" customHeight="1">
      <c r="B15" s="194" t="s">
        <v>11</v>
      </c>
      <c r="C15" s="160" t="s">
        <v>342</v>
      </c>
      <c r="D15" s="161"/>
      <c r="E15" s="161">
        <v>306452</v>
      </c>
      <c r="F15" s="161">
        <v>2367870</v>
      </c>
    </row>
    <row r="16" spans="2:6" ht="12.75" customHeight="1">
      <c r="B16" s="194" t="s">
        <v>13</v>
      </c>
      <c r="C16" s="160" t="s">
        <v>396</v>
      </c>
      <c r="D16" s="161" t="s">
        <v>160</v>
      </c>
      <c r="E16" s="161">
        <v>12200000</v>
      </c>
      <c r="F16" s="161">
        <v>1762135</v>
      </c>
    </row>
    <row r="17" spans="2:6" ht="12.75" customHeight="1">
      <c r="B17" s="194" t="s">
        <v>17</v>
      </c>
      <c r="C17" s="160" t="s">
        <v>393</v>
      </c>
      <c r="D17" s="161">
        <v>469</v>
      </c>
      <c r="E17" s="161"/>
      <c r="F17" s="161">
        <v>142264</v>
      </c>
    </row>
    <row r="18" spans="2:7" ht="12.75" customHeight="1">
      <c r="B18" s="194" t="s">
        <v>18</v>
      </c>
      <c r="C18" s="160" t="s">
        <v>343</v>
      </c>
      <c r="D18" s="161">
        <v>460</v>
      </c>
      <c r="E18" s="161">
        <v>159601813</v>
      </c>
      <c r="F18" s="161">
        <v>88395073</v>
      </c>
      <c r="G18" s="5" t="s">
        <v>3</v>
      </c>
    </row>
    <row r="19" spans="2:6" s="64" customFormat="1" ht="12.75" customHeight="1">
      <c r="B19" s="157"/>
      <c r="C19" s="158" t="s">
        <v>19</v>
      </c>
      <c r="D19" s="159"/>
      <c r="E19" s="159">
        <v>172108265</v>
      </c>
      <c r="F19" s="159">
        <v>92667342</v>
      </c>
    </row>
    <row r="20" spans="2:6" s="64" customFormat="1" ht="12.75" customHeight="1">
      <c r="B20" s="157">
        <v>4</v>
      </c>
      <c r="C20" s="158" t="s">
        <v>20</v>
      </c>
      <c r="D20" s="159"/>
      <c r="E20" s="159">
        <v>2692655.81</v>
      </c>
      <c r="F20" s="163">
        <v>3759284</v>
      </c>
    </row>
    <row r="21" spans="2:6" ht="12.75" customHeight="1">
      <c r="B21" s="194" t="s">
        <v>11</v>
      </c>
      <c r="C21" s="160" t="s">
        <v>22</v>
      </c>
      <c r="D21" s="161" t="s">
        <v>161</v>
      </c>
      <c r="E21" s="161">
        <v>399066.81</v>
      </c>
      <c r="F21" s="161">
        <v>1103950</v>
      </c>
    </row>
    <row r="22" spans="2:6" ht="12.75" customHeight="1">
      <c r="B22" s="194" t="s">
        <v>13</v>
      </c>
      <c r="C22" s="160" t="s">
        <v>23</v>
      </c>
      <c r="D22" s="161"/>
      <c r="E22" s="161"/>
      <c r="F22" s="161"/>
    </row>
    <row r="23" spans="2:6" ht="12.75" customHeight="1">
      <c r="B23" s="194" t="s">
        <v>17</v>
      </c>
      <c r="C23" s="160" t="s">
        <v>24</v>
      </c>
      <c r="D23" s="161">
        <v>341342394</v>
      </c>
      <c r="E23" s="161"/>
      <c r="F23" s="161"/>
    </row>
    <row r="24" spans="2:6" ht="12.75" customHeight="1">
      <c r="B24" s="194" t="s">
        <v>18</v>
      </c>
      <c r="C24" s="160" t="s">
        <v>25</v>
      </c>
      <c r="D24" s="161">
        <v>351395</v>
      </c>
      <c r="E24" s="161">
        <v>0</v>
      </c>
      <c r="F24" s="161"/>
    </row>
    <row r="25" spans="2:6" ht="12.75" customHeight="1">
      <c r="B25" s="194" t="s">
        <v>21</v>
      </c>
      <c r="C25" s="160" t="s">
        <v>244</v>
      </c>
      <c r="D25" s="161" t="s">
        <v>162</v>
      </c>
      <c r="E25" s="161">
        <v>2293589</v>
      </c>
      <c r="F25" s="161">
        <v>2655334</v>
      </c>
    </row>
    <row r="26" spans="2:6" s="64" customFormat="1" ht="12.75" customHeight="1">
      <c r="B26" s="157"/>
      <c r="C26" s="158" t="s">
        <v>26</v>
      </c>
      <c r="D26" s="159"/>
      <c r="E26" s="159">
        <v>2692655.81</v>
      </c>
      <c r="F26" s="159">
        <v>3759284</v>
      </c>
    </row>
    <row r="27" spans="2:6" s="64" customFormat="1" ht="12.75" customHeight="1">
      <c r="B27" s="157">
        <v>5</v>
      </c>
      <c r="C27" s="158" t="s">
        <v>27</v>
      </c>
      <c r="D27" s="159">
        <v>36</v>
      </c>
      <c r="E27" s="159"/>
      <c r="F27" s="159"/>
    </row>
    <row r="28" spans="2:6" s="64" customFormat="1" ht="12.75" customHeight="1">
      <c r="B28" s="157">
        <v>6</v>
      </c>
      <c r="C28" s="158" t="s">
        <v>28</v>
      </c>
      <c r="D28" s="159" t="s">
        <v>3</v>
      </c>
      <c r="E28" s="159"/>
      <c r="F28" s="159"/>
    </row>
    <row r="29" spans="2:6" s="64" customFormat="1" ht="12.75" customHeight="1">
      <c r="B29" s="157">
        <v>7</v>
      </c>
      <c r="C29" s="158" t="s">
        <v>29</v>
      </c>
      <c r="D29" s="159" t="s">
        <v>163</v>
      </c>
      <c r="E29" s="159">
        <v>5244946</v>
      </c>
      <c r="F29" s="159">
        <v>13158480</v>
      </c>
    </row>
    <row r="30" spans="2:6" ht="12.75" customHeight="1">
      <c r="B30" s="194"/>
      <c r="C30" s="164"/>
      <c r="D30" s="161"/>
      <c r="E30" s="161"/>
      <c r="F30" s="161"/>
    </row>
    <row r="31" spans="2:6" s="64" customFormat="1" ht="12.75" customHeight="1">
      <c r="B31" s="157" t="s">
        <v>1</v>
      </c>
      <c r="C31" s="158" t="s">
        <v>30</v>
      </c>
      <c r="D31" s="159"/>
      <c r="E31" s="159">
        <v>5892306</v>
      </c>
      <c r="F31" s="159">
        <v>19023931</v>
      </c>
    </row>
    <row r="32" spans="2:6" s="64" customFormat="1" ht="12.75" customHeight="1">
      <c r="B32" s="157">
        <v>1</v>
      </c>
      <c r="C32" s="158" t="s">
        <v>31</v>
      </c>
      <c r="D32" s="159"/>
      <c r="E32" s="159"/>
      <c r="F32" s="159"/>
    </row>
    <row r="33" spans="2:6" ht="12.75" customHeight="1">
      <c r="B33" s="194" t="s">
        <v>11</v>
      </c>
      <c r="C33" s="160" t="s">
        <v>32</v>
      </c>
      <c r="D33" s="161">
        <v>261</v>
      </c>
      <c r="E33" s="161"/>
      <c r="F33" s="161"/>
    </row>
    <row r="34" spans="2:6" ht="12.75" customHeight="1">
      <c r="B34" s="194" t="s">
        <v>13</v>
      </c>
      <c r="C34" s="160" t="s">
        <v>33</v>
      </c>
      <c r="D34" s="161">
        <v>262</v>
      </c>
      <c r="E34" s="161"/>
      <c r="F34" s="161"/>
    </row>
    <row r="35" spans="2:6" ht="12.75" customHeight="1">
      <c r="B35" s="194" t="s">
        <v>17</v>
      </c>
      <c r="C35" s="160" t="s">
        <v>34</v>
      </c>
      <c r="D35" s="161">
        <v>263</v>
      </c>
      <c r="E35" s="161"/>
      <c r="F35" s="161"/>
    </row>
    <row r="36" spans="2:6" ht="12.75" customHeight="1">
      <c r="B36" s="194" t="s">
        <v>18</v>
      </c>
      <c r="C36" s="165" t="s">
        <v>35</v>
      </c>
      <c r="D36" s="161">
        <v>265268451455</v>
      </c>
      <c r="E36" s="161"/>
      <c r="F36" s="161"/>
    </row>
    <row r="37" spans="2:6" s="64" customFormat="1" ht="12.75" customHeight="1">
      <c r="B37" s="157"/>
      <c r="C37" s="158" t="s">
        <v>36</v>
      </c>
      <c r="D37" s="159"/>
      <c r="E37" s="159">
        <v>0</v>
      </c>
      <c r="F37" s="159">
        <v>0</v>
      </c>
    </row>
    <row r="38" spans="2:6" s="64" customFormat="1" ht="12.75" customHeight="1">
      <c r="B38" s="157">
        <v>2</v>
      </c>
      <c r="C38" s="158" t="s">
        <v>37</v>
      </c>
      <c r="D38" s="159"/>
      <c r="E38" s="159">
        <v>5892306</v>
      </c>
      <c r="F38" s="163">
        <v>19023931</v>
      </c>
    </row>
    <row r="39" spans="2:6" ht="12.75" customHeight="1">
      <c r="B39" s="194" t="s">
        <v>11</v>
      </c>
      <c r="C39" s="160" t="s">
        <v>38</v>
      </c>
      <c r="D39" s="161">
        <v>211291</v>
      </c>
      <c r="E39" s="161"/>
      <c r="F39" s="161"/>
    </row>
    <row r="40" spans="2:6" ht="12.75" customHeight="1">
      <c r="B40" s="194" t="s">
        <v>13</v>
      </c>
      <c r="C40" s="160" t="s">
        <v>5</v>
      </c>
      <c r="D40" s="161">
        <v>212281291</v>
      </c>
      <c r="E40" s="161">
        <v>0</v>
      </c>
      <c r="F40" s="161">
        <v>12200000</v>
      </c>
    </row>
    <row r="41" spans="2:6" ht="12.75" customHeight="1">
      <c r="B41" s="194" t="s">
        <v>17</v>
      </c>
      <c r="C41" s="160" t="s">
        <v>39</v>
      </c>
      <c r="D41" s="161">
        <v>213215281291</v>
      </c>
      <c r="E41" s="161">
        <v>1884923</v>
      </c>
      <c r="F41" s="162">
        <v>2681573</v>
      </c>
    </row>
    <row r="42" spans="2:6" ht="12.75" customHeight="1">
      <c r="B42" s="194" t="s">
        <v>18</v>
      </c>
      <c r="C42" s="160" t="s">
        <v>40</v>
      </c>
      <c r="D42" s="161">
        <v>218281291</v>
      </c>
      <c r="E42" s="161">
        <v>4007383</v>
      </c>
      <c r="F42" s="161">
        <v>4142358</v>
      </c>
    </row>
    <row r="43" spans="2:6" s="64" customFormat="1" ht="12.75" customHeight="1">
      <c r="B43" s="157"/>
      <c r="C43" s="158" t="s">
        <v>15</v>
      </c>
      <c r="D43" s="159"/>
      <c r="E43" s="159">
        <v>5892306</v>
      </c>
      <c r="F43" s="159">
        <v>19023931</v>
      </c>
    </row>
    <row r="44" spans="2:6" s="64" customFormat="1" ht="12.75" customHeight="1">
      <c r="B44" s="157">
        <v>3</v>
      </c>
      <c r="C44" s="158" t="s">
        <v>41</v>
      </c>
      <c r="D44" s="159">
        <v>24284293</v>
      </c>
      <c r="E44" s="159"/>
      <c r="F44" s="159"/>
    </row>
    <row r="45" spans="2:6" s="64" customFormat="1" ht="12.75" customHeight="1">
      <c r="B45" s="157">
        <v>4</v>
      </c>
      <c r="C45" s="158" t="s">
        <v>42</v>
      </c>
      <c r="D45" s="195"/>
      <c r="E45" s="195"/>
      <c r="F45" s="195"/>
    </row>
    <row r="46" spans="2:6" ht="12.75" customHeight="1">
      <c r="B46" s="194" t="s">
        <v>11</v>
      </c>
      <c r="C46" s="160" t="s">
        <v>43</v>
      </c>
      <c r="D46" s="161">
        <v>201280290</v>
      </c>
      <c r="E46" s="161"/>
      <c r="F46" s="161"/>
    </row>
    <row r="47" spans="2:6" ht="12.75" customHeight="1">
      <c r="B47" s="194" t="s">
        <v>13</v>
      </c>
      <c r="C47" s="160" t="s">
        <v>44</v>
      </c>
      <c r="D47" s="161">
        <v>203280290</v>
      </c>
      <c r="E47" s="161"/>
      <c r="F47" s="161"/>
    </row>
    <row r="48" spans="2:6" ht="12.75" customHeight="1">
      <c r="B48" s="194" t="s">
        <v>17</v>
      </c>
      <c r="C48" s="160" t="s">
        <v>45</v>
      </c>
      <c r="D48" s="161">
        <v>205280290</v>
      </c>
      <c r="E48" s="161"/>
      <c r="F48" s="161"/>
    </row>
    <row r="49" spans="2:6" s="64" customFormat="1" ht="10.5" customHeight="1">
      <c r="B49" s="157"/>
      <c r="C49" s="158" t="s">
        <v>26</v>
      </c>
      <c r="D49" s="159"/>
      <c r="E49" s="159"/>
      <c r="F49" s="159"/>
    </row>
    <row r="50" spans="2:6" s="64" customFormat="1" ht="12.75" customHeight="1">
      <c r="B50" s="157">
        <v>5</v>
      </c>
      <c r="C50" s="158" t="s">
        <v>46</v>
      </c>
      <c r="D50" s="159">
        <v>456</v>
      </c>
      <c r="E50" s="159"/>
      <c r="F50" s="159"/>
    </row>
    <row r="51" spans="2:6" s="64" customFormat="1" ht="11.25" customHeight="1">
      <c r="B51" s="157">
        <v>6</v>
      </c>
      <c r="C51" s="158" t="s">
        <v>47</v>
      </c>
      <c r="D51" s="159"/>
      <c r="E51" s="159"/>
      <c r="F51" s="159"/>
    </row>
    <row r="52" spans="2:6" s="64" customFormat="1" ht="11.25" customHeight="1">
      <c r="B52" s="157"/>
      <c r="C52" s="158" t="s">
        <v>48</v>
      </c>
      <c r="D52" s="159"/>
      <c r="E52" s="159">
        <v>5892306</v>
      </c>
      <c r="F52" s="159">
        <v>19023931</v>
      </c>
    </row>
    <row r="53" spans="2:6" s="64" customFormat="1" ht="12.75" customHeight="1">
      <c r="B53" s="157"/>
      <c r="C53" s="158" t="s">
        <v>49</v>
      </c>
      <c r="D53" s="159"/>
      <c r="E53" s="159">
        <v>187090948.02</v>
      </c>
      <c r="F53" s="159">
        <v>133886940</v>
      </c>
    </row>
    <row r="54" spans="2:6" ht="12.75" customHeight="1">
      <c r="B54" s="153"/>
      <c r="C54" s="153"/>
      <c r="D54" s="154"/>
      <c r="E54" s="154"/>
      <c r="F54" s="154"/>
    </row>
    <row r="55" spans="2:6" ht="12.75" customHeight="1">
      <c r="B55" s="355"/>
      <c r="C55" s="355"/>
      <c r="D55" s="197"/>
      <c r="E55" s="197"/>
      <c r="F55" s="197"/>
    </row>
    <row r="56" spans="2:6" ht="12.75" customHeight="1">
      <c r="B56" s="155"/>
      <c r="C56" s="155"/>
      <c r="D56" s="156"/>
      <c r="E56" s="156"/>
      <c r="F56" s="156"/>
    </row>
    <row r="57" spans="2:6" ht="12.75" customHeight="1">
      <c r="B57" s="353" t="s">
        <v>395</v>
      </c>
      <c r="C57" s="353"/>
      <c r="D57" s="353"/>
      <c r="E57" s="353"/>
      <c r="F57" s="353"/>
    </row>
    <row r="58" spans="2:6" ht="12.75" customHeight="1">
      <c r="B58" s="353"/>
      <c r="C58" s="353"/>
      <c r="D58" s="353"/>
      <c r="E58" s="353"/>
      <c r="F58" s="353"/>
    </row>
    <row r="59" spans="2:6" ht="12.75" customHeight="1">
      <c r="B59" s="354" t="s">
        <v>148</v>
      </c>
      <c r="C59" s="354"/>
      <c r="D59" s="8"/>
      <c r="E59" s="8"/>
      <c r="F59" s="8"/>
    </row>
    <row r="60" spans="2:6" ht="12.75" customHeight="1">
      <c r="B60" s="354" t="s">
        <v>174</v>
      </c>
      <c r="C60" s="354"/>
      <c r="D60" s="8"/>
      <c r="E60" s="8"/>
      <c r="F60" s="8"/>
    </row>
    <row r="61" spans="2:6" s="64" customFormat="1" ht="12.75" customHeight="1">
      <c r="B61" s="8" t="s">
        <v>0</v>
      </c>
      <c r="C61" s="15" t="s">
        <v>50</v>
      </c>
      <c r="D61" s="63"/>
      <c r="E61" s="63">
        <v>142441791</v>
      </c>
      <c r="F61" s="63">
        <v>107561398</v>
      </c>
    </row>
    <row r="62" spans="2:6" s="64" customFormat="1" ht="12.75" customHeight="1">
      <c r="B62" s="8">
        <v>1</v>
      </c>
      <c r="C62" s="15" t="s">
        <v>12</v>
      </c>
      <c r="D62" s="63">
        <v>551552</v>
      </c>
      <c r="E62" s="63"/>
      <c r="F62" s="63"/>
    </row>
    <row r="63" spans="2:6" s="64" customFormat="1" ht="12.75" customHeight="1">
      <c r="B63" s="8">
        <v>2</v>
      </c>
      <c r="C63" s="15" t="s">
        <v>51</v>
      </c>
      <c r="D63" s="63"/>
      <c r="E63" s="63"/>
      <c r="F63" s="63"/>
    </row>
    <row r="64" spans="2:6" ht="12.75" customHeight="1">
      <c r="B64" s="10" t="s">
        <v>11</v>
      </c>
      <c r="C64" s="11" t="s">
        <v>52</v>
      </c>
      <c r="D64" s="12">
        <v>519542544461</v>
      </c>
      <c r="E64" s="12"/>
      <c r="F64" s="12"/>
    </row>
    <row r="65" spans="2:6" ht="12.75" customHeight="1">
      <c r="B65" s="10" t="s">
        <v>13</v>
      </c>
      <c r="C65" s="11" t="s">
        <v>53</v>
      </c>
      <c r="D65" s="12">
        <v>468</v>
      </c>
      <c r="E65" s="12"/>
      <c r="F65" s="12"/>
    </row>
    <row r="66" spans="2:6" ht="12.75" customHeight="1">
      <c r="B66" s="10" t="s">
        <v>17</v>
      </c>
      <c r="C66" s="11" t="s">
        <v>54</v>
      </c>
      <c r="D66" s="12"/>
      <c r="E66" s="12"/>
      <c r="F66" s="12"/>
    </row>
    <row r="67" spans="2:6" s="64" customFormat="1" ht="12.75" customHeight="1">
      <c r="B67" s="8"/>
      <c r="C67" s="15" t="s">
        <v>15</v>
      </c>
      <c r="D67" s="63"/>
      <c r="E67" s="63"/>
      <c r="F67" s="63"/>
    </row>
    <row r="68" spans="2:6" s="64" customFormat="1" ht="12.75" customHeight="1">
      <c r="B68" s="8">
        <v>3</v>
      </c>
      <c r="C68" s="15" t="s">
        <v>55</v>
      </c>
      <c r="D68" s="63"/>
      <c r="E68" s="63">
        <v>141391791</v>
      </c>
      <c r="F68" s="63">
        <v>106511398</v>
      </c>
    </row>
    <row r="69" spans="2:6" ht="12.75" customHeight="1">
      <c r="B69" s="10" t="s">
        <v>11</v>
      </c>
      <c r="C69" s="13" t="s">
        <v>56</v>
      </c>
      <c r="D69" s="12">
        <v>401403404</v>
      </c>
      <c r="E69" s="12">
        <v>29699048</v>
      </c>
      <c r="F69" s="12">
        <v>25031774</v>
      </c>
    </row>
    <row r="70" spans="2:6" ht="12.75" customHeight="1">
      <c r="B70" s="10" t="s">
        <v>13</v>
      </c>
      <c r="C70" s="13" t="s">
        <v>57</v>
      </c>
      <c r="D70" s="12">
        <v>421423</v>
      </c>
      <c r="E70" s="12">
        <v>864450</v>
      </c>
      <c r="F70" s="12">
        <v>0</v>
      </c>
    </row>
    <row r="71" spans="2:6" ht="12.75" customHeight="1">
      <c r="B71" s="10" t="s">
        <v>17</v>
      </c>
      <c r="C71" s="13" t="s">
        <v>372</v>
      </c>
      <c r="D71" s="12" t="s">
        <v>164</v>
      </c>
      <c r="E71" s="12">
        <v>655558</v>
      </c>
      <c r="F71" s="12">
        <v>22320</v>
      </c>
    </row>
    <row r="72" spans="2:6" ht="12.75" customHeight="1">
      <c r="B72" s="10" t="s">
        <v>18</v>
      </c>
      <c r="C72" s="13" t="s">
        <v>344</v>
      </c>
      <c r="D72" s="12" t="s">
        <v>165</v>
      </c>
      <c r="E72" s="12">
        <v>31422118.5</v>
      </c>
      <c r="F72" s="12">
        <v>33458940</v>
      </c>
    </row>
    <row r="73" spans="2:6" ht="12.75" customHeight="1">
      <c r="B73" s="10" t="s">
        <v>21</v>
      </c>
      <c r="C73" s="13" t="s">
        <v>59</v>
      </c>
      <c r="D73" s="12">
        <v>409</v>
      </c>
      <c r="E73" s="12">
        <v>78750616.5</v>
      </c>
      <c r="F73" s="12">
        <v>47998364</v>
      </c>
    </row>
    <row r="74" spans="2:6" s="64" customFormat="1" ht="12.75" customHeight="1">
      <c r="B74" s="8"/>
      <c r="C74" s="15" t="s">
        <v>19</v>
      </c>
      <c r="D74" s="63"/>
      <c r="E74" s="63">
        <v>141391791</v>
      </c>
      <c r="F74" s="63">
        <v>106511398</v>
      </c>
    </row>
    <row r="75" spans="2:6" s="64" customFormat="1" ht="10.5" customHeight="1">
      <c r="B75" s="8">
        <v>4</v>
      </c>
      <c r="C75" s="15" t="s">
        <v>60</v>
      </c>
      <c r="D75" s="63">
        <v>466484488</v>
      </c>
      <c r="E75" s="63"/>
      <c r="F75" s="63"/>
    </row>
    <row r="76" spans="2:6" s="64" customFormat="1" ht="12.75" customHeight="1">
      <c r="B76" s="8">
        <v>5</v>
      </c>
      <c r="C76" s="15" t="s">
        <v>61</v>
      </c>
      <c r="D76" s="63">
        <v>463</v>
      </c>
      <c r="E76" s="63">
        <v>1050000</v>
      </c>
      <c r="F76" s="63">
        <v>1050000</v>
      </c>
    </row>
    <row r="77" spans="2:6" s="64" customFormat="1" ht="11.25" customHeight="1">
      <c r="B77" s="8"/>
      <c r="C77" s="15" t="s">
        <v>62</v>
      </c>
      <c r="D77" s="63"/>
      <c r="E77" s="63">
        <v>142441791</v>
      </c>
      <c r="F77" s="63">
        <v>107561398</v>
      </c>
    </row>
    <row r="78" spans="2:6" s="64" customFormat="1" ht="12.75" customHeight="1">
      <c r="B78" s="8" t="s">
        <v>1</v>
      </c>
      <c r="C78" s="15" t="s">
        <v>63</v>
      </c>
      <c r="D78" s="63"/>
      <c r="E78" s="63"/>
      <c r="F78" s="63"/>
    </row>
    <row r="79" spans="2:6" s="64" customFormat="1" ht="12.75" customHeight="1">
      <c r="B79" s="8">
        <v>1</v>
      </c>
      <c r="C79" s="15" t="s">
        <v>64</v>
      </c>
      <c r="D79" s="63">
        <v>468460</v>
      </c>
      <c r="E79" s="63"/>
      <c r="F79" s="63"/>
    </row>
    <row r="80" spans="2:6" ht="12.75" customHeight="1">
      <c r="B80" s="10" t="s">
        <v>11</v>
      </c>
      <c r="C80" s="11" t="s">
        <v>65</v>
      </c>
      <c r="D80" s="12"/>
      <c r="E80" s="12"/>
      <c r="F80" s="12"/>
    </row>
    <row r="81" spans="2:6" ht="12.75" customHeight="1">
      <c r="B81" s="10" t="s">
        <v>13</v>
      </c>
      <c r="C81" s="11" t="s">
        <v>66</v>
      </c>
      <c r="D81" s="12"/>
      <c r="E81" s="12"/>
      <c r="F81" s="12"/>
    </row>
    <row r="82" spans="2:6" s="64" customFormat="1" ht="12.75" customHeight="1">
      <c r="B82" s="8"/>
      <c r="C82" s="15" t="s">
        <v>36</v>
      </c>
      <c r="D82" s="63"/>
      <c r="E82" s="63"/>
      <c r="F82" s="63"/>
    </row>
    <row r="83" spans="2:6" s="64" customFormat="1" ht="12.75" customHeight="1">
      <c r="B83" s="8">
        <v>2</v>
      </c>
      <c r="C83" s="15" t="s">
        <v>67</v>
      </c>
      <c r="D83" s="63" t="s">
        <v>166</v>
      </c>
      <c r="E83" s="63"/>
      <c r="F83" s="63"/>
    </row>
    <row r="84" spans="2:6" s="64" customFormat="1" ht="12.75" customHeight="1">
      <c r="B84" s="8">
        <v>3</v>
      </c>
      <c r="C84" s="15" t="s">
        <v>68</v>
      </c>
      <c r="D84" s="63">
        <v>463</v>
      </c>
      <c r="E84" s="63"/>
      <c r="F84" s="63"/>
    </row>
    <row r="85" spans="2:6" s="64" customFormat="1" ht="12.75" customHeight="1">
      <c r="B85" s="8">
        <v>4</v>
      </c>
      <c r="C85" s="15" t="s">
        <v>60</v>
      </c>
      <c r="D85" s="63">
        <v>466</v>
      </c>
      <c r="E85" s="63"/>
      <c r="F85" s="63"/>
    </row>
    <row r="86" spans="2:6" s="64" customFormat="1" ht="12.75" customHeight="1">
      <c r="B86" s="8"/>
      <c r="C86" s="15" t="s">
        <v>69</v>
      </c>
      <c r="D86" s="63"/>
      <c r="E86" s="63"/>
      <c r="F86" s="63"/>
    </row>
    <row r="87" spans="2:6" s="64" customFormat="1" ht="12.75" customHeight="1">
      <c r="B87" s="8"/>
      <c r="C87" s="15" t="s">
        <v>70</v>
      </c>
      <c r="D87" s="63"/>
      <c r="E87" s="63">
        <v>142441791</v>
      </c>
      <c r="F87" s="63">
        <v>107561398</v>
      </c>
    </row>
    <row r="88" spans="2:6" s="64" customFormat="1" ht="12.75" customHeight="1">
      <c r="B88" s="8"/>
      <c r="C88" s="15"/>
      <c r="D88" s="63"/>
      <c r="E88" s="63"/>
      <c r="F88" s="63"/>
    </row>
    <row r="89" spans="2:6" s="64" customFormat="1" ht="12.75" customHeight="1">
      <c r="B89" s="8" t="s">
        <v>2</v>
      </c>
      <c r="C89" s="15" t="s">
        <v>71</v>
      </c>
      <c r="D89" s="63"/>
      <c r="E89" s="63">
        <v>44649157</v>
      </c>
      <c r="F89" s="63">
        <v>26325542</v>
      </c>
    </row>
    <row r="90" spans="2:6" ht="27" customHeight="1">
      <c r="B90" s="8">
        <v>1</v>
      </c>
      <c r="C90" s="17" t="s">
        <v>72</v>
      </c>
      <c r="D90" s="12"/>
      <c r="E90" s="12"/>
      <c r="F90" s="12"/>
    </row>
    <row r="91" spans="2:6" ht="28.5" customHeight="1">
      <c r="B91" s="8">
        <v>2</v>
      </c>
      <c r="C91" s="16" t="s">
        <v>73</v>
      </c>
      <c r="D91" s="12"/>
      <c r="E91" s="12"/>
      <c r="F91" s="12"/>
    </row>
    <row r="92" spans="2:6" ht="12.75" customHeight="1">
      <c r="B92" s="8">
        <v>3</v>
      </c>
      <c r="C92" s="11" t="s">
        <v>74</v>
      </c>
      <c r="D92" s="12">
        <v>101102</v>
      </c>
      <c r="E92" s="12">
        <v>3570760</v>
      </c>
      <c r="F92" s="14">
        <v>3570760</v>
      </c>
    </row>
    <row r="93" spans="2:6" ht="12.75" customHeight="1">
      <c r="B93" s="8">
        <v>4</v>
      </c>
      <c r="C93" s="11" t="s">
        <v>75</v>
      </c>
      <c r="D93" s="12">
        <v>104105</v>
      </c>
      <c r="E93" s="12"/>
      <c r="F93" s="12"/>
    </row>
    <row r="94" spans="2:6" ht="12.75" customHeight="1">
      <c r="B94" s="8">
        <v>5</v>
      </c>
      <c r="C94" s="11" t="s">
        <v>76</v>
      </c>
      <c r="D94" s="12">
        <v>103</v>
      </c>
      <c r="E94" s="12"/>
      <c r="F94" s="12"/>
    </row>
    <row r="95" spans="2:6" ht="12.75" customHeight="1">
      <c r="B95" s="8">
        <v>6</v>
      </c>
      <c r="C95" s="11" t="s">
        <v>77</v>
      </c>
      <c r="D95" s="12">
        <v>107</v>
      </c>
      <c r="E95" s="12">
        <v>890185</v>
      </c>
      <c r="F95" s="12">
        <v>890185</v>
      </c>
    </row>
    <row r="96" spans="2:6" ht="12.75" customHeight="1">
      <c r="B96" s="8">
        <v>7</v>
      </c>
      <c r="C96" s="11" t="s">
        <v>78</v>
      </c>
      <c r="D96" s="12">
        <v>107</v>
      </c>
      <c r="E96" s="12"/>
      <c r="F96" s="12"/>
    </row>
    <row r="97" spans="2:6" ht="12.75" customHeight="1">
      <c r="B97" s="8">
        <v>8</v>
      </c>
      <c r="C97" s="11" t="s">
        <v>79</v>
      </c>
      <c r="D97" s="12">
        <v>106</v>
      </c>
      <c r="E97" s="12">
        <v>21864597</v>
      </c>
      <c r="F97" s="12">
        <v>16994270</v>
      </c>
    </row>
    <row r="98" spans="2:6" ht="12.75" customHeight="1">
      <c r="B98" s="8">
        <v>9</v>
      </c>
      <c r="C98" s="11" t="s">
        <v>80</v>
      </c>
      <c r="D98" s="12">
        <v>108</v>
      </c>
      <c r="E98" s="12"/>
      <c r="F98" s="14">
        <v>4444619</v>
      </c>
    </row>
    <row r="99" spans="2:6" ht="12.75" customHeight="1">
      <c r="B99" s="8">
        <v>10</v>
      </c>
      <c r="C99" s="11" t="s">
        <v>81</v>
      </c>
      <c r="D99" s="12">
        <v>109</v>
      </c>
      <c r="E99" s="12">
        <v>18323615</v>
      </c>
      <c r="F99" s="12">
        <v>425708</v>
      </c>
    </row>
    <row r="100" spans="2:6" s="64" customFormat="1" ht="12.75" customHeight="1">
      <c r="B100" s="8"/>
      <c r="C100" s="15" t="s">
        <v>82</v>
      </c>
      <c r="D100" s="63"/>
      <c r="E100" s="63">
        <v>44649157</v>
      </c>
      <c r="F100" s="63">
        <v>26325542</v>
      </c>
    </row>
    <row r="101" spans="2:6" s="64" customFormat="1" ht="12.75" customHeight="1">
      <c r="B101" s="8"/>
      <c r="C101" s="15"/>
      <c r="D101" s="63"/>
      <c r="E101" s="63"/>
      <c r="F101" s="63"/>
    </row>
    <row r="102" spans="2:6" s="64" customFormat="1" ht="12.75" customHeight="1">
      <c r="B102" s="8"/>
      <c r="C102" s="15" t="s">
        <v>83</v>
      </c>
      <c r="D102" s="63"/>
      <c r="E102" s="63">
        <v>187090948</v>
      </c>
      <c r="F102" s="63">
        <v>133886940</v>
      </c>
    </row>
    <row r="103" spans="2:6" ht="12.75" customHeight="1">
      <c r="B103" s="10"/>
      <c r="C103" s="11"/>
      <c r="D103" s="12"/>
      <c r="E103" s="12"/>
      <c r="F103" s="12"/>
    </row>
    <row r="104" spans="4:6" ht="12.75" customHeight="1">
      <c r="D104" s="9"/>
      <c r="E104" s="99">
        <f>E53-E102</f>
        <v>0.02000001072883606</v>
      </c>
      <c r="F104" s="99">
        <f>F102-F53</f>
        <v>0</v>
      </c>
    </row>
    <row r="105" spans="4:6" ht="12.75" customHeight="1">
      <c r="D105" s="4"/>
      <c r="E105" s="4"/>
      <c r="F105" s="4"/>
    </row>
    <row r="106" spans="4:6" ht="12.75" customHeight="1">
      <c r="D106" s="9"/>
      <c r="E106" s="9"/>
      <c r="F106" s="9"/>
    </row>
    <row r="107" spans="4:6" ht="12.75" customHeight="1">
      <c r="D107" s="9"/>
      <c r="E107" s="9"/>
      <c r="F107" s="9"/>
    </row>
    <row r="108" spans="4:6" ht="12.75" customHeight="1">
      <c r="D108" s="9"/>
      <c r="E108" s="9"/>
      <c r="F108" s="9"/>
    </row>
    <row r="109" spans="4:6" ht="12.75" customHeight="1">
      <c r="D109" s="9"/>
      <c r="E109" s="9"/>
      <c r="F109" s="9"/>
    </row>
    <row r="110" spans="4:6" ht="12.75" customHeight="1">
      <c r="D110" s="4"/>
      <c r="E110" s="4"/>
      <c r="F110" s="4"/>
    </row>
    <row r="111" spans="4:6" ht="12.75" customHeight="1">
      <c r="D111" s="9"/>
      <c r="E111" s="9"/>
      <c r="F111" s="9"/>
    </row>
    <row r="112" spans="4:6" ht="12.75" customHeight="1">
      <c r="D112" s="9"/>
      <c r="E112" s="9"/>
      <c r="F112" s="9"/>
    </row>
    <row r="113" spans="4:6" ht="12.75" customHeight="1">
      <c r="D113" s="9"/>
      <c r="E113" s="9"/>
      <c r="F113" s="9"/>
    </row>
    <row r="114" spans="4:6" ht="12.75" customHeight="1">
      <c r="D114" s="9"/>
      <c r="E114" s="9"/>
      <c r="F114" s="9"/>
    </row>
    <row r="115" spans="4:6" ht="12.75" customHeight="1">
      <c r="D115" s="9"/>
      <c r="E115" s="9"/>
      <c r="F115" s="9"/>
    </row>
    <row r="116" spans="4:6" ht="12.75" customHeight="1">
      <c r="D116" s="9"/>
      <c r="E116" s="9"/>
      <c r="F116" s="9"/>
    </row>
    <row r="117" spans="4:6" ht="12.75" customHeight="1">
      <c r="D117" s="9"/>
      <c r="E117" s="9"/>
      <c r="F117" s="9"/>
    </row>
    <row r="118" spans="4:6" ht="12.75" customHeight="1">
      <c r="D118" s="9"/>
      <c r="E118" s="9"/>
      <c r="F118" s="9"/>
    </row>
    <row r="119" spans="4:6" ht="12.75" customHeight="1">
      <c r="D119" s="9"/>
      <c r="E119" s="9"/>
      <c r="F119" s="9"/>
    </row>
    <row r="120" spans="4:6" ht="11.25">
      <c r="D120" s="9"/>
      <c r="E120" s="9"/>
      <c r="F120" s="9"/>
    </row>
    <row r="121" spans="4:6" ht="11.25">
      <c r="D121" s="9"/>
      <c r="E121" s="9"/>
      <c r="F121" s="9"/>
    </row>
    <row r="122" spans="4:6" ht="11.25">
      <c r="D122" s="9"/>
      <c r="E122" s="9"/>
      <c r="F122" s="9"/>
    </row>
    <row r="123" spans="4:6" ht="11.25">
      <c r="D123" s="9"/>
      <c r="E123" s="9"/>
      <c r="F123" s="9"/>
    </row>
    <row r="124" spans="4:6" ht="11.25">
      <c r="D124" s="9"/>
      <c r="E124" s="9"/>
      <c r="F124" s="9"/>
    </row>
    <row r="125" spans="4:6" ht="11.25">
      <c r="D125" s="9"/>
      <c r="E125" s="9"/>
      <c r="F125" s="9"/>
    </row>
    <row r="126" spans="4:6" ht="11.25">
      <c r="D126" s="9"/>
      <c r="E126" s="9"/>
      <c r="F126" s="9"/>
    </row>
    <row r="127" spans="4:6" ht="11.25">
      <c r="D127" s="9"/>
      <c r="E127" s="9"/>
      <c r="F127" s="9"/>
    </row>
    <row r="128" spans="4:6" ht="11.25">
      <c r="D128" s="9"/>
      <c r="E128" s="9"/>
      <c r="F128" s="9"/>
    </row>
    <row r="129" spans="4:6" ht="11.25">
      <c r="D129" s="9"/>
      <c r="E129" s="9"/>
      <c r="F129" s="9"/>
    </row>
    <row r="130" spans="4:6" ht="11.25">
      <c r="D130" s="9"/>
      <c r="E130" s="9"/>
      <c r="F130" s="9"/>
    </row>
    <row r="131" spans="4:6" ht="11.25">
      <c r="D131" s="9"/>
      <c r="E131" s="9"/>
      <c r="F131" s="9"/>
    </row>
    <row r="132" spans="4:6" ht="11.25">
      <c r="D132" s="9"/>
      <c r="E132" s="9"/>
      <c r="F132" s="9"/>
    </row>
    <row r="133" spans="4:6" ht="11.25">
      <c r="D133" s="9"/>
      <c r="E133" s="9"/>
      <c r="F133" s="9"/>
    </row>
    <row r="134" spans="4:6" ht="11.25">
      <c r="D134" s="9"/>
      <c r="E134" s="9"/>
      <c r="F134" s="9"/>
    </row>
    <row r="135" spans="4:6" ht="11.25">
      <c r="D135" s="9"/>
      <c r="E135" s="9"/>
      <c r="F135" s="9"/>
    </row>
    <row r="136" spans="4:6" ht="11.25">
      <c r="D136" s="9"/>
      <c r="E136" s="9"/>
      <c r="F136" s="9"/>
    </row>
    <row r="137" spans="4:6" ht="11.25">
      <c r="D137" s="9"/>
      <c r="E137" s="9"/>
      <c r="F137" s="9"/>
    </row>
    <row r="138" spans="4:6" ht="11.25">
      <c r="D138" s="9"/>
      <c r="E138" s="9"/>
      <c r="F138" s="9"/>
    </row>
    <row r="139" spans="4:6" ht="11.25">
      <c r="D139" s="9"/>
      <c r="E139" s="9"/>
      <c r="F139" s="9"/>
    </row>
    <row r="140" spans="4:6" ht="11.25">
      <c r="D140" s="9"/>
      <c r="E140" s="9"/>
      <c r="F140" s="9"/>
    </row>
    <row r="141" spans="4:6" ht="11.25">
      <c r="D141" s="9"/>
      <c r="E141" s="9"/>
      <c r="F141" s="9"/>
    </row>
    <row r="142" spans="4:6" ht="11.25">
      <c r="D142" s="9"/>
      <c r="E142" s="9"/>
      <c r="F142" s="9"/>
    </row>
    <row r="143" spans="4:6" ht="11.25">
      <c r="D143" s="9"/>
      <c r="E143" s="9"/>
      <c r="F143" s="9"/>
    </row>
    <row r="144" spans="4:6" ht="11.25">
      <c r="D144" s="9"/>
      <c r="E144" s="9"/>
      <c r="F144" s="9"/>
    </row>
    <row r="145" spans="4:6" ht="11.25">
      <c r="D145" s="9"/>
      <c r="E145" s="9"/>
      <c r="F145" s="9"/>
    </row>
    <row r="146" spans="4:6" ht="11.25">
      <c r="D146" s="9"/>
      <c r="E146" s="9"/>
      <c r="F146" s="9"/>
    </row>
    <row r="147" spans="4:6" ht="11.25">
      <c r="D147" s="9"/>
      <c r="E147" s="9"/>
      <c r="F147" s="9"/>
    </row>
    <row r="148" spans="4:6" ht="11.25">
      <c r="D148" s="9"/>
      <c r="E148" s="9"/>
      <c r="F148" s="9"/>
    </row>
    <row r="149" spans="4:6" ht="11.25">
      <c r="D149" s="9"/>
      <c r="E149" s="9"/>
      <c r="F149" s="9"/>
    </row>
    <row r="150" spans="4:6" ht="11.25">
      <c r="D150" s="9"/>
      <c r="E150" s="9"/>
      <c r="F150" s="9"/>
    </row>
    <row r="151" spans="4:6" ht="11.25">
      <c r="D151" s="9"/>
      <c r="E151" s="9"/>
      <c r="F151" s="9"/>
    </row>
    <row r="152" spans="4:6" ht="11.25">
      <c r="D152" s="9"/>
      <c r="E152" s="9"/>
      <c r="F152" s="9"/>
    </row>
    <row r="153" spans="4:6" ht="11.25">
      <c r="D153" s="9"/>
      <c r="E153" s="9"/>
      <c r="F153" s="9"/>
    </row>
    <row r="154" spans="4:6" ht="11.25">
      <c r="D154" s="9"/>
      <c r="E154" s="9"/>
      <c r="F154" s="9"/>
    </row>
    <row r="155" spans="4:6" ht="11.25">
      <c r="D155" s="9"/>
      <c r="E155" s="9"/>
      <c r="F155" s="9"/>
    </row>
    <row r="156" spans="4:6" ht="11.25">
      <c r="D156" s="9"/>
      <c r="E156" s="9"/>
      <c r="F156" s="9"/>
    </row>
    <row r="157" spans="4:6" ht="11.25">
      <c r="D157" s="9"/>
      <c r="E157" s="9"/>
      <c r="F157" s="9"/>
    </row>
    <row r="158" spans="4:6" ht="11.25">
      <c r="D158" s="9"/>
      <c r="E158" s="9"/>
      <c r="F158" s="9"/>
    </row>
    <row r="159" spans="4:6" ht="11.25">
      <c r="D159" s="9"/>
      <c r="E159" s="9"/>
      <c r="F159" s="9"/>
    </row>
    <row r="160" spans="4:6" ht="11.25">
      <c r="D160" s="9"/>
      <c r="E160" s="9"/>
      <c r="F160" s="9"/>
    </row>
    <row r="161" spans="4:6" ht="11.25">
      <c r="D161" s="9"/>
      <c r="E161" s="9"/>
      <c r="F161" s="9"/>
    </row>
    <row r="162" spans="4:6" ht="11.25">
      <c r="D162" s="9"/>
      <c r="E162" s="9"/>
      <c r="F162" s="9"/>
    </row>
    <row r="163" spans="4:6" ht="11.25">
      <c r="D163" s="9"/>
      <c r="E163" s="9"/>
      <c r="F163" s="9"/>
    </row>
    <row r="164" spans="4:6" ht="11.25">
      <c r="D164" s="9"/>
      <c r="E164" s="9"/>
      <c r="F164" s="9"/>
    </row>
    <row r="165" spans="4:6" ht="11.25">
      <c r="D165" s="9"/>
      <c r="E165" s="9"/>
      <c r="F165" s="9"/>
    </row>
    <row r="166" spans="4:6" ht="11.25">
      <c r="D166" s="9"/>
      <c r="E166" s="9"/>
      <c r="F166" s="9"/>
    </row>
    <row r="167" spans="4:6" ht="11.25">
      <c r="D167" s="9"/>
      <c r="E167" s="9"/>
      <c r="F167" s="9"/>
    </row>
    <row r="168" spans="4:6" ht="11.25">
      <c r="D168" s="9"/>
      <c r="E168" s="9"/>
      <c r="F168" s="9"/>
    </row>
    <row r="169" spans="4:6" ht="11.25">
      <c r="D169" s="9"/>
      <c r="E169" s="9"/>
      <c r="F169" s="9"/>
    </row>
    <row r="170" spans="4:6" ht="11.25">
      <c r="D170" s="9"/>
      <c r="E170" s="9"/>
      <c r="F170" s="9"/>
    </row>
    <row r="171" spans="4:6" ht="11.25">
      <c r="D171" s="9"/>
      <c r="E171" s="9"/>
      <c r="F171" s="9"/>
    </row>
    <row r="172" spans="4:6" ht="11.25">
      <c r="D172" s="9"/>
      <c r="E172" s="9"/>
      <c r="F172" s="9"/>
    </row>
    <row r="173" spans="4:6" ht="11.25">
      <c r="D173" s="9"/>
      <c r="E173" s="9"/>
      <c r="F173" s="9"/>
    </row>
    <row r="174" spans="4:6" ht="11.25">
      <c r="D174" s="9"/>
      <c r="E174" s="9"/>
      <c r="F174" s="9"/>
    </row>
    <row r="175" spans="4:6" ht="11.25">
      <c r="D175" s="9"/>
      <c r="E175" s="9"/>
      <c r="F175" s="9"/>
    </row>
    <row r="176" spans="4:6" ht="11.25">
      <c r="D176" s="9"/>
      <c r="E176" s="9"/>
      <c r="F176" s="9"/>
    </row>
    <row r="177" spans="4:6" ht="11.25">
      <c r="D177" s="9"/>
      <c r="E177" s="9"/>
      <c r="F177" s="9"/>
    </row>
    <row r="178" spans="4:6" ht="11.25">
      <c r="D178" s="9"/>
      <c r="E178" s="9"/>
      <c r="F178" s="9"/>
    </row>
  </sheetData>
  <sheetProtection/>
  <mergeCells count="7">
    <mergeCell ref="B3:F3"/>
    <mergeCell ref="B57:F57"/>
    <mergeCell ref="B60:C60"/>
    <mergeCell ref="B55:C55"/>
    <mergeCell ref="B5:C5"/>
    <mergeCell ref="B59:C59"/>
    <mergeCell ref="B58:F58"/>
  </mergeCells>
  <printOptions horizontalCentered="1" verticalCentered="1"/>
  <pageMargins left="0.143700787" right="0.24" top="0.46" bottom="0.61" header="0.17" footer="0.26"/>
  <pageSetup horizontalDpi="300" verticalDpi="300" orientation="portrait" paperSize="9" scale="105" r:id="rId3"/>
  <headerFooter alignWithMargins="0">
    <oddHeader>&amp;C&amp;F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zoomScalePageLayoutView="0" workbookViewId="0" topLeftCell="A16">
      <selection activeCell="B2" sqref="B2:L31"/>
    </sheetView>
  </sheetViews>
  <sheetFormatPr defaultColWidth="9.140625" defaultRowHeight="12.75"/>
  <cols>
    <col min="1" max="1" width="1.57421875" style="1" customWidth="1"/>
    <col min="2" max="2" width="5.421875" style="1" customWidth="1"/>
    <col min="3" max="3" width="40.421875" style="1" customWidth="1"/>
    <col min="4" max="4" width="11.421875" style="1" hidden="1" customWidth="1"/>
    <col min="5" max="5" width="10.7109375" style="1" hidden="1" customWidth="1"/>
    <col min="6" max="6" width="10.421875" style="1" hidden="1" customWidth="1"/>
    <col min="7" max="7" width="11.00390625" style="1" hidden="1" customWidth="1"/>
    <col min="8" max="8" width="0.13671875" style="1" customWidth="1"/>
    <col min="9" max="9" width="9.7109375" style="1" customWidth="1"/>
    <col min="10" max="10" width="10.8515625" style="1" customWidth="1"/>
    <col min="11" max="11" width="12.421875" style="1" customWidth="1"/>
    <col min="12" max="12" width="0.42578125" style="1" customWidth="1"/>
    <col min="13" max="13" width="10.7109375" style="1" customWidth="1"/>
    <col min="14" max="14" width="11.8515625" style="1" customWidth="1"/>
    <col min="15" max="16384" width="9.140625" style="1" customWidth="1"/>
  </cols>
  <sheetData>
    <row r="1" ht="12.75" customHeight="1">
      <c r="D1" s="100" t="s">
        <v>234</v>
      </c>
    </row>
    <row r="2" spans="2:12" ht="12.75" customHeight="1">
      <c r="B2" s="353" t="s">
        <v>117</v>
      </c>
      <c r="C2" s="353"/>
      <c r="D2" s="353"/>
      <c r="L2" s="2"/>
    </row>
    <row r="3" spans="2:12" ht="12.75" customHeight="1">
      <c r="B3" s="359" t="s">
        <v>145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2:1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7" ht="33.75" customHeight="1">
      <c r="B5" s="357" t="s">
        <v>84</v>
      </c>
      <c r="C5" s="358"/>
      <c r="D5" s="76">
        <v>1999</v>
      </c>
      <c r="E5" s="76">
        <v>2000</v>
      </c>
      <c r="F5" s="77">
        <v>2001</v>
      </c>
      <c r="G5" s="77">
        <v>2002</v>
      </c>
      <c r="H5" s="77">
        <v>2003</v>
      </c>
      <c r="I5" s="77" t="s">
        <v>85</v>
      </c>
      <c r="J5" s="77" t="s">
        <v>377</v>
      </c>
      <c r="K5" s="77" t="s">
        <v>245</v>
      </c>
      <c r="L5" s="77" t="s">
        <v>147</v>
      </c>
      <c r="M5" s="3"/>
      <c r="N5" s="3"/>
      <c r="O5" s="3"/>
      <c r="P5" s="3"/>
      <c r="Q5" s="3"/>
    </row>
    <row r="6" spans="2:17" ht="12.75" customHeight="1">
      <c r="B6" s="78"/>
      <c r="C6" s="78"/>
      <c r="D6" s="79">
        <v>0</v>
      </c>
      <c r="E6" s="80">
        <v>0</v>
      </c>
      <c r="F6" s="79">
        <v>0</v>
      </c>
      <c r="G6" s="79" t="e">
        <v>#REF!</v>
      </c>
      <c r="H6" s="79">
        <v>0</v>
      </c>
      <c r="I6" s="79"/>
      <c r="J6" s="79"/>
      <c r="K6" s="79"/>
      <c r="L6" s="81"/>
      <c r="M6" s="3"/>
      <c r="N6" s="3"/>
      <c r="O6" s="3"/>
      <c r="P6" s="3"/>
      <c r="Q6" s="3"/>
    </row>
    <row r="7" spans="2:17" ht="19.5" customHeight="1">
      <c r="B7" s="82">
        <v>1</v>
      </c>
      <c r="C7" s="78" t="s">
        <v>86</v>
      </c>
      <c r="D7" s="79">
        <v>541358641</v>
      </c>
      <c r="E7" s="79">
        <v>417225377</v>
      </c>
      <c r="F7" s="79">
        <v>565649575</v>
      </c>
      <c r="G7" s="79" t="e">
        <v>#REF!</v>
      </c>
      <c r="H7" s="79" t="e">
        <v>#REF!</v>
      </c>
      <c r="I7" s="79" t="s">
        <v>87</v>
      </c>
      <c r="J7" s="79">
        <v>72152263.5</v>
      </c>
      <c r="K7" s="79">
        <v>78699443</v>
      </c>
      <c r="L7" s="79">
        <v>50334259</v>
      </c>
      <c r="M7" s="3"/>
      <c r="N7" s="3"/>
      <c r="O7" s="3"/>
      <c r="P7" s="3"/>
      <c r="Q7" s="3"/>
    </row>
    <row r="8" spans="2:17" ht="19.5" customHeight="1">
      <c r="B8" s="82">
        <v>2</v>
      </c>
      <c r="C8" s="78" t="s">
        <v>88</v>
      </c>
      <c r="D8" s="79">
        <v>281594015</v>
      </c>
      <c r="E8" s="79">
        <v>252470578</v>
      </c>
      <c r="F8" s="79">
        <v>303959204</v>
      </c>
      <c r="G8" s="79" t="e">
        <v>#REF!</v>
      </c>
      <c r="H8" s="79" t="e">
        <v>#REF!</v>
      </c>
      <c r="I8" s="79" t="s">
        <v>248</v>
      </c>
      <c r="J8" s="79"/>
      <c r="K8" s="79"/>
      <c r="L8" s="79">
        <v>0</v>
      </c>
      <c r="M8" s="3"/>
      <c r="N8" s="3"/>
      <c r="O8" s="3"/>
      <c r="P8" s="3"/>
      <c r="Q8" s="3"/>
    </row>
    <row r="9" spans="2:17" ht="28.5" customHeight="1">
      <c r="B9" s="82">
        <v>3</v>
      </c>
      <c r="C9" s="83" t="s">
        <v>89</v>
      </c>
      <c r="D9" s="79">
        <v>253764778</v>
      </c>
      <c r="E9" s="79">
        <v>263593845</v>
      </c>
      <c r="F9" s="79">
        <v>316322549</v>
      </c>
      <c r="G9" s="79">
        <v>143893571</v>
      </c>
      <c r="H9" s="81">
        <v>271823920</v>
      </c>
      <c r="I9" s="84">
        <v>71</v>
      </c>
      <c r="J9" s="84"/>
      <c r="K9" s="84"/>
      <c r="L9" s="81">
        <v>0</v>
      </c>
      <c r="M9" s="3"/>
      <c r="N9" s="3"/>
      <c r="O9" s="3"/>
      <c r="P9" s="3"/>
      <c r="Q9" s="3"/>
    </row>
    <row r="10" spans="2:17" s="91" customFormat="1" ht="28.5" customHeight="1">
      <c r="B10" s="82"/>
      <c r="C10" s="82" t="s">
        <v>144</v>
      </c>
      <c r="D10" s="87"/>
      <c r="E10" s="87"/>
      <c r="F10" s="88"/>
      <c r="G10" s="88"/>
      <c r="H10" s="89"/>
      <c r="I10" s="90"/>
      <c r="J10" s="90">
        <v>72152263.5</v>
      </c>
      <c r="K10" s="90">
        <v>78699443</v>
      </c>
      <c r="L10" s="89">
        <v>50334259</v>
      </c>
      <c r="M10" s="87"/>
      <c r="N10" s="87"/>
      <c r="O10" s="87"/>
      <c r="P10" s="87"/>
      <c r="Q10" s="87"/>
    </row>
    <row r="11" spans="2:17" ht="19.5" customHeight="1">
      <c r="B11" s="82">
        <v>4</v>
      </c>
      <c r="C11" s="78" t="s">
        <v>90</v>
      </c>
      <c r="D11" s="79">
        <v>27829237</v>
      </c>
      <c r="E11" s="79">
        <v>-11123267</v>
      </c>
      <c r="F11" s="79">
        <v>-12363345</v>
      </c>
      <c r="G11" s="79" t="e">
        <v>#REF!</v>
      </c>
      <c r="H11" s="79" t="e">
        <v>#REF!</v>
      </c>
      <c r="I11" s="79" t="s">
        <v>92</v>
      </c>
      <c r="J11" s="79">
        <v>42149652</v>
      </c>
      <c r="K11" s="79">
        <v>65726108</v>
      </c>
      <c r="L11" s="81">
        <v>34775476</v>
      </c>
      <c r="M11" s="3"/>
      <c r="N11" s="15"/>
      <c r="O11" s="3"/>
      <c r="P11" s="3"/>
      <c r="Q11" s="3"/>
    </row>
    <row r="12" spans="2:17" ht="19.5" customHeight="1">
      <c r="B12" s="82">
        <v>5</v>
      </c>
      <c r="C12" s="83" t="s">
        <v>91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 t="s">
        <v>93</v>
      </c>
      <c r="J12" s="79">
        <v>6367922</v>
      </c>
      <c r="K12" s="79">
        <v>3709249</v>
      </c>
      <c r="L12" s="79">
        <v>3474900</v>
      </c>
      <c r="M12" s="3"/>
      <c r="N12" s="3"/>
      <c r="O12" s="3"/>
      <c r="P12" s="3"/>
      <c r="Q12" s="3"/>
    </row>
    <row r="13" spans="2:17" ht="19.5" customHeight="1">
      <c r="B13" s="82"/>
      <c r="C13" s="78" t="s">
        <v>94</v>
      </c>
      <c r="D13" s="79">
        <v>0</v>
      </c>
      <c r="E13" s="79">
        <v>0</v>
      </c>
      <c r="F13" s="79">
        <v>0</v>
      </c>
      <c r="G13" s="79">
        <v>0</v>
      </c>
      <c r="H13" s="81">
        <v>0</v>
      </c>
      <c r="I13" s="81">
        <v>641</v>
      </c>
      <c r="J13" s="81">
        <v>5502454</v>
      </c>
      <c r="K13" s="81">
        <v>3140400</v>
      </c>
      <c r="L13" s="81">
        <v>2895750</v>
      </c>
      <c r="M13" s="3"/>
      <c r="N13" s="3"/>
      <c r="O13" s="3"/>
      <c r="P13" s="3"/>
      <c r="Q13" s="3"/>
    </row>
    <row r="14" spans="2:17" ht="19.5" customHeight="1">
      <c r="B14" s="82"/>
      <c r="C14" s="78" t="s">
        <v>95</v>
      </c>
      <c r="D14" s="79">
        <v>0</v>
      </c>
      <c r="E14" s="79">
        <v>0</v>
      </c>
      <c r="F14" s="79">
        <v>0</v>
      </c>
      <c r="G14" s="79">
        <v>0</v>
      </c>
      <c r="H14" s="81">
        <v>0</v>
      </c>
      <c r="I14" s="81">
        <v>644</v>
      </c>
      <c r="J14" s="81">
        <v>865468</v>
      </c>
      <c r="K14" s="81">
        <v>568849</v>
      </c>
      <c r="L14" s="81">
        <v>579150</v>
      </c>
      <c r="M14" s="3"/>
      <c r="N14" s="3"/>
      <c r="O14" s="3"/>
      <c r="P14" s="3"/>
      <c r="Q14" s="3"/>
    </row>
    <row r="15" spans="2:17" ht="19.5" customHeight="1">
      <c r="B15" s="82">
        <v>6</v>
      </c>
      <c r="C15" s="78" t="s">
        <v>96</v>
      </c>
      <c r="D15" s="79">
        <v>192556090</v>
      </c>
      <c r="E15" s="79">
        <v>83180025</v>
      </c>
      <c r="F15" s="79">
        <v>104024258</v>
      </c>
      <c r="G15" s="79">
        <v>49006838</v>
      </c>
      <c r="H15" s="81">
        <v>81997005</v>
      </c>
      <c r="I15" s="81" t="s">
        <v>97</v>
      </c>
      <c r="J15" s="81">
        <v>950000</v>
      </c>
      <c r="K15" s="81"/>
      <c r="L15" s="81">
        <v>1050000</v>
      </c>
      <c r="M15" s="3"/>
      <c r="N15" s="3"/>
      <c r="O15" s="3"/>
      <c r="P15" s="3"/>
      <c r="Q15" s="3"/>
    </row>
    <row r="16" spans="2:17" ht="19.5" customHeight="1">
      <c r="B16" s="82">
        <v>7</v>
      </c>
      <c r="C16" s="78" t="s">
        <v>4</v>
      </c>
      <c r="D16" s="79">
        <v>12642716</v>
      </c>
      <c r="E16" s="79">
        <v>24102410</v>
      </c>
      <c r="F16" s="79">
        <v>45984287</v>
      </c>
      <c r="G16" s="79">
        <v>32386693</v>
      </c>
      <c r="H16" s="79">
        <v>56638589</v>
      </c>
      <c r="I16" s="79" t="s">
        <v>98</v>
      </c>
      <c r="J16" s="79">
        <v>2936942</v>
      </c>
      <c r="K16" s="79">
        <v>1688637</v>
      </c>
      <c r="L16" s="79">
        <v>2218955</v>
      </c>
      <c r="M16" s="3"/>
      <c r="N16" s="3"/>
      <c r="O16" s="3"/>
      <c r="P16" s="3"/>
      <c r="Q16" s="3"/>
    </row>
    <row r="17" spans="2:17" s="91" customFormat="1" ht="19.5" customHeight="1">
      <c r="B17" s="82">
        <v>8</v>
      </c>
      <c r="C17" s="82" t="s">
        <v>99</v>
      </c>
      <c r="D17" s="88">
        <v>10836259</v>
      </c>
      <c r="E17" s="88">
        <v>16915380</v>
      </c>
      <c r="F17" s="88">
        <v>36016075</v>
      </c>
      <c r="G17" s="88">
        <v>25320125</v>
      </c>
      <c r="H17" s="89">
        <v>44674080</v>
      </c>
      <c r="I17" s="89"/>
      <c r="J17" s="89">
        <v>52404515.5</v>
      </c>
      <c r="K17" s="89">
        <v>71123994</v>
      </c>
      <c r="L17" s="89">
        <v>41519331</v>
      </c>
      <c r="M17" s="87"/>
      <c r="N17" s="87"/>
      <c r="O17" s="87"/>
      <c r="P17" s="87"/>
      <c r="Q17" s="87"/>
    </row>
    <row r="18" spans="2:17" s="91" customFormat="1" ht="19.5" customHeight="1">
      <c r="B18" s="82">
        <v>9</v>
      </c>
      <c r="C18" s="82" t="s">
        <v>100</v>
      </c>
      <c r="D18" s="88">
        <v>0</v>
      </c>
      <c r="E18" s="88">
        <v>3444586</v>
      </c>
      <c r="F18" s="88">
        <v>2692215</v>
      </c>
      <c r="G18" s="88">
        <v>0</v>
      </c>
      <c r="H18" s="89">
        <v>0</v>
      </c>
      <c r="I18" s="89"/>
      <c r="J18" s="89">
        <v>19747748</v>
      </c>
      <c r="K18" s="89">
        <v>7575449</v>
      </c>
      <c r="L18" s="89">
        <v>8814928</v>
      </c>
      <c r="M18" s="87"/>
      <c r="N18" s="87"/>
      <c r="O18" s="87"/>
      <c r="P18" s="87"/>
      <c r="Q18" s="87"/>
    </row>
    <row r="19" spans="2:17" ht="24.75" customHeight="1">
      <c r="B19" s="82">
        <v>10</v>
      </c>
      <c r="C19" s="83" t="s">
        <v>101</v>
      </c>
      <c r="D19" s="79">
        <v>1806457</v>
      </c>
      <c r="E19" s="79">
        <v>3742444</v>
      </c>
      <c r="F19" s="79">
        <v>7275997</v>
      </c>
      <c r="G19" s="79">
        <v>7066568</v>
      </c>
      <c r="H19" s="81">
        <v>11964509</v>
      </c>
      <c r="I19" s="81" t="s">
        <v>106</v>
      </c>
      <c r="J19" s="81"/>
      <c r="K19" s="81"/>
      <c r="L19" s="81">
        <v>0</v>
      </c>
      <c r="M19" s="3"/>
      <c r="N19" s="3"/>
      <c r="O19" s="3"/>
      <c r="P19" s="3"/>
      <c r="Q19" s="3"/>
    </row>
    <row r="20" spans="2:17" ht="26.25" customHeight="1">
      <c r="B20" s="82">
        <v>11</v>
      </c>
      <c r="C20" s="83" t="s">
        <v>102</v>
      </c>
      <c r="D20" s="79">
        <v>12648936</v>
      </c>
      <c r="E20" s="79">
        <v>15810271</v>
      </c>
      <c r="F20" s="79">
        <v>12493291</v>
      </c>
      <c r="G20" s="79">
        <v>3350165</v>
      </c>
      <c r="H20" s="81">
        <v>18811263</v>
      </c>
      <c r="I20" s="81" t="s">
        <v>107</v>
      </c>
      <c r="J20" s="81"/>
      <c r="K20" s="81"/>
      <c r="L20" s="81">
        <v>0</v>
      </c>
      <c r="M20" s="3"/>
      <c r="N20" s="3"/>
      <c r="O20" s="3"/>
      <c r="P20" s="3"/>
      <c r="Q20" s="3"/>
    </row>
    <row r="21" spans="2:17" ht="19.5" customHeight="1">
      <c r="B21" s="82">
        <v>12</v>
      </c>
      <c r="C21" s="83" t="s">
        <v>103</v>
      </c>
      <c r="D21" s="79">
        <v>3574147</v>
      </c>
      <c r="E21" s="79">
        <v>2859063</v>
      </c>
      <c r="F21" s="79">
        <v>43545363</v>
      </c>
      <c r="G21" s="79">
        <v>1266268</v>
      </c>
      <c r="H21" s="79">
        <v>104828512</v>
      </c>
      <c r="I21" s="79"/>
      <c r="J21" s="79"/>
      <c r="K21" s="79"/>
      <c r="L21" s="79">
        <v>0</v>
      </c>
      <c r="M21" s="3"/>
      <c r="N21" s="3"/>
      <c r="O21" s="3"/>
      <c r="P21" s="3"/>
      <c r="Q21" s="3"/>
    </row>
    <row r="22" spans="2:17" ht="30" customHeight="1">
      <c r="B22" s="82">
        <v>12.1</v>
      </c>
      <c r="C22" s="83" t="s">
        <v>104</v>
      </c>
      <c r="D22" s="79">
        <v>976562</v>
      </c>
      <c r="E22" s="79">
        <v>240068</v>
      </c>
      <c r="F22" s="79">
        <v>40064339</v>
      </c>
      <c r="G22" s="79">
        <v>0</v>
      </c>
      <c r="H22" s="81">
        <v>102105637</v>
      </c>
      <c r="I22" s="85" t="s">
        <v>108</v>
      </c>
      <c r="J22" s="85"/>
      <c r="K22" s="85"/>
      <c r="L22" s="81">
        <v>0</v>
      </c>
      <c r="M22" s="3"/>
      <c r="N22" s="3"/>
      <c r="O22" s="3"/>
      <c r="P22" s="3"/>
      <c r="Q22" s="3"/>
    </row>
    <row r="23" spans="2:17" ht="19.5" customHeight="1">
      <c r="B23" s="82">
        <v>12.2</v>
      </c>
      <c r="C23" s="83" t="s">
        <v>105</v>
      </c>
      <c r="D23" s="79">
        <v>0</v>
      </c>
      <c r="E23" s="79">
        <v>2102245</v>
      </c>
      <c r="F23" s="79">
        <v>0</v>
      </c>
      <c r="G23" s="79">
        <v>0</v>
      </c>
      <c r="H23" s="81">
        <v>0</v>
      </c>
      <c r="I23" s="81" t="s">
        <v>109</v>
      </c>
      <c r="J23" s="81"/>
      <c r="K23" s="81"/>
      <c r="L23" s="81">
        <v>0</v>
      </c>
      <c r="M23" s="3"/>
      <c r="N23" s="3"/>
      <c r="O23" s="3"/>
      <c r="P23" s="3"/>
      <c r="Q23" s="3"/>
    </row>
    <row r="24" spans="2:17" ht="19.5" customHeight="1">
      <c r="B24" s="82">
        <v>12.3</v>
      </c>
      <c r="C24" s="78" t="s">
        <v>110</v>
      </c>
      <c r="D24" s="79">
        <v>2597585</v>
      </c>
      <c r="E24" s="79">
        <v>516750</v>
      </c>
      <c r="F24" s="79">
        <v>3481024</v>
      </c>
      <c r="G24" s="79">
        <v>1266268</v>
      </c>
      <c r="H24" s="81">
        <v>2722875</v>
      </c>
      <c r="I24" s="81" t="s">
        <v>111</v>
      </c>
      <c r="J24" s="81">
        <v>719863.4</v>
      </c>
      <c r="K24" s="81">
        <v>-6990579</v>
      </c>
      <c r="L24" s="81">
        <v>0</v>
      </c>
      <c r="M24" s="3"/>
      <c r="N24" s="3"/>
      <c r="O24" s="3"/>
      <c r="P24" s="3"/>
      <c r="Q24" s="3"/>
    </row>
    <row r="25" spans="2:17" ht="19.5" customHeight="1">
      <c r="B25" s="82">
        <v>12.4</v>
      </c>
      <c r="C25" s="78" t="s">
        <v>112</v>
      </c>
      <c r="D25" s="79">
        <v>38342737</v>
      </c>
      <c r="E25" s="79">
        <v>38803030</v>
      </c>
      <c r="F25" s="79">
        <v>55643172</v>
      </c>
      <c r="G25" s="79">
        <v>25360441</v>
      </c>
      <c r="H25" s="79">
        <v>55535398</v>
      </c>
      <c r="I25" s="79" t="s">
        <v>113</v>
      </c>
      <c r="J25" s="79"/>
      <c r="K25" s="79"/>
      <c r="L25" s="79">
        <v>0</v>
      </c>
      <c r="M25" s="3"/>
      <c r="N25" s="3"/>
      <c r="O25" s="3"/>
      <c r="P25" s="3"/>
      <c r="Q25" s="3"/>
    </row>
    <row r="26" spans="2:17" ht="26.25" customHeight="1">
      <c r="B26" s="82">
        <v>13</v>
      </c>
      <c r="C26" s="86" t="s">
        <v>114</v>
      </c>
      <c r="D26" s="79">
        <v>38342737</v>
      </c>
      <c r="E26" s="79">
        <v>38803030</v>
      </c>
      <c r="F26" s="79">
        <v>55643172</v>
      </c>
      <c r="G26" s="79">
        <v>25360441</v>
      </c>
      <c r="H26" s="81">
        <v>55535398</v>
      </c>
      <c r="I26" s="81"/>
      <c r="J26" s="81">
        <v>719863.4</v>
      </c>
      <c r="K26" s="81">
        <v>-6990579</v>
      </c>
      <c r="L26" s="81">
        <v>0</v>
      </c>
      <c r="M26" s="3"/>
      <c r="N26" s="166"/>
      <c r="O26" s="3"/>
      <c r="P26" s="3"/>
      <c r="Q26" s="3"/>
    </row>
    <row r="27" spans="2:17" s="91" customFormat="1" ht="19.5" customHeight="1">
      <c r="B27" s="82">
        <v>14</v>
      </c>
      <c r="C27" s="82" t="s">
        <v>115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  <c r="I27" s="89"/>
      <c r="J27" s="89">
        <v>20467611.4</v>
      </c>
      <c r="K27" s="89">
        <v>584870</v>
      </c>
      <c r="L27" s="89">
        <v>8814928</v>
      </c>
      <c r="M27" s="87"/>
      <c r="N27" s="87"/>
      <c r="O27" s="87"/>
      <c r="P27" s="87"/>
      <c r="Q27" s="87"/>
    </row>
    <row r="28" spans="2:17" s="96" customFormat="1" ht="19.5" customHeight="1">
      <c r="B28" s="92">
        <v>14.1</v>
      </c>
      <c r="C28" s="92" t="s">
        <v>175</v>
      </c>
      <c r="D28" s="93"/>
      <c r="E28" s="93"/>
      <c r="F28" s="93"/>
      <c r="G28" s="93"/>
      <c r="H28" s="94"/>
      <c r="I28" s="94"/>
      <c r="J28" s="94">
        <v>972348.3</v>
      </c>
      <c r="K28" s="167">
        <v>1006747</v>
      </c>
      <c r="L28" s="94">
        <v>3191655</v>
      </c>
      <c r="M28" s="95"/>
      <c r="N28" s="95"/>
      <c r="O28" s="95"/>
      <c r="P28" s="95"/>
      <c r="Q28" s="95"/>
    </row>
    <row r="29" spans="2:17" s="91" customFormat="1" ht="19.5" customHeight="1">
      <c r="B29" s="82">
        <v>15</v>
      </c>
      <c r="C29" s="82" t="s">
        <v>176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  <c r="I29" s="89">
        <v>69</v>
      </c>
      <c r="J29" s="89">
        <v>2143995.97</v>
      </c>
      <c r="K29" s="89">
        <v>159161.7</v>
      </c>
      <c r="L29" s="89">
        <v>1200658.3</v>
      </c>
      <c r="M29" s="87"/>
      <c r="N29" s="87"/>
      <c r="O29" s="87"/>
      <c r="P29" s="87"/>
      <c r="Q29" s="87"/>
    </row>
    <row r="30" spans="2:17" s="91" customFormat="1" ht="19.5" customHeight="1">
      <c r="B30" s="82">
        <v>16</v>
      </c>
      <c r="C30" s="82" t="s">
        <v>116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  <c r="I30" s="89"/>
      <c r="J30" s="89">
        <v>18323615.43</v>
      </c>
      <c r="K30" s="89">
        <v>425708.3</v>
      </c>
      <c r="L30" s="89">
        <v>7614269.7</v>
      </c>
      <c r="M30" s="87"/>
      <c r="N30" s="87"/>
      <c r="O30" s="87"/>
      <c r="P30" s="87"/>
      <c r="Q30" s="87"/>
    </row>
    <row r="31" spans="2:17" ht="19.5" customHeight="1">
      <c r="B31" s="82">
        <v>17</v>
      </c>
      <c r="C31" s="78" t="s">
        <v>235</v>
      </c>
      <c r="D31" s="79">
        <v>0</v>
      </c>
      <c r="E31" s="79">
        <v>0</v>
      </c>
      <c r="F31" s="79">
        <v>0</v>
      </c>
      <c r="G31" s="79">
        <v>0</v>
      </c>
      <c r="H31" s="81">
        <v>0</v>
      </c>
      <c r="I31" s="81"/>
      <c r="J31" s="81"/>
      <c r="K31" s="81"/>
      <c r="L31" s="81">
        <v>4444619</v>
      </c>
      <c r="M31" s="3"/>
      <c r="N31" s="3"/>
      <c r="O31" s="3"/>
      <c r="P31" s="3"/>
      <c r="Q31" s="3"/>
    </row>
    <row r="32" spans="2:17" ht="12.75" customHeight="1">
      <c r="B32" s="5"/>
      <c r="C32" s="5"/>
      <c r="D32" s="6"/>
      <c r="E32" s="6"/>
      <c r="F32" s="6"/>
      <c r="G32" s="6"/>
      <c r="H32" s="6"/>
      <c r="I32" s="6"/>
      <c r="J32" s="6"/>
      <c r="K32" s="6"/>
      <c r="L32" s="7"/>
      <c r="M32" s="3"/>
      <c r="N32" s="3"/>
      <c r="O32" s="3"/>
      <c r="P32" s="3"/>
      <c r="Q32" s="3"/>
    </row>
    <row r="33" spans="2:17" ht="12.75" customHeight="1">
      <c r="B33" s="5"/>
      <c r="C33" s="5"/>
      <c r="D33" s="6"/>
      <c r="E33" s="6"/>
      <c r="F33" s="6"/>
      <c r="G33" s="6"/>
      <c r="H33" s="6"/>
      <c r="I33" s="6"/>
      <c r="J33" s="6"/>
      <c r="K33" s="6"/>
      <c r="L33" s="7"/>
      <c r="M33" s="3"/>
      <c r="N33" s="3"/>
      <c r="O33" s="3"/>
      <c r="P33" s="3"/>
      <c r="Q33" s="3"/>
    </row>
  </sheetData>
  <sheetProtection/>
  <mergeCells count="3">
    <mergeCell ref="B2:D2"/>
    <mergeCell ref="B5:C5"/>
    <mergeCell ref="B3:L3"/>
  </mergeCells>
  <printOptions horizontalCentered="1" verticalCentered="1"/>
  <pageMargins left="0.143700787" right="0.143700787" top="0.58" bottom="0.47" header="0.26" footer="0.24"/>
  <pageSetup horizontalDpi="300" verticalDpi="300" orientation="portrait" paperSize="9" scale="12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2">
      <selection activeCell="A1" sqref="A1:F38"/>
    </sheetView>
  </sheetViews>
  <sheetFormatPr defaultColWidth="9.140625" defaultRowHeight="12.75"/>
  <cols>
    <col min="2" max="2" width="14.00390625" style="0" customWidth="1"/>
    <col min="4" max="4" width="29.57421875" style="0" customWidth="1"/>
    <col min="5" max="5" width="12.57421875" style="0" customWidth="1"/>
    <col min="6" max="6" width="11.421875" style="0" customWidth="1"/>
  </cols>
  <sheetData>
    <row r="1" spans="1:6" ht="15.75">
      <c r="A1" s="365" t="s">
        <v>282</v>
      </c>
      <c r="B1" s="365"/>
      <c r="C1" s="365"/>
      <c r="D1" s="365"/>
      <c r="E1" s="365"/>
      <c r="F1" s="365"/>
    </row>
    <row r="2" spans="1:6" ht="12.75">
      <c r="A2" s="360" t="s">
        <v>201</v>
      </c>
      <c r="B2" s="361" t="s">
        <v>281</v>
      </c>
      <c r="C2" s="361"/>
      <c r="D2" s="361"/>
      <c r="E2" s="178"/>
      <c r="F2" s="119" t="s">
        <v>280</v>
      </c>
    </row>
    <row r="3" spans="1:6" ht="12.75">
      <c r="A3" s="360"/>
      <c r="B3" s="361"/>
      <c r="C3" s="361"/>
      <c r="D3" s="361"/>
      <c r="E3" s="178">
        <v>2010</v>
      </c>
      <c r="F3" s="118" t="s">
        <v>279</v>
      </c>
    </row>
    <row r="4" spans="1:6" ht="12.75">
      <c r="A4" s="110"/>
      <c r="B4" s="105" t="s">
        <v>278</v>
      </c>
      <c r="C4" s="105"/>
      <c r="D4" s="105"/>
      <c r="E4" s="105"/>
      <c r="F4" s="117"/>
    </row>
    <row r="5" spans="1:6" ht="12.75">
      <c r="A5" s="110"/>
      <c r="B5" s="105"/>
      <c r="C5" s="108" t="s">
        <v>277</v>
      </c>
      <c r="D5" s="108"/>
      <c r="E5" s="198">
        <v>20467611</v>
      </c>
      <c r="F5" s="111">
        <v>584870</v>
      </c>
    </row>
    <row r="6" spans="1:6" ht="12.75">
      <c r="A6" s="110"/>
      <c r="B6" s="105"/>
      <c r="C6" s="108" t="s">
        <v>276</v>
      </c>
      <c r="D6" s="108"/>
      <c r="E6" s="198"/>
      <c r="F6" s="111"/>
    </row>
    <row r="7" spans="1:6" ht="12.75">
      <c r="A7" s="110"/>
      <c r="B7" s="105"/>
      <c r="C7" s="105"/>
      <c r="D7" s="116" t="s">
        <v>275</v>
      </c>
      <c r="E7" s="199">
        <v>950000</v>
      </c>
      <c r="F7" s="115"/>
    </row>
    <row r="8" spans="1:6" ht="12.75">
      <c r="A8" s="110"/>
      <c r="B8" s="105"/>
      <c r="C8" s="105"/>
      <c r="D8" s="116" t="s">
        <v>274</v>
      </c>
      <c r="E8" s="199"/>
      <c r="F8" s="115"/>
    </row>
    <row r="9" spans="1:6" ht="12.75">
      <c r="A9" s="110"/>
      <c r="B9" s="105"/>
      <c r="C9" s="105"/>
      <c r="D9" s="116" t="s">
        <v>273</v>
      </c>
      <c r="E9" s="199"/>
      <c r="F9" s="115"/>
    </row>
    <row r="10" spans="1:6" ht="12.75">
      <c r="A10" s="110"/>
      <c r="B10" s="105"/>
      <c r="C10" s="105"/>
      <c r="D10" s="116" t="s">
        <v>272</v>
      </c>
      <c r="E10" s="199"/>
      <c r="F10" s="115"/>
    </row>
    <row r="11" spans="1:6" ht="12.75">
      <c r="A11" s="110"/>
      <c r="B11" s="105"/>
      <c r="C11" s="105"/>
      <c r="D11" s="116" t="s">
        <v>271</v>
      </c>
      <c r="E11" s="199"/>
      <c r="F11" s="115"/>
    </row>
    <row r="12" spans="1:6" ht="12.75">
      <c r="A12" s="360"/>
      <c r="B12" s="361"/>
      <c r="C12" s="108" t="s">
        <v>270</v>
      </c>
      <c r="D12" s="108"/>
      <c r="E12" s="362">
        <v>-69284919</v>
      </c>
      <c r="F12" s="364">
        <v>29735843.000000004</v>
      </c>
    </row>
    <row r="13" spans="1:6" ht="12.75">
      <c r="A13" s="360"/>
      <c r="B13" s="361"/>
      <c r="C13" s="108" t="s">
        <v>269</v>
      </c>
      <c r="D13" s="108"/>
      <c r="E13" s="363"/>
      <c r="F13" s="364"/>
    </row>
    <row r="14" spans="1:6" ht="12.75">
      <c r="A14" s="110"/>
      <c r="B14" s="105"/>
      <c r="C14" s="108" t="s">
        <v>268</v>
      </c>
      <c r="D14" s="108"/>
      <c r="E14" s="198">
        <v>1066628.19</v>
      </c>
      <c r="F14" s="111">
        <v>-350138</v>
      </c>
    </row>
    <row r="15" spans="1:6" ht="12.75">
      <c r="A15" s="110"/>
      <c r="B15" s="105"/>
      <c r="C15" s="108" t="s">
        <v>267</v>
      </c>
      <c r="D15" s="108"/>
      <c r="E15" s="198">
        <v>7913534</v>
      </c>
      <c r="F15" s="111">
        <v>-1543140</v>
      </c>
    </row>
    <row r="16" spans="1:6" ht="12.75">
      <c r="A16" s="360"/>
      <c r="B16" s="361"/>
      <c r="C16" s="108" t="s">
        <v>266</v>
      </c>
      <c r="D16" s="108"/>
      <c r="E16" s="362">
        <v>34880393</v>
      </c>
      <c r="F16" s="364">
        <v>-32032758</v>
      </c>
    </row>
    <row r="17" spans="1:6" ht="12.75">
      <c r="A17" s="360"/>
      <c r="B17" s="361"/>
      <c r="C17" s="108" t="s">
        <v>265</v>
      </c>
      <c r="D17" s="108"/>
      <c r="E17" s="363"/>
      <c r="F17" s="364"/>
    </row>
    <row r="18" spans="1:6" ht="12.75">
      <c r="A18" s="110"/>
      <c r="B18" s="105"/>
      <c r="C18" s="105" t="s">
        <v>264</v>
      </c>
      <c r="D18" s="105"/>
      <c r="E18" s="200">
        <v>-4006752.8100000024</v>
      </c>
      <c r="F18" s="107">
        <v>-3605322.9999999963</v>
      </c>
    </row>
    <row r="19" spans="1:6" ht="12.75">
      <c r="A19" s="110"/>
      <c r="B19" s="105"/>
      <c r="C19" s="108" t="s">
        <v>263</v>
      </c>
      <c r="D19" s="108"/>
      <c r="E19" s="198"/>
      <c r="F19" s="111">
        <v>0</v>
      </c>
    </row>
    <row r="20" spans="1:6" ht="12.75">
      <c r="A20" s="110"/>
      <c r="B20" s="105"/>
      <c r="C20" s="108" t="s">
        <v>262</v>
      </c>
      <c r="D20" s="108"/>
      <c r="E20" s="198">
        <v>100000</v>
      </c>
      <c r="F20" s="111">
        <v>2425101</v>
      </c>
    </row>
    <row r="21" spans="1:6" ht="12.75">
      <c r="A21" s="110"/>
      <c r="B21" s="105"/>
      <c r="C21" s="114" t="s">
        <v>261</v>
      </c>
      <c r="D21" s="105"/>
      <c r="E21" s="200">
        <v>-4106752.8100000024</v>
      </c>
      <c r="F21" s="113">
        <v>-6030423.999999996</v>
      </c>
    </row>
    <row r="22" spans="1:6" ht="12.75">
      <c r="A22" s="110"/>
      <c r="B22" s="105" t="s">
        <v>118</v>
      </c>
      <c r="C22" s="105"/>
      <c r="D22" s="108"/>
      <c r="E22" s="198"/>
      <c r="F22" s="111"/>
    </row>
    <row r="23" spans="1:6" ht="12.75">
      <c r="A23" s="110"/>
      <c r="B23" s="105"/>
      <c r="C23" s="108" t="s">
        <v>260</v>
      </c>
      <c r="D23" s="108"/>
      <c r="E23" s="198"/>
      <c r="F23" s="111"/>
    </row>
    <row r="24" spans="1:6" ht="12.75">
      <c r="A24" s="110"/>
      <c r="B24" s="105"/>
      <c r="C24" s="108" t="s">
        <v>259</v>
      </c>
      <c r="D24" s="108"/>
      <c r="E24" s="198">
        <v>-18375</v>
      </c>
      <c r="F24" s="111">
        <v>-208333</v>
      </c>
    </row>
    <row r="25" spans="1:6" ht="12.75">
      <c r="A25" s="110"/>
      <c r="B25" s="112"/>
      <c r="C25" s="108" t="s">
        <v>258</v>
      </c>
      <c r="D25" s="108"/>
      <c r="E25" s="198">
        <v>0</v>
      </c>
      <c r="F25" s="111"/>
    </row>
    <row r="26" spans="1:6" ht="12.75">
      <c r="A26" s="110"/>
      <c r="B26" s="110"/>
      <c r="C26" s="108" t="s">
        <v>257</v>
      </c>
      <c r="D26" s="108"/>
      <c r="E26" s="198"/>
      <c r="F26" s="111"/>
    </row>
    <row r="27" spans="1:6" ht="12.75">
      <c r="A27" s="110"/>
      <c r="B27" s="110"/>
      <c r="C27" s="108" t="s">
        <v>119</v>
      </c>
      <c r="D27" s="108"/>
      <c r="E27" s="198"/>
      <c r="F27" s="111"/>
    </row>
    <row r="28" spans="1:6" ht="12.75">
      <c r="A28" s="110"/>
      <c r="B28" s="110"/>
      <c r="C28" s="109" t="s">
        <v>256</v>
      </c>
      <c r="D28" s="108"/>
      <c r="E28" s="198">
        <v>-18375</v>
      </c>
      <c r="F28" s="107">
        <v>-208333</v>
      </c>
    </row>
    <row r="29" spans="1:6" ht="12.75">
      <c r="A29" s="110"/>
      <c r="B29" s="105" t="s">
        <v>120</v>
      </c>
      <c r="C29" s="110"/>
      <c r="D29" s="108"/>
      <c r="E29" s="198"/>
      <c r="F29" s="111"/>
    </row>
    <row r="30" spans="1:6" ht="12.75">
      <c r="A30" s="110"/>
      <c r="B30" s="110"/>
      <c r="C30" s="108" t="s">
        <v>255</v>
      </c>
      <c r="D30" s="108"/>
      <c r="E30" s="198"/>
      <c r="F30" s="111"/>
    </row>
    <row r="31" spans="1:6" ht="12.75">
      <c r="A31" s="110"/>
      <c r="B31" s="110"/>
      <c r="C31" s="108" t="s">
        <v>254</v>
      </c>
      <c r="D31" s="108"/>
      <c r="E31" s="198"/>
      <c r="F31" s="111"/>
    </row>
    <row r="32" spans="1:6" ht="12.75">
      <c r="A32" s="110"/>
      <c r="B32" s="110"/>
      <c r="C32" s="108" t="s">
        <v>121</v>
      </c>
      <c r="D32" s="108"/>
      <c r="E32" s="198">
        <v>0</v>
      </c>
      <c r="F32" s="111">
        <v>4444619</v>
      </c>
    </row>
    <row r="33" spans="1:6" ht="12.75">
      <c r="A33" s="110"/>
      <c r="B33" s="110"/>
      <c r="C33" s="108" t="s">
        <v>253</v>
      </c>
      <c r="D33" s="108"/>
      <c r="E33" s="198"/>
      <c r="F33" s="111"/>
    </row>
    <row r="34" spans="1:6" ht="12.75">
      <c r="A34" s="110"/>
      <c r="B34" s="110"/>
      <c r="C34" s="108" t="s">
        <v>122</v>
      </c>
      <c r="D34" s="108"/>
      <c r="E34" s="198"/>
      <c r="F34" s="111">
        <v>0</v>
      </c>
    </row>
    <row r="35" spans="1:6" ht="12.75">
      <c r="A35" s="110"/>
      <c r="B35" s="110"/>
      <c r="C35" s="109" t="s">
        <v>252</v>
      </c>
      <c r="D35" s="108"/>
      <c r="E35" s="107">
        <v>0</v>
      </c>
      <c r="F35" s="107">
        <v>4444619</v>
      </c>
    </row>
    <row r="36" spans="1:6" ht="12.75">
      <c r="A36" s="104"/>
      <c r="B36" s="105" t="s">
        <v>251</v>
      </c>
      <c r="C36" s="104"/>
      <c r="D36" s="103"/>
      <c r="E36" s="69">
        <v>-4125127.8100000024</v>
      </c>
      <c r="F36" s="106">
        <v>-1794137.9999999963</v>
      </c>
    </row>
    <row r="37" spans="1:6" ht="12.75">
      <c r="A37" s="104"/>
      <c r="B37" s="105" t="s">
        <v>123</v>
      </c>
      <c r="C37" s="104"/>
      <c r="D37" s="103"/>
      <c r="E37" s="69">
        <v>5277903</v>
      </c>
      <c r="F37" s="102">
        <v>7072041</v>
      </c>
    </row>
    <row r="38" spans="1:6" ht="12.75">
      <c r="A38" s="104"/>
      <c r="B38" s="105" t="s">
        <v>124</v>
      </c>
      <c r="C38" s="104"/>
      <c r="D38" s="103"/>
      <c r="E38" s="69">
        <v>1152775.21</v>
      </c>
      <c r="F38" s="102">
        <v>5277903</v>
      </c>
    </row>
  </sheetData>
  <sheetProtection/>
  <mergeCells count="11">
    <mergeCell ref="F12:F13"/>
    <mergeCell ref="A16:A17"/>
    <mergeCell ref="B16:B17"/>
    <mergeCell ref="E16:E17"/>
    <mergeCell ref="F16:F17"/>
    <mergeCell ref="A1:F1"/>
    <mergeCell ref="A2:A3"/>
    <mergeCell ref="B2:D3"/>
    <mergeCell ref="A12:A13"/>
    <mergeCell ref="B12:B13"/>
    <mergeCell ref="E12:E13"/>
  </mergeCells>
  <printOptions/>
  <pageMargins left="0.51" right="0.75" top="1.36" bottom="1.27" header="0.38" footer="0.2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0">
      <pane ySplit="10" topLeftCell="A40" activePane="bottomLeft" state="frozen"/>
      <selection pane="topLeft" activeCell="A30" sqref="A30"/>
      <selection pane="bottomLeft" activeCell="A30" sqref="A30:K58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10.8515625" style="0" customWidth="1"/>
    <col min="4" max="4" width="9.00390625" style="0" customWidth="1"/>
    <col min="5" max="5" width="10.00390625" style="0" customWidth="1"/>
    <col min="6" max="6" width="11.140625" style="0" customWidth="1"/>
    <col min="7" max="7" width="15.28125" style="0" customWidth="1"/>
    <col min="8" max="8" width="11.57421875" style="0" customWidth="1"/>
    <col min="9" max="9" width="12.421875" style="0" customWidth="1"/>
    <col min="10" max="10" width="10.57421875" style="0" customWidth="1"/>
    <col min="11" max="11" width="11.140625" style="0" customWidth="1"/>
  </cols>
  <sheetData>
    <row r="1" ht="12.75">
      <c r="B1" s="18" t="s">
        <v>179</v>
      </c>
    </row>
    <row r="2" ht="12.75">
      <c r="B2" s="18" t="s">
        <v>180</v>
      </c>
    </row>
    <row r="3" spans="1:11" ht="16.5">
      <c r="A3" s="27"/>
      <c r="B3" s="27"/>
      <c r="C3" s="28" t="s">
        <v>125</v>
      </c>
      <c r="D3" s="28"/>
      <c r="E3" s="28"/>
      <c r="F3" s="28"/>
      <c r="G3" s="28"/>
      <c r="H3" s="67" t="s">
        <v>181</v>
      </c>
      <c r="I3" s="27"/>
      <c r="J3" s="27"/>
      <c r="K3" s="27"/>
    </row>
    <row r="4" spans="1:11" ht="51">
      <c r="A4" s="24"/>
      <c r="B4" s="24"/>
      <c r="C4" s="25" t="s">
        <v>74</v>
      </c>
      <c r="D4" s="26" t="s">
        <v>75</v>
      </c>
      <c r="E4" s="26" t="s">
        <v>126</v>
      </c>
      <c r="F4" s="26" t="s">
        <v>127</v>
      </c>
      <c r="G4" s="26" t="s">
        <v>128</v>
      </c>
      <c r="H4" s="26" t="s">
        <v>129</v>
      </c>
      <c r="I4" s="26" t="s">
        <v>130</v>
      </c>
      <c r="J4" s="26" t="s">
        <v>131</v>
      </c>
      <c r="K4" s="26" t="s">
        <v>130</v>
      </c>
    </row>
    <row r="5" spans="1:11" ht="15" customHeight="1">
      <c r="A5" s="20" t="s">
        <v>0</v>
      </c>
      <c r="B5" s="21" t="s">
        <v>140</v>
      </c>
      <c r="C5" s="66">
        <v>3570760</v>
      </c>
      <c r="D5" s="66"/>
      <c r="E5" s="66"/>
      <c r="F5" s="66">
        <f>302955+5900000</f>
        <v>6202955</v>
      </c>
      <c r="G5" s="66"/>
      <c r="H5" s="66">
        <v>4067230</v>
      </c>
      <c r="I5" s="66">
        <f>C5+D5+E5+F5+G5+H5</f>
        <v>13840945</v>
      </c>
      <c r="J5" s="66"/>
      <c r="K5" s="66">
        <f>I5+J5</f>
        <v>13840945</v>
      </c>
    </row>
    <row r="6" spans="1:11" ht="12.75">
      <c r="A6" s="19">
        <v>1</v>
      </c>
      <c r="B6" s="22" t="s">
        <v>132</v>
      </c>
      <c r="C6" s="66"/>
      <c r="D6" s="66"/>
      <c r="E6" s="66"/>
      <c r="F6" s="66"/>
      <c r="G6" s="66"/>
      <c r="H6" s="66"/>
      <c r="I6" s="66">
        <f aca="true" t="shared" si="0" ref="I6:I13">C6+D6+E6+F6+G6+H6</f>
        <v>0</v>
      </c>
      <c r="J6" s="66"/>
      <c r="K6" s="66">
        <f aca="true" t="shared" si="1" ref="K6:K13">I6+J6</f>
        <v>0</v>
      </c>
    </row>
    <row r="7" spans="1:11" ht="15" customHeight="1">
      <c r="A7" s="19">
        <v>2</v>
      </c>
      <c r="B7" s="23" t="s">
        <v>133</v>
      </c>
      <c r="C7" s="66"/>
      <c r="D7" s="66"/>
      <c r="E7" s="66"/>
      <c r="F7" s="66"/>
      <c r="G7" s="66"/>
      <c r="H7" s="66"/>
      <c r="I7" s="66">
        <f t="shared" si="0"/>
        <v>0</v>
      </c>
      <c r="J7" s="66"/>
      <c r="K7" s="66">
        <f t="shared" si="1"/>
        <v>0</v>
      </c>
    </row>
    <row r="8" spans="1:11" ht="25.5">
      <c r="A8" s="19">
        <v>3</v>
      </c>
      <c r="B8" s="22" t="s">
        <v>134</v>
      </c>
      <c r="C8" s="66"/>
      <c r="D8" s="66"/>
      <c r="E8" s="66"/>
      <c r="F8" s="66"/>
      <c r="G8" s="66"/>
      <c r="H8" s="66"/>
      <c r="I8" s="66">
        <f t="shared" si="0"/>
        <v>0</v>
      </c>
      <c r="J8" s="66"/>
      <c r="K8" s="66">
        <f t="shared" si="1"/>
        <v>0</v>
      </c>
    </row>
    <row r="9" spans="1:11" ht="51">
      <c r="A9" s="19">
        <v>4</v>
      </c>
      <c r="B9" s="22" t="s">
        <v>135</v>
      </c>
      <c r="C9" s="66"/>
      <c r="D9" s="66"/>
      <c r="E9" s="66"/>
      <c r="F9" s="66"/>
      <c r="G9" s="66"/>
      <c r="H9" s="66"/>
      <c r="I9" s="66">
        <f t="shared" si="0"/>
        <v>0</v>
      </c>
      <c r="J9" s="66"/>
      <c r="K9" s="66">
        <f t="shared" si="1"/>
        <v>0</v>
      </c>
    </row>
    <row r="10" spans="1:11" ht="15" customHeight="1">
      <c r="A10" s="19">
        <v>5</v>
      </c>
      <c r="B10" s="22" t="s">
        <v>136</v>
      </c>
      <c r="C10" s="66"/>
      <c r="D10" s="66"/>
      <c r="E10" s="66"/>
      <c r="F10" s="66"/>
      <c r="G10" s="66"/>
      <c r="H10" s="66">
        <v>4492828</v>
      </c>
      <c r="I10" s="66">
        <f t="shared" si="0"/>
        <v>4492828</v>
      </c>
      <c r="J10" s="66"/>
      <c r="K10" s="66">
        <f t="shared" si="1"/>
        <v>4492828</v>
      </c>
    </row>
    <row r="11" spans="1:11" ht="15" customHeight="1">
      <c r="A11" s="19">
        <v>6</v>
      </c>
      <c r="B11" s="22" t="s">
        <v>137</v>
      </c>
      <c r="C11" s="66"/>
      <c r="D11" s="66"/>
      <c r="E11" s="66"/>
      <c r="F11" s="66"/>
      <c r="G11" s="66"/>
      <c r="H11" s="66"/>
      <c r="I11" s="66">
        <f t="shared" si="0"/>
        <v>0</v>
      </c>
      <c r="J11" s="66"/>
      <c r="K11" s="66">
        <f t="shared" si="1"/>
        <v>0</v>
      </c>
    </row>
    <row r="12" spans="1:11" ht="25.5">
      <c r="A12" s="19">
        <v>7</v>
      </c>
      <c r="B12" s="22" t="s">
        <v>138</v>
      </c>
      <c r="C12" s="66"/>
      <c r="D12" s="66"/>
      <c r="E12" s="66"/>
      <c r="F12" s="66">
        <v>4067230</v>
      </c>
      <c r="G12" s="66"/>
      <c r="H12" s="66">
        <v>-4067230</v>
      </c>
      <c r="I12" s="66">
        <f t="shared" si="0"/>
        <v>0</v>
      </c>
      <c r="J12" s="66"/>
      <c r="K12" s="66">
        <f t="shared" si="1"/>
        <v>0</v>
      </c>
    </row>
    <row r="13" spans="1:11" ht="15.75" customHeight="1">
      <c r="A13" s="19">
        <v>8</v>
      </c>
      <c r="B13" s="22" t="s">
        <v>139</v>
      </c>
      <c r="C13" s="66"/>
      <c r="D13" s="66"/>
      <c r="E13" s="66"/>
      <c r="F13" s="66"/>
      <c r="G13" s="66"/>
      <c r="H13" s="66"/>
      <c r="I13" s="66">
        <f t="shared" si="0"/>
        <v>0</v>
      </c>
      <c r="J13" s="66"/>
      <c r="K13" s="66">
        <f t="shared" si="1"/>
        <v>0</v>
      </c>
    </row>
    <row r="14" spans="1:11" ht="15.75" customHeight="1">
      <c r="A14" s="20" t="s">
        <v>1</v>
      </c>
      <c r="B14" s="21" t="s">
        <v>143</v>
      </c>
      <c r="C14" s="66">
        <f aca="true" t="shared" si="2" ref="C14:K14">SUM(C5:C13)</f>
        <v>3570760</v>
      </c>
      <c r="D14" s="66">
        <f t="shared" si="2"/>
        <v>0</v>
      </c>
      <c r="E14" s="66">
        <f t="shared" si="2"/>
        <v>0</v>
      </c>
      <c r="F14" s="66">
        <f t="shared" si="2"/>
        <v>10270185</v>
      </c>
      <c r="G14" s="66">
        <f t="shared" si="2"/>
        <v>0</v>
      </c>
      <c r="H14" s="66">
        <f t="shared" si="2"/>
        <v>4492828</v>
      </c>
      <c r="I14" s="66">
        <f t="shared" si="2"/>
        <v>18333773</v>
      </c>
      <c r="J14" s="66">
        <f t="shared" si="2"/>
        <v>0</v>
      </c>
      <c r="K14" s="66">
        <f t="shared" si="2"/>
        <v>18333773</v>
      </c>
    </row>
    <row r="15" spans="1:11" ht="12.75">
      <c r="A15" s="19">
        <v>1</v>
      </c>
      <c r="B15" s="23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25.5">
      <c r="A16" s="19">
        <v>2</v>
      </c>
      <c r="B16" s="22" t="s">
        <v>134</v>
      </c>
      <c r="C16" s="66"/>
      <c r="D16" s="66"/>
      <c r="E16" s="66"/>
      <c r="F16" s="66"/>
      <c r="G16" s="66"/>
      <c r="H16" s="66"/>
      <c r="I16" s="66">
        <f>H16+G16+F16+E16+D16+C16</f>
        <v>0</v>
      </c>
      <c r="J16" s="66"/>
      <c r="K16" s="66">
        <f aca="true" t="shared" si="3" ref="K16:K22">I16+J16</f>
        <v>0</v>
      </c>
    </row>
    <row r="17" spans="1:11" ht="51">
      <c r="A17" s="19">
        <v>3</v>
      </c>
      <c r="B17" s="22" t="s">
        <v>135</v>
      </c>
      <c r="C17" s="66">
        <v>0</v>
      </c>
      <c r="D17" s="66"/>
      <c r="E17" s="66"/>
      <c r="F17" s="66"/>
      <c r="G17" s="66"/>
      <c r="H17" s="66"/>
      <c r="I17" s="66">
        <f aca="true" t="shared" si="4" ref="I17:I22">H17+G17+F17+E17+D17+C17</f>
        <v>0</v>
      </c>
      <c r="J17" s="66"/>
      <c r="K17" s="66">
        <f t="shared" si="3"/>
        <v>0</v>
      </c>
    </row>
    <row r="18" spans="1:11" ht="12.75">
      <c r="A18" s="19">
        <v>4</v>
      </c>
      <c r="B18" s="23"/>
      <c r="C18" s="66"/>
      <c r="D18" s="66"/>
      <c r="E18" s="66"/>
      <c r="F18" s="66"/>
      <c r="G18" s="66"/>
      <c r="H18" s="66"/>
      <c r="I18" s="66">
        <f t="shared" si="4"/>
        <v>0</v>
      </c>
      <c r="J18" s="66"/>
      <c r="K18" s="66">
        <f t="shared" si="3"/>
        <v>0</v>
      </c>
    </row>
    <row r="19" spans="1:11" ht="12.75">
      <c r="A19" s="19">
        <v>5</v>
      </c>
      <c r="B19" s="22" t="s">
        <v>141</v>
      </c>
      <c r="C19" s="66"/>
      <c r="D19" s="66"/>
      <c r="E19" s="66"/>
      <c r="F19" s="66"/>
      <c r="G19" s="66"/>
      <c r="H19" s="66">
        <v>7614270</v>
      </c>
      <c r="I19" s="66">
        <f t="shared" si="4"/>
        <v>7614270</v>
      </c>
      <c r="J19" s="66"/>
      <c r="K19" s="66">
        <f t="shared" si="3"/>
        <v>7614270</v>
      </c>
    </row>
    <row r="20" spans="1:11" ht="15" customHeight="1">
      <c r="A20" s="19">
        <v>6</v>
      </c>
      <c r="B20" s="22" t="s">
        <v>137</v>
      </c>
      <c r="C20" s="66"/>
      <c r="D20" s="66"/>
      <c r="E20" s="66"/>
      <c r="F20" s="66"/>
      <c r="G20" s="66"/>
      <c r="H20" s="66">
        <v>-4492828</v>
      </c>
      <c r="I20" s="66">
        <f t="shared" si="4"/>
        <v>-4492828</v>
      </c>
      <c r="J20" s="66"/>
      <c r="K20" s="66">
        <f t="shared" si="3"/>
        <v>-4492828</v>
      </c>
    </row>
    <row r="21" spans="1:11" ht="15" customHeight="1">
      <c r="A21" s="19">
        <v>7</v>
      </c>
      <c r="B21" s="68" t="s">
        <v>182</v>
      </c>
      <c r="C21" s="66"/>
      <c r="D21" s="66"/>
      <c r="E21" s="66"/>
      <c r="F21" s="66"/>
      <c r="G21" s="66"/>
      <c r="H21" s="66">
        <v>4444619</v>
      </c>
      <c r="I21" s="66">
        <f t="shared" si="4"/>
        <v>4444619</v>
      </c>
      <c r="J21" s="66"/>
      <c r="K21" s="66">
        <f t="shared" si="3"/>
        <v>4444619</v>
      </c>
    </row>
    <row r="22" spans="1:11" ht="15" customHeight="1">
      <c r="A22" s="19">
        <v>8</v>
      </c>
      <c r="B22" s="22" t="s">
        <v>142</v>
      </c>
      <c r="C22" s="66"/>
      <c r="D22" s="66"/>
      <c r="E22" s="66"/>
      <c r="F22" s="66"/>
      <c r="G22" s="66"/>
      <c r="H22" s="66"/>
      <c r="I22" s="66">
        <f t="shared" si="4"/>
        <v>0</v>
      </c>
      <c r="J22" s="66"/>
      <c r="K22" s="66">
        <f t="shared" si="3"/>
        <v>0</v>
      </c>
    </row>
    <row r="23" spans="1:11" ht="15" customHeight="1">
      <c r="A23" s="20" t="s">
        <v>2</v>
      </c>
      <c r="B23" s="21" t="s">
        <v>146</v>
      </c>
      <c r="C23" s="66">
        <f aca="true" t="shared" si="5" ref="C23:K23">SUM(C14:C22)</f>
        <v>3570760</v>
      </c>
      <c r="D23" s="66">
        <f t="shared" si="5"/>
        <v>0</v>
      </c>
      <c r="E23" s="66">
        <f t="shared" si="5"/>
        <v>0</v>
      </c>
      <c r="F23" s="66">
        <f t="shared" si="5"/>
        <v>10270185</v>
      </c>
      <c r="G23" s="66">
        <f t="shared" si="5"/>
        <v>0</v>
      </c>
      <c r="H23" s="66">
        <f t="shared" si="5"/>
        <v>12058889</v>
      </c>
      <c r="I23" s="66">
        <f t="shared" si="5"/>
        <v>25899834</v>
      </c>
      <c r="J23" s="66">
        <f t="shared" si="5"/>
        <v>0</v>
      </c>
      <c r="K23" s="66">
        <f t="shared" si="5"/>
        <v>25899834</v>
      </c>
    </row>
    <row r="27" ht="12.75">
      <c r="B27" s="18" t="s">
        <v>249</v>
      </c>
    </row>
    <row r="28" ht="12.75">
      <c r="B28" s="18" t="s">
        <v>180</v>
      </c>
    </row>
    <row r="29" spans="1:11" ht="17.25" thickBot="1">
      <c r="A29" s="329"/>
      <c r="B29" s="329"/>
      <c r="C29" s="330" t="s">
        <v>125</v>
      </c>
      <c r="D29" s="330"/>
      <c r="E29" s="330"/>
      <c r="F29" s="330"/>
      <c r="G29" s="330"/>
      <c r="H29" s="331" t="s">
        <v>250</v>
      </c>
      <c r="I29" s="329"/>
      <c r="J29" s="329"/>
      <c r="K29" s="329"/>
    </row>
    <row r="30" spans="1:11" ht="51">
      <c r="A30" s="332"/>
      <c r="B30" s="333"/>
      <c r="C30" s="334" t="s">
        <v>74</v>
      </c>
      <c r="D30" s="335" t="s">
        <v>75</v>
      </c>
      <c r="E30" s="335" t="s">
        <v>78</v>
      </c>
      <c r="F30" s="335" t="s">
        <v>79</v>
      </c>
      <c r="G30" s="335" t="s">
        <v>128</v>
      </c>
      <c r="H30" s="335" t="s">
        <v>129</v>
      </c>
      <c r="I30" s="335" t="s">
        <v>130</v>
      </c>
      <c r="J30" s="335" t="s">
        <v>131</v>
      </c>
      <c r="K30" s="336" t="s">
        <v>130</v>
      </c>
    </row>
    <row r="31" spans="1:11" ht="12.75" hidden="1">
      <c r="A31" s="337" t="s">
        <v>0</v>
      </c>
      <c r="B31" s="21" t="s">
        <v>143</v>
      </c>
      <c r="C31" s="66">
        <v>3570760</v>
      </c>
      <c r="D31" s="66"/>
      <c r="E31" s="66"/>
      <c r="F31" s="66">
        <f>10270185</f>
        <v>10270185</v>
      </c>
      <c r="G31" s="66"/>
      <c r="H31" s="66">
        <f>4492828</f>
        <v>4492828</v>
      </c>
      <c r="I31" s="66">
        <f>C31+D31+E31+F31+G31+H31</f>
        <v>18333773</v>
      </c>
      <c r="J31" s="66"/>
      <c r="K31" s="338">
        <f>I31+J31</f>
        <v>18333773</v>
      </c>
    </row>
    <row r="32" spans="1:11" ht="12.75" hidden="1">
      <c r="A32" s="339">
        <v>1</v>
      </c>
      <c r="B32" s="22" t="s">
        <v>132</v>
      </c>
      <c r="C32" s="66"/>
      <c r="D32" s="66"/>
      <c r="E32" s="66"/>
      <c r="F32" s="66"/>
      <c r="G32" s="66"/>
      <c r="H32" s="66"/>
      <c r="I32" s="66">
        <f aca="true" t="shared" si="6" ref="I32:I39">C32+D32+E32+F32+G32+H32</f>
        <v>0</v>
      </c>
      <c r="J32" s="66"/>
      <c r="K32" s="338">
        <f aca="true" t="shared" si="7" ref="K32:K39">I32+J32</f>
        <v>0</v>
      </c>
    </row>
    <row r="33" spans="1:11" ht="12.75" hidden="1">
      <c r="A33" s="339">
        <v>2</v>
      </c>
      <c r="B33" s="23" t="s">
        <v>133</v>
      </c>
      <c r="C33" s="66"/>
      <c r="D33" s="66"/>
      <c r="E33" s="66"/>
      <c r="F33" s="66"/>
      <c r="G33" s="66"/>
      <c r="H33" s="66"/>
      <c r="I33" s="66">
        <f t="shared" si="6"/>
        <v>0</v>
      </c>
      <c r="J33" s="66"/>
      <c r="K33" s="338">
        <f t="shared" si="7"/>
        <v>0</v>
      </c>
    </row>
    <row r="34" spans="1:11" ht="25.5" hidden="1">
      <c r="A34" s="339">
        <v>3</v>
      </c>
      <c r="B34" s="22" t="s">
        <v>134</v>
      </c>
      <c r="C34" s="66"/>
      <c r="D34" s="66"/>
      <c r="E34" s="66"/>
      <c r="F34" s="66"/>
      <c r="G34" s="66"/>
      <c r="H34" s="66"/>
      <c r="I34" s="66">
        <f t="shared" si="6"/>
        <v>0</v>
      </c>
      <c r="J34" s="66"/>
      <c r="K34" s="338">
        <f t="shared" si="7"/>
        <v>0</v>
      </c>
    </row>
    <row r="35" spans="1:11" ht="51" hidden="1">
      <c r="A35" s="339">
        <v>4</v>
      </c>
      <c r="B35" s="22" t="s">
        <v>135</v>
      </c>
      <c r="C35" s="66"/>
      <c r="D35" s="66"/>
      <c r="E35" s="66"/>
      <c r="F35" s="66"/>
      <c r="G35" s="66"/>
      <c r="H35" s="66"/>
      <c r="I35" s="66">
        <f t="shared" si="6"/>
        <v>0</v>
      </c>
      <c r="J35" s="66"/>
      <c r="K35" s="338">
        <f t="shared" si="7"/>
        <v>0</v>
      </c>
    </row>
    <row r="36" spans="1:11" ht="12.75" hidden="1">
      <c r="A36" s="339">
        <v>5</v>
      </c>
      <c r="B36" s="22" t="s">
        <v>136</v>
      </c>
      <c r="C36" s="66"/>
      <c r="D36" s="66"/>
      <c r="E36" s="66"/>
      <c r="F36" s="66"/>
      <c r="G36" s="66"/>
      <c r="H36" s="66">
        <f>7614270</f>
        <v>7614270</v>
      </c>
      <c r="I36" s="66">
        <f t="shared" si="6"/>
        <v>7614270</v>
      </c>
      <c r="J36" s="66"/>
      <c r="K36" s="338">
        <f t="shared" si="7"/>
        <v>7614270</v>
      </c>
    </row>
    <row r="37" spans="1:11" ht="12.75" hidden="1">
      <c r="A37" s="339">
        <v>6</v>
      </c>
      <c r="B37" s="22" t="s">
        <v>137</v>
      </c>
      <c r="C37" s="66"/>
      <c r="D37" s="66"/>
      <c r="E37" s="66"/>
      <c r="F37" s="66"/>
      <c r="G37" s="66"/>
      <c r="H37" s="101">
        <v>-4492828</v>
      </c>
      <c r="I37" s="101">
        <f>H37+G37+F37+E37+D37+C37</f>
        <v>-4492828</v>
      </c>
      <c r="J37" s="66"/>
      <c r="K37" s="338">
        <f t="shared" si="7"/>
        <v>-4492828</v>
      </c>
    </row>
    <row r="38" spans="1:11" ht="25.5" hidden="1">
      <c r="A38" s="339">
        <v>7</v>
      </c>
      <c r="B38" s="22" t="s">
        <v>138</v>
      </c>
      <c r="C38" s="66"/>
      <c r="D38" s="66"/>
      <c r="E38" s="66"/>
      <c r="F38" s="66">
        <v>0</v>
      </c>
      <c r="G38" s="66"/>
      <c r="H38" s="66">
        <v>4444619</v>
      </c>
      <c r="I38" s="66">
        <f>H38+G38+F38+E38+D38+C38</f>
        <v>4444619</v>
      </c>
      <c r="J38" s="66"/>
      <c r="K38" s="338">
        <f t="shared" si="7"/>
        <v>4444619</v>
      </c>
    </row>
    <row r="39" spans="1:11" ht="12.75" hidden="1">
      <c r="A39" s="339">
        <v>8</v>
      </c>
      <c r="B39" s="22" t="s">
        <v>139</v>
      </c>
      <c r="C39" s="66"/>
      <c r="D39" s="66"/>
      <c r="E39" s="66"/>
      <c r="F39" s="66"/>
      <c r="G39" s="66"/>
      <c r="H39" s="66"/>
      <c r="I39" s="66">
        <f t="shared" si="6"/>
        <v>0</v>
      </c>
      <c r="J39" s="66"/>
      <c r="K39" s="338">
        <f t="shared" si="7"/>
        <v>0</v>
      </c>
    </row>
    <row r="40" spans="1:11" ht="12.75">
      <c r="A40" s="337" t="s">
        <v>1</v>
      </c>
      <c r="B40" s="21" t="s">
        <v>146</v>
      </c>
      <c r="C40" s="66">
        <v>3570760</v>
      </c>
      <c r="D40" s="66">
        <f aca="true" t="shared" si="8" ref="D40:K40">SUM(D31:D39)</f>
        <v>0</v>
      </c>
      <c r="E40" s="66">
        <v>890185</v>
      </c>
      <c r="F40" s="66">
        <v>9380000</v>
      </c>
      <c r="G40" s="66">
        <f t="shared" si="8"/>
        <v>0</v>
      </c>
      <c r="H40" s="66">
        <f t="shared" si="8"/>
        <v>12058889</v>
      </c>
      <c r="I40" s="66">
        <f t="shared" si="8"/>
        <v>25899834</v>
      </c>
      <c r="J40" s="66">
        <f t="shared" si="8"/>
        <v>0</v>
      </c>
      <c r="K40" s="338">
        <f t="shared" si="8"/>
        <v>25899834</v>
      </c>
    </row>
    <row r="41" spans="1:11" ht="12.75">
      <c r="A41" s="339">
        <v>1</v>
      </c>
      <c r="B41" s="23"/>
      <c r="C41" s="66"/>
      <c r="D41" s="66"/>
      <c r="E41" s="66"/>
      <c r="F41" s="66"/>
      <c r="G41" s="66"/>
      <c r="H41" s="66"/>
      <c r="I41" s="66"/>
      <c r="J41" s="66"/>
      <c r="K41" s="338"/>
    </row>
    <row r="42" spans="1:11" ht="25.5">
      <c r="A42" s="339">
        <v>2</v>
      </c>
      <c r="B42" s="22" t="s">
        <v>134</v>
      </c>
      <c r="C42" s="66"/>
      <c r="D42" s="66"/>
      <c r="E42" s="66"/>
      <c r="F42" s="66"/>
      <c r="G42" s="66"/>
      <c r="H42" s="66"/>
      <c r="I42" s="66">
        <f>H42+G42+F42+E42+D42+C42</f>
        <v>0</v>
      </c>
      <c r="J42" s="66"/>
      <c r="K42" s="338">
        <f aca="true" t="shared" si="9" ref="K42:K48">I42+J42</f>
        <v>0</v>
      </c>
    </row>
    <row r="43" spans="1:11" ht="51">
      <c r="A43" s="339">
        <v>3</v>
      </c>
      <c r="B43" s="22" t="s">
        <v>135</v>
      </c>
      <c r="C43" s="66">
        <v>0</v>
      </c>
      <c r="D43" s="66"/>
      <c r="E43" s="66"/>
      <c r="F43" s="66"/>
      <c r="G43" s="66"/>
      <c r="H43" s="66"/>
      <c r="I43" s="66">
        <f aca="true" t="shared" si="10" ref="I43:I48">H43+G43+F43+E43+D43+C43</f>
        <v>0</v>
      </c>
      <c r="J43" s="66"/>
      <c r="K43" s="338">
        <f t="shared" si="9"/>
        <v>0</v>
      </c>
    </row>
    <row r="44" spans="1:11" ht="12.75">
      <c r="A44" s="339">
        <v>4</v>
      </c>
      <c r="B44" s="23"/>
      <c r="C44" s="66"/>
      <c r="D44" s="66"/>
      <c r="E44" s="66"/>
      <c r="F44" s="66"/>
      <c r="G44" s="66"/>
      <c r="H44" s="66"/>
      <c r="I44" s="66">
        <f t="shared" si="10"/>
        <v>0</v>
      </c>
      <c r="J44" s="66"/>
      <c r="K44" s="338">
        <f t="shared" si="9"/>
        <v>0</v>
      </c>
    </row>
    <row r="45" spans="1:11" ht="12.75">
      <c r="A45" s="339">
        <v>5</v>
      </c>
      <c r="B45" s="22" t="s">
        <v>141</v>
      </c>
      <c r="C45" s="66"/>
      <c r="D45" s="66"/>
      <c r="E45" s="66"/>
      <c r="F45" s="66"/>
      <c r="G45" s="66"/>
      <c r="H45" s="66">
        <v>425708</v>
      </c>
      <c r="I45" s="66">
        <f t="shared" si="10"/>
        <v>425708</v>
      </c>
      <c r="J45" s="66"/>
      <c r="K45" s="338">
        <f t="shared" si="9"/>
        <v>425708</v>
      </c>
    </row>
    <row r="46" spans="1:11" ht="12.75">
      <c r="A46" s="339">
        <v>6</v>
      </c>
      <c r="B46" s="22" t="s">
        <v>137</v>
      </c>
      <c r="C46" s="66"/>
      <c r="D46" s="66"/>
      <c r="E46" s="66"/>
      <c r="F46" s="66"/>
      <c r="G46" s="66"/>
      <c r="H46" s="66">
        <v>0</v>
      </c>
      <c r="I46" s="66">
        <f t="shared" si="10"/>
        <v>0</v>
      </c>
      <c r="J46" s="66"/>
      <c r="K46" s="338">
        <f t="shared" si="9"/>
        <v>0</v>
      </c>
    </row>
    <row r="47" spans="1:11" ht="13.5">
      <c r="A47" s="339">
        <v>7</v>
      </c>
      <c r="B47" s="68" t="s">
        <v>182</v>
      </c>
      <c r="C47" s="66"/>
      <c r="D47" s="66"/>
      <c r="E47" s="66"/>
      <c r="F47" s="66">
        <f>H36</f>
        <v>7614270</v>
      </c>
      <c r="G47" s="66"/>
      <c r="H47" s="66">
        <f>-F47</f>
        <v>-7614270</v>
      </c>
      <c r="I47" s="66">
        <f t="shared" si="10"/>
        <v>0</v>
      </c>
      <c r="J47" s="66"/>
      <c r="K47" s="338">
        <f t="shared" si="9"/>
        <v>0</v>
      </c>
    </row>
    <row r="48" spans="1:11" ht="12.75">
      <c r="A48" s="339">
        <v>8</v>
      </c>
      <c r="B48" s="22" t="s">
        <v>142</v>
      </c>
      <c r="C48" s="66"/>
      <c r="D48" s="66"/>
      <c r="E48" s="66"/>
      <c r="F48" s="66"/>
      <c r="G48" s="66"/>
      <c r="H48" s="66"/>
      <c r="I48" s="66">
        <f t="shared" si="10"/>
        <v>0</v>
      </c>
      <c r="J48" s="66"/>
      <c r="K48" s="338">
        <f t="shared" si="9"/>
        <v>0</v>
      </c>
    </row>
    <row r="49" spans="1:11" ht="12.75">
      <c r="A49" s="337" t="s">
        <v>2</v>
      </c>
      <c r="B49" s="21" t="s">
        <v>283</v>
      </c>
      <c r="C49" s="66">
        <f>SUM(C40:C48)</f>
        <v>3570760</v>
      </c>
      <c r="D49" s="66">
        <f aca="true" t="shared" si="11" ref="D49:I49">SUM(D40:D48)</f>
        <v>0</v>
      </c>
      <c r="E49" s="66">
        <f t="shared" si="11"/>
        <v>890185</v>
      </c>
      <c r="F49" s="66">
        <f t="shared" si="11"/>
        <v>16994270</v>
      </c>
      <c r="G49" s="66">
        <f t="shared" si="11"/>
        <v>0</v>
      </c>
      <c r="H49" s="66">
        <f t="shared" si="11"/>
        <v>4870327</v>
      </c>
      <c r="I49" s="66">
        <f t="shared" si="11"/>
        <v>26325542</v>
      </c>
      <c r="J49" s="66">
        <f>SUM(J40:J48)</f>
        <v>0</v>
      </c>
      <c r="K49" s="338">
        <f>SUM(K40:K48)</f>
        <v>26325542</v>
      </c>
    </row>
    <row r="50" spans="1:11" ht="12.75">
      <c r="A50" s="339">
        <v>1</v>
      </c>
      <c r="B50" s="23"/>
      <c r="C50" s="66"/>
      <c r="D50" s="66"/>
      <c r="E50" s="66"/>
      <c r="F50" s="66"/>
      <c r="G50" s="66"/>
      <c r="H50" s="66"/>
      <c r="I50" s="66"/>
      <c r="J50" s="66"/>
      <c r="K50" s="338"/>
    </row>
    <row r="51" spans="1:11" ht="25.5">
      <c r="A51" s="339">
        <v>2</v>
      </c>
      <c r="B51" s="22" t="s">
        <v>134</v>
      </c>
      <c r="C51" s="66"/>
      <c r="D51" s="66"/>
      <c r="E51" s="66"/>
      <c r="F51" s="66"/>
      <c r="G51" s="66"/>
      <c r="H51" s="66"/>
      <c r="I51" s="66">
        <f>H51+G51+F51+E51+D51+C51</f>
        <v>0</v>
      </c>
      <c r="J51" s="66"/>
      <c r="K51" s="338">
        <f aca="true" t="shared" si="12" ref="K51:K57">I51+J51</f>
        <v>0</v>
      </c>
    </row>
    <row r="52" spans="1:11" ht="51">
      <c r="A52" s="339">
        <v>3</v>
      </c>
      <c r="B52" s="22" t="s">
        <v>135</v>
      </c>
      <c r="C52" s="66">
        <v>0</v>
      </c>
      <c r="D52" s="66"/>
      <c r="E52" s="66"/>
      <c r="F52" s="66"/>
      <c r="G52" s="66"/>
      <c r="H52" s="66"/>
      <c r="I52" s="66">
        <f aca="true" t="shared" si="13" ref="I52:I57">H52+G52+F52+E52+D52+C52</f>
        <v>0</v>
      </c>
      <c r="J52" s="66"/>
      <c r="K52" s="338">
        <f t="shared" si="12"/>
        <v>0</v>
      </c>
    </row>
    <row r="53" spans="1:11" ht="12.75">
      <c r="A53" s="339">
        <v>4</v>
      </c>
      <c r="B53" s="23"/>
      <c r="C53" s="66"/>
      <c r="D53" s="66"/>
      <c r="E53" s="66"/>
      <c r="F53" s="66"/>
      <c r="G53" s="66"/>
      <c r="H53" s="66"/>
      <c r="I53" s="66">
        <f t="shared" si="13"/>
        <v>0</v>
      </c>
      <c r="J53" s="66"/>
      <c r="K53" s="338">
        <f t="shared" si="12"/>
        <v>0</v>
      </c>
    </row>
    <row r="54" spans="1:11" ht="12.75">
      <c r="A54" s="339">
        <v>5</v>
      </c>
      <c r="B54" s="22" t="s">
        <v>141</v>
      </c>
      <c r="C54" s="66"/>
      <c r="D54" s="66"/>
      <c r="E54" s="66"/>
      <c r="F54" s="66"/>
      <c r="G54" s="66"/>
      <c r="H54" s="66">
        <v>18323615</v>
      </c>
      <c r="I54" s="66">
        <f t="shared" si="13"/>
        <v>18323615</v>
      </c>
      <c r="J54" s="66"/>
      <c r="K54" s="338">
        <f t="shared" si="12"/>
        <v>18323615</v>
      </c>
    </row>
    <row r="55" spans="1:11" ht="12.75">
      <c r="A55" s="339">
        <v>6</v>
      </c>
      <c r="B55" s="22" t="s">
        <v>137</v>
      </c>
      <c r="C55" s="66"/>
      <c r="D55" s="66"/>
      <c r="E55" s="66"/>
      <c r="F55" s="66"/>
      <c r="G55" s="66"/>
      <c r="H55" s="66">
        <v>0</v>
      </c>
      <c r="I55" s="66">
        <f t="shared" si="13"/>
        <v>0</v>
      </c>
      <c r="J55" s="66"/>
      <c r="K55" s="338">
        <f t="shared" si="12"/>
        <v>0</v>
      </c>
    </row>
    <row r="56" spans="1:11" ht="13.5">
      <c r="A56" s="339">
        <v>7</v>
      </c>
      <c r="B56" s="68" t="s">
        <v>182</v>
      </c>
      <c r="C56" s="66"/>
      <c r="D56" s="66"/>
      <c r="E56" s="66"/>
      <c r="F56" s="66"/>
      <c r="G56" s="66"/>
      <c r="H56" s="66"/>
      <c r="I56" s="66">
        <f t="shared" si="13"/>
        <v>0</v>
      </c>
      <c r="J56" s="66"/>
      <c r="K56" s="338">
        <f t="shared" si="12"/>
        <v>0</v>
      </c>
    </row>
    <row r="57" spans="1:11" ht="12.75">
      <c r="A57" s="339">
        <v>8</v>
      </c>
      <c r="B57" s="22" t="s">
        <v>398</v>
      </c>
      <c r="C57" s="66"/>
      <c r="D57" s="66"/>
      <c r="E57" s="66"/>
      <c r="F57" s="66">
        <f>4870327</f>
        <v>4870327</v>
      </c>
      <c r="G57" s="66"/>
      <c r="H57" s="66">
        <f>-4870327</f>
        <v>-4870327</v>
      </c>
      <c r="I57" s="66">
        <f t="shared" si="13"/>
        <v>0</v>
      </c>
      <c r="J57" s="66"/>
      <c r="K57" s="338">
        <f t="shared" si="12"/>
        <v>0</v>
      </c>
    </row>
    <row r="58" spans="1:11" ht="13.5" thickBot="1">
      <c r="A58" s="340" t="s">
        <v>2</v>
      </c>
      <c r="B58" s="341" t="s">
        <v>397</v>
      </c>
      <c r="C58" s="342">
        <f aca="true" t="shared" si="14" ref="C58:K58">SUM(C49:C57)</f>
        <v>3570760</v>
      </c>
      <c r="D58" s="342">
        <f t="shared" si="14"/>
        <v>0</v>
      </c>
      <c r="E58" s="342">
        <f t="shared" si="14"/>
        <v>890185</v>
      </c>
      <c r="F58" s="342">
        <f t="shared" si="14"/>
        <v>21864597</v>
      </c>
      <c r="G58" s="342">
        <f t="shared" si="14"/>
        <v>0</v>
      </c>
      <c r="H58" s="342">
        <f t="shared" si="14"/>
        <v>18323615</v>
      </c>
      <c r="I58" s="342">
        <f t="shared" si="14"/>
        <v>44649157</v>
      </c>
      <c r="J58" s="342">
        <f t="shared" si="14"/>
        <v>0</v>
      </c>
      <c r="K58" s="343">
        <f t="shared" si="14"/>
        <v>44649157</v>
      </c>
    </row>
  </sheetData>
  <sheetProtection/>
  <printOptions/>
  <pageMargins left="0.2" right="0.14" top="1.36" bottom="0.33" header="0.59" footer="0.2"/>
  <pageSetup horizontalDpi="200" verticalDpi="200" orientation="landscape" r:id="rId1"/>
  <headerFooter alignWithMargins="0">
    <oddHeader>&amp;C&amp;"Arial Black,Regular" Pasqyra e Kapitalit ABG Ndertim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L122"/>
  <sheetViews>
    <sheetView zoomScale="115" zoomScaleNormal="115" zoomScalePageLayoutView="0" workbookViewId="0" topLeftCell="A1">
      <selection activeCell="L122" sqref="L122"/>
    </sheetView>
  </sheetViews>
  <sheetFormatPr defaultColWidth="9.140625" defaultRowHeight="12.75"/>
  <cols>
    <col min="1" max="1" width="4.28125" style="274" customWidth="1"/>
    <col min="2" max="2" width="23.8515625" style="274" customWidth="1"/>
    <col min="3" max="3" width="15.421875" style="274" customWidth="1"/>
    <col min="4" max="4" width="16.57421875" style="274" customWidth="1"/>
    <col min="5" max="5" width="14.140625" style="274" customWidth="1"/>
    <col min="6" max="6" width="14.28125" style="274" customWidth="1"/>
    <col min="7" max="7" width="0.2890625" style="275" customWidth="1"/>
    <col min="8" max="10" width="3.28125" style="275" hidden="1" customWidth="1"/>
    <col min="11" max="11" width="3.28125" style="274" customWidth="1"/>
    <col min="12" max="12" width="10.28125" style="274" bestFit="1" customWidth="1"/>
    <col min="13" max="16384" width="9.140625" style="274" customWidth="1"/>
  </cols>
  <sheetData>
    <row r="1" ht="13.5" thickBot="1"/>
    <row r="2" spans="2:11" ht="13.5" thickBot="1">
      <c r="B2" s="276"/>
      <c r="C2" s="201" t="s">
        <v>341</v>
      </c>
      <c r="D2" s="202"/>
      <c r="E2" s="202"/>
      <c r="F2" s="203"/>
      <c r="G2" s="277"/>
      <c r="H2" s="277"/>
      <c r="I2" s="277"/>
      <c r="J2" s="278"/>
      <c r="K2" s="275"/>
    </row>
    <row r="3" spans="2:10" ht="9.75" customHeight="1" thickBot="1">
      <c r="B3" s="241"/>
      <c r="C3" s="275"/>
      <c r="D3" s="275"/>
      <c r="E3" s="275"/>
      <c r="F3" s="275"/>
      <c r="J3" s="279"/>
    </row>
    <row r="4" spans="2:10" ht="12" customHeight="1">
      <c r="B4" s="370" t="s">
        <v>400</v>
      </c>
      <c r="C4" s="371"/>
      <c r="D4" s="371"/>
      <c r="E4" s="371"/>
      <c r="F4" s="371"/>
      <c r="G4" s="371"/>
      <c r="H4" s="371"/>
      <c r="I4" s="371"/>
      <c r="J4" s="372"/>
    </row>
    <row r="5" spans="2:10" ht="12.75" customHeight="1" thickBot="1">
      <c r="B5" s="204" t="s">
        <v>58</v>
      </c>
      <c r="C5" s="97"/>
      <c r="D5" s="97"/>
      <c r="E5" s="97"/>
      <c r="F5" s="97"/>
      <c r="G5" s="97"/>
      <c r="H5" s="97"/>
      <c r="I5" s="97"/>
      <c r="J5" s="98"/>
    </row>
    <row r="6" spans="2:10" ht="14.25">
      <c r="B6" s="280" t="s">
        <v>190</v>
      </c>
      <c r="C6" s="205" t="s">
        <v>183</v>
      </c>
      <c r="D6" s="205" t="s">
        <v>184</v>
      </c>
      <c r="E6" s="205" t="s">
        <v>185</v>
      </c>
      <c r="F6" s="206" t="s">
        <v>186</v>
      </c>
      <c r="G6" s="97"/>
      <c r="H6" s="97"/>
      <c r="I6" s="97"/>
      <c r="J6" s="98"/>
    </row>
    <row r="7" spans="2:10" ht="14.25">
      <c r="B7" s="207" t="s">
        <v>362</v>
      </c>
      <c r="C7" s="179">
        <f>-1762135</f>
        <v>-1762135</v>
      </c>
      <c r="D7" s="179">
        <f>-2367870</f>
        <v>-2367870</v>
      </c>
      <c r="E7" s="179">
        <v>-142265</v>
      </c>
      <c r="F7" s="281">
        <v>22320</v>
      </c>
      <c r="G7" s="97"/>
      <c r="H7" s="97"/>
      <c r="I7" s="97"/>
      <c r="J7" s="98"/>
    </row>
    <row r="8" spans="2:11" ht="14.25">
      <c r="B8" s="207" t="s">
        <v>189</v>
      </c>
      <c r="C8" s="179">
        <v>10309167</v>
      </c>
      <c r="D8" s="179"/>
      <c r="E8" s="179">
        <v>1445907</v>
      </c>
      <c r="F8" s="281">
        <v>447180</v>
      </c>
      <c r="G8" s="97"/>
      <c r="H8" s="97"/>
      <c r="I8" s="97"/>
      <c r="J8" s="98"/>
      <c r="K8" s="282"/>
    </row>
    <row r="9" spans="2:10" ht="14.25">
      <c r="B9" s="207" t="s">
        <v>187</v>
      </c>
      <c r="C9" s="179">
        <v>-100000</v>
      </c>
      <c r="D9" s="179">
        <f>-100000</f>
        <v>-100000</v>
      </c>
      <c r="E9" s="179">
        <v>-1168748</v>
      </c>
      <c r="F9" s="281">
        <f>-403050-22320</f>
        <v>-425370</v>
      </c>
      <c r="G9" s="97"/>
      <c r="H9" s="97"/>
      <c r="I9" s="97"/>
      <c r="J9" s="98"/>
    </row>
    <row r="10" spans="2:11" ht="14.25">
      <c r="B10" s="207" t="s">
        <v>188</v>
      </c>
      <c r="C10" s="179">
        <f>-8296926</f>
        <v>-8296926</v>
      </c>
      <c r="D10" s="179">
        <v>0</v>
      </c>
      <c r="E10" s="179"/>
      <c r="F10" s="281">
        <v>0</v>
      </c>
      <c r="G10" s="97"/>
      <c r="H10" s="97"/>
      <c r="I10" s="97"/>
      <c r="J10" s="98"/>
      <c r="K10" s="282"/>
    </row>
    <row r="11" spans="2:11" ht="14.25">
      <c r="B11" s="207" t="s">
        <v>380</v>
      </c>
      <c r="C11" s="179">
        <f>34841</f>
        <v>34841</v>
      </c>
      <c r="D11" s="179">
        <v>17422</v>
      </c>
      <c r="E11" s="179">
        <v>58229</v>
      </c>
      <c r="F11" s="281"/>
      <c r="G11" s="97"/>
      <c r="H11" s="97"/>
      <c r="I11" s="97"/>
      <c r="J11" s="98"/>
      <c r="K11" s="282"/>
    </row>
    <row r="12" spans="2:10" ht="15" thickBot="1">
      <c r="B12" s="208" t="s">
        <v>354</v>
      </c>
      <c r="C12" s="283">
        <f>C8+(C7+C9+C10+C11)</f>
        <v>184947</v>
      </c>
      <c r="D12" s="283">
        <f>D7+D8+D9+D11</f>
        <v>-2450448</v>
      </c>
      <c r="E12" s="284">
        <f>E7+E8+E9+E11</f>
        <v>193123</v>
      </c>
      <c r="F12" s="285">
        <f>F7+F8+F9</f>
        <v>44130</v>
      </c>
      <c r="G12" s="97"/>
      <c r="H12" s="97"/>
      <c r="I12" s="97"/>
      <c r="J12" s="98"/>
    </row>
    <row r="13" spans="2:10" ht="15" thickBot="1">
      <c r="B13" s="209" t="s">
        <v>384</v>
      </c>
      <c r="C13" s="171"/>
      <c r="D13" s="171"/>
      <c r="E13" s="171"/>
      <c r="F13" s="210"/>
      <c r="G13" s="97"/>
      <c r="H13" s="97"/>
      <c r="I13" s="97"/>
      <c r="J13" s="98"/>
    </row>
    <row r="14" spans="2:10" ht="14.25">
      <c r="B14" s="183" t="s">
        <v>385</v>
      </c>
      <c r="C14" s="286"/>
      <c r="D14" s="286"/>
      <c r="E14" s="184" t="s">
        <v>391</v>
      </c>
      <c r="F14" s="287" t="s">
        <v>386</v>
      </c>
      <c r="G14" s="97"/>
      <c r="H14" s="97"/>
      <c r="I14" s="97"/>
      <c r="J14" s="98"/>
    </row>
    <row r="15" spans="2:10" ht="14.25">
      <c r="B15" s="180" t="s">
        <v>389</v>
      </c>
      <c r="C15" s="286"/>
      <c r="D15" s="286"/>
      <c r="E15" s="288">
        <v>1737106.49</v>
      </c>
      <c r="F15" s="289">
        <v>803877</v>
      </c>
      <c r="G15" s="97"/>
      <c r="H15" s="97"/>
      <c r="I15" s="97"/>
      <c r="J15" s="98"/>
    </row>
    <row r="16" spans="2:10" ht="14.25">
      <c r="B16" s="181" t="s">
        <v>387</v>
      </c>
      <c r="C16" s="286"/>
      <c r="D16" s="286"/>
      <c r="E16" s="290"/>
      <c r="F16" s="291"/>
      <c r="G16" s="97"/>
      <c r="H16" s="97"/>
      <c r="I16" s="97"/>
      <c r="J16" s="98"/>
    </row>
    <row r="17" spans="2:10" ht="14.25">
      <c r="B17" s="180" t="s">
        <v>389</v>
      </c>
      <c r="C17" s="286"/>
      <c r="D17" s="286"/>
      <c r="E17" s="288">
        <v>57823.68</v>
      </c>
      <c r="F17" s="289">
        <v>35748.15</v>
      </c>
      <c r="G17" s="97"/>
      <c r="H17" s="97"/>
      <c r="I17" s="97"/>
      <c r="J17" s="98"/>
    </row>
    <row r="18" spans="2:10" ht="12.75" customHeight="1">
      <c r="B18" s="181" t="s">
        <v>388</v>
      </c>
      <c r="C18" s="182"/>
      <c r="D18" s="182"/>
      <c r="E18" s="211">
        <f>E15+E17</f>
        <v>1794930.17</v>
      </c>
      <c r="F18" s="212">
        <f>F15+F17</f>
        <v>839625.15</v>
      </c>
      <c r="G18" s="97"/>
      <c r="H18" s="97"/>
      <c r="I18" s="97"/>
      <c r="J18" s="98"/>
    </row>
    <row r="19" spans="2:10" ht="12.75" customHeight="1">
      <c r="B19" s="181" t="s">
        <v>390</v>
      </c>
      <c r="C19" s="292"/>
      <c r="D19" s="293"/>
      <c r="E19" s="169">
        <v>3482973</v>
      </c>
      <c r="F19" s="213">
        <v>313150</v>
      </c>
      <c r="G19" s="97"/>
      <c r="H19" s="97"/>
      <c r="I19" s="97"/>
      <c r="J19" s="98"/>
    </row>
    <row r="20" spans="2:10" ht="12.75" customHeight="1" thickBot="1">
      <c r="B20" s="214" t="s">
        <v>392</v>
      </c>
      <c r="C20" s="215"/>
      <c r="D20" s="216"/>
      <c r="E20" s="217">
        <f>E18+E19</f>
        <v>5277903.17</v>
      </c>
      <c r="F20" s="218">
        <f>F18+F19</f>
        <v>1152775.15</v>
      </c>
      <c r="G20" s="97"/>
      <c r="H20" s="97"/>
      <c r="I20" s="97"/>
      <c r="J20" s="98"/>
    </row>
    <row r="21" spans="2:10" ht="14.25">
      <c r="B21" s="219" t="s">
        <v>192</v>
      </c>
      <c r="C21" s="224"/>
      <c r="D21" s="224"/>
      <c r="E21" s="224"/>
      <c r="F21" s="294"/>
      <c r="G21" s="97"/>
      <c r="H21" s="97"/>
      <c r="I21" s="97"/>
      <c r="J21" s="98"/>
    </row>
    <row r="22" spans="2:10" ht="14.25">
      <c r="B22" s="207" t="s">
        <v>355</v>
      </c>
      <c r="C22" s="286"/>
      <c r="D22" s="286"/>
      <c r="E22" s="179"/>
      <c r="F22" s="281">
        <v>88395073</v>
      </c>
      <c r="G22" s="97"/>
      <c r="H22" s="97"/>
      <c r="I22" s="97"/>
      <c r="J22" s="98"/>
    </row>
    <row r="23" spans="2:10" ht="14.25">
      <c r="B23" s="207" t="s">
        <v>356</v>
      </c>
      <c r="C23" s="286"/>
      <c r="D23" s="286"/>
      <c r="E23" s="179"/>
      <c r="F23" s="281">
        <f>E24+E25</f>
        <v>81480290</v>
      </c>
      <c r="G23" s="97"/>
      <c r="H23" s="97"/>
      <c r="I23" s="97"/>
      <c r="J23" s="98"/>
    </row>
    <row r="24" spans="2:10" ht="14.25">
      <c r="B24" s="207"/>
      <c r="C24" s="373" t="s">
        <v>357</v>
      </c>
      <c r="D24" s="373"/>
      <c r="E24" s="169">
        <f>61466193-592339</f>
        <v>60873854</v>
      </c>
      <c r="F24" s="281"/>
      <c r="G24" s="97"/>
      <c r="H24" s="97"/>
      <c r="I24" s="97"/>
      <c r="J24" s="98"/>
    </row>
    <row r="25" spans="2:10" ht="14.25">
      <c r="B25" s="207"/>
      <c r="C25" s="373" t="s">
        <v>239</v>
      </c>
      <c r="D25" s="373"/>
      <c r="E25" s="169">
        <v>20606436</v>
      </c>
      <c r="F25" s="281"/>
      <c r="G25" s="97"/>
      <c r="H25" s="97"/>
      <c r="I25" s="97"/>
      <c r="J25" s="98"/>
    </row>
    <row r="26" spans="2:10" ht="14.25">
      <c r="B26" s="207" t="s">
        <v>240</v>
      </c>
      <c r="C26" s="373" t="s">
        <v>238</v>
      </c>
      <c r="D26" s="373"/>
      <c r="E26" s="286"/>
      <c r="F26" s="213">
        <f>-10662350</f>
        <v>-10662350</v>
      </c>
      <c r="G26" s="97"/>
      <c r="H26" s="97"/>
      <c r="I26" s="97"/>
      <c r="J26" s="98"/>
    </row>
    <row r="27" spans="2:10" ht="14.25">
      <c r="B27" s="228"/>
      <c r="C27" s="220" t="s">
        <v>381</v>
      </c>
      <c r="D27" s="220" t="s">
        <v>382</v>
      </c>
      <c r="E27" s="295"/>
      <c r="F27" s="296">
        <v>388800</v>
      </c>
      <c r="G27" s="97"/>
      <c r="H27" s="97"/>
      <c r="I27" s="97"/>
      <c r="J27" s="98"/>
    </row>
    <row r="28" spans="2:10" ht="15" thickBot="1">
      <c r="B28" s="221" t="s">
        <v>358</v>
      </c>
      <c r="C28" s="187"/>
      <c r="D28" s="187"/>
      <c r="E28" s="297"/>
      <c r="F28" s="222">
        <f>F22+F23+F26+F27</f>
        <v>159601813</v>
      </c>
      <c r="G28" s="97"/>
      <c r="H28" s="97"/>
      <c r="I28" s="97"/>
      <c r="J28" s="98"/>
    </row>
    <row r="29" spans="2:10" ht="14.25">
      <c r="B29" s="223" t="s">
        <v>226</v>
      </c>
      <c r="C29" s="224"/>
      <c r="D29" s="205"/>
      <c r="E29" s="224"/>
      <c r="F29" s="294"/>
      <c r="G29" s="97"/>
      <c r="H29" s="97"/>
      <c r="I29" s="97"/>
      <c r="J29" s="98"/>
    </row>
    <row r="30" spans="2:10" ht="14.25">
      <c r="B30" s="172" t="s">
        <v>346</v>
      </c>
      <c r="C30" s="171"/>
      <c r="D30" s="171"/>
      <c r="E30" s="179"/>
      <c r="F30" s="281">
        <v>1103951</v>
      </c>
      <c r="G30" s="97"/>
      <c r="H30" s="97"/>
      <c r="I30" s="97"/>
      <c r="J30" s="98"/>
    </row>
    <row r="31" spans="2:10" ht="14.25">
      <c r="B31" s="172" t="s">
        <v>247</v>
      </c>
      <c r="C31" s="225"/>
      <c r="D31" s="225"/>
      <c r="E31" s="169"/>
      <c r="F31" s="281">
        <v>30319320</v>
      </c>
      <c r="G31" s="97"/>
      <c r="H31" s="97"/>
      <c r="I31" s="97"/>
      <c r="J31" s="98"/>
    </row>
    <row r="32" spans="2:10" ht="14.25">
      <c r="B32" s="172" t="s">
        <v>246</v>
      </c>
      <c r="C32" s="366"/>
      <c r="D32" s="366"/>
      <c r="E32" s="169"/>
      <c r="F32" s="281">
        <v>31024204</v>
      </c>
      <c r="G32" s="97"/>
      <c r="H32" s="97"/>
      <c r="I32" s="97"/>
      <c r="J32" s="98"/>
    </row>
    <row r="33" spans="2:10" ht="15" thickBot="1">
      <c r="B33" s="186" t="s">
        <v>347</v>
      </c>
      <c r="C33" s="188"/>
      <c r="D33" s="188"/>
      <c r="E33" s="298"/>
      <c r="F33" s="226">
        <f>F30+F31-F32</f>
        <v>399067</v>
      </c>
      <c r="G33" s="97"/>
      <c r="H33" s="97"/>
      <c r="I33" s="97"/>
      <c r="J33" s="98"/>
    </row>
    <row r="34" spans="2:10" ht="38.25">
      <c r="B34" s="227" t="s">
        <v>373</v>
      </c>
      <c r="C34" s="299"/>
      <c r="D34" s="299"/>
      <c r="E34" s="300"/>
      <c r="F34" s="176"/>
      <c r="G34" s="97"/>
      <c r="H34" s="97"/>
      <c r="I34" s="97"/>
      <c r="J34" s="98"/>
    </row>
    <row r="35" spans="2:10" ht="14.25">
      <c r="B35" s="207" t="s">
        <v>370</v>
      </c>
      <c r="C35" s="170"/>
      <c r="D35" s="170"/>
      <c r="E35" s="179">
        <f>1534480-1529693+1728375</f>
        <v>1733162</v>
      </c>
      <c r="F35" s="177"/>
      <c r="G35" s="97"/>
      <c r="H35" s="97"/>
      <c r="I35" s="97"/>
      <c r="J35" s="98"/>
    </row>
    <row r="36" spans="2:10" ht="14.25">
      <c r="B36" s="207" t="s">
        <v>371</v>
      </c>
      <c r="C36" s="170"/>
      <c r="D36" s="170"/>
      <c r="E36" s="179">
        <f>1120854*50%</f>
        <v>560427</v>
      </c>
      <c r="F36" s="177"/>
      <c r="G36" s="97"/>
      <c r="H36" s="97"/>
      <c r="I36" s="97"/>
      <c r="J36" s="98"/>
    </row>
    <row r="37" spans="2:10" ht="14.25">
      <c r="B37" s="207"/>
      <c r="C37" s="170"/>
      <c r="D37" s="170"/>
      <c r="E37" s="179"/>
      <c r="F37" s="177">
        <f>E35+E36</f>
        <v>2293589</v>
      </c>
      <c r="G37" s="97"/>
      <c r="H37" s="97"/>
      <c r="I37" s="97"/>
      <c r="J37" s="98"/>
    </row>
    <row r="38" spans="2:10" ht="14.25">
      <c r="B38" s="228" t="s">
        <v>369</v>
      </c>
      <c r="C38" s="174"/>
      <c r="D38" s="174"/>
      <c r="E38" s="301"/>
      <c r="F38" s="193">
        <f>+F37</f>
        <v>2293589</v>
      </c>
      <c r="G38" s="97"/>
      <c r="H38" s="97"/>
      <c r="I38" s="97"/>
      <c r="J38" s="98"/>
    </row>
    <row r="39" spans="2:10" ht="14.25" customHeight="1" thickBot="1">
      <c r="B39" s="228"/>
      <c r="C39" s="174"/>
      <c r="D39" s="174"/>
      <c r="E39" s="301"/>
      <c r="F39" s="193"/>
      <c r="G39" s="97"/>
      <c r="H39" s="97"/>
      <c r="I39" s="97"/>
      <c r="J39" s="98"/>
    </row>
    <row r="40" spans="2:10" ht="14.25">
      <c r="B40" s="219" t="s">
        <v>193</v>
      </c>
      <c r="C40" s="224"/>
      <c r="D40" s="224"/>
      <c r="E40" s="224"/>
      <c r="F40" s="294"/>
      <c r="G40" s="97"/>
      <c r="H40" s="97"/>
      <c r="I40" s="97"/>
      <c r="J40" s="98"/>
    </row>
    <row r="41" spans="2:10" ht="14.25">
      <c r="B41" s="207" t="s">
        <v>355</v>
      </c>
      <c r="C41" s="286"/>
      <c r="D41" s="286"/>
      <c r="E41" s="179"/>
      <c r="F41" s="281">
        <v>33458940</v>
      </c>
      <c r="G41" s="97"/>
      <c r="H41" s="97"/>
      <c r="I41" s="97"/>
      <c r="J41" s="98"/>
    </row>
    <row r="42" spans="2:10" ht="14.25">
      <c r="B42" s="207" t="s">
        <v>356</v>
      </c>
      <c r="C42" s="286"/>
      <c r="D42" s="286"/>
      <c r="E42" s="179"/>
      <c r="F42" s="281">
        <f>E43+E44</f>
        <v>-2036821</v>
      </c>
      <c r="G42" s="97"/>
      <c r="H42" s="97"/>
      <c r="I42" s="97"/>
      <c r="J42" s="98"/>
    </row>
    <row r="43" spans="2:10" ht="14.25">
      <c r="B43" s="207"/>
      <c r="C43" s="366" t="s">
        <v>194</v>
      </c>
      <c r="D43" s="366"/>
      <c r="E43" s="169">
        <v>-7727902</v>
      </c>
      <c r="F43" s="281"/>
      <c r="G43" s="97"/>
      <c r="H43" s="97"/>
      <c r="I43" s="97"/>
      <c r="J43" s="98"/>
    </row>
    <row r="44" spans="2:10" ht="14.25">
      <c r="B44" s="207"/>
      <c r="C44" s="229" t="s">
        <v>241</v>
      </c>
      <c r="D44" s="229"/>
      <c r="E44" s="169">
        <v>5691081</v>
      </c>
      <c r="F44" s="281"/>
      <c r="G44" s="97"/>
      <c r="H44" s="97"/>
      <c r="I44" s="97"/>
      <c r="J44" s="98"/>
    </row>
    <row r="45" spans="2:10" ht="15" thickBot="1">
      <c r="B45" s="221" t="s">
        <v>237</v>
      </c>
      <c r="C45" s="187"/>
      <c r="D45" s="187"/>
      <c r="E45" s="297"/>
      <c r="F45" s="302">
        <f>F41+F42</f>
        <v>31422119</v>
      </c>
      <c r="G45" s="97"/>
      <c r="H45" s="97"/>
      <c r="I45" s="97"/>
      <c r="J45" s="98"/>
    </row>
    <row r="46" spans="2:10" ht="22.5" customHeight="1">
      <c r="B46" s="219" t="s">
        <v>195</v>
      </c>
      <c r="C46" s="224"/>
      <c r="D46" s="224"/>
      <c r="E46" s="224"/>
      <c r="F46" s="294"/>
      <c r="J46" s="279"/>
    </row>
    <row r="47" spans="2:10" ht="21" customHeight="1">
      <c r="B47" s="207" t="s">
        <v>355</v>
      </c>
      <c r="C47" s="286"/>
      <c r="D47" s="286"/>
      <c r="E47" s="179"/>
      <c r="F47" s="281">
        <v>25031774</v>
      </c>
      <c r="J47" s="279"/>
    </row>
    <row r="48" spans="2:10" ht="12.75">
      <c r="B48" s="207" t="s">
        <v>356</v>
      </c>
      <c r="C48" s="286"/>
      <c r="D48" s="286"/>
      <c r="E48" s="179"/>
      <c r="F48" s="281">
        <f>E49</f>
        <v>51629726</v>
      </c>
      <c r="J48" s="279"/>
    </row>
    <row r="49" spans="2:10" ht="12.75">
      <c r="B49" s="207"/>
      <c r="C49" s="366" t="s">
        <v>359</v>
      </c>
      <c r="D49" s="366"/>
      <c r="E49" s="169">
        <v>51629726</v>
      </c>
      <c r="F49" s="281"/>
      <c r="J49" s="279"/>
    </row>
    <row r="50" spans="2:10" ht="12.75">
      <c r="B50" s="207" t="s">
        <v>361</v>
      </c>
      <c r="C50" s="286"/>
      <c r="D50" s="286"/>
      <c r="E50" s="179"/>
      <c r="F50" s="303">
        <f>E51</f>
        <v>46962452</v>
      </c>
      <c r="J50" s="279"/>
    </row>
    <row r="51" spans="2:10" ht="11.25" customHeight="1">
      <c r="B51" s="207"/>
      <c r="C51" s="366" t="s">
        <v>360</v>
      </c>
      <c r="D51" s="366"/>
      <c r="E51" s="169">
        <v>46962452</v>
      </c>
      <c r="F51" s="281"/>
      <c r="G51" s="230"/>
      <c r="H51" s="230"/>
      <c r="I51" s="230"/>
      <c r="J51" s="231"/>
    </row>
    <row r="52" spans="2:10" ht="14.25" customHeight="1" thickBot="1">
      <c r="B52" s="221" t="s">
        <v>358</v>
      </c>
      <c r="C52" s="187"/>
      <c r="D52" s="187"/>
      <c r="E52" s="297"/>
      <c r="F52" s="222">
        <f>F47+F48-F50</f>
        <v>29699048</v>
      </c>
      <c r="G52" s="232"/>
      <c r="H52" s="232"/>
      <c r="I52" s="232"/>
      <c r="J52" s="233"/>
    </row>
    <row r="53" spans="2:10" ht="15" customHeight="1" hidden="1">
      <c r="B53" s="234"/>
      <c r="C53" s="304"/>
      <c r="D53" s="304"/>
      <c r="E53" s="305"/>
      <c r="F53" s="235"/>
      <c r="G53" s="97"/>
      <c r="H53" s="97"/>
      <c r="I53" s="97"/>
      <c r="J53" s="98"/>
    </row>
    <row r="54" spans="2:10" ht="18.75" customHeight="1">
      <c r="B54" s="236" t="s">
        <v>196</v>
      </c>
      <c r="C54" s="306"/>
      <c r="D54" s="306"/>
      <c r="E54" s="306"/>
      <c r="F54" s="307"/>
      <c r="G54" s="97"/>
      <c r="H54" s="97"/>
      <c r="I54" s="97"/>
      <c r="J54" s="98"/>
    </row>
    <row r="55" spans="2:10" ht="14.25">
      <c r="B55" s="207" t="s">
        <v>355</v>
      </c>
      <c r="C55" s="286"/>
      <c r="D55" s="286"/>
      <c r="E55" s="179"/>
      <c r="F55" s="308">
        <v>47998365</v>
      </c>
      <c r="G55" s="97"/>
      <c r="H55" s="97"/>
      <c r="I55" s="97"/>
      <c r="J55" s="98"/>
    </row>
    <row r="56" spans="2:10" ht="14.25">
      <c r="B56" s="207" t="s">
        <v>356</v>
      </c>
      <c r="C56" s="286"/>
      <c r="D56" s="286"/>
      <c r="E56" s="179"/>
      <c r="F56" s="308">
        <f>30708210+18933130</f>
        <v>49641340</v>
      </c>
      <c r="G56" s="97"/>
      <c r="H56" s="97"/>
      <c r="I56" s="97"/>
      <c r="J56" s="98"/>
    </row>
    <row r="57" spans="2:10" s="239" customFormat="1" ht="15">
      <c r="B57" s="207"/>
      <c r="C57" s="373" t="s">
        <v>238</v>
      </c>
      <c r="D57" s="373"/>
      <c r="E57" s="169">
        <f>-10662350-8226739</f>
        <v>-18889089</v>
      </c>
      <c r="F57" s="308"/>
      <c r="G57" s="237"/>
      <c r="H57" s="237"/>
      <c r="I57" s="237"/>
      <c r="J57" s="238"/>
    </row>
    <row r="58" spans="2:12" ht="14.25">
      <c r="B58" s="207" t="s">
        <v>358</v>
      </c>
      <c r="C58" s="170"/>
      <c r="D58" s="170"/>
      <c r="E58" s="179"/>
      <c r="F58" s="240">
        <f>F55+F56+E57</f>
        <v>78750616</v>
      </c>
      <c r="G58" s="97"/>
      <c r="H58" s="97"/>
      <c r="I58" s="97"/>
      <c r="J58" s="98"/>
      <c r="L58" s="282"/>
    </row>
    <row r="59" spans="2:12" ht="14.25">
      <c r="B59" s="241"/>
      <c r="C59" s="309"/>
      <c r="D59" s="309"/>
      <c r="E59" s="310"/>
      <c r="F59" s="185"/>
      <c r="G59" s="97"/>
      <c r="H59" s="97"/>
      <c r="I59" s="97"/>
      <c r="J59" s="98"/>
      <c r="L59" s="282"/>
    </row>
    <row r="60" spans="2:10" ht="13.5" thickBot="1">
      <c r="B60" s="241"/>
      <c r="C60" s="275"/>
      <c r="D60" s="275"/>
      <c r="E60" s="275"/>
      <c r="F60" s="275"/>
      <c r="J60" s="279"/>
    </row>
    <row r="61" spans="2:12" ht="14.25">
      <c r="B61" s="223" t="s">
        <v>191</v>
      </c>
      <c r="C61" s="205"/>
      <c r="D61" s="205"/>
      <c r="E61" s="224" t="s">
        <v>228</v>
      </c>
      <c r="F61" s="311" t="s">
        <v>130</v>
      </c>
      <c r="G61" s="97"/>
      <c r="H61" s="97"/>
      <c r="I61" s="97"/>
      <c r="J61" s="98"/>
      <c r="L61" s="282"/>
    </row>
    <row r="62" spans="2:12" ht="14.25">
      <c r="B62" s="172" t="s">
        <v>236</v>
      </c>
      <c r="C62" s="171"/>
      <c r="D62" s="171"/>
      <c r="E62" s="286"/>
      <c r="F62" s="189">
        <v>13147520</v>
      </c>
      <c r="G62" s="97"/>
      <c r="H62" s="97"/>
      <c r="I62" s="97"/>
      <c r="J62" s="98"/>
      <c r="L62" s="282"/>
    </row>
    <row r="63" spans="2:12" ht="14.25">
      <c r="B63" s="172" t="s">
        <v>356</v>
      </c>
      <c r="C63" s="170" t="s">
        <v>363</v>
      </c>
      <c r="D63" s="171"/>
      <c r="E63" s="169">
        <v>269435</v>
      </c>
      <c r="F63" s="312"/>
      <c r="G63" s="97"/>
      <c r="H63" s="97"/>
      <c r="I63" s="97"/>
      <c r="J63" s="98"/>
      <c r="L63" s="282"/>
    </row>
    <row r="64" spans="2:12" ht="14.25">
      <c r="B64" s="172"/>
      <c r="C64" s="170" t="s">
        <v>365</v>
      </c>
      <c r="D64" s="171"/>
      <c r="E64" s="169">
        <f>45907+1700</f>
        <v>47607</v>
      </c>
      <c r="F64" s="312"/>
      <c r="G64" s="97"/>
      <c r="H64" s="97"/>
      <c r="I64" s="97"/>
      <c r="J64" s="98"/>
      <c r="L64" s="282"/>
    </row>
    <row r="65" spans="2:12" ht="14.25">
      <c r="B65" s="207"/>
      <c r="C65" s="174" t="s">
        <v>383</v>
      </c>
      <c r="D65" s="175"/>
      <c r="E65" s="168">
        <v>7123</v>
      </c>
      <c r="F65" s="189">
        <f>E63+E64+E65</f>
        <v>324165</v>
      </c>
      <c r="G65" s="97"/>
      <c r="H65" s="97"/>
      <c r="I65" s="97"/>
      <c r="J65" s="98"/>
      <c r="L65" s="282"/>
    </row>
    <row r="66" spans="2:12" ht="14.25">
      <c r="B66" s="172" t="s">
        <v>364</v>
      </c>
      <c r="C66" s="170" t="s">
        <v>379</v>
      </c>
      <c r="D66" s="171"/>
      <c r="E66" s="286"/>
      <c r="F66" s="190">
        <f>E67+E68</f>
        <v>-8226739</v>
      </c>
      <c r="G66" s="97"/>
      <c r="H66" s="97"/>
      <c r="I66" s="97"/>
      <c r="J66" s="98"/>
      <c r="L66" s="282"/>
    </row>
    <row r="67" spans="2:12" ht="14.25">
      <c r="B67" s="172"/>
      <c r="C67" s="170" t="s">
        <v>366</v>
      </c>
      <c r="D67" s="171"/>
      <c r="E67" s="169">
        <v>-2836100</v>
      </c>
      <c r="F67" s="191"/>
      <c r="G67" s="97"/>
      <c r="H67" s="97"/>
      <c r="I67" s="97"/>
      <c r="J67" s="98"/>
      <c r="L67" s="282"/>
    </row>
    <row r="68" spans="2:12" ht="14.25">
      <c r="B68" s="172"/>
      <c r="C68" s="170" t="s">
        <v>367</v>
      </c>
      <c r="D68" s="171"/>
      <c r="E68" s="169">
        <v>-5390639</v>
      </c>
      <c r="F68" s="191"/>
      <c r="G68" s="97"/>
      <c r="H68" s="97"/>
      <c r="I68" s="97"/>
      <c r="J68" s="98"/>
      <c r="L68" s="282"/>
    </row>
    <row r="69" spans="2:12" ht="14.25">
      <c r="B69" s="173"/>
      <c r="C69" s="275"/>
      <c r="D69" s="275"/>
      <c r="E69" s="275"/>
      <c r="F69" s="192"/>
      <c r="G69" s="97"/>
      <c r="H69" s="97"/>
      <c r="I69" s="97"/>
      <c r="J69" s="98"/>
      <c r="L69" s="282"/>
    </row>
    <row r="70" spans="2:12" ht="15" thickBot="1">
      <c r="B70" s="186" t="s">
        <v>347</v>
      </c>
      <c r="C70" s="187"/>
      <c r="D70" s="188"/>
      <c r="E70" s="188"/>
      <c r="F70" s="242">
        <f>F62+F65+F66</f>
        <v>5244946</v>
      </c>
      <c r="G70" s="97"/>
      <c r="H70" s="97"/>
      <c r="I70" s="97"/>
      <c r="J70" s="98"/>
      <c r="L70" s="282"/>
    </row>
    <row r="71" spans="2:12" ht="14.25">
      <c r="B71" s="241"/>
      <c r="C71" s="309"/>
      <c r="D71" s="309"/>
      <c r="E71" s="310"/>
      <c r="F71" s="185"/>
      <c r="G71" s="97"/>
      <c r="H71" s="97"/>
      <c r="I71" s="97"/>
      <c r="J71" s="98"/>
      <c r="L71" s="282"/>
    </row>
    <row r="72" spans="2:12" ht="14.25">
      <c r="B72" s="243" t="s">
        <v>225</v>
      </c>
      <c r="C72" s="286"/>
      <c r="D72" s="286"/>
      <c r="E72" s="286" t="s">
        <v>228</v>
      </c>
      <c r="F72" s="313" t="s">
        <v>130</v>
      </c>
      <c r="H72" s="97"/>
      <c r="I72" s="97"/>
      <c r="J72" s="98"/>
      <c r="L72" s="282"/>
    </row>
    <row r="73" spans="2:12" ht="14.25">
      <c r="B73" s="172" t="s">
        <v>346</v>
      </c>
      <c r="C73" s="286"/>
      <c r="D73" s="286"/>
      <c r="E73" s="179"/>
      <c r="F73" s="308">
        <v>19023931</v>
      </c>
      <c r="H73" s="97"/>
      <c r="I73" s="97"/>
      <c r="J73" s="98"/>
      <c r="L73" s="282"/>
    </row>
    <row r="74" spans="2:12" ht="14.25">
      <c r="B74" s="172" t="s">
        <v>377</v>
      </c>
      <c r="C74" s="286"/>
      <c r="D74" s="286"/>
      <c r="E74" s="286"/>
      <c r="F74" s="308">
        <f>E75+E76+E77</f>
        <v>-13131625</v>
      </c>
      <c r="H74" s="97"/>
      <c r="I74" s="97"/>
      <c r="J74" s="98"/>
      <c r="L74" s="282"/>
    </row>
    <row r="75" spans="2:12" ht="14.25">
      <c r="B75" s="244" t="s">
        <v>345</v>
      </c>
      <c r="C75" s="171"/>
      <c r="D75" s="286"/>
      <c r="E75" s="169">
        <v>18375</v>
      </c>
      <c r="F75" s="313"/>
      <c r="H75" s="97"/>
      <c r="I75" s="97"/>
      <c r="J75" s="98"/>
      <c r="L75" s="282"/>
    </row>
    <row r="76" spans="2:12" ht="15">
      <c r="B76" s="244" t="s">
        <v>378</v>
      </c>
      <c r="C76" s="171"/>
      <c r="D76" s="286"/>
      <c r="E76" s="169">
        <v>-12200000</v>
      </c>
      <c r="F76" s="313"/>
      <c r="G76" s="245"/>
      <c r="H76" s="97"/>
      <c r="I76" s="97"/>
      <c r="J76" s="98"/>
      <c r="L76" s="282"/>
    </row>
    <row r="77" spans="2:12" ht="14.25">
      <c r="B77" s="244" t="s">
        <v>376</v>
      </c>
      <c r="C77" s="171"/>
      <c r="D77" s="286"/>
      <c r="E77" s="169">
        <f>-950000</f>
        <v>-950000</v>
      </c>
      <c r="F77" s="313"/>
      <c r="H77" s="97"/>
      <c r="I77" s="97"/>
      <c r="J77" s="98"/>
      <c r="L77" s="282"/>
    </row>
    <row r="78" spans="2:12" ht="15" thickBot="1">
      <c r="B78" s="186" t="s">
        <v>348</v>
      </c>
      <c r="C78" s="314"/>
      <c r="D78" s="298"/>
      <c r="E78" s="246"/>
      <c r="F78" s="247">
        <f>F73+F74</f>
        <v>5892306</v>
      </c>
      <c r="G78" s="315"/>
      <c r="H78" s="232"/>
      <c r="I78" s="232"/>
      <c r="J78" s="233"/>
      <c r="L78" s="282"/>
    </row>
    <row r="79" spans="2:12" ht="15" thickBot="1">
      <c r="B79" s="248"/>
      <c r="C79" s="316"/>
      <c r="D79" s="275"/>
      <c r="E79" s="249"/>
      <c r="F79" s="250"/>
      <c r="H79" s="97"/>
      <c r="I79" s="97"/>
      <c r="J79" s="97"/>
      <c r="L79" s="282"/>
    </row>
    <row r="80" spans="2:10" ht="14.25">
      <c r="B80" s="276"/>
      <c r="C80" s="277"/>
      <c r="D80" s="251" t="s">
        <v>401</v>
      </c>
      <c r="E80" s="252"/>
      <c r="F80" s="253"/>
      <c r="G80" s="97"/>
      <c r="H80" s="97"/>
      <c r="I80" s="97"/>
      <c r="J80" s="97"/>
    </row>
    <row r="81" spans="2:10" ht="14.25">
      <c r="B81" s="241"/>
      <c r="C81" s="97"/>
      <c r="D81" s="97"/>
      <c r="E81" s="97"/>
      <c r="F81" s="98"/>
      <c r="G81" s="97"/>
      <c r="H81" s="97"/>
      <c r="I81" s="97"/>
      <c r="J81" s="97"/>
    </row>
    <row r="82" spans="2:10" ht="14.25">
      <c r="B82" s="204" t="s">
        <v>197</v>
      </c>
      <c r="C82" s="97"/>
      <c r="D82" s="97"/>
      <c r="E82" s="97"/>
      <c r="F82" s="98"/>
      <c r="G82" s="97"/>
      <c r="H82" s="97"/>
      <c r="I82" s="97"/>
      <c r="J82" s="97"/>
    </row>
    <row r="83" spans="2:10" ht="14.25">
      <c r="B83" s="317" t="s">
        <v>190</v>
      </c>
      <c r="C83" s="171" t="s">
        <v>199</v>
      </c>
      <c r="D83" s="286" t="s">
        <v>198</v>
      </c>
      <c r="E83" s="286" t="s">
        <v>200</v>
      </c>
      <c r="F83" s="210" t="s">
        <v>349</v>
      </c>
      <c r="G83" s="97"/>
      <c r="H83" s="97"/>
      <c r="I83" s="97"/>
      <c r="J83" s="97"/>
    </row>
    <row r="84" spans="2:10" ht="14.25">
      <c r="B84" s="317" t="s">
        <v>201</v>
      </c>
      <c r="C84" s="318">
        <v>1</v>
      </c>
      <c r="D84" s="318">
        <v>2</v>
      </c>
      <c r="E84" s="318">
        <v>3</v>
      </c>
      <c r="F84" s="319" t="s">
        <v>202</v>
      </c>
      <c r="G84" s="97"/>
      <c r="H84" s="97"/>
      <c r="I84" s="97"/>
      <c r="J84" s="97"/>
    </row>
    <row r="85" spans="2:10" ht="14.25">
      <c r="B85" s="254" t="s">
        <v>205</v>
      </c>
      <c r="C85" s="255">
        <f>SUM(C86:C99)</f>
        <v>46036591.63</v>
      </c>
      <c r="D85" s="255">
        <f>SUM(D86:D99)</f>
        <v>0</v>
      </c>
      <c r="E85" s="255">
        <f>SUM(E86:E99)</f>
        <v>972348.65</v>
      </c>
      <c r="F85" s="177">
        <f>SUM(F86:F99)</f>
        <v>45064243</v>
      </c>
      <c r="G85" s="97"/>
      <c r="H85" s="97"/>
      <c r="I85" s="97"/>
      <c r="J85" s="97"/>
    </row>
    <row r="86" spans="2:10" ht="14.25">
      <c r="B86" s="256" t="s">
        <v>203</v>
      </c>
      <c r="C86" s="169">
        <v>31024203.98</v>
      </c>
      <c r="D86" s="169"/>
      <c r="E86" s="169"/>
      <c r="F86" s="213">
        <v>31024204</v>
      </c>
      <c r="G86" s="97"/>
      <c r="H86" s="97"/>
      <c r="I86" s="97"/>
      <c r="J86" s="97"/>
    </row>
    <row r="87" spans="2:10" ht="14.25">
      <c r="B87" s="256" t="s">
        <v>207</v>
      </c>
      <c r="C87" s="169">
        <v>11125447</v>
      </c>
      <c r="D87" s="169">
        <v>0</v>
      </c>
      <c r="E87" s="169"/>
      <c r="F87" s="213">
        <f>C87-(D87+E87)</f>
        <v>11125447</v>
      </c>
      <c r="G87" s="97"/>
      <c r="H87" s="97"/>
      <c r="I87" s="97"/>
      <c r="J87" s="97"/>
    </row>
    <row r="88" spans="2:10" ht="14.25">
      <c r="B88" s="257" t="s">
        <v>204</v>
      </c>
      <c r="C88" s="168">
        <v>16132.5</v>
      </c>
      <c r="D88" s="168">
        <v>0</v>
      </c>
      <c r="E88" s="168"/>
      <c r="F88" s="213">
        <f aca="true" t="shared" si="0" ref="F88:F99">C88-(D88+E88)</f>
        <v>16132.5</v>
      </c>
      <c r="G88" s="97"/>
      <c r="H88" s="97"/>
      <c r="I88" s="97"/>
      <c r="J88" s="97"/>
    </row>
    <row r="89" spans="2:10" ht="14.25">
      <c r="B89" s="257" t="s">
        <v>242</v>
      </c>
      <c r="C89" s="168">
        <f>85490+3837</f>
        <v>89327</v>
      </c>
      <c r="D89" s="168">
        <v>0</v>
      </c>
      <c r="E89" s="168"/>
      <c r="F89" s="213">
        <f t="shared" si="0"/>
        <v>89327</v>
      </c>
      <c r="G89" s="97"/>
      <c r="H89" s="97"/>
      <c r="I89" s="97"/>
      <c r="J89" s="97"/>
    </row>
    <row r="90" spans="2:10" ht="14.25">
      <c r="B90" s="257" t="s">
        <v>206</v>
      </c>
      <c r="C90" s="168">
        <v>46395.5</v>
      </c>
      <c r="D90" s="168">
        <v>0</v>
      </c>
      <c r="E90" s="168"/>
      <c r="F90" s="213">
        <f t="shared" si="0"/>
        <v>46395.5</v>
      </c>
      <c r="G90" s="97"/>
      <c r="H90" s="97"/>
      <c r="I90" s="97"/>
      <c r="J90" s="97"/>
    </row>
    <row r="91" spans="2:10" s="239" customFormat="1" ht="15">
      <c r="B91" s="257" t="s">
        <v>350</v>
      </c>
      <c r="C91" s="168">
        <v>271260</v>
      </c>
      <c r="D91" s="168">
        <v>0</v>
      </c>
      <c r="E91" s="168"/>
      <c r="F91" s="213">
        <f t="shared" si="0"/>
        <v>271260</v>
      </c>
      <c r="G91" s="237"/>
      <c r="H91" s="237"/>
      <c r="I91" s="237"/>
      <c r="J91" s="237"/>
    </row>
    <row r="92" spans="2:10" ht="14.25">
      <c r="B92" s="257" t="s">
        <v>352</v>
      </c>
      <c r="C92" s="168">
        <v>56700</v>
      </c>
      <c r="D92" s="168">
        <v>0</v>
      </c>
      <c r="E92" s="168"/>
      <c r="F92" s="213">
        <f t="shared" si="0"/>
        <v>56700</v>
      </c>
      <c r="G92" s="97"/>
      <c r="H92" s="97"/>
      <c r="I92" s="97"/>
      <c r="J92" s="97"/>
    </row>
    <row r="93" spans="2:10" ht="14.25">
      <c r="B93" s="257" t="s">
        <v>351</v>
      </c>
      <c r="C93" s="168">
        <v>774350</v>
      </c>
      <c r="D93" s="168"/>
      <c r="E93" s="168"/>
      <c r="F93" s="213">
        <f t="shared" si="0"/>
        <v>774350</v>
      </c>
      <c r="G93" s="97"/>
      <c r="H93" s="97"/>
      <c r="I93" s="97"/>
      <c r="J93" s="97"/>
    </row>
    <row r="94" spans="2:10" s="239" customFormat="1" ht="15">
      <c r="B94" s="257" t="s">
        <v>230</v>
      </c>
      <c r="C94" s="168">
        <v>150000</v>
      </c>
      <c r="D94" s="168"/>
      <c r="E94" s="168"/>
      <c r="F94" s="213">
        <f t="shared" si="0"/>
        <v>150000</v>
      </c>
      <c r="G94" s="237"/>
      <c r="H94" s="237"/>
      <c r="I94" s="237"/>
      <c r="J94" s="237"/>
    </row>
    <row r="95" spans="2:10" ht="14.25">
      <c r="B95" s="256" t="s">
        <v>353</v>
      </c>
      <c r="C95" s="169">
        <f>E95</f>
        <v>36168.35</v>
      </c>
      <c r="D95" s="169"/>
      <c r="E95" s="169">
        <v>36168.35</v>
      </c>
      <c r="F95" s="213">
        <f>C95-(D95+E95)</f>
        <v>0</v>
      </c>
      <c r="G95" s="97"/>
      <c r="H95" s="97"/>
      <c r="I95" s="97"/>
      <c r="J95" s="97"/>
    </row>
    <row r="96" spans="2:10" ht="14.25">
      <c r="B96" s="207" t="s">
        <v>374</v>
      </c>
      <c r="C96" s="179">
        <v>1510427</v>
      </c>
      <c r="D96" s="320"/>
      <c r="E96" s="286"/>
      <c r="F96" s="213">
        <f t="shared" si="0"/>
        <v>1510427</v>
      </c>
      <c r="G96" s="97"/>
      <c r="H96" s="97"/>
      <c r="I96" s="97"/>
      <c r="J96" s="97"/>
    </row>
    <row r="97" spans="2:10" ht="14.25">
      <c r="B97" s="257" t="s">
        <v>58</v>
      </c>
      <c r="C97" s="168">
        <v>936180.3</v>
      </c>
      <c r="D97" s="168"/>
      <c r="E97" s="168">
        <f>C97</f>
        <v>936180.3</v>
      </c>
      <c r="F97" s="213">
        <f t="shared" si="0"/>
        <v>0</v>
      </c>
      <c r="G97" s="97"/>
      <c r="H97" s="97"/>
      <c r="I97" s="97"/>
      <c r="J97" s="97"/>
    </row>
    <row r="98" spans="2:10" ht="14.25">
      <c r="B98" s="257"/>
      <c r="C98" s="168"/>
      <c r="D98" s="168"/>
      <c r="E98" s="168"/>
      <c r="F98" s="213">
        <f t="shared" si="0"/>
        <v>0</v>
      </c>
      <c r="G98" s="97"/>
      <c r="H98" s="97"/>
      <c r="I98" s="97"/>
      <c r="J98" s="97"/>
    </row>
    <row r="99" spans="2:10" ht="14.25">
      <c r="B99" s="256"/>
      <c r="C99" s="169"/>
      <c r="D99" s="169"/>
      <c r="E99" s="169"/>
      <c r="F99" s="213">
        <f t="shared" si="0"/>
        <v>0</v>
      </c>
      <c r="G99" s="97"/>
      <c r="H99" s="97"/>
      <c r="I99" s="97"/>
      <c r="J99" s="97"/>
    </row>
    <row r="100" spans="2:10" ht="14.25">
      <c r="B100" s="256"/>
      <c r="C100" s="169"/>
      <c r="D100" s="169"/>
      <c r="E100" s="286"/>
      <c r="F100" s="213"/>
      <c r="G100" s="97"/>
      <c r="H100" s="97"/>
      <c r="I100" s="97"/>
      <c r="J100" s="97"/>
    </row>
    <row r="101" spans="2:10" ht="14.25">
      <c r="B101" s="258" t="s">
        <v>91</v>
      </c>
      <c r="C101" s="259">
        <f>C102+C103</f>
        <v>6367922</v>
      </c>
      <c r="D101" s="259">
        <f>D102+D103</f>
        <v>0</v>
      </c>
      <c r="E101" s="259"/>
      <c r="F101" s="193">
        <f>F102+F103</f>
        <v>6367922</v>
      </c>
      <c r="G101" s="97"/>
      <c r="H101" s="97"/>
      <c r="I101" s="97"/>
      <c r="J101" s="97"/>
    </row>
    <row r="102" spans="2:10" ht="14.25">
      <c r="B102" s="256" t="s">
        <v>208</v>
      </c>
      <c r="C102" s="169">
        <v>5502454</v>
      </c>
      <c r="D102" s="169">
        <v>0</v>
      </c>
      <c r="E102" s="169"/>
      <c r="F102" s="213">
        <f>C102-D102-E102</f>
        <v>5502454</v>
      </c>
      <c r="G102" s="97"/>
      <c r="H102" s="97"/>
      <c r="I102" s="97"/>
      <c r="J102" s="97"/>
    </row>
    <row r="103" spans="2:10" ht="14.25">
      <c r="B103" s="256" t="s">
        <v>209</v>
      </c>
      <c r="C103" s="169">
        <v>865468</v>
      </c>
      <c r="D103" s="169">
        <v>0</v>
      </c>
      <c r="E103" s="169"/>
      <c r="F103" s="213">
        <f>C103-D103-E103</f>
        <v>865468</v>
      </c>
      <c r="G103" s="97"/>
      <c r="H103" s="97"/>
      <c r="I103" s="97"/>
      <c r="J103" s="97"/>
    </row>
    <row r="104" spans="2:10" ht="14.25">
      <c r="B104" s="258" t="s">
        <v>243</v>
      </c>
      <c r="C104" s="259">
        <v>488640</v>
      </c>
      <c r="D104" s="259"/>
      <c r="E104" s="301"/>
      <c r="F104" s="213">
        <f>C104</f>
        <v>488640</v>
      </c>
      <c r="G104" s="97"/>
      <c r="H104" s="260"/>
      <c r="I104" s="97"/>
      <c r="J104" s="97"/>
    </row>
    <row r="105" spans="2:10" ht="14.25">
      <c r="B105" s="261"/>
      <c r="C105" s="301"/>
      <c r="D105" s="301"/>
      <c r="E105" s="301"/>
      <c r="F105" s="213">
        <f>C105-D105-E105</f>
        <v>0</v>
      </c>
      <c r="G105" s="97"/>
      <c r="H105" s="260"/>
      <c r="I105" s="97"/>
      <c r="J105" s="97"/>
    </row>
    <row r="106" spans="2:10" ht="14.25">
      <c r="B106" s="261"/>
      <c r="C106" s="301"/>
      <c r="D106" s="301"/>
      <c r="E106" s="301"/>
      <c r="F106" s="213">
        <f>C106-D106-E106</f>
        <v>0</v>
      </c>
      <c r="G106" s="97"/>
      <c r="H106" s="260"/>
      <c r="I106" s="97"/>
      <c r="J106" s="97"/>
    </row>
    <row r="107" spans="2:10" ht="15" thickBot="1">
      <c r="B107" s="261" t="s">
        <v>375</v>
      </c>
      <c r="C107" s="301">
        <f>C104+C101+C96+C95+C94+C93+C92+C91+C90+C89+C88</f>
        <v>9807322.35</v>
      </c>
      <c r="D107" s="301">
        <v>0</v>
      </c>
      <c r="E107" s="301">
        <v>0</v>
      </c>
      <c r="F107" s="321">
        <f>C107-E95</f>
        <v>9771154</v>
      </c>
      <c r="G107" s="97"/>
      <c r="H107" s="260"/>
      <c r="I107" s="97"/>
      <c r="J107" s="97"/>
    </row>
    <row r="108" spans="2:10" ht="15" thickBot="1">
      <c r="B108" s="262" t="s">
        <v>354</v>
      </c>
      <c r="C108" s="263">
        <f>C85+C101+C104</f>
        <v>52893153.63</v>
      </c>
      <c r="D108" s="322">
        <f>D104+D101+D85</f>
        <v>0</v>
      </c>
      <c r="E108" s="322">
        <f>E92+E93+E94</f>
        <v>0</v>
      </c>
      <c r="F108" s="264">
        <f>F85+F101+F104</f>
        <v>51920805</v>
      </c>
      <c r="G108" s="97"/>
      <c r="H108" s="260"/>
      <c r="I108" s="97"/>
      <c r="J108" s="97"/>
    </row>
    <row r="109" spans="2:10" ht="18" customHeight="1">
      <c r="B109" s="241"/>
      <c r="C109" s="185"/>
      <c r="D109" s="310"/>
      <c r="E109" s="310"/>
      <c r="F109" s="265"/>
      <c r="G109" s="97"/>
      <c r="H109" s="260"/>
      <c r="I109" s="97"/>
      <c r="J109" s="97"/>
    </row>
    <row r="110" spans="2:10" ht="26.25" customHeight="1" thickBot="1">
      <c r="B110" s="367" t="s">
        <v>227</v>
      </c>
      <c r="C110" s="368"/>
      <c r="D110" s="368"/>
      <c r="E110" s="368"/>
      <c r="F110" s="369"/>
      <c r="G110" s="97"/>
      <c r="H110" s="260"/>
      <c r="I110" s="97"/>
      <c r="J110" s="97"/>
    </row>
    <row r="111" spans="2:10" ht="14.25">
      <c r="B111" s="323" t="s">
        <v>190</v>
      </c>
      <c r="C111" s="300" t="s">
        <v>224</v>
      </c>
      <c r="D111" s="300"/>
      <c r="E111" s="300" t="s">
        <v>222</v>
      </c>
      <c r="F111" s="176" t="s">
        <v>223</v>
      </c>
      <c r="G111" s="97"/>
      <c r="H111" s="97"/>
      <c r="I111" s="97"/>
      <c r="J111" s="97"/>
    </row>
    <row r="112" spans="2:10" ht="14.25">
      <c r="B112" s="207" t="s">
        <v>210</v>
      </c>
      <c r="C112" s="266">
        <v>1.1</v>
      </c>
      <c r="D112" s="179"/>
      <c r="E112" s="179">
        <f>F108</f>
        <v>51920805</v>
      </c>
      <c r="F112" s="324"/>
      <c r="G112" s="97"/>
      <c r="H112" s="97"/>
      <c r="I112" s="97"/>
      <c r="J112" s="97"/>
    </row>
    <row r="113" spans="2:10" ht="14.25">
      <c r="B113" s="207" t="s">
        <v>211</v>
      </c>
      <c r="C113" s="266">
        <v>1.2</v>
      </c>
      <c r="D113" s="179"/>
      <c r="E113" s="179">
        <f>E85</f>
        <v>972348.65</v>
      </c>
      <c r="F113" s="324"/>
      <c r="G113" s="97"/>
      <c r="H113" s="97"/>
      <c r="I113" s="97"/>
      <c r="J113" s="97"/>
    </row>
    <row r="114" spans="2:10" ht="14.25">
      <c r="B114" s="207" t="s">
        <v>212</v>
      </c>
      <c r="C114" s="267">
        <v>1</v>
      </c>
      <c r="D114" s="171"/>
      <c r="E114" s="171"/>
      <c r="F114" s="268">
        <f>E112+E113</f>
        <v>52893153.65</v>
      </c>
      <c r="G114" s="97"/>
      <c r="H114" s="97"/>
      <c r="I114" s="97"/>
      <c r="J114" s="97"/>
    </row>
    <row r="115" spans="2:10" ht="14.25">
      <c r="B115" s="207" t="s">
        <v>213</v>
      </c>
      <c r="C115" s="267">
        <v>2</v>
      </c>
      <c r="D115" s="171"/>
      <c r="E115" s="171"/>
      <c r="F115" s="268">
        <f>51221826+20606436+324000+1208503.5</f>
        <v>73360765.5</v>
      </c>
      <c r="G115" s="97"/>
      <c r="H115" s="97"/>
      <c r="I115" s="97"/>
      <c r="J115" s="97"/>
    </row>
    <row r="116" spans="2:10" ht="17.25" customHeight="1">
      <c r="B116" s="207" t="s">
        <v>214</v>
      </c>
      <c r="C116" s="267" t="s">
        <v>217</v>
      </c>
      <c r="D116" s="171"/>
      <c r="E116" s="171"/>
      <c r="F116" s="268">
        <f>F115-F114</f>
        <v>20467611.85</v>
      </c>
      <c r="G116" s="97"/>
      <c r="H116" s="97"/>
      <c r="I116" s="97"/>
      <c r="J116" s="97"/>
    </row>
    <row r="117" spans="2:10" ht="19.5" customHeight="1">
      <c r="B117" s="207" t="s">
        <v>215</v>
      </c>
      <c r="C117" s="267" t="s">
        <v>218</v>
      </c>
      <c r="D117" s="171"/>
      <c r="E117" s="171"/>
      <c r="F117" s="268">
        <f>F116+E113</f>
        <v>21439960.5</v>
      </c>
      <c r="G117" s="97"/>
      <c r="H117" s="97"/>
      <c r="I117" s="97"/>
      <c r="J117" s="97"/>
    </row>
    <row r="118" spans="2:10" ht="14.25">
      <c r="B118" s="207" t="s">
        <v>216</v>
      </c>
      <c r="C118" s="267" t="s">
        <v>219</v>
      </c>
      <c r="D118" s="171"/>
      <c r="E118" s="171"/>
      <c r="F118" s="268">
        <f>F117*10%</f>
        <v>2143996.0500000003</v>
      </c>
      <c r="G118" s="97"/>
      <c r="H118" s="97"/>
      <c r="I118" s="97"/>
      <c r="J118" s="97"/>
    </row>
    <row r="119" spans="2:10" ht="15" thickBot="1">
      <c r="B119" s="221" t="s">
        <v>220</v>
      </c>
      <c r="C119" s="269" t="s">
        <v>221</v>
      </c>
      <c r="D119" s="188"/>
      <c r="E119" s="188"/>
      <c r="F119" s="270">
        <f>F116-F118</f>
        <v>18323615.8</v>
      </c>
      <c r="G119" s="97"/>
      <c r="H119" s="97"/>
      <c r="I119" s="97"/>
      <c r="J119" s="97"/>
    </row>
    <row r="120" spans="2:6" ht="15">
      <c r="B120" s="325"/>
      <c r="C120" s="316"/>
      <c r="D120" s="316"/>
      <c r="E120" s="271" t="s">
        <v>339</v>
      </c>
      <c r="F120" s="272"/>
    </row>
    <row r="121" spans="2:6" ht="15">
      <c r="B121" s="325"/>
      <c r="C121" s="316"/>
      <c r="D121" s="316"/>
      <c r="E121" s="245" t="s">
        <v>340</v>
      </c>
      <c r="F121" s="273"/>
    </row>
    <row r="122" spans="2:6" ht="13.5" thickBot="1">
      <c r="B122" s="326"/>
      <c r="C122" s="327"/>
      <c r="D122" s="327"/>
      <c r="E122" s="315"/>
      <c r="F122" s="328"/>
    </row>
  </sheetData>
  <sheetProtection/>
  <mergeCells count="10">
    <mergeCell ref="C32:D32"/>
    <mergeCell ref="B110:F110"/>
    <mergeCell ref="B4:J4"/>
    <mergeCell ref="C24:D24"/>
    <mergeCell ref="C49:D49"/>
    <mergeCell ref="C51:D51"/>
    <mergeCell ref="C57:D57"/>
    <mergeCell ref="C26:D26"/>
    <mergeCell ref="C25:D25"/>
    <mergeCell ref="C43:D43"/>
  </mergeCells>
  <printOptions/>
  <pageMargins left="0.6" right="0.24" top="0.19" bottom="0.3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K5" sqref="K5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21"/>
      <c r="C2" s="122"/>
      <c r="D2" s="122"/>
      <c r="E2" s="123"/>
    </row>
    <row r="3" spans="2:5" s="124" customFormat="1" ht="33" customHeight="1">
      <c r="B3" s="374" t="s">
        <v>285</v>
      </c>
      <c r="C3" s="375"/>
      <c r="D3" s="375"/>
      <c r="E3" s="376"/>
    </row>
    <row r="4" spans="2:5" s="129" customFormat="1" ht="12.75">
      <c r="B4" s="125"/>
      <c r="C4" s="126" t="s">
        <v>286</v>
      </c>
      <c r="D4" s="127"/>
      <c r="E4" s="128"/>
    </row>
    <row r="5" spans="2:5" s="129" customFormat="1" ht="11.25">
      <c r="B5" s="125"/>
      <c r="C5" s="130"/>
      <c r="D5" s="131" t="s">
        <v>287</v>
      </c>
      <c r="E5" s="128"/>
    </row>
    <row r="6" spans="2:5" s="129" customFormat="1" ht="11.25">
      <c r="B6" s="125"/>
      <c r="C6" s="130"/>
      <c r="D6" s="131" t="s">
        <v>288</v>
      </c>
      <c r="E6" s="128"/>
    </row>
    <row r="7" spans="2:5" s="129" customFormat="1" ht="11.25">
      <c r="B7" s="125"/>
      <c r="C7" s="130" t="s">
        <v>289</v>
      </c>
      <c r="D7" s="132"/>
      <c r="E7" s="128"/>
    </row>
    <row r="8" spans="2:5" s="129" customFormat="1" ht="11.25">
      <c r="B8" s="125"/>
      <c r="C8" s="130"/>
      <c r="D8" s="131" t="s">
        <v>290</v>
      </c>
      <c r="E8" s="128"/>
    </row>
    <row r="9" spans="2:5" s="129" customFormat="1" ht="11.25">
      <c r="B9" s="125"/>
      <c r="C9" s="133"/>
      <c r="D9" s="131" t="s">
        <v>291</v>
      </c>
      <c r="E9" s="128"/>
    </row>
    <row r="10" spans="2:5" s="129" customFormat="1" ht="11.25">
      <c r="B10" s="125"/>
      <c r="C10" s="134"/>
      <c r="D10" s="135" t="s">
        <v>292</v>
      </c>
      <c r="E10" s="128"/>
    </row>
    <row r="11" spans="2:5" ht="5.25" customHeight="1">
      <c r="B11" s="136"/>
      <c r="C11" s="50"/>
      <c r="D11" s="50"/>
      <c r="E11" s="74"/>
    </row>
    <row r="12" spans="2:5" ht="15.75">
      <c r="B12" s="136"/>
      <c r="C12" s="137" t="s">
        <v>293</v>
      </c>
      <c r="D12" s="138" t="s">
        <v>294</v>
      </c>
      <c r="E12" s="74"/>
    </row>
    <row r="13" spans="2:5" ht="6" customHeight="1">
      <c r="B13" s="136"/>
      <c r="C13" s="139"/>
      <c r="E13" s="74"/>
    </row>
    <row r="14" spans="2:5" ht="12.75">
      <c r="B14" s="136"/>
      <c r="C14" s="140">
        <v>1</v>
      </c>
      <c r="D14" s="141" t="s">
        <v>295</v>
      </c>
      <c r="E14" s="74"/>
    </row>
    <row r="15" spans="2:5" ht="12.75">
      <c r="B15" s="136"/>
      <c r="C15" s="140">
        <v>2</v>
      </c>
      <c r="D15" s="120" t="s">
        <v>296</v>
      </c>
      <c r="E15" s="74"/>
    </row>
    <row r="16" spans="2:5" ht="12.75">
      <c r="B16" s="136"/>
      <c r="C16" s="142">
        <v>3</v>
      </c>
      <c r="D16" s="120" t="s">
        <v>297</v>
      </c>
      <c r="E16" s="74"/>
    </row>
    <row r="17" spans="2:5" s="120" customFormat="1" ht="12.75">
      <c r="B17" s="143"/>
      <c r="C17" s="142">
        <v>4</v>
      </c>
      <c r="D17" s="142" t="s">
        <v>298</v>
      </c>
      <c r="E17" s="144"/>
    </row>
    <row r="18" spans="2:5" s="120" customFormat="1" ht="12.75">
      <c r="B18" s="143"/>
      <c r="C18" s="142"/>
      <c r="D18" s="141" t="s">
        <v>299</v>
      </c>
      <c r="E18" s="144"/>
    </row>
    <row r="19" spans="2:5" s="120" customFormat="1" ht="12.75">
      <c r="B19" s="143"/>
      <c r="C19" s="142" t="s">
        <v>300</v>
      </c>
      <c r="D19" s="142"/>
      <c r="E19" s="144"/>
    </row>
    <row r="20" spans="2:5" s="120" customFormat="1" ht="12.75">
      <c r="B20" s="143"/>
      <c r="C20" s="142"/>
      <c r="D20" s="141" t="s">
        <v>301</v>
      </c>
      <c r="E20" s="144"/>
    </row>
    <row r="21" spans="2:5" s="120" customFormat="1" ht="12.75">
      <c r="B21" s="143"/>
      <c r="C21" s="142" t="s">
        <v>302</v>
      </c>
      <c r="D21" s="142"/>
      <c r="E21" s="144"/>
    </row>
    <row r="22" spans="2:5" s="120" customFormat="1" ht="12.75">
      <c r="B22" s="143"/>
      <c r="C22" s="142"/>
      <c r="D22" s="141" t="s">
        <v>303</v>
      </c>
      <c r="E22" s="144"/>
    </row>
    <row r="23" spans="2:5" s="120" customFormat="1" ht="12.75">
      <c r="B23" s="143"/>
      <c r="C23" s="142" t="s">
        <v>304</v>
      </c>
      <c r="D23" s="142"/>
      <c r="E23" s="144"/>
    </row>
    <row r="24" spans="2:5" s="120" customFormat="1" ht="12.75">
      <c r="B24" s="143"/>
      <c r="C24" s="142"/>
      <c r="D24" s="142" t="s">
        <v>305</v>
      </c>
      <c r="E24" s="144"/>
    </row>
    <row r="25" spans="2:5" s="120" customFormat="1" ht="12.75">
      <c r="B25" s="143"/>
      <c r="C25" s="142" t="s">
        <v>306</v>
      </c>
      <c r="D25" s="142"/>
      <c r="E25" s="144"/>
    </row>
    <row r="26" spans="2:5" s="120" customFormat="1" ht="12.75">
      <c r="B26" s="143"/>
      <c r="C26" s="141" t="s">
        <v>307</v>
      </c>
      <c r="D26" s="142"/>
      <c r="E26" s="144"/>
    </row>
    <row r="27" spans="2:5" s="120" customFormat="1" ht="12.75">
      <c r="B27" s="143"/>
      <c r="C27" s="142"/>
      <c r="D27" s="142" t="s">
        <v>308</v>
      </c>
      <c r="E27" s="144"/>
    </row>
    <row r="28" spans="2:5" s="120" customFormat="1" ht="12.75">
      <c r="B28" s="143"/>
      <c r="C28" s="141" t="s">
        <v>309</v>
      </c>
      <c r="D28" s="142"/>
      <c r="E28" s="144"/>
    </row>
    <row r="29" spans="2:5" s="120" customFormat="1" ht="12.75">
      <c r="B29" s="143"/>
      <c r="C29" s="142"/>
      <c r="D29" s="142" t="s">
        <v>310</v>
      </c>
      <c r="E29" s="144"/>
    </row>
    <row r="30" spans="2:5" s="120" customFormat="1" ht="12.75">
      <c r="B30" s="143"/>
      <c r="C30" s="141" t="s">
        <v>311</v>
      </c>
      <c r="D30" s="142"/>
      <c r="E30" s="144"/>
    </row>
    <row r="31" spans="2:5" s="120" customFormat="1" ht="12.75">
      <c r="B31" s="143"/>
      <c r="C31" s="142" t="s">
        <v>312</v>
      </c>
      <c r="D31" s="142" t="s">
        <v>313</v>
      </c>
      <c r="E31" s="144"/>
    </row>
    <row r="32" spans="2:5" s="120" customFormat="1" ht="12.75">
      <c r="B32" s="143"/>
      <c r="C32" s="142"/>
      <c r="D32" s="141" t="s">
        <v>314</v>
      </c>
      <c r="E32" s="144"/>
    </row>
    <row r="33" spans="2:5" s="120" customFormat="1" ht="12.75">
      <c r="B33" s="143"/>
      <c r="C33" s="142"/>
      <c r="D33" s="141" t="s">
        <v>315</v>
      </c>
      <c r="E33" s="144"/>
    </row>
    <row r="34" spans="2:5" s="120" customFormat="1" ht="12.75">
      <c r="B34" s="143"/>
      <c r="C34" s="142"/>
      <c r="D34" s="141" t="s">
        <v>316</v>
      </c>
      <c r="E34" s="144"/>
    </row>
    <row r="35" spans="2:5" s="120" customFormat="1" ht="12.75">
      <c r="B35" s="143"/>
      <c r="C35" s="142"/>
      <c r="D35" s="141" t="s">
        <v>317</v>
      </c>
      <c r="E35" s="144"/>
    </row>
    <row r="36" spans="2:5" s="120" customFormat="1" ht="12.75">
      <c r="B36" s="143"/>
      <c r="C36" s="142"/>
      <c r="D36" s="141" t="s">
        <v>318</v>
      </c>
      <c r="E36" s="144"/>
    </row>
    <row r="37" spans="2:5" s="120" customFormat="1" ht="12.75">
      <c r="B37" s="143"/>
      <c r="C37" s="142"/>
      <c r="D37" s="141" t="s">
        <v>319</v>
      </c>
      <c r="E37" s="144"/>
    </row>
    <row r="38" spans="2:5" s="120" customFormat="1" ht="6" customHeight="1">
      <c r="B38" s="143"/>
      <c r="C38" s="142"/>
      <c r="D38" s="142"/>
      <c r="E38" s="144"/>
    </row>
    <row r="39" spans="2:5" s="120" customFormat="1" ht="15.75">
      <c r="B39" s="143"/>
      <c r="C39" s="137" t="s">
        <v>320</v>
      </c>
      <c r="D39" s="138" t="s">
        <v>321</v>
      </c>
      <c r="E39" s="144"/>
    </row>
    <row r="40" spans="2:5" s="120" customFormat="1" ht="4.5" customHeight="1">
      <c r="B40" s="143"/>
      <c r="C40" s="142"/>
      <c r="D40" s="142"/>
      <c r="E40" s="144"/>
    </row>
    <row r="41" spans="2:5" s="120" customFormat="1" ht="12.75">
      <c r="B41" s="143"/>
      <c r="C41" s="142"/>
      <c r="D41" s="141" t="s">
        <v>322</v>
      </c>
      <c r="E41" s="144"/>
    </row>
    <row r="42" spans="2:5" s="120" customFormat="1" ht="12.75">
      <c r="B42" s="143"/>
      <c r="C42" s="142" t="s">
        <v>323</v>
      </c>
      <c r="D42" s="142"/>
      <c r="E42" s="144"/>
    </row>
    <row r="43" spans="2:5" s="120" customFormat="1" ht="12.75">
      <c r="B43" s="143"/>
      <c r="C43" s="142"/>
      <c r="D43" s="142" t="s">
        <v>324</v>
      </c>
      <c r="E43" s="144"/>
    </row>
    <row r="44" spans="2:5" s="120" customFormat="1" ht="12.75">
      <c r="B44" s="143"/>
      <c r="C44" s="142" t="s">
        <v>325</v>
      </c>
      <c r="D44" s="142"/>
      <c r="E44" s="144"/>
    </row>
    <row r="45" spans="2:5" s="120" customFormat="1" ht="12.75">
      <c r="B45" s="143"/>
      <c r="C45" s="142"/>
      <c r="D45" s="142" t="s">
        <v>326</v>
      </c>
      <c r="E45" s="144"/>
    </row>
    <row r="46" spans="2:5" s="120" customFormat="1" ht="12.75">
      <c r="B46" s="143"/>
      <c r="C46" s="142" t="s">
        <v>327</v>
      </c>
      <c r="D46" s="142"/>
      <c r="E46" s="144"/>
    </row>
    <row r="47" spans="2:5" s="120" customFormat="1" ht="12.75">
      <c r="B47" s="143"/>
      <c r="C47" s="142"/>
      <c r="D47" s="142" t="s">
        <v>328</v>
      </c>
      <c r="E47" s="144"/>
    </row>
    <row r="48" spans="2:5" s="120" customFormat="1" ht="12.75">
      <c r="B48" s="143"/>
      <c r="C48" s="142" t="s">
        <v>329</v>
      </c>
      <c r="D48" s="142"/>
      <c r="E48" s="144"/>
    </row>
    <row r="49" spans="2:5" s="120" customFormat="1" ht="12.75">
      <c r="B49" s="143"/>
      <c r="D49" s="120" t="s">
        <v>330</v>
      </c>
      <c r="E49" s="144"/>
    </row>
    <row r="50" spans="2:5" s="120" customFormat="1" ht="12.75">
      <c r="B50" s="143"/>
      <c r="C50" s="120" t="s">
        <v>331</v>
      </c>
      <c r="E50" s="144"/>
    </row>
    <row r="51" spans="2:5" s="120" customFormat="1" ht="12.75">
      <c r="B51" s="143"/>
      <c r="C51" s="120" t="s">
        <v>332</v>
      </c>
      <c r="E51" s="144"/>
    </row>
    <row r="52" spans="2:5" s="120" customFormat="1" ht="12.75">
      <c r="B52" s="143"/>
      <c r="C52" s="120" t="s">
        <v>333</v>
      </c>
      <c r="D52" s="142"/>
      <c r="E52" s="144"/>
    </row>
    <row r="53" spans="2:5" s="120" customFormat="1" ht="12.75">
      <c r="B53" s="143"/>
      <c r="C53" s="142"/>
      <c r="D53" s="120" t="s">
        <v>334</v>
      </c>
      <c r="E53" s="144"/>
    </row>
    <row r="54" spans="2:5" s="120" customFormat="1" ht="12.75">
      <c r="B54" s="143"/>
      <c r="C54" s="142"/>
      <c r="D54" s="142" t="s">
        <v>335</v>
      </c>
      <c r="E54" s="144"/>
    </row>
    <row r="55" spans="2:5" s="148" customFormat="1" ht="12.75">
      <c r="B55" s="145"/>
      <c r="C55" s="146"/>
      <c r="D55" s="146" t="s">
        <v>336</v>
      </c>
      <c r="E55" s="147"/>
    </row>
    <row r="56" spans="2:5" ht="12.75">
      <c r="B56" s="136"/>
      <c r="C56" s="120"/>
      <c r="D56" s="120" t="s">
        <v>337</v>
      </c>
      <c r="E56" s="74"/>
    </row>
    <row r="57" spans="2:5" ht="12.75">
      <c r="B57" s="136"/>
      <c r="C57" s="120" t="s">
        <v>338</v>
      </c>
      <c r="D57" s="120"/>
      <c r="E57" s="74"/>
    </row>
    <row r="58" spans="2:5" ht="12.75">
      <c r="B58" s="136"/>
      <c r="C58" s="120"/>
      <c r="D58" s="120"/>
      <c r="E58" s="74"/>
    </row>
    <row r="59" spans="2:5" ht="12.75">
      <c r="B59" s="136"/>
      <c r="C59" s="120"/>
      <c r="D59" s="120"/>
      <c r="E59" s="74"/>
    </row>
    <row r="60" spans="2:5" ht="12.75">
      <c r="B60" s="136"/>
      <c r="C60" s="120"/>
      <c r="D60" s="120"/>
      <c r="E60" s="149">
        <v>1</v>
      </c>
    </row>
    <row r="61" spans="2:5" ht="12.75">
      <c r="B61" s="150"/>
      <c r="C61" s="151"/>
      <c r="D61" s="151"/>
      <c r="E61" s="152"/>
    </row>
  </sheetData>
  <sheetProtection/>
  <mergeCells count="1">
    <mergeCell ref="B3:E3"/>
  </mergeCells>
  <printOptions/>
  <pageMargins left="0.42" right="0.25" top="0.8" bottom="0.55" header="0.5" footer="0.3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2011-07-19T09:54:58Z</cp:lastPrinted>
  <dcterms:created xsi:type="dcterms:W3CDTF">2001-01-12T15:48:55Z</dcterms:created>
  <dcterms:modified xsi:type="dcterms:W3CDTF">2011-07-19T09:56:05Z</dcterms:modified>
  <cp:category/>
  <cp:version/>
  <cp:contentType/>
  <cp:contentStatus/>
</cp:coreProperties>
</file>