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15" windowWidth="9420" windowHeight="4320" activeTab="0"/>
  </bookViews>
  <sheets>
    <sheet name="DATA" sheetId="1" r:id="rId1"/>
    <sheet name="TE DHENA" sheetId="2" r:id="rId2"/>
    <sheet name="MENU" sheetId="3" r:id="rId3"/>
    <sheet name="Bilanci" sheetId="4" r:id="rId4"/>
    <sheet name="FITIM HUMBJE" sheetId="5" r:id="rId5"/>
    <sheet name="Ardhura shpenzime analitike" sheetId="6" r:id="rId6"/>
    <sheet name="KAPITALET" sheetId="7" r:id="rId7"/>
    <sheet name="Fluksi i parase" sheetId="8" r:id="rId8"/>
    <sheet name="2 AAM" sheetId="9" r:id="rId9"/>
    <sheet name="3 AAJOM" sheetId="10" r:id="rId10"/>
    <sheet name="4 INVENTARET" sheetId="11" r:id="rId11"/>
    <sheet name="5 KLIENTE" sheetId="12" r:id="rId12"/>
    <sheet name="6 KERKESA" sheetId="13" r:id="rId13"/>
    <sheet name="6.1 SHPEN E SHTYRA" sheetId="14" r:id="rId14"/>
    <sheet name="7 AKTIVE MONETARE" sheetId="15" r:id="rId15"/>
    <sheet name="8 KAPITALI" sheetId="16" r:id="rId16"/>
    <sheet name="9 REZERVAT" sheetId="17" r:id="rId17"/>
    <sheet name="13 HUARA AFATSHKURTRA" sheetId="18" r:id="rId18"/>
    <sheet name="11 PROVIZIONE" sheetId="19" r:id="rId19"/>
    <sheet name="12 FURNITORET" sheetId="20" r:id="rId20"/>
    <sheet name="10 HUARA AFATGJATA" sheetId="21" r:id="rId21"/>
    <sheet name="14 AA TE TJERA" sheetId="22" r:id="rId22"/>
    <sheet name="15 GRANTE" sheetId="23" r:id="rId23"/>
    <sheet name="16 TE  PAGUESHME TE TJERA" sheetId="24" r:id="rId24"/>
    <sheet name="17 TATIM FITIMI" sheetId="25" r:id="rId25"/>
    <sheet name="18 DIVIDENT" sheetId="26" r:id="rId26"/>
    <sheet name="19 INVESTIME FINANCIARE" sheetId="27" r:id="rId27"/>
    <sheet name="MARDHENJE TE BRENDSHME" sheetId="28" r:id="rId28"/>
    <sheet name="KONTROLL" sheetId="29" r:id="rId29"/>
    <sheet name="Deklarata analitike" sheetId="30" r:id="rId30"/>
  </sheets>
  <externalReferences>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xlnm.Print_Area" localSheetId="25">'18 DIVIDENT'!$B$1:$K$42</definedName>
  </definedNames>
  <calcPr fullCalcOnLoad="1"/>
</workbook>
</file>

<file path=xl/comments25.xml><?xml version="1.0" encoding="utf-8"?>
<comments xmlns="http://schemas.openxmlformats.org/spreadsheetml/2006/main">
  <authors>
    <author>Δημήτρης Πλακίδης</author>
  </authors>
  <commentList>
    <comment ref="D15" authorId="0">
      <text>
        <r>
          <rPr>
            <b/>
            <sz val="8"/>
            <color indexed="10"/>
            <rFont val="Courier New"/>
            <family val="3"/>
          </rPr>
          <t xml:space="preserve">THAT AMOUNT IS TRANSFERED TO P&amp;L STATEMENT AS "INCOME TAX EXPENCE" </t>
        </r>
      </text>
    </comment>
    <comment ref="D22" authorId="0">
      <text>
        <r>
          <rPr>
            <b/>
            <sz val="8"/>
            <color indexed="10"/>
            <rFont val="Courier New"/>
            <family val="3"/>
          </rPr>
          <t>THAT AMOUNT IS TRANSFERED TO BALANCE SHEET AS "TAX PAYABLE"</t>
        </r>
      </text>
    </comment>
    <comment ref="D14" authorId="0">
      <text>
        <r>
          <rPr>
            <b/>
            <sz val="8"/>
            <color indexed="10"/>
            <rFont val="Courier New"/>
            <family val="3"/>
          </rPr>
          <t>THAT AMOUNT IS TRANSFERED TO BALANCE SHEET AS "TAX PAYABLE"</t>
        </r>
      </text>
    </comment>
    <comment ref="E14" authorId="0">
      <text>
        <r>
          <rPr>
            <b/>
            <sz val="8"/>
            <color indexed="10"/>
            <rFont val="Courier New"/>
            <family val="3"/>
          </rPr>
          <t>THAT AMOUNT IS TRANSFERED TO BALANCE SHEET AS "TAX PAYABLE"</t>
        </r>
      </text>
    </comment>
    <comment ref="E15" authorId="0">
      <text>
        <r>
          <rPr>
            <b/>
            <sz val="8"/>
            <color indexed="10"/>
            <rFont val="Courier New"/>
            <family val="3"/>
          </rPr>
          <t xml:space="preserve">THAT AMOUNT IS TRANSFERED TO P&amp;L STATEMENT AS "INCOME TAX EXPENCE" </t>
        </r>
      </text>
    </comment>
    <comment ref="E22" authorId="0">
      <text>
        <r>
          <rPr>
            <b/>
            <sz val="8"/>
            <color indexed="10"/>
            <rFont val="Courier New"/>
            <family val="3"/>
          </rPr>
          <t>THAT AMOUNT IS TRANSFERED TO BALANCE SHEET AS "TAX PAYABLE"</t>
        </r>
      </text>
    </comment>
  </commentList>
</comments>
</file>

<file path=xl/sharedStrings.xml><?xml version="1.0" encoding="utf-8"?>
<sst xmlns="http://schemas.openxmlformats.org/spreadsheetml/2006/main" count="926" uniqueCount="730">
  <si>
    <t>Shenime</t>
  </si>
  <si>
    <t>Totali i shpenzimeve</t>
  </si>
  <si>
    <t>AKTIVET</t>
  </si>
  <si>
    <t>I</t>
  </si>
  <si>
    <t>Aktive Monetare</t>
  </si>
  <si>
    <t>Dervative dhe aktive te mbajtura per tregtim</t>
  </si>
  <si>
    <t>Totali 2</t>
  </si>
  <si>
    <t>Totali 3</t>
  </si>
  <si>
    <t>Inventari</t>
  </si>
  <si>
    <t>Totali 4</t>
  </si>
  <si>
    <t>Aktive te tjera financiare afatshurtra</t>
  </si>
  <si>
    <t>AKTIVET AFATSHKURTRA</t>
  </si>
  <si>
    <t>Aktive afatshkurtra te mbajtura per shitje</t>
  </si>
  <si>
    <t>Parapagimet dhe shpenzimet e shtyra</t>
  </si>
  <si>
    <t>Totali I Aktiveve Afatshkurtra (I)</t>
  </si>
  <si>
    <t>II</t>
  </si>
  <si>
    <t>AKTIVET AFATGJATA</t>
  </si>
  <si>
    <t>Investimet financiare afatgjata</t>
  </si>
  <si>
    <t>Totali 1</t>
  </si>
  <si>
    <t>Aktive afatgjata materiale</t>
  </si>
  <si>
    <t>Aktive biologjike afatgjata</t>
  </si>
  <si>
    <t>Aktive afatgjata jomateriale</t>
  </si>
  <si>
    <t>Kapitali aksionar I papaguar</t>
  </si>
  <si>
    <t>Aktive te tjera afatgjata</t>
  </si>
  <si>
    <t>Totali I aktiveve afatgjata (II)</t>
  </si>
  <si>
    <t>TOTALI I AKTIVEVE ( I+II)</t>
  </si>
  <si>
    <t>DETYRIMET DHE KAPITALI</t>
  </si>
  <si>
    <t>DETYRIMET AFATSHKURTRA</t>
  </si>
  <si>
    <t>Derivativet</t>
  </si>
  <si>
    <t>Huamarrjet</t>
  </si>
  <si>
    <t>Huate dhe parapagimet</t>
  </si>
  <si>
    <t>Grantet dhe te ardhura te shtyra</t>
  </si>
  <si>
    <t>Provizionet afatshkurtra</t>
  </si>
  <si>
    <t>Totali I detyrimeve afatshkurtra (I)</t>
  </si>
  <si>
    <t>DETYRIMET AFATGJATA</t>
  </si>
  <si>
    <t>Huate afatgjata</t>
  </si>
  <si>
    <t>Huamarrje te tjera afatgjata</t>
  </si>
  <si>
    <t>Provizionet afatgjata</t>
  </si>
  <si>
    <t>Totali I detyrimeve afatgjata (II)</t>
  </si>
  <si>
    <t>III</t>
  </si>
  <si>
    <t>KAPITALI</t>
  </si>
  <si>
    <t>Kapitali aksionit</t>
  </si>
  <si>
    <t>Rezerva statutore</t>
  </si>
  <si>
    <t>Rezerva ligjore</t>
  </si>
  <si>
    <t>Fitimet e pashperndara</t>
  </si>
  <si>
    <t>Fitimi (humbja) e vitit financiar</t>
  </si>
  <si>
    <t>Totali I kapitalit (III)</t>
  </si>
  <si>
    <t>TOTALI DETYRIMEVE  KAPITALIT (I+II+III)</t>
  </si>
  <si>
    <t>Drejtuesi  i Shoqerise</t>
  </si>
  <si>
    <t>Hartuesi</t>
  </si>
  <si>
    <t>Primi i aksionit</t>
  </si>
  <si>
    <t>Pershkrimi i Elementeve</t>
  </si>
  <si>
    <t>Shitjet neto</t>
  </si>
  <si>
    <t>Te ardhura te tjera nga veprimtaria e shfrytezimit</t>
  </si>
  <si>
    <t>Materialet e konsumuara</t>
  </si>
  <si>
    <t>Fitimi bruto</t>
  </si>
  <si>
    <t>Kosto e punes</t>
  </si>
  <si>
    <t>Amortizime dhe zhvleresimit</t>
  </si>
  <si>
    <t>Shpenzime te tjera</t>
  </si>
  <si>
    <t>Fitime (humbjet) nga kursi I kembimit</t>
  </si>
  <si>
    <t>Fitimi apo humbja nga veprimtaria kryesore</t>
  </si>
  <si>
    <t>Shpenzime finaciare</t>
  </si>
  <si>
    <t>Te ardhura financiare</t>
  </si>
  <si>
    <t>Totali I te ardhurave dhe shpenzimeve financiare</t>
  </si>
  <si>
    <t>Fitim (humbje) para tatimit</t>
  </si>
  <si>
    <t>Shpenzimet e tatim fitimit</t>
  </si>
  <si>
    <t>Fitimi (humbje) neto e vitit financiar</t>
  </si>
  <si>
    <t>Shitje produktesh</t>
  </si>
  <si>
    <t>Shitje produkte te ndermjetme</t>
  </si>
  <si>
    <t>Shitje e nenprodukteve</t>
  </si>
  <si>
    <t>Shitje e punimeve dhe sherbimeve</t>
  </si>
  <si>
    <t>Shitje mallrash</t>
  </si>
  <si>
    <t>Te ardhura nga shitje te tjera</t>
  </si>
  <si>
    <t>Prodhimi i aktiveve afatgjata materiale</t>
  </si>
  <si>
    <t>Prodhimi i aktiveve afatgjata jomateriale</t>
  </si>
  <si>
    <t>Te ardhura nga grantet</t>
  </si>
  <si>
    <t>Te ardhrura nga rivleresimi/shitja e aktiveve</t>
  </si>
  <si>
    <t>c) Kosto te Shitjes</t>
  </si>
  <si>
    <t>Kosto e mallrave te shitur</t>
  </si>
  <si>
    <t xml:space="preserve">a. Shitjet </t>
  </si>
  <si>
    <t>b. Te ardhura te tjera nga veprimtaria e shfrytezimit</t>
  </si>
  <si>
    <t>Totali i: b) te ardhurave te tjera</t>
  </si>
  <si>
    <t>Totali i:a) shitjeve</t>
  </si>
  <si>
    <t>Te ardhura te tjera (ju lutem shjegoni)*</t>
  </si>
  <si>
    <t>Trajtime te pergjithshme</t>
  </si>
  <si>
    <t>Energji, avull, uje</t>
  </si>
  <si>
    <t>Blerje te pastokueshme ,materiale , furnitura</t>
  </si>
  <si>
    <t>Qera</t>
  </si>
  <si>
    <t>Mirembajtje dhe riparime</t>
  </si>
  <si>
    <t>Kerkime dhe studime</t>
  </si>
  <si>
    <t>Te tjera</t>
  </si>
  <si>
    <t>Personel nga jashte</t>
  </si>
  <si>
    <t>Shpenzime per konçesione, patenta, liçensa dhe te njashme</t>
  </si>
  <si>
    <t>Publicitet, reklame</t>
  </si>
  <si>
    <t>Transferime, udhetime, dieta</t>
  </si>
  <si>
    <t>Shpenzime postare dhe telekomunukacioni</t>
  </si>
  <si>
    <t>Shpenzime transporti</t>
  </si>
  <si>
    <t>Shpenzime per sherbimet bankare</t>
  </si>
  <si>
    <t>Taksa, tarifat doganore</t>
  </si>
  <si>
    <t>Akciza</t>
  </si>
  <si>
    <t>Taksat dhe tarifat vendore</t>
  </si>
  <si>
    <t>Taksa e regjistrimit</t>
  </si>
  <si>
    <t>Tatime te tjera</t>
  </si>
  <si>
    <t>Subvencione te dhena*</t>
  </si>
  <si>
    <t>Shpenzime per pritje dhe perfaqsimi **</t>
  </si>
  <si>
    <t>Gjoba dhe demshperbilime***</t>
  </si>
  <si>
    <t>Shpenzime te tjera****</t>
  </si>
  <si>
    <t xml:space="preserve">Paga bruto dhe rroge (wages) </t>
  </si>
  <si>
    <t>Kontribut sigurime shoqerore per punetoret</t>
  </si>
  <si>
    <t>Total</t>
  </si>
  <si>
    <t>Kosto stafi te tjera</t>
  </si>
  <si>
    <t>(Pension charge)Pagese pensioni per vitin</t>
  </si>
  <si>
    <t>e) Kosto Punes</t>
  </si>
  <si>
    <t>f) Amortizimet dhe zhvleresimet</t>
  </si>
  <si>
    <t>Amortizimi i aktiveve afatgjata</t>
  </si>
  <si>
    <t>Provizione per zhvleresimin e aktiveve financiare</t>
  </si>
  <si>
    <t>Shpenzime te tjera (humbjet nga rivleresimi aktiveve)</t>
  </si>
  <si>
    <t>g) Kembim monedhe (fitime)/humbje</t>
  </si>
  <si>
    <t>Kembim (fitime)/humbje qe rrjedhin gjate vitit</t>
  </si>
  <si>
    <t>Kembim (fitime)/humbje qe rrjedhin nga vleresimi i fund-vitit te te ardhurave/pagesave</t>
  </si>
  <si>
    <t>h) Kosto-te ardhura financiare neto</t>
  </si>
  <si>
    <t>Interes ne borxhe afatgjate</t>
  </si>
  <si>
    <t>Interes ne hua afatshkurter</t>
  </si>
  <si>
    <t>Shpenzime te tjera financiare</t>
  </si>
  <si>
    <t>Te ardhura nga interesi</t>
  </si>
  <si>
    <t>Te ardhura nga investime</t>
  </si>
  <si>
    <t>Te ardhura te tjera nga interesi dhe te ngjashme</t>
  </si>
  <si>
    <t>Total i te ardhurave (kostove) financiare neto</t>
  </si>
  <si>
    <t>Total i te ardhurave financiare</t>
  </si>
  <si>
    <t>Total i kostove financiare</t>
  </si>
  <si>
    <t>Numuri i punonjesve te shoqerise ne funde te peridhues eshte analizuar si me poshte</t>
  </si>
  <si>
    <t>Punetore qe paguhen me ore pune</t>
  </si>
  <si>
    <t>Punetore rrogetare</t>
  </si>
  <si>
    <t>Primi</t>
  </si>
  <si>
    <t>Rezerve</t>
  </si>
  <si>
    <t>Totali</t>
  </si>
  <si>
    <t>Fitime</t>
  </si>
  <si>
    <t>Te ardhura neto per periudhen</t>
  </si>
  <si>
    <t>Dividente</t>
  </si>
  <si>
    <t>Transferime tek rezervat</t>
  </si>
  <si>
    <t>Tjeter (lutemi shpjegoni me poshte)</t>
  </si>
  <si>
    <t>Kapitali</t>
  </si>
  <si>
    <t>aksionar</t>
  </si>
  <si>
    <t>i aksionit</t>
  </si>
  <si>
    <t>statutore</t>
  </si>
  <si>
    <t>ligjore</t>
  </si>
  <si>
    <t>te tjera</t>
  </si>
  <si>
    <t>te pashperndara</t>
  </si>
  <si>
    <t>Rritje e kapitalit te aksinerve</t>
  </si>
  <si>
    <t xml:space="preserve"> i rezervave</t>
  </si>
  <si>
    <t>TRUALL</t>
  </si>
  <si>
    <t>Ndertesa dhe instalime</t>
  </si>
  <si>
    <t>Makineri</t>
  </si>
  <si>
    <t xml:space="preserve">Mjete  transpoti </t>
  </si>
  <si>
    <t>Orendi &amp; Pajisje dhe informatike</t>
  </si>
  <si>
    <t>TOTAL</t>
  </si>
  <si>
    <t>Shtesa</t>
  </si>
  <si>
    <t>Pakesime</t>
  </si>
  <si>
    <t>Riklasifikime nga CIP</t>
  </si>
  <si>
    <t>ZHVLERESIM I AKUMULUAR</t>
  </si>
  <si>
    <t>Riklas.nga CIP (Depr)</t>
  </si>
  <si>
    <t>Vlera e mbetur  neto</t>
  </si>
  <si>
    <t>Ndertim ne proces (CIP)</t>
  </si>
  <si>
    <t>AAM Vlera Bruto</t>
  </si>
  <si>
    <t>Kosto</t>
  </si>
  <si>
    <t xml:space="preserve">Shtesa per periudhen / vitin (per software)    </t>
  </si>
  <si>
    <t>Shtesa per periudhen / vitin ( per asete te tjera)</t>
  </si>
  <si>
    <t>Zhvleresim I Akumuluar</t>
  </si>
  <si>
    <t>Zhvleresim per periudhen (ose vitin) per software</t>
  </si>
  <si>
    <t>Zhvleresim per periudhen (ose vitin)per asete te tjera</t>
  </si>
  <si>
    <t xml:space="preserve">Shume embartur neto ne fund te periudhes ( per Software)   </t>
  </si>
  <si>
    <t>Totali i shumes se mbartur neto ne fund te periudhes / vitit.</t>
  </si>
  <si>
    <t>Blerjet e periudhes</t>
  </si>
  <si>
    <t>Produkte te gatshme</t>
  </si>
  <si>
    <r>
      <t>Lende te para,te konsumueshme,pjese nderrimi</t>
    </r>
    <r>
      <rPr>
        <sz val="10"/>
        <rFont val="Courier New"/>
        <family val="3"/>
      </rPr>
      <t>.</t>
    </r>
  </si>
  <si>
    <t>Nenprodukte dhe mbeturina.</t>
  </si>
  <si>
    <t>Subtotal</t>
  </si>
  <si>
    <t>Gjendja inventareve ne fillim te periudhes</t>
  </si>
  <si>
    <t>Gjendja e inventarve ne fund te periudhes</t>
  </si>
  <si>
    <t>Kosto e  shitjeve</t>
  </si>
  <si>
    <t>Zhvleresime per inventaret e vjeteruar.</t>
  </si>
  <si>
    <t>Mallra per rishitje.</t>
  </si>
  <si>
    <t>............................</t>
  </si>
  <si>
    <t>Shuma ne 1 Janar</t>
  </si>
  <si>
    <t>.......................................</t>
  </si>
  <si>
    <t>Shuma ne fund te periudhes/vitit</t>
  </si>
  <si>
    <t>Zhvlersim i te drejtave (Klienteve)</t>
  </si>
  <si>
    <t>Shtese gjate vitit</t>
  </si>
  <si>
    <t>Pakesime gjate vitit</t>
  </si>
  <si>
    <t>TOTALI</t>
  </si>
  <si>
    <t>TOTALI NETO</t>
  </si>
  <si>
    <t>Balance ne 1 Janar.</t>
  </si>
  <si>
    <t>....................................</t>
  </si>
  <si>
    <t>Furnitore per mallra, produkte dhe sherbime (teperica debitore)</t>
  </si>
  <si>
    <t>Furnitore per aktive afatgjata (teperica debitore)</t>
  </si>
  <si>
    <t>Te drejta per tu arketuar nga procestet gjyqesore</t>
  </si>
  <si>
    <t>Parapagime te dhena</t>
  </si>
  <si>
    <t>Paradhenie per punonjesit</t>
  </si>
  <si>
    <t>Tatim mbi fitimin (teperica debitore)</t>
  </si>
  <si>
    <t xml:space="preserve">Shteti -TVSH per t'u marre </t>
  </si>
  <si>
    <t>Tatime te shtyra (teperica debitore)</t>
  </si>
  <si>
    <t>Shtesa gjate vitit</t>
  </si>
  <si>
    <t>Shpezime te periudhave te ardhme</t>
  </si>
  <si>
    <t>Shpenzime te llogaritura</t>
  </si>
  <si>
    <t>Interesa aktive te llogaritura</t>
  </si>
  <si>
    <t>Depozita afatshkurtra.</t>
  </si>
  <si>
    <t>Monedhe tjeter...</t>
  </si>
  <si>
    <t>Gjendje ne arke (Kesh ne dore)</t>
  </si>
  <si>
    <t>Gjendje ne Banka (Kesh ne Banka.)</t>
  </si>
  <si>
    <t>Perqindja e aksionit</t>
  </si>
  <si>
    <t>Vlera e aksioneve</t>
  </si>
  <si>
    <t>............................................</t>
  </si>
  <si>
    <t>Kapitali i autorizuar, i leshuar &amp; Plotesisht i paguar.</t>
  </si>
  <si>
    <t>Vlera nominale e çdo pjese dhe e çdo aksioni</t>
  </si>
  <si>
    <t>Numri i aksioneve</t>
  </si>
  <si>
    <t>Emri i Aksionerit (Ortakut)</t>
  </si>
  <si>
    <t>………………………………………………………</t>
  </si>
  <si>
    <t>Rezerva te tjera ** (ju lutem shpiegoni)</t>
  </si>
  <si>
    <t>Rezerva nga rivleresimi</t>
  </si>
  <si>
    <t>Banka</t>
  </si>
  <si>
    <t>Monedha</t>
  </si>
  <si>
    <t>Norma efektive e interesit</t>
  </si>
  <si>
    <t>Maturimi</t>
  </si>
  <si>
    <t>Keto hua afatshkurtra perdoren kryesisht per:</t>
  </si>
  <si>
    <t>(a) qellime Kapitali Aktiv</t>
  </si>
  <si>
    <t>TE DYJA</t>
  </si>
  <si>
    <t>(a)</t>
  </si>
  <si>
    <t>(b)</t>
  </si>
  <si>
    <t>(b) Financime Asete Fikse</t>
  </si>
  <si>
    <t xml:space="preserve"> Ju lutem specifikoni (X)</t>
  </si>
  <si>
    <t>PO</t>
  </si>
  <si>
    <t>JO</t>
  </si>
  <si>
    <t>...............................</t>
  </si>
  <si>
    <t>Krijuar gjate vitit</t>
  </si>
  <si>
    <t>Pakesuar gjate vitit</t>
  </si>
  <si>
    <t>Provizione *</t>
  </si>
  <si>
    <t>Pasive te tjera**</t>
  </si>
  <si>
    <t xml:space="preserve"> *Provizione , krijimin, llogaritjen,njohjen dhe vleresimin e provizioneve (per shembull, provizionet e garancise,</t>
  </si>
  <si>
    <t xml:space="preserve">  provozionet qe lidhe me procese gjyqesore dhe provizionet e pensioneve) ne pasqyrat financiare</t>
  </si>
  <si>
    <t>** Pasive te tjera, shpjegimet e pasiveve dhe aktiveve, te kushtezuara ne pasqyrat financiare</t>
  </si>
  <si>
    <t>Kerkesa te arketueshme</t>
  </si>
  <si>
    <t>Kerkesa te tjera te arketueshme</t>
  </si>
  <si>
    <t>Te pagueshme ndaj furnitorve</t>
  </si>
  <si>
    <t>Te pagueshme te tjera</t>
  </si>
  <si>
    <t>………………………………………………………….</t>
  </si>
  <si>
    <t>Brenda nje viti</t>
  </si>
  <si>
    <t>*</t>
  </si>
  <si>
    <t>Pas nje viti por jo me shume se pese vjet</t>
  </si>
  <si>
    <t>**</t>
  </si>
  <si>
    <t>Me shume se pese vjet</t>
  </si>
  <si>
    <t>***</t>
  </si>
  <si>
    <r>
      <t>Pjese afatshkurter</t>
    </r>
    <r>
      <rPr>
        <b/>
        <sz val="14"/>
        <color indexed="10"/>
        <rFont val="Courier New"/>
        <family val="3"/>
      </rPr>
      <t xml:space="preserve"> *</t>
    </r>
  </si>
  <si>
    <t>Pjese afatgjate</t>
  </si>
  <si>
    <t>Total Hua</t>
  </si>
  <si>
    <t>Norme interesi</t>
  </si>
  <si>
    <t>Kohezgjatje dhe maturim</t>
  </si>
  <si>
    <t>Vendosje ripagimi</t>
  </si>
  <si>
    <r>
      <t xml:space="preserve">2-5 vjet </t>
    </r>
    <r>
      <rPr>
        <b/>
        <sz val="14"/>
        <color indexed="10"/>
        <rFont val="Courier New"/>
        <family val="3"/>
      </rPr>
      <t>**</t>
    </r>
  </si>
  <si>
    <r>
      <t xml:space="preserve">+5 vjet </t>
    </r>
    <r>
      <rPr>
        <b/>
        <sz val="14"/>
        <color indexed="10"/>
        <rFont val="Courier New"/>
        <family val="3"/>
      </rPr>
      <t>***</t>
    </r>
  </si>
  <si>
    <t>..............................</t>
  </si>
  <si>
    <t>T O T A L</t>
  </si>
  <si>
    <t>Tatim fitimi</t>
  </si>
  <si>
    <t xml:space="preserve">Rezerva </t>
  </si>
  <si>
    <t>..........................</t>
  </si>
  <si>
    <t>Grante</t>
  </si>
  <si>
    <t>Interesa pasive te llogaritura</t>
  </si>
  <si>
    <t>Te ardhura te periudhave te arthme</t>
  </si>
  <si>
    <t>Kreditore te tjere</t>
  </si>
  <si>
    <t>...........................................</t>
  </si>
  <si>
    <t>Total Shtesa</t>
  </si>
  <si>
    <t>Parapagime te mara</t>
  </si>
  <si>
    <t>Paga dhe shperblime</t>
  </si>
  <si>
    <t>Detyrime per sigurimet shoqerore</t>
  </si>
  <si>
    <t>Shteti per tatim taksa*</t>
  </si>
  <si>
    <r>
      <t xml:space="preserve">* </t>
    </r>
    <r>
      <rPr>
        <b/>
        <sz val="10"/>
        <rFont val="Courier New"/>
        <family val="3"/>
      </rPr>
      <t>Analiza te shteti per tatim taksa</t>
    </r>
  </si>
  <si>
    <t>Akcisa</t>
  </si>
  <si>
    <t>Tatim mbi te ardhrat personale</t>
  </si>
  <si>
    <t>TVSH-ja e pagueshme</t>
  </si>
  <si>
    <t>Tatime te shtyra</t>
  </si>
  <si>
    <t xml:space="preserve">Tatim ne burim </t>
  </si>
  <si>
    <t>Tatim fitimi paguar gjate vitit</t>
  </si>
  <si>
    <t>Tatimi mbi fitimin ne Bilanc</t>
  </si>
  <si>
    <t>Fitimi para tatimit</t>
  </si>
  <si>
    <r>
      <t>Minus :</t>
    </r>
    <r>
      <rPr>
        <sz val="10"/>
        <rFont val="Courier New"/>
        <family val="3"/>
      </rPr>
      <t xml:space="preserve"> Te ardhura jo te taksueshme</t>
    </r>
  </si>
  <si>
    <t>Humbje taksash te viteve te meparshem</t>
  </si>
  <si>
    <t>Perfitime te taksueshem</t>
  </si>
  <si>
    <t>Tatim fitimi per vitin</t>
  </si>
  <si>
    <r>
      <t xml:space="preserve">Plus / Minus </t>
    </r>
    <r>
      <rPr>
        <b/>
        <sz val="10"/>
        <color indexed="10"/>
        <rFont val="Courier New"/>
        <family val="3"/>
      </rPr>
      <t>( shpjegoni)</t>
    </r>
  </si>
  <si>
    <t xml:space="preserve">Tatim fitimi  llogaritur </t>
  </si>
  <si>
    <t xml:space="preserve">Fitimi ushtrimit </t>
  </si>
  <si>
    <r>
      <t>Plus :</t>
    </r>
    <r>
      <rPr>
        <sz val="10"/>
        <rFont val="Courier New"/>
        <family val="3"/>
      </rPr>
      <t xml:space="preserve"> Shpenzime te panjohura</t>
    </r>
  </si>
  <si>
    <t xml:space="preserve">Taksa  &amp; gjoba </t>
  </si>
  <si>
    <t>Norma e tatimt mbi fitimin</t>
  </si>
  <si>
    <t>FITIMI NETO NE BILANC</t>
  </si>
  <si>
    <t>VITI</t>
  </si>
  <si>
    <t>NORMA %</t>
  </si>
  <si>
    <t>FITIM NETO</t>
  </si>
  <si>
    <t>DIVIDENTE</t>
  </si>
  <si>
    <t>EMRAT E AKSIONISTEVE</t>
  </si>
  <si>
    <t>TOTAL DIVIDENTE</t>
  </si>
  <si>
    <t>%</t>
  </si>
  <si>
    <t>DIVIDENTE TE APROVUAR</t>
  </si>
  <si>
    <t>SHUMA PER TU APROVUAR</t>
  </si>
  <si>
    <t>NORMA E TAKSES %</t>
  </si>
  <si>
    <t>TAKSA NE DIVIDENTET E APROVUAR</t>
  </si>
  <si>
    <t>DIVIDENTE TE PAGUESHEM NETO</t>
  </si>
  <si>
    <t>DIVIDENTE TE PAGUAR</t>
  </si>
  <si>
    <t>SHUMA PER TU PAGUAR</t>
  </si>
  <si>
    <t>TATIM FITIMI</t>
  </si>
  <si>
    <t>FITIMI I USHTRIMIT</t>
  </si>
  <si>
    <t>FITIMI PARA TATI</t>
  </si>
  <si>
    <t>N</t>
  </si>
  <si>
    <t>EMRI I KOMPANISE</t>
  </si>
  <si>
    <t>Ortake per detyrime te tjera</t>
  </si>
  <si>
    <t xml:space="preserve">Ne aktivet afatgjata perfshien ato aktive qe zotrohen nga njesia ekonomike dhe  klasifikohen si te mbajtura </t>
  </si>
  <si>
    <t>per shitje ose per aktivitetet e nderprera</t>
  </si>
  <si>
    <t xml:space="preserve">KODI : </t>
  </si>
  <si>
    <t xml:space="preserve">PERIUDHA(VITI/Q): </t>
  </si>
  <si>
    <t xml:space="preserve">FILLIM: </t>
  </si>
  <si>
    <t>MBARIM:</t>
  </si>
  <si>
    <t xml:space="preserve">DATA AKTUALE : </t>
  </si>
  <si>
    <t xml:space="preserve">MONEDHA : </t>
  </si>
  <si>
    <t xml:space="preserve">AUTORI : </t>
  </si>
  <si>
    <r>
      <t>E</t>
    </r>
    <r>
      <rPr>
        <b/>
        <i/>
        <sz val="12"/>
        <rFont val="Courier New"/>
        <family val="3"/>
      </rPr>
      <t>MRI I KOMPANISE</t>
    </r>
  </si>
  <si>
    <t>KODI</t>
  </si>
  <si>
    <t>MON</t>
  </si>
  <si>
    <t>Q</t>
  </si>
  <si>
    <t>FILLIM</t>
  </si>
  <si>
    <t>MBARIM</t>
  </si>
  <si>
    <t>ALL</t>
  </si>
  <si>
    <t>2006</t>
  </si>
  <si>
    <t>Q1</t>
  </si>
  <si>
    <t>01/01/</t>
  </si>
  <si>
    <t>31/03/</t>
  </si>
  <si>
    <t>EUR</t>
  </si>
  <si>
    <t>2007</t>
  </si>
  <si>
    <t>Q2</t>
  </si>
  <si>
    <t>30/06/</t>
  </si>
  <si>
    <t>AED</t>
  </si>
  <si>
    <t>-------</t>
  </si>
  <si>
    <t>---</t>
  </si>
  <si>
    <t>2008</t>
  </si>
  <si>
    <t>Q3</t>
  </si>
  <si>
    <t>30/09/</t>
  </si>
  <si>
    <t>2009</t>
  </si>
  <si>
    <t>Q4</t>
  </si>
  <si>
    <t>BGL</t>
  </si>
  <si>
    <t>2010</t>
  </si>
  <si>
    <t>BNM</t>
  </si>
  <si>
    <t>2011</t>
  </si>
  <si>
    <t>CUR</t>
  </si>
  <si>
    <t>2012</t>
  </si>
  <si>
    <t>CYP</t>
  </si>
  <si>
    <t>2013</t>
  </si>
  <si>
    <t>EGP</t>
  </si>
  <si>
    <t>2014</t>
  </si>
  <si>
    <t>HUF</t>
  </si>
  <si>
    <t>MDL</t>
  </si>
  <si>
    <t>MKD</t>
  </si>
  <si>
    <t>PLZ</t>
  </si>
  <si>
    <t>RON</t>
  </si>
  <si>
    <t>RSD</t>
  </si>
  <si>
    <t>UAH</t>
  </si>
  <si>
    <t>USD</t>
  </si>
  <si>
    <t>----</t>
  </si>
  <si>
    <t>MULTI</t>
  </si>
  <si>
    <t>DIF</t>
  </si>
  <si>
    <t>G56</t>
  </si>
  <si>
    <t>G31</t>
  </si>
  <si>
    <t>E19</t>
  </si>
  <si>
    <t>C105</t>
  </si>
  <si>
    <t>C106</t>
  </si>
  <si>
    <t>H24</t>
  </si>
  <si>
    <t>C123</t>
  </si>
  <si>
    <t>D18</t>
  </si>
  <si>
    <t>B38</t>
  </si>
  <si>
    <t>B27</t>
  </si>
  <si>
    <t>B42</t>
  </si>
  <si>
    <t>C18</t>
  </si>
  <si>
    <t>C27</t>
  </si>
  <si>
    <t>C40</t>
  </si>
  <si>
    <t>Informacion tjeter</t>
  </si>
  <si>
    <t>Amortizimi I perfshire ne rezultatet e operimit</t>
  </si>
  <si>
    <t>Takse e viteve financiare te pa audituar</t>
  </si>
  <si>
    <t>Norma aktuale e takses</t>
  </si>
  <si>
    <t>Humbjet e taksave te paperdorura mbajtur perpara
(sipas pasqyres se takses)</t>
  </si>
  <si>
    <t xml:space="preserve">Emri/Pagat bruto te Drejtoreve Administrativ </t>
  </si>
  <si>
    <t>1a</t>
  </si>
  <si>
    <t>1c</t>
  </si>
  <si>
    <t>1b</t>
  </si>
  <si>
    <t>1d</t>
  </si>
  <si>
    <t>1e</t>
  </si>
  <si>
    <t>1f</t>
  </si>
  <si>
    <t>1g</t>
  </si>
  <si>
    <t>1h</t>
  </si>
  <si>
    <t>Fluksi monetar nga veprimtarite e shfrytezimit</t>
  </si>
  <si>
    <t>Interesi i paguar</t>
  </si>
  <si>
    <t>MM neto nga veprimtaria e shfrytezimit</t>
  </si>
  <si>
    <t>Fluksi monetar nga veprimtaria investuese</t>
  </si>
  <si>
    <t>Blerja e njesise se kotrolluar X minus parate e arketuara</t>
  </si>
  <si>
    <t>Blerja e aktiveve afatgjata materiale</t>
  </si>
  <si>
    <t>Te ardhura nga shitja e paisjeve</t>
  </si>
  <si>
    <t>Dividendet e arketuar</t>
  </si>
  <si>
    <t>Interes i arketuar</t>
  </si>
  <si>
    <t>MM neto te perdorura ne veprimtarite investuese</t>
  </si>
  <si>
    <t>Te ardhura nga emetimet e kapitalit aksioner</t>
  </si>
  <si>
    <t>Te ardhura nga huamarrje afatgjata</t>
  </si>
  <si>
    <t>Pagesat e detyrimeve te qerase financiare</t>
  </si>
  <si>
    <t>MM neto te perdorur ne veprimtarite financiare</t>
  </si>
  <si>
    <t>Rritja/ renia neto e mjeteve monetare</t>
  </si>
  <si>
    <t>Mjete monetare ne fillim te periudhes</t>
  </si>
  <si>
    <t>Mjete monetare ne fund te periudhes kontabile</t>
  </si>
  <si>
    <r>
      <t>Tjeter</t>
    </r>
    <r>
      <rPr>
        <b/>
        <sz val="10"/>
        <color indexed="10"/>
        <rFont val="Courier New"/>
        <family val="3"/>
      </rPr>
      <t>(shpjegoni me poshte)</t>
    </r>
  </si>
  <si>
    <t>Zhvleresim i te tjera kerkesave</t>
  </si>
  <si>
    <t xml:space="preserve">      </t>
  </si>
  <si>
    <t>Hua pergjate</t>
  </si>
  <si>
    <t>0</t>
  </si>
  <si>
    <t>NDRYSHIME
DEBI</t>
  </si>
  <si>
    <t>NDRYSHIME
KREDI</t>
  </si>
  <si>
    <t>NDRYSHIME
BILANC</t>
  </si>
  <si>
    <t>Dividendet te paguar</t>
  </si>
  <si>
    <t>D37</t>
  </si>
  <si>
    <t>B.S -PERKOHSISHT TOTALI I AKTIVEVE</t>
  </si>
  <si>
    <t xml:space="preserve">B.S.-TOTALI AKTIVEVE FINAL </t>
  </si>
  <si>
    <t>H37</t>
  </si>
  <si>
    <t>B.S.-TOTALI AKTIVEVE NE CELJE</t>
  </si>
  <si>
    <t>J37</t>
  </si>
  <si>
    <t>F&amp;H, FITIMI NETO I VITIT</t>
  </si>
  <si>
    <t>1-TE ARDHURA &amp; SHPENZIME KOSTO INVENTARVE NE SHPENZIME</t>
  </si>
  <si>
    <t>C33</t>
  </si>
  <si>
    <t>1-TE ARDHURA  &amp; SHPENZIME, LLOGARIUR PER PENSIONE</t>
  </si>
  <si>
    <t>1-TE ARDHURA  &amp; SHPENZIME, KOSTO STAFI TOTAL</t>
  </si>
  <si>
    <t>2-AKIVET AFATGJATA MATERIALE-AMORTIZIMI</t>
  </si>
  <si>
    <t>3-AKTIVET AFATGJATA JO MATERIALE - AMOPRTIZIMI</t>
  </si>
  <si>
    <t>4-INVENTARI (ZHVLERESIMI PER INVENTARET.)</t>
  </si>
  <si>
    <t>B24+B25</t>
  </si>
  <si>
    <t>5-KERKESA TE ARKETUESHME (KLIENTE), PER ZHVLERESIME</t>
  </si>
  <si>
    <t>B19</t>
  </si>
  <si>
    <t>6-KERKESA TE TJERA TE ARKETUESHME, PER ZHVLERESIME</t>
  </si>
  <si>
    <t>7-AKTIVE MONETARE</t>
  </si>
  <si>
    <t>C16</t>
  </si>
  <si>
    <t>8-KAPITALI</t>
  </si>
  <si>
    <t>B12</t>
  </si>
  <si>
    <t>16-TE PAGUESHME TE TJERA</t>
  </si>
  <si>
    <t>18-DIVIDEND (APPROVUAR)</t>
  </si>
  <si>
    <t>J16</t>
  </si>
  <si>
    <t>E31</t>
  </si>
  <si>
    <t>B.S.-PERKOHSISHT  DETYRIMET &amp; KAPITALET</t>
  </si>
  <si>
    <t>D71</t>
  </si>
  <si>
    <t>B.S.- TOTAL DETYRIMET &amp; KAPITALI FINAL</t>
  </si>
  <si>
    <t>B.S.- TOTAL DETYRIMET &amp; KAPITALI  NE CELJE</t>
  </si>
  <si>
    <t>J71</t>
  </si>
  <si>
    <t>PASQYRA E NDRYSHIMEVE NE KAPITAL</t>
  </si>
  <si>
    <t>H10</t>
  </si>
  <si>
    <t>4-INVENTARI</t>
  </si>
  <si>
    <t>11-PROVISIONET</t>
  </si>
  <si>
    <t>E16</t>
  </si>
  <si>
    <t>1-TE ARDHURA &amp; SHPENZIME  , KOSTO STAFI ANALIZE</t>
  </si>
  <si>
    <t>C88</t>
  </si>
  <si>
    <t>1-TE ARDHRA &amp; SHPENZIME  - AMORTIZIMI</t>
  </si>
  <si>
    <t>4-INVENTARI.(PER ZHVLERESIMET NE INVENT.)-ANALIZE</t>
  </si>
  <si>
    <t>5-KERKESA TE ARKETUESHME, PER ZHVLERESIMET TE KLIENTEVE (ANALIZE)</t>
  </si>
  <si>
    <t>B31</t>
  </si>
  <si>
    <t>6-KERKESA TE TJERA TE ARKETUESHME, ZHVLERESIMI (ANALIZE)</t>
  </si>
  <si>
    <t>7-AKTIVET MONETARE (ANALIZE)</t>
  </si>
  <si>
    <t>C29</t>
  </si>
  <si>
    <t>B15</t>
  </si>
  <si>
    <t>8-KAPITALI, TOTALI I KAPITALIT  TE SHPERNDARE</t>
  </si>
  <si>
    <t>D29</t>
  </si>
  <si>
    <t>9-REZEVAT</t>
  </si>
  <si>
    <t>G15</t>
  </si>
  <si>
    <t>16-TE PAGUESHME TE TJERA , ANALIZA E SHTETIT TATIM TAKSA</t>
  </si>
  <si>
    <t>18-TOTAL DIVIDEND  (ANALIZE)</t>
  </si>
  <si>
    <t>C31</t>
  </si>
  <si>
    <t>H12</t>
  </si>
  <si>
    <t>FLETE PUNE - 1</t>
  </si>
  <si>
    <t>FLETE PUNE - 2</t>
  </si>
  <si>
    <t>LIDHJE</t>
  </si>
  <si>
    <t>VLERA</t>
  </si>
  <si>
    <t>S  H  I  T  J  E</t>
  </si>
  <si>
    <t>B  L  E  R  J  E</t>
  </si>
  <si>
    <t>S H U M A</t>
  </si>
  <si>
    <t>MONEDHA</t>
  </si>
  <si>
    <t>ASETE FIKSE</t>
  </si>
  <si>
    <t>SHERBIME</t>
  </si>
  <si>
    <t>ARTIKUJ</t>
  </si>
  <si>
    <t>TE TJERA</t>
  </si>
  <si>
    <t>TE PAGUESHEM</t>
  </si>
  <si>
    <t>TE PAGUESHEM (p.sh. hua etj)</t>
  </si>
  <si>
    <t>PER TU MARRE</t>
  </si>
  <si>
    <t>Pagesa te ndermjetesve dhe hunorare</t>
  </si>
  <si>
    <t>KARAKTERISTIKAT E SHOQERISE</t>
  </si>
  <si>
    <t>Pasqyra e fitimeve dhe Humbjeve</t>
  </si>
  <si>
    <t>K O N T R O L L I T</t>
  </si>
  <si>
    <t>B I L A N C I</t>
  </si>
  <si>
    <t xml:space="preserve">Pasqyra e fluksit te parase </t>
  </si>
  <si>
    <t>Pasqyra e ndryshimit te kapitalit</t>
  </si>
  <si>
    <t>Mardhenie te grupit</t>
  </si>
  <si>
    <t>Ndihme</t>
  </si>
  <si>
    <t>Faqe skice</t>
  </si>
  <si>
    <t>SHENIMI 1- Te ardhura dhe shpenzime analitike</t>
  </si>
  <si>
    <t>SHENIMI 2- Aktive afagjata materiale</t>
  </si>
  <si>
    <t>SHENIMI 3- Aktive afagjata jomateriale</t>
  </si>
  <si>
    <t>SHENIMI 4- INVENTARET</t>
  </si>
  <si>
    <t>SHENIMI 5- Kerkesa te aketueshme</t>
  </si>
  <si>
    <t>SHENIMI 6- Kerkesa te tjera te arketueshme</t>
  </si>
  <si>
    <t>SHENIMI 7- Aktive monetare</t>
  </si>
  <si>
    <t>SHENIMI 8- Kapitali aksionar</t>
  </si>
  <si>
    <t>SHENIMI 9- Rezervat</t>
  </si>
  <si>
    <t>SHENIMI 10-  Huara afatgjata</t>
  </si>
  <si>
    <t>SHENIMI 11- PROVIZIONET</t>
  </si>
  <si>
    <t>SHENIMI 12-  FURNITORE</t>
  </si>
  <si>
    <t>SHENIMI 13- Huara afatshkurtra</t>
  </si>
  <si>
    <t>SHENIMI 14- Aktive te tjera afatgjata</t>
  </si>
  <si>
    <t>SHENIMI 15-  Grante dhe te ardhura te shtyra</t>
  </si>
  <si>
    <t>SHENIMI 16- Te pagueshme te tjera</t>
  </si>
  <si>
    <t>SHENIMI 18- DIVIDENTET</t>
  </si>
  <si>
    <t>SHENIMI 19- Investime financiare afatgjata</t>
  </si>
  <si>
    <t>SHENIMI 17-  TATIM FITIMI</t>
  </si>
  <si>
    <t>SHENIM I6.1- Para P dhe shpenzimet e shtyra</t>
  </si>
  <si>
    <t>31/12/</t>
  </si>
  <si>
    <t xml:space="preserve">SHOQERIA: </t>
  </si>
  <si>
    <t>Furnitore per AAM</t>
  </si>
  <si>
    <t>ALUMIL ALBANIA SHPK</t>
  </si>
  <si>
    <t>ALM</t>
  </si>
  <si>
    <t>Klente (Alumil Group)</t>
  </si>
  <si>
    <t>Klete te tjere</t>
  </si>
  <si>
    <t>Furnitore (Vendas) te tjere</t>
  </si>
  <si>
    <t>Amortizuar ne vitete e kaluara</t>
  </si>
  <si>
    <t>A</t>
  </si>
  <si>
    <t>Sigurime+Ruajtje Objekti</t>
  </si>
  <si>
    <t xml:space="preserve">Sotirios Boulios </t>
  </si>
  <si>
    <t>Furnitore (ALUMIL GROUP)</t>
  </si>
  <si>
    <t>Sotirios Boulios</t>
  </si>
  <si>
    <t>Fluksi monetar nga aktivitetet financiare</t>
  </si>
  <si>
    <t>Pireus Bank</t>
  </si>
  <si>
    <t>Rivleresim nga ndryshimi i kursit</t>
  </si>
  <si>
    <t>ALUMIL KOSOVO</t>
  </si>
  <si>
    <t>ALPRO</t>
  </si>
  <si>
    <t>ALP</t>
  </si>
  <si>
    <t>ALUMIL BULGARIA SRL</t>
  </si>
  <si>
    <t>BUL</t>
  </si>
  <si>
    <t>ALUMIL COATING SRB D.O.O.</t>
  </si>
  <si>
    <t>COA</t>
  </si>
  <si>
    <t>ALUMIL CY ltd</t>
  </si>
  <si>
    <t>CYL</t>
  </si>
  <si>
    <t>ALUMIL DEUTZ</t>
  </si>
  <si>
    <t>DEU</t>
  </si>
  <si>
    <t>ALUMIL EGYPT FOR ACCESSOR</t>
  </si>
  <si>
    <t>EGC</t>
  </si>
  <si>
    <t>ALUMIL EGYPT FOR ALUMINIUM</t>
  </si>
  <si>
    <t>EGL</t>
  </si>
  <si>
    <t>ALUMIL EXTRUSION</t>
  </si>
  <si>
    <t>EXT</t>
  </si>
  <si>
    <t>ALUMIL FRANCE SAS</t>
  </si>
  <si>
    <t>FRA</t>
  </si>
  <si>
    <t>ALUMIL GULF</t>
  </si>
  <si>
    <t>GLF</t>
  </si>
  <si>
    <t>ALUMIL HUNGARY KFT</t>
  </si>
  <si>
    <t>HUN</t>
  </si>
  <si>
    <t>ALUMIL INDUSTRY (MOLDOVA)</t>
  </si>
  <si>
    <t>MOL</t>
  </si>
  <si>
    <t>ALUMIL ITALY SRL</t>
  </si>
  <si>
    <t>ITL</t>
  </si>
  <si>
    <t>ALUMIL MILONAS CUPRYS LTD</t>
  </si>
  <si>
    <t>CYM</t>
  </si>
  <si>
    <t>ALUMIL POLSKA</t>
  </si>
  <si>
    <t>POL</t>
  </si>
  <si>
    <t>ALUMIL ROM INDUSTRY SRL</t>
  </si>
  <si>
    <t>ROM</t>
  </si>
  <si>
    <t>ALUMIL SKOPJE</t>
  </si>
  <si>
    <t>SKO</t>
  </si>
  <si>
    <t>ALUMIL SRB</t>
  </si>
  <si>
    <t>SRB</t>
  </si>
  <si>
    <t>ALUMIL UKRANIA</t>
  </si>
  <si>
    <t>UKR</t>
  </si>
  <si>
    <t>ALUMIL YU INDUSTRY</t>
  </si>
  <si>
    <t>YUI</t>
  </si>
  <si>
    <t>ALUMIL MONTENEGRO</t>
  </si>
  <si>
    <t>ALUMIL VARNA</t>
  </si>
  <si>
    <t>VRN</t>
  </si>
  <si>
    <t>ALUMIL  SA (MOTHER)</t>
  </si>
  <si>
    <t>ALUKOM SA</t>
  </si>
  <si>
    <t>KOM</t>
  </si>
  <si>
    <t>ALUNEF SA</t>
  </si>
  <si>
    <t>NEF</t>
  </si>
  <si>
    <t>ALUFIL SA</t>
  </si>
  <si>
    <t>FYL</t>
  </si>
  <si>
    <t>GA PLASTICS SA</t>
  </si>
  <si>
    <t>GAP</t>
  </si>
  <si>
    <t>ALUSYS SA</t>
  </si>
  <si>
    <t>SYS</t>
  </si>
  <si>
    <t>METRON AUTOMATIONS SA</t>
  </si>
  <si>
    <t>MET</t>
  </si>
  <si>
    <t>KOS</t>
  </si>
  <si>
    <t>ALUMIL TECHNIC</t>
  </si>
  <si>
    <t>TEC</t>
  </si>
  <si>
    <t>ALUMIL SOLAR</t>
  </si>
  <si>
    <t>SOL</t>
  </si>
  <si>
    <t xml:space="preserve">d) Shpenzime te tjera </t>
  </si>
  <si>
    <t>a</t>
  </si>
  <si>
    <t>Parate e arketuara nga klientet gjate vitit</t>
  </si>
  <si>
    <t>Te ardhura nga shitjet</t>
  </si>
  <si>
    <t>Te ardhura te tjera (rivleresimi i gjendjeve ne valute)</t>
  </si>
  <si>
    <t>Plus (+) Klientet ne fillim te vitit</t>
  </si>
  <si>
    <t>Minus (-) Klientet ne fund te vitit</t>
  </si>
  <si>
    <t>b</t>
  </si>
  <si>
    <t xml:space="preserve">Parate e paguara per furnitoret dhe punonjesit </t>
  </si>
  <si>
    <t>Mallrat, lendet e para dhe sherbimet</t>
  </si>
  <si>
    <t>Shpenzimet te tjera te shfrytezimit</t>
  </si>
  <si>
    <t>Shpenzime te personelit</t>
  </si>
  <si>
    <t>Minus (-) Inventari ne fillim te periudhes</t>
  </si>
  <si>
    <t>Plus (+) Inventari ne fund te periudhes</t>
  </si>
  <si>
    <t>Plus(+) Furnitoret ne fillim te vitit</t>
  </si>
  <si>
    <t>Minus (-) Furnitoret ne fund te vitit</t>
  </si>
  <si>
    <t>Plus (+) Huate afatshkurtra ne fillim te periudhes</t>
  </si>
  <si>
    <t>Minus (-) Huate afatshkurtra ne fund te periudhes</t>
  </si>
  <si>
    <t>c</t>
  </si>
  <si>
    <t>Shpenzimet per tatimet paguar gjate vitit</t>
  </si>
  <si>
    <t>Shpenzimi tatimor gjate vitit (tatim fitimi I llogaritur)</t>
  </si>
  <si>
    <t>Plus( +) tatimi mbi fitimin i pagueshem ne fillim te vitit</t>
  </si>
  <si>
    <t>Plus( +) tatimi mbi fitimin i shtyre i pag ne fillim te vitit</t>
  </si>
  <si>
    <t>Minus (-) tatimi mbi fitimin  pagueshem ne fund te vitit</t>
  </si>
  <si>
    <t>Minus(-) tatimi mbi fitimin i shtyre i pag. ne fund te vitit</t>
  </si>
  <si>
    <t>d</t>
  </si>
  <si>
    <t>Shumat e arketuara nga shitja e AAM-ve</t>
  </si>
  <si>
    <t>e</t>
  </si>
  <si>
    <t>Dividentet e arketuar gjate vitit 2009</t>
  </si>
  <si>
    <t>f</t>
  </si>
  <si>
    <t>Dividentet e paguar gjate vitit 2009</t>
  </si>
  <si>
    <t>Gjendje ne fillim</t>
  </si>
  <si>
    <t>Gjendje ne fund</t>
  </si>
  <si>
    <t>Parate e arketuar nga klientet</t>
  </si>
  <si>
    <t xml:space="preserve">Parate e paguara ndaj furnitoreve dhe punonjesve  </t>
  </si>
  <si>
    <t>Parate e ardhura nga veprimtarite</t>
  </si>
  <si>
    <t>Tatim fitimi i paguar</t>
  </si>
  <si>
    <t>METODA DIREKTE</t>
  </si>
  <si>
    <t xml:space="preserve">DEKLARATA ANALITIKE PER </t>
  </si>
  <si>
    <t>Numri i Vendosjes se Dokumentit (NVD)</t>
  </si>
  <si>
    <t>TATIMIN MBI TE ARDHURAT</t>
  </si>
  <si>
    <t xml:space="preserve"> </t>
  </si>
  <si>
    <r>
      <t xml:space="preserve">       </t>
    </r>
    <r>
      <rPr>
        <sz val="8"/>
        <rFont val="Arial"/>
        <family val="2"/>
      </rPr>
      <t>( Vetem per perdorim zyrtar )</t>
    </r>
  </si>
  <si>
    <t>NIPT</t>
  </si>
  <si>
    <t>J82104005P</t>
  </si>
  <si>
    <t>Periudha tatimore</t>
  </si>
  <si>
    <t>Emri tregtar</t>
  </si>
  <si>
    <t>Viti</t>
  </si>
  <si>
    <t>Adresa</t>
  </si>
  <si>
    <t>Km 7 Autostrada Tirane Durres</t>
  </si>
  <si>
    <t>E M E R T I M I</t>
  </si>
  <si>
    <t xml:space="preserve">   Sipas Bilancit</t>
  </si>
  <si>
    <t xml:space="preserve">       Fiskale</t>
  </si>
  <si>
    <t>Totali i te ardhurave</t>
  </si>
  <si>
    <t>Total shpenzimet e pazbritshme sipas ligjit ( neni 21 ) :</t>
  </si>
  <si>
    <t>a) kosto e blerjes dhe e permirsimit te tokes dhe te truallit</t>
  </si>
  <si>
    <t xml:space="preserve">b) kosto e blerjes dhe e permirsimit per aktive objekt amortizimi </t>
  </si>
  <si>
    <t xml:space="preserve">c) zmadhim I kapitalit themeltar te shoqerise ose kontributit te secilit person </t>
  </si>
  <si>
    <t>ne ortakeri</t>
  </si>
  <si>
    <t>ç) vlera e sherbimeve ne natyre</t>
  </si>
  <si>
    <t>d) kontributet vullnetare te pensioneve</t>
  </si>
  <si>
    <t>dh) dividentet e deklaruar dhe ndarja e fitimit</t>
  </si>
  <si>
    <t xml:space="preserve">e) interesat e paguara mbi interesin maksimal te kredise se caktuar nga  </t>
  </si>
  <si>
    <t>Banka e Shqiperise</t>
  </si>
  <si>
    <t>ë) gjobat,  kamat-vonesat dhe kushtet e tjera penale</t>
  </si>
  <si>
    <t>f) krijimi ose rritja e rezervave e fondeve te tjera</t>
  </si>
  <si>
    <t xml:space="preserve">g) tatimi mbi te ardhurat personale, akciza, tatimi mbi fitimin dhe tatimi mbi </t>
  </si>
  <si>
    <t>vleren e shtuar te zbritshme</t>
  </si>
  <si>
    <t>gj) shpenzimet e perfaqsimit, pritje percjellje</t>
  </si>
  <si>
    <t>h) shpenzimet e konsumit personal</t>
  </si>
  <si>
    <t>i) shpenzime te cilat tejkalojne kufijte e percaktuar me ligj</t>
  </si>
  <si>
    <t>j) shpenzime per dhurata</t>
  </si>
  <si>
    <t>k) cdo lloj shpenzimi, masa e te cilit nuk vertetohet me dokumenta</t>
  </si>
  <si>
    <t>l) interesi I paguar kur huaja dhe parapagimet tejkoalojne kater here kapitalin</t>
  </si>
  <si>
    <t>themelor</t>
  </si>
  <si>
    <t>ll) nese baza e amortizimit eshte nje shume negative</t>
  </si>
  <si>
    <t xml:space="preserve">m) shpenzime per sherbime teknike, konsulence, menaxhim te palikujduar </t>
  </si>
  <si>
    <t>brenda periudhes tatimore</t>
  </si>
  <si>
    <r>
      <t>n) amortizim nga rivlersimi I akteve te qendrueshme</t>
    </r>
    <r>
      <rPr>
        <sz val="8"/>
        <rFont val="Arial"/>
        <family val="0"/>
      </rPr>
      <t xml:space="preserve"> </t>
    </r>
  </si>
  <si>
    <t xml:space="preserve">Rezultati i Vitit Ushtrimor : </t>
  </si>
  <si>
    <t xml:space="preserve"> - Humbja</t>
  </si>
  <si>
    <t xml:space="preserve"> - Fitimi</t>
  </si>
  <si>
    <t>Humbja per tu mbartur nga 1 vit me pare</t>
  </si>
  <si>
    <t>Humbja per tu mbartur nga 2 vite me pare</t>
  </si>
  <si>
    <t>Humbja per tu mbartur nga 3 vite me pare</t>
  </si>
  <si>
    <t>Shuma e humbjes per tu mbartur ne vitin ushtrimor</t>
  </si>
  <si>
    <t>Shuma e humbjeve qe nuk barten per efekt fiskal</t>
  </si>
  <si>
    <t>Ftimi i tatueshem</t>
  </si>
  <si>
    <t>Tatim fitimi i llogaritur</t>
  </si>
  <si>
    <t>Zbritje nga fitimi ( rezervat ligjore )</t>
  </si>
  <si>
    <t>Fitimi neto per tu shperndare nga periudha ushtrimore</t>
  </si>
  <si>
    <t>Fitimi neto per tu shperndare nga vitet e kaluar</t>
  </si>
  <si>
    <t>Shtese kapitali nga fitimi</t>
  </si>
  <si>
    <t>Dividente per tu shperndare</t>
  </si>
  <si>
    <t>Tatimi mbi dividentin e llogaritur</t>
  </si>
  <si>
    <t xml:space="preserve">        Llogaritja e Amortizimit</t>
  </si>
  <si>
    <t>Ne total llogaritja e amortizimit vjetor = ( a+b+c+d )</t>
  </si>
  <si>
    <t>a) Ndertesa e makineri afat gjate</t>
  </si>
  <si>
    <t>b) Aktive te patrupezuara</t>
  </si>
  <si>
    <t>c) Kompjuterat dhe sisteme informacioni</t>
  </si>
  <si>
    <t>d) Te gjitha aktivet e tjera te aktivitetit</t>
  </si>
  <si>
    <t>Tatimi i mbajtur ne burim ne zbatim te nenit 33</t>
  </si>
  <si>
    <r>
      <t>Data dhe Nenshkrimi i personit te tatueshem</t>
    </r>
    <r>
      <rPr>
        <b/>
        <sz val="8"/>
        <rFont val="Arial"/>
        <family val="2"/>
      </rPr>
      <t>-</t>
    </r>
    <r>
      <rPr>
        <sz val="8"/>
        <rFont val="Arial"/>
        <family val="2"/>
      </rPr>
      <t>Deklaroj nen pergjegjesine time qe informacioni I mesiperm eshte I plote dhe I sakte</t>
    </r>
  </si>
  <si>
    <t>TVSH-e per tu rregulluar nuaji tjeter</t>
  </si>
  <si>
    <t>TVSH per tu rimbursuar</t>
  </si>
  <si>
    <t>Te tjera detyrime</t>
  </si>
  <si>
    <t>Amortizuar ne vitin 2010</t>
  </si>
  <si>
    <t>Tatim i shtyre</t>
  </si>
  <si>
    <t>Shpenzime te shtyra</t>
  </si>
  <si>
    <t>Renata Fejzaj</t>
  </si>
  <si>
    <t xml:space="preserve">Renata Fejzaj </t>
  </si>
  <si>
    <t>Gjendje, 1 January 2012</t>
  </si>
  <si>
    <t>Shuma, 31 December 2012</t>
  </si>
  <si>
    <t>Gjendje 31.12.2012</t>
  </si>
  <si>
    <t>Alufond</t>
  </si>
  <si>
    <t>INTERNO SA</t>
  </si>
  <si>
    <t>INT</t>
  </si>
  <si>
    <t xml:space="preserve">Percaktime te pergjithshme </t>
  </si>
  <si>
    <t xml:space="preserve">             Pasqyrat Financiare dhe bilanci 2013</t>
  </si>
  <si>
    <t>21.02.2014</t>
  </si>
  <si>
    <t>Gjendje, 1 January 2013</t>
  </si>
  <si>
    <t>Shuma, 31 December 2013</t>
  </si>
  <si>
    <t>Gjendje 01.01.2013</t>
  </si>
  <si>
    <t>Gjendje 31.12.2013</t>
  </si>
  <si>
    <t>Gjendje ne 01.01.2013 (per software)</t>
  </si>
  <si>
    <t>Gjendje ne 01.01.2013 (per asete te tjere)</t>
  </si>
  <si>
    <t>Gjendje me 01.01.2013</t>
  </si>
  <si>
    <t>Ne fund te periudhes/vitit 31.12.2013</t>
  </si>
  <si>
    <t>Shume e mbartur neto ne fund te periudhes (per asete te tjera)</t>
  </si>
  <si>
    <t>Minus (-) Kerkesa te tjera te arketueshme ne fillim</t>
  </si>
  <si>
    <t>Plus (+)  Kerkesa te tjeratearketueshme ne fund</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</si>
</sst>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Red]#,##0"/>
    <numFmt numFmtId="173" formatCode="#,##0.0"/>
    <numFmt numFmtId="174" formatCode="00000"/>
    <numFmt numFmtId="175" formatCode="_(* #,##0.0_);_(* \(#,##0.0\);_(* &quot;-&quot;??_);_(@_)"/>
    <numFmt numFmtId="176" formatCode="_(* #,##0_);_(* \(#,##0\);_(* &quot;-&quot;??_);_(@_)"/>
    <numFmt numFmtId="177" formatCode="dd/mm/yy;@"/>
    <numFmt numFmtId="178" formatCode="#,##0.00_ ;[Red]\-#,##0.00\ "/>
    <numFmt numFmtId="179" formatCode="#,##0_ ;[Red]\-#,##0\ "/>
    <numFmt numFmtId="180" formatCode="[$-409]d\-mmm\-yy;@"/>
    <numFmt numFmtId="181" formatCode="0.000000000000"/>
    <numFmt numFmtId="182" formatCode="#,##0.00;[Red]\(#,##0.00\)"/>
    <numFmt numFmtId="183" formatCode="#,##0.00000_ ;[Red]\-#,##0.00000\ "/>
    <numFmt numFmtId="184" formatCode="0.00000%"/>
    <numFmt numFmtId="185" formatCode="#,##0.0000_ ;[Red]\-#,##0.0000\ "/>
    <numFmt numFmtId="186" formatCode="#,##0.000_ ;[Red]\-#,##0.000\ "/>
    <numFmt numFmtId="187" formatCode="#,##0.0_ ;[Red]\-#,##0.0\ "/>
    <numFmt numFmtId="188" formatCode="#,##0.00000000000_ ;[Red]\-#,##0.00000000000\ "/>
    <numFmt numFmtId="189" formatCode="0_);\(0\)"/>
    <numFmt numFmtId="190" formatCode="0.0"/>
    <numFmt numFmtId="191" formatCode="#,##0.0_);\(#,##0.0\)"/>
    <numFmt numFmtId="192" formatCode="#,##0.000_€;\-#,##0.000_€"/>
    <numFmt numFmtId="193" formatCode="#,##0.0000_€;\-#,##0.0000_€"/>
    <numFmt numFmtId="194" formatCode="#,##0.0_€;\-#,##0.0_€"/>
    <numFmt numFmtId="195" formatCode="0.0000%"/>
    <numFmt numFmtId="196" formatCode="0.000%"/>
    <numFmt numFmtId="197" formatCode="0.000000%"/>
    <numFmt numFmtId="198" formatCode="0.0000000%"/>
    <numFmt numFmtId="199" formatCode="0.00000000%"/>
    <numFmt numFmtId="200" formatCode="0.000000000%"/>
    <numFmt numFmtId="201" formatCode="0.0000000000%"/>
    <numFmt numFmtId="202" formatCode="0.00000000000%"/>
    <numFmt numFmtId="203" formatCode="0.000000000000%"/>
    <numFmt numFmtId="204" formatCode="#,##0.0;[Red]\(#,##0.0\)"/>
    <numFmt numFmtId="205" formatCode="#,##0;[Red]\(#,##0\)"/>
    <numFmt numFmtId="206" formatCode="#,##0.000;[Red]\(#,##0.000\)"/>
    <numFmt numFmtId="207" formatCode="#,##0.0000;[Red]\(#,##0.0000\)"/>
    <numFmt numFmtId="208" formatCode="_(* #,##0.000_);_(* \(#,##0.000\);_(* &quot;-&quot;??_);_(@_)"/>
    <numFmt numFmtId="209" formatCode="#,##0.00;[Red]#,##0.00"/>
    <numFmt numFmtId="210" formatCode="#,##0.000;[Red]#,##0.000"/>
    <numFmt numFmtId="211" formatCode="#,##0.0000;[Red]#,##0.0000"/>
    <numFmt numFmtId="212" formatCode="0.00000000"/>
    <numFmt numFmtId="213" formatCode="0.0000000"/>
    <numFmt numFmtId="214" formatCode="0.000000"/>
    <numFmt numFmtId="215" formatCode="0.00000"/>
    <numFmt numFmtId="216" formatCode="0.0000"/>
    <numFmt numFmtId="217" formatCode="0.000"/>
  </numFmts>
  <fonts count="116">
    <font>
      <sz val="10"/>
      <name val="Arial"/>
      <family val="0"/>
    </font>
    <font>
      <b/>
      <sz val="10"/>
      <name val="Arial"/>
      <family val="2"/>
    </font>
    <font>
      <sz val="8"/>
      <name val="Arial"/>
      <family val="2"/>
    </font>
    <font>
      <b/>
      <sz val="8"/>
      <name val="Arial"/>
      <family val="2"/>
    </font>
    <font>
      <b/>
      <i/>
      <u val="single"/>
      <sz val="12"/>
      <color indexed="18"/>
      <name val="Courier New"/>
      <family val="3"/>
    </font>
    <font>
      <sz val="10"/>
      <name val="Courier New"/>
      <family val="3"/>
    </font>
    <font>
      <b/>
      <sz val="10"/>
      <name val="Courier New"/>
      <family val="3"/>
    </font>
    <font>
      <b/>
      <i/>
      <u val="single"/>
      <sz val="10"/>
      <name val="Arial"/>
      <family val="2"/>
    </font>
    <font>
      <b/>
      <i/>
      <u val="single"/>
      <sz val="12"/>
      <name val="Arial"/>
      <family val="2"/>
    </font>
    <font>
      <b/>
      <i/>
      <u val="single"/>
      <sz val="12"/>
      <name val="Courier New"/>
      <family val="3"/>
    </font>
    <font>
      <b/>
      <i/>
      <u val="single"/>
      <sz val="10"/>
      <name val="Courier New"/>
      <family val="3"/>
    </font>
    <font>
      <sz val="8"/>
      <name val="Courier New"/>
      <family val="3"/>
    </font>
    <font>
      <sz val="9"/>
      <name val="Courier New"/>
      <family val="3"/>
    </font>
    <font>
      <b/>
      <i/>
      <sz val="10"/>
      <name val="Courier New"/>
      <family val="3"/>
    </font>
    <font>
      <b/>
      <sz val="12"/>
      <name val="Courier New"/>
      <family val="3"/>
    </font>
    <font>
      <sz val="10"/>
      <color indexed="10"/>
      <name val="Courier New"/>
      <family val="3"/>
    </font>
    <font>
      <b/>
      <sz val="10"/>
      <color indexed="8"/>
      <name val="Courier New"/>
      <family val="3"/>
    </font>
    <font>
      <b/>
      <u val="single"/>
      <sz val="10"/>
      <color indexed="8"/>
      <name val="Courier New"/>
      <family val="3"/>
    </font>
    <font>
      <b/>
      <u val="single"/>
      <sz val="11"/>
      <color indexed="8"/>
      <name val="Courier New"/>
      <family val="3"/>
    </font>
    <font>
      <b/>
      <sz val="11"/>
      <name val="Courier New"/>
      <family val="3"/>
    </font>
    <font>
      <b/>
      <sz val="11"/>
      <color indexed="8"/>
      <name val="Courier New"/>
      <family val="3"/>
    </font>
    <font>
      <b/>
      <sz val="10"/>
      <color indexed="10"/>
      <name val="Courier New"/>
      <family val="3"/>
    </font>
    <font>
      <b/>
      <u val="single"/>
      <sz val="10"/>
      <name val="Courier New"/>
      <family val="3"/>
    </font>
    <font>
      <sz val="10"/>
      <color indexed="8"/>
      <name val="Courier New"/>
      <family val="3"/>
    </font>
    <font>
      <i/>
      <u val="single"/>
      <sz val="10"/>
      <name val="Courier New"/>
      <family val="3"/>
    </font>
    <font>
      <i/>
      <sz val="10"/>
      <name val="Courier New"/>
      <family val="3"/>
    </font>
    <font>
      <sz val="11"/>
      <name val="Courier New"/>
      <family val="3"/>
    </font>
    <font>
      <b/>
      <i/>
      <sz val="16"/>
      <name val="Courier New"/>
      <family val="3"/>
    </font>
    <font>
      <u val="single"/>
      <sz val="10"/>
      <name val="Courier New"/>
      <family val="3"/>
    </font>
    <font>
      <b/>
      <i/>
      <sz val="8"/>
      <color indexed="14"/>
      <name val="Courier New"/>
      <family val="3"/>
    </font>
    <font>
      <sz val="14"/>
      <name val="Courier New"/>
      <family val="3"/>
    </font>
    <font>
      <b/>
      <i/>
      <sz val="9"/>
      <name val="Courier New"/>
      <family val="3"/>
    </font>
    <font>
      <i/>
      <sz val="10"/>
      <color indexed="10"/>
      <name val="Courier New"/>
      <family val="3"/>
    </font>
    <font>
      <b/>
      <sz val="10"/>
      <color indexed="12"/>
      <name val="Courier New"/>
      <family val="3"/>
    </font>
    <font>
      <sz val="10"/>
      <color indexed="12"/>
      <name val="Courier New"/>
      <family val="3"/>
    </font>
    <font>
      <b/>
      <sz val="14"/>
      <color indexed="10"/>
      <name val="Courier New"/>
      <family val="3"/>
    </font>
    <font>
      <b/>
      <i/>
      <sz val="10"/>
      <color indexed="12"/>
      <name val="Courier New"/>
      <family val="3"/>
    </font>
    <font>
      <b/>
      <sz val="10"/>
      <name val="Times New Roman"/>
      <family val="1"/>
    </font>
    <font>
      <b/>
      <sz val="22"/>
      <name val="Courier New"/>
      <family val="3"/>
    </font>
    <font>
      <b/>
      <sz val="12"/>
      <color indexed="18"/>
      <name val="Courier New"/>
      <family val="3"/>
    </font>
    <font>
      <sz val="12"/>
      <name val="Courier New"/>
      <family val="3"/>
    </font>
    <font>
      <b/>
      <sz val="8"/>
      <color indexed="10"/>
      <name val="Courier New"/>
      <family val="3"/>
    </font>
    <font>
      <b/>
      <sz val="8"/>
      <name val="Courier New"/>
      <family val="3"/>
    </font>
    <font>
      <b/>
      <i/>
      <sz val="12"/>
      <name val="Courier New"/>
      <family val="3"/>
    </font>
    <font>
      <b/>
      <sz val="12"/>
      <color indexed="17"/>
      <name val="Courier New"/>
      <family val="3"/>
    </font>
    <font>
      <sz val="10"/>
      <color indexed="14"/>
      <name val="Courier New"/>
      <family val="3"/>
    </font>
    <font>
      <b/>
      <sz val="10"/>
      <color indexed="14"/>
      <name val="Courier New"/>
      <family val="3"/>
    </font>
    <font>
      <b/>
      <sz val="14"/>
      <color indexed="22"/>
      <name val="Courier New"/>
      <family val="3"/>
    </font>
    <font>
      <b/>
      <sz val="14"/>
      <name val="Courier New"/>
      <family val="3"/>
    </font>
    <font>
      <sz val="10"/>
      <color indexed="18"/>
      <name val="Courier New"/>
      <family val="3"/>
    </font>
    <font>
      <sz val="10"/>
      <color indexed="17"/>
      <name val="Courier New"/>
      <family val="3"/>
    </font>
    <font>
      <b/>
      <i/>
      <sz val="10"/>
      <color indexed="18"/>
      <name val="Courier New"/>
      <family val="3"/>
    </font>
    <font>
      <b/>
      <i/>
      <sz val="10"/>
      <color indexed="17"/>
      <name val="Courier New"/>
      <family val="3"/>
    </font>
    <font>
      <b/>
      <i/>
      <sz val="10"/>
      <color indexed="14"/>
      <name val="Courier New"/>
      <family val="3"/>
    </font>
    <font>
      <sz val="9"/>
      <color indexed="18"/>
      <name val="Courier New"/>
      <family val="3"/>
    </font>
    <font>
      <sz val="9"/>
      <color indexed="17"/>
      <name val="Courier New"/>
      <family val="3"/>
    </font>
    <font>
      <b/>
      <sz val="9"/>
      <color indexed="14"/>
      <name val="Courier New"/>
      <family val="3"/>
    </font>
    <font>
      <b/>
      <sz val="20"/>
      <name val="Courier New"/>
      <family val="3"/>
    </font>
    <font>
      <b/>
      <u val="single"/>
      <sz val="12"/>
      <name val="Courier New"/>
      <family val="3"/>
    </font>
    <font>
      <b/>
      <u val="single"/>
      <sz val="10"/>
      <color indexed="12"/>
      <name val="Arial"/>
      <family val="0"/>
    </font>
    <font>
      <u val="single"/>
      <sz val="8.5"/>
      <color indexed="12"/>
      <name val="Arial"/>
      <family val="0"/>
    </font>
    <font>
      <u val="single"/>
      <sz val="10"/>
      <color indexed="36"/>
      <name val="Arial"/>
      <family val="0"/>
    </font>
    <font>
      <b/>
      <sz val="10"/>
      <color indexed="18"/>
      <name val="Courier New"/>
      <family val="3"/>
    </font>
    <font>
      <b/>
      <sz val="9"/>
      <name val="Courier New"/>
      <family val="3"/>
    </font>
    <font>
      <sz val="10"/>
      <name val="Arial Greek"/>
      <family val="0"/>
    </font>
    <font>
      <b/>
      <sz val="16"/>
      <name val="Courier New"/>
      <family val="3"/>
    </font>
    <font>
      <b/>
      <sz val="12"/>
      <color indexed="10"/>
      <name val="Courier New"/>
      <family val="3"/>
    </font>
    <font>
      <b/>
      <sz val="10"/>
      <color indexed="61"/>
      <name val="Courier New"/>
      <family val="3"/>
    </font>
    <font>
      <b/>
      <sz val="14"/>
      <color indexed="57"/>
      <name val="Courier New"/>
      <family val="3"/>
    </font>
    <font>
      <b/>
      <sz val="14"/>
      <color indexed="61"/>
      <name val="Courier New"/>
      <family val="3"/>
    </font>
    <font>
      <b/>
      <sz val="9"/>
      <name val="Arial"/>
      <family val="2"/>
    </font>
    <font>
      <sz val="9"/>
      <name val="Arial"/>
      <family val="2"/>
    </font>
    <font>
      <b/>
      <sz val="11"/>
      <name val="Arial"/>
      <family val="2"/>
    </font>
    <font>
      <sz val="11"/>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u val="single"/>
      <strike/>
      <sz val="32"/>
      <color indexed="10"/>
      <name val="Verdana"/>
      <family val="0"/>
    </font>
    <font>
      <b/>
      <i/>
      <sz val="12"/>
      <color indexed="16"/>
      <name val="Helvetica"/>
      <family val="0"/>
    </font>
    <font>
      <b/>
      <sz val="11"/>
      <color indexed="10"/>
      <name val="Courier New"/>
      <family val="0"/>
    </font>
    <font>
      <sz val="10"/>
      <color indexed="8"/>
      <name val="Albertus MT Lt"/>
      <family val="0"/>
    </font>
    <font>
      <sz val="10"/>
      <color indexed="8"/>
      <name val="Calibri"/>
      <family val="0"/>
    </font>
    <font>
      <u val="single"/>
      <sz val="10"/>
      <color indexed="10"/>
      <name val="Courier New"/>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51"/>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medium"/>
      <right>
        <color indexed="63"/>
      </right>
      <top style="thin"/>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double"/>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double"/>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thin"/>
      <right>
        <color indexed="63"/>
      </right>
      <top style="medium"/>
      <bottom style="thin"/>
    </border>
    <border>
      <left>
        <color indexed="63"/>
      </left>
      <right style="thin"/>
      <top style="thin"/>
      <bottom style="thin"/>
    </border>
    <border>
      <left>
        <color indexed="63"/>
      </left>
      <right style="medium"/>
      <top style="thin"/>
      <bottom style="thin"/>
    </border>
    <border>
      <left>
        <color indexed="63"/>
      </left>
      <right style="medium"/>
      <top style="thin"/>
      <bottom style="double"/>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thin"/>
      <bottom style="medium"/>
    </border>
    <border>
      <left>
        <color indexed="63"/>
      </left>
      <right style="medium"/>
      <top style="thin"/>
      <bottom style="medium"/>
    </border>
    <border>
      <left style="thin"/>
      <right style="thin"/>
      <top>
        <color indexed="63"/>
      </top>
      <bottom style="medium"/>
    </border>
    <border>
      <left style="medium"/>
      <right style="medium"/>
      <top style="medium"/>
      <bottom style="thin"/>
    </border>
    <border>
      <left style="medium"/>
      <right style="medium"/>
      <top style="thin"/>
      <bottom style="thin"/>
    </border>
    <border>
      <left>
        <color indexed="63"/>
      </left>
      <right>
        <color indexed="63"/>
      </right>
      <top>
        <color indexed="63"/>
      </top>
      <bottom style="double"/>
    </border>
    <border>
      <left style="thin"/>
      <right>
        <color indexed="63"/>
      </right>
      <top style="medium"/>
      <bottom style="medium"/>
    </border>
    <border>
      <left style="medium"/>
      <right style="medium"/>
      <top style="medium"/>
      <bottom style="medium"/>
    </border>
    <border>
      <left style="thin"/>
      <right>
        <color indexed="63"/>
      </right>
      <top style="thin"/>
      <bottom style="medium"/>
    </border>
    <border>
      <left>
        <color indexed="63"/>
      </left>
      <right style="medium"/>
      <top style="medium"/>
      <bottom style="medium"/>
    </border>
    <border>
      <left style="medium"/>
      <right style="medium"/>
      <top style="thin"/>
      <bottom style="medium"/>
    </border>
    <border>
      <left>
        <color indexed="63"/>
      </left>
      <right style="medium"/>
      <top>
        <color indexed="63"/>
      </top>
      <bottom style="double"/>
    </border>
    <border>
      <left style="medium"/>
      <right>
        <color indexed="63"/>
      </right>
      <top style="double"/>
      <bottom style="double"/>
    </border>
    <border>
      <left>
        <color indexed="63"/>
      </left>
      <right>
        <color indexed="63"/>
      </right>
      <top style="double"/>
      <bottom style="double"/>
    </border>
    <border>
      <left>
        <color indexed="63"/>
      </left>
      <right style="medium"/>
      <top style="double"/>
      <bottom style="double"/>
    </border>
    <border>
      <left>
        <color indexed="63"/>
      </left>
      <right style="dashed"/>
      <top style="dashed"/>
      <bottom style="dashed"/>
    </border>
    <border>
      <left style="dashed"/>
      <right style="dashed"/>
      <top style="dashed"/>
      <bottom style="dashed"/>
    </border>
    <border>
      <left style="medium"/>
      <right>
        <color indexed="63"/>
      </right>
      <top style="medium"/>
      <bottom style="thin"/>
    </border>
    <border>
      <left style="medium"/>
      <right>
        <color indexed="63"/>
      </right>
      <top style="thin"/>
      <bottom style="medium"/>
    </border>
    <border>
      <left style="thin"/>
      <right style="medium"/>
      <top>
        <color indexed="63"/>
      </top>
      <bottom>
        <color indexed="63"/>
      </bottom>
    </border>
    <border>
      <left style="medium"/>
      <right>
        <color indexed="63"/>
      </right>
      <top style="dashed"/>
      <bottom style="dashed"/>
    </border>
    <border>
      <left style="medium"/>
      <right style="dashed"/>
      <top style="medium"/>
      <bottom style="dashed"/>
    </border>
    <border>
      <left style="dashed"/>
      <right style="medium"/>
      <top style="medium"/>
      <bottom style="dashed"/>
    </border>
    <border>
      <left style="medium"/>
      <right style="dashed"/>
      <top style="dashed"/>
      <bottom style="dashed"/>
    </border>
    <border>
      <left style="dashed"/>
      <right style="medium"/>
      <top style="dashed"/>
      <bottom style="dashed"/>
    </border>
    <border>
      <left style="medium"/>
      <right style="dashed"/>
      <top style="dashed"/>
      <bottom style="medium"/>
    </border>
    <border>
      <left style="dashed"/>
      <right style="medium"/>
      <top style="dashed"/>
      <bottom style="medium"/>
    </border>
    <border>
      <left style="thin"/>
      <right style="thin"/>
      <top style="medium"/>
      <bottom>
        <color indexed="63"/>
      </bottom>
    </border>
    <border>
      <left style="thin"/>
      <right>
        <color indexed="63"/>
      </right>
      <top style="medium"/>
      <bottom>
        <color indexed="63"/>
      </bottom>
    </border>
    <border>
      <left>
        <color indexed="63"/>
      </left>
      <right>
        <color indexed="63"/>
      </right>
      <top>
        <color indexed="63"/>
      </top>
      <bottom style="dotted"/>
    </border>
    <border>
      <left>
        <color indexed="63"/>
      </left>
      <right style="medium"/>
      <top>
        <color indexed="63"/>
      </top>
      <bottom style="dotted"/>
    </border>
    <border>
      <left style="dashed"/>
      <right style="dashed"/>
      <top style="dashed"/>
      <bottom style="medium"/>
    </border>
    <border>
      <left style="thin"/>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0"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1" fillId="25" borderId="0" applyNumberFormat="0" applyBorder="0" applyAlignment="0" applyProtection="0"/>
    <xf numFmtId="0" fontId="102" fillId="26" borderId="1" applyNumberFormat="0" applyAlignment="0" applyProtection="0"/>
    <xf numFmtId="0" fontId="10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4" fillId="0" borderId="0" applyNumberFormat="0" applyFill="0" applyBorder="0" applyAlignment="0" applyProtection="0"/>
    <xf numFmtId="0" fontId="61" fillId="0" borderId="0" applyNumberFormat="0" applyFill="0" applyBorder="0" applyAlignment="0" applyProtection="0"/>
    <xf numFmtId="0" fontId="105" fillId="28" borderId="0" applyNumberFormat="0" applyBorder="0" applyAlignment="0" applyProtection="0"/>
    <xf numFmtId="0" fontId="106" fillId="0" borderId="3" applyNumberFormat="0" applyFill="0" applyAlignment="0" applyProtection="0"/>
    <xf numFmtId="0" fontId="107" fillId="0" borderId="4" applyNumberFormat="0" applyFill="0" applyAlignment="0" applyProtection="0"/>
    <xf numFmtId="0" fontId="108" fillId="0" borderId="5" applyNumberFormat="0" applyFill="0" applyAlignment="0" applyProtection="0"/>
    <xf numFmtId="0" fontId="108" fillId="0" borderId="0" applyNumberFormat="0" applyFill="0" applyBorder="0" applyAlignment="0" applyProtection="0"/>
    <xf numFmtId="0" fontId="60" fillId="0" borderId="0" applyNumberFormat="0" applyFill="0" applyBorder="0" applyAlignment="0" applyProtection="0"/>
    <xf numFmtId="0" fontId="109" fillId="29" borderId="1" applyNumberFormat="0" applyAlignment="0" applyProtection="0"/>
    <xf numFmtId="0" fontId="110" fillId="0" borderId="6" applyNumberFormat="0" applyFill="0" applyAlignment="0" applyProtection="0"/>
    <xf numFmtId="0" fontId="111" fillId="30" borderId="0" applyNumberFormat="0" applyBorder="0" applyAlignment="0" applyProtection="0"/>
    <xf numFmtId="0" fontId="64" fillId="0" borderId="0">
      <alignment/>
      <protection/>
    </xf>
    <xf numFmtId="0" fontId="0" fillId="31" borderId="7" applyNumberFormat="0" applyFont="0" applyAlignment="0" applyProtection="0"/>
    <xf numFmtId="0" fontId="112" fillId="2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13" fillId="0" borderId="0" applyNumberFormat="0" applyFill="0" applyBorder="0" applyAlignment="0" applyProtection="0"/>
    <xf numFmtId="0" fontId="114" fillId="0" borderId="9" applyNumberFormat="0" applyFill="0" applyAlignment="0" applyProtection="0"/>
    <xf numFmtId="0" fontId="115" fillId="0" borderId="0" applyNumberFormat="0" applyFill="0" applyBorder="0" applyAlignment="0" applyProtection="0"/>
  </cellStyleXfs>
  <cellXfs count="1149">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0" fillId="0" borderId="0" xfId="0" applyFill="1" applyBorder="1" applyAlignment="1">
      <alignment/>
    </xf>
    <xf numFmtId="43" fontId="2" fillId="0" borderId="10" xfId="42" applyFont="1" applyBorder="1" applyAlignment="1">
      <alignment horizontal="center"/>
    </xf>
    <xf numFmtId="43" fontId="3" fillId="0" borderId="13" xfId="42" applyFont="1" applyBorder="1" applyAlignment="1">
      <alignment horizontal="center"/>
    </xf>
    <xf numFmtId="43" fontId="2" fillId="0" borderId="10" xfId="42" applyFont="1" applyBorder="1" applyAlignment="1">
      <alignment horizontal="left"/>
    </xf>
    <xf numFmtId="0" fontId="3" fillId="0" borderId="11" xfId="0" applyFont="1" applyBorder="1" applyAlignment="1">
      <alignment horizontal="center"/>
    </xf>
    <xf numFmtId="0" fontId="3" fillId="0" borderId="12" xfId="0" applyFont="1" applyBorder="1" applyAlignment="1">
      <alignment horizontal="center"/>
    </xf>
    <xf numFmtId="43" fontId="2" fillId="0" borderId="10" xfId="42" applyFont="1" applyBorder="1" applyAlignment="1">
      <alignment/>
    </xf>
    <xf numFmtId="178" fontId="5" fillId="4" borderId="0" xfId="0" applyNumberFormat="1" applyFont="1" applyFill="1" applyBorder="1" applyAlignment="1" applyProtection="1">
      <alignment vertical="center" wrapText="1"/>
      <protection locked="0"/>
    </xf>
    <xf numFmtId="0" fontId="6" fillId="32" borderId="14" xfId="0" applyFont="1" applyFill="1" applyBorder="1" applyAlignment="1" applyProtection="1">
      <alignment horizontal="center" vertical="center" wrapText="1"/>
      <protection/>
    </xf>
    <xf numFmtId="0" fontId="0" fillId="0" borderId="0" xfId="0" applyFill="1" applyAlignment="1">
      <alignment/>
    </xf>
    <xf numFmtId="0" fontId="9"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wrapText="1"/>
      <protection/>
    </xf>
    <xf numFmtId="177" fontId="6" fillId="0" borderId="0" xfId="0" applyNumberFormat="1" applyFont="1" applyFill="1" applyBorder="1" applyAlignment="1" applyProtection="1">
      <alignment horizontal="center" vertical="center" wrapText="1"/>
      <protection/>
    </xf>
    <xf numFmtId="0" fontId="1" fillId="32" borderId="14" xfId="0" applyFont="1" applyFill="1" applyBorder="1" applyAlignment="1">
      <alignment/>
    </xf>
    <xf numFmtId="0" fontId="5" fillId="0" borderId="15"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wrapText="1"/>
      <protection/>
    </xf>
    <xf numFmtId="178" fontId="5" fillId="0" borderId="0" xfId="0" applyNumberFormat="1" applyFont="1" applyFill="1" applyBorder="1" applyAlignment="1" applyProtection="1">
      <alignment vertical="center"/>
      <protection/>
    </xf>
    <xf numFmtId="177" fontId="6" fillId="32" borderId="12" xfId="0" applyNumberFormat="1" applyFont="1" applyFill="1" applyBorder="1" applyAlignment="1" applyProtection="1">
      <alignment horizontal="center" vertical="center" wrapText="1"/>
      <protection/>
    </xf>
    <xf numFmtId="43" fontId="6" fillId="32" borderId="12" xfId="42" applyFont="1" applyFill="1" applyBorder="1" applyAlignment="1" applyProtection="1">
      <alignment vertical="center" wrapText="1"/>
      <protection/>
    </xf>
    <xf numFmtId="0" fontId="0" fillId="0" borderId="11" xfId="0" applyBorder="1" applyAlignment="1">
      <alignment/>
    </xf>
    <xf numFmtId="0" fontId="10" fillId="0" borderId="0" xfId="0" applyFont="1" applyFill="1" applyBorder="1" applyAlignment="1" applyProtection="1">
      <alignment horizontal="center" vertical="center" wrapText="1"/>
      <protection/>
    </xf>
    <xf numFmtId="0" fontId="6" fillId="32" borderId="16" xfId="0" applyFont="1" applyFill="1" applyBorder="1" applyAlignment="1" applyProtection="1">
      <alignment horizontal="center" vertical="center" wrapText="1"/>
      <protection/>
    </xf>
    <xf numFmtId="0" fontId="0" fillId="0" borderId="0" xfId="0" applyBorder="1" applyAlignment="1">
      <alignment/>
    </xf>
    <xf numFmtId="37" fontId="0" fillId="0" borderId="0" xfId="42" applyNumberFormat="1" applyFont="1" applyBorder="1" applyAlignment="1">
      <alignment horizontal="center"/>
    </xf>
    <xf numFmtId="43" fontId="5" fillId="4" borderId="11" xfId="42" applyFont="1" applyFill="1" applyBorder="1" applyAlignment="1" applyProtection="1">
      <alignment vertical="center" wrapText="1"/>
      <protection locked="0"/>
    </xf>
    <xf numFmtId="0" fontId="5" fillId="0" borderId="0" xfId="0" applyFont="1" applyFill="1" applyBorder="1" applyAlignment="1" applyProtection="1">
      <alignment horizontal="left" vertical="center" wrapText="1"/>
      <protection/>
    </xf>
    <xf numFmtId="37" fontId="0" fillId="0" borderId="17" xfId="42" applyNumberFormat="1" applyFont="1" applyBorder="1" applyAlignment="1">
      <alignment horizontal="center"/>
    </xf>
    <xf numFmtId="177" fontId="6" fillId="0" borderId="17" xfId="0" applyNumberFormat="1" applyFont="1" applyFill="1" applyBorder="1" applyAlignment="1" applyProtection="1">
      <alignment horizontal="center" vertical="center" wrapText="1"/>
      <protection/>
    </xf>
    <xf numFmtId="0" fontId="6" fillId="32" borderId="16" xfId="0" applyFont="1" applyFill="1" applyBorder="1" applyAlignment="1">
      <alignment/>
    </xf>
    <xf numFmtId="0" fontId="7" fillId="0" borderId="0" xfId="0" applyFont="1" applyBorder="1" applyAlignment="1">
      <alignment horizontal="left"/>
    </xf>
    <xf numFmtId="37" fontId="0" fillId="0" borderId="0" xfId="42" applyNumberFormat="1" applyFont="1" applyFill="1" applyBorder="1" applyAlignment="1">
      <alignment horizontal="center"/>
    </xf>
    <xf numFmtId="37" fontId="0" fillId="0" borderId="17" xfId="42" applyNumberFormat="1" applyFont="1" applyFill="1" applyBorder="1" applyAlignment="1">
      <alignment horizontal="center"/>
    </xf>
    <xf numFmtId="0" fontId="0" fillId="0" borderId="17" xfId="0" applyFill="1" applyBorder="1" applyAlignment="1">
      <alignment/>
    </xf>
    <xf numFmtId="178" fontId="5" fillId="0" borderId="0" xfId="0" applyNumberFormat="1" applyFont="1" applyFill="1" applyBorder="1" applyAlignment="1" applyProtection="1">
      <alignment vertical="center" wrapText="1"/>
      <protection/>
    </xf>
    <xf numFmtId="0" fontId="13" fillId="0" borderId="0" xfId="0" applyFont="1" applyFill="1" applyBorder="1" applyAlignment="1" applyProtection="1">
      <alignment horizontal="left" vertical="center" wrapText="1"/>
      <protection/>
    </xf>
    <xf numFmtId="0" fontId="6" fillId="32" borderId="15" xfId="0" applyFont="1" applyFill="1" applyBorder="1" applyAlignment="1" applyProtection="1">
      <alignment horizontal="left" vertical="center"/>
      <protection/>
    </xf>
    <xf numFmtId="0" fontId="6" fillId="33" borderId="14" xfId="0" applyFont="1" applyFill="1" applyBorder="1" applyAlignment="1" applyProtection="1">
      <alignment horizontal="center" vertical="center" wrapText="1"/>
      <protection/>
    </xf>
    <xf numFmtId="43" fontId="5" fillId="4" borderId="18" xfId="42" applyFont="1" applyFill="1" applyBorder="1" applyAlignment="1" applyProtection="1">
      <alignment vertical="center" wrapText="1"/>
      <protection locked="0"/>
    </xf>
    <xf numFmtId="0" fontId="6" fillId="0" borderId="15" xfId="0" applyFont="1" applyFill="1" applyBorder="1" applyAlignment="1">
      <alignment vertical="center"/>
    </xf>
    <xf numFmtId="178" fontId="6" fillId="32" borderId="19" xfId="0" applyNumberFormat="1" applyFont="1" applyFill="1" applyBorder="1" applyAlignment="1">
      <alignment horizontal="center" vertical="center"/>
    </xf>
    <xf numFmtId="178" fontId="6" fillId="32" borderId="16" xfId="0" applyNumberFormat="1" applyFont="1" applyFill="1" applyBorder="1" applyAlignment="1">
      <alignment horizontal="center" vertical="center"/>
    </xf>
    <xf numFmtId="178" fontId="6" fillId="32" borderId="20" xfId="0" applyNumberFormat="1" applyFont="1" applyFill="1" applyBorder="1" applyAlignment="1">
      <alignment horizontal="center" vertical="center"/>
    </xf>
    <xf numFmtId="178" fontId="6" fillId="32" borderId="18" xfId="0" applyNumberFormat="1" applyFont="1" applyFill="1" applyBorder="1" applyAlignment="1">
      <alignment horizontal="center" vertical="center"/>
    </xf>
    <xf numFmtId="178" fontId="6" fillId="32" borderId="21" xfId="0" applyNumberFormat="1" applyFont="1" applyFill="1" applyBorder="1" applyAlignment="1">
      <alignment horizontal="center" vertical="center"/>
    </xf>
    <xf numFmtId="178" fontId="6" fillId="32" borderId="22" xfId="0" applyNumberFormat="1" applyFont="1" applyFill="1" applyBorder="1" applyAlignment="1">
      <alignment horizontal="center" vertical="center"/>
    </xf>
    <xf numFmtId="178" fontId="6" fillId="32" borderId="23" xfId="0" applyNumberFormat="1" applyFont="1" applyFill="1" applyBorder="1" applyAlignment="1">
      <alignment horizontal="center" vertical="center"/>
    </xf>
    <xf numFmtId="178" fontId="6" fillId="32" borderId="24" xfId="0" applyNumberFormat="1" applyFont="1" applyFill="1" applyBorder="1" applyAlignment="1">
      <alignment horizontal="center" vertical="center"/>
    </xf>
    <xf numFmtId="178" fontId="6" fillId="32" borderId="25" xfId="0" applyNumberFormat="1" applyFont="1" applyFill="1" applyBorder="1" applyAlignment="1">
      <alignment horizontal="center" vertical="center" wrapText="1"/>
    </xf>
    <xf numFmtId="178" fontId="6" fillId="32" borderId="26" xfId="0" applyNumberFormat="1" applyFont="1" applyFill="1" applyBorder="1" applyAlignment="1">
      <alignment horizontal="center" vertical="center"/>
    </xf>
    <xf numFmtId="0" fontId="5" fillId="0" borderId="15" xfId="0" applyFont="1" applyFill="1" applyBorder="1" applyAlignment="1">
      <alignment vertical="center"/>
    </xf>
    <xf numFmtId="178" fontId="5" fillId="0" borderId="0" xfId="0" applyNumberFormat="1" applyFont="1" applyFill="1" applyBorder="1" applyAlignment="1">
      <alignment horizontal="left" vertical="center"/>
    </xf>
    <xf numFmtId="178" fontId="6" fillId="0" borderId="0" xfId="0" applyNumberFormat="1" applyFont="1" applyFill="1" applyBorder="1" applyAlignment="1">
      <alignment horizontal="left" vertical="center"/>
    </xf>
    <xf numFmtId="178" fontId="6" fillId="0" borderId="27" xfId="0" applyNumberFormat="1" applyFont="1" applyFill="1" applyBorder="1" applyAlignment="1">
      <alignment horizontal="left" vertical="center"/>
    </xf>
    <xf numFmtId="0" fontId="14" fillId="0" borderId="15" xfId="0" applyFont="1" applyFill="1" applyBorder="1" applyAlignment="1">
      <alignment vertical="center"/>
    </xf>
    <xf numFmtId="178" fontId="5" fillId="4" borderId="0" xfId="0" applyNumberFormat="1" applyFont="1" applyFill="1" applyBorder="1" applyAlignment="1" applyProtection="1">
      <alignment vertical="center"/>
      <protection locked="0"/>
    </xf>
    <xf numFmtId="178" fontId="6" fillId="0" borderId="0" xfId="0" applyNumberFormat="1" applyFont="1" applyFill="1" applyBorder="1" applyAlignment="1" applyProtection="1">
      <alignment vertical="center"/>
      <protection/>
    </xf>
    <xf numFmtId="178" fontId="6" fillId="0" borderId="27" xfId="0" applyNumberFormat="1" applyFont="1" applyFill="1" applyBorder="1" applyAlignment="1" applyProtection="1">
      <alignment vertical="center"/>
      <protection/>
    </xf>
    <xf numFmtId="0" fontId="6" fillId="0" borderId="15" xfId="0" applyFont="1" applyFill="1" applyBorder="1" applyAlignment="1">
      <alignment horizontal="left" vertical="center"/>
    </xf>
    <xf numFmtId="0" fontId="14" fillId="32" borderId="28" xfId="0" applyFont="1" applyFill="1" applyBorder="1" applyAlignment="1">
      <alignment vertical="center"/>
    </xf>
    <xf numFmtId="178" fontId="5" fillId="0" borderId="0" xfId="0" applyNumberFormat="1" applyFont="1" applyFill="1" applyBorder="1" applyAlignment="1">
      <alignment vertical="center"/>
    </xf>
    <xf numFmtId="0" fontId="6" fillId="0" borderId="29" xfId="0" applyFont="1" applyFill="1" applyBorder="1" applyAlignment="1">
      <alignment vertical="center"/>
    </xf>
    <xf numFmtId="178" fontId="5" fillId="0" borderId="30" xfId="0" applyNumberFormat="1" applyFont="1" applyFill="1" applyBorder="1" applyAlignment="1">
      <alignment vertical="center"/>
    </xf>
    <xf numFmtId="178" fontId="6" fillId="0" borderId="30" xfId="0" applyNumberFormat="1" applyFont="1" applyFill="1" applyBorder="1" applyAlignment="1">
      <alignment vertical="center"/>
    </xf>
    <xf numFmtId="178" fontId="6" fillId="0" borderId="31" xfId="0" applyNumberFormat="1" applyFont="1" applyFill="1" applyBorder="1" applyAlignment="1" applyProtection="1">
      <alignment vertical="center"/>
      <protection/>
    </xf>
    <xf numFmtId="0" fontId="5" fillId="0" borderId="0" xfId="0" applyFont="1" applyFill="1" applyBorder="1" applyAlignment="1">
      <alignment vertical="center"/>
    </xf>
    <xf numFmtId="178" fontId="6" fillId="0" borderId="0" xfId="0" applyNumberFormat="1" applyFont="1" applyFill="1" applyBorder="1" applyAlignment="1">
      <alignment vertical="center"/>
    </xf>
    <xf numFmtId="178" fontId="5" fillId="0" borderId="27" xfId="0" applyNumberFormat="1" applyFont="1" applyFill="1" applyBorder="1" applyAlignment="1">
      <alignment vertical="center"/>
    </xf>
    <xf numFmtId="178" fontId="5" fillId="0" borderId="27" xfId="0" applyNumberFormat="1" applyFont="1" applyFill="1" applyBorder="1" applyAlignment="1">
      <alignment horizontal="left" vertical="center"/>
    </xf>
    <xf numFmtId="178" fontId="5" fillId="0" borderId="0" xfId="0" applyNumberFormat="1" applyFont="1" applyFill="1" applyBorder="1" applyAlignment="1">
      <alignment horizontal="left" vertical="center" wrapText="1"/>
    </xf>
    <xf numFmtId="0" fontId="5" fillId="0" borderId="29" xfId="0" applyFont="1" applyFill="1" applyBorder="1" applyAlignment="1">
      <alignment vertical="center"/>
    </xf>
    <xf numFmtId="0" fontId="5" fillId="0" borderId="30" xfId="0" applyFont="1" applyFill="1" applyBorder="1" applyAlignment="1">
      <alignment vertical="center"/>
    </xf>
    <xf numFmtId="178" fontId="5" fillId="0" borderId="30" xfId="0" applyNumberFormat="1" applyFont="1" applyFill="1" applyBorder="1" applyAlignment="1">
      <alignment horizontal="left" vertical="center"/>
    </xf>
    <xf numFmtId="178" fontId="6" fillId="0" borderId="30" xfId="0" applyNumberFormat="1" applyFont="1" applyFill="1" applyBorder="1" applyAlignment="1">
      <alignment horizontal="left" vertical="center"/>
    </xf>
    <xf numFmtId="178" fontId="5" fillId="0" borderId="30" xfId="0" applyNumberFormat="1" applyFont="1" applyFill="1" applyBorder="1" applyAlignment="1">
      <alignment horizontal="left" vertical="center" wrapText="1"/>
    </xf>
    <xf numFmtId="178" fontId="5" fillId="0" borderId="31" xfId="0" applyNumberFormat="1" applyFont="1" applyFill="1" applyBorder="1" applyAlignment="1">
      <alignment horizontal="left" vertical="center"/>
    </xf>
    <xf numFmtId="178" fontId="6" fillId="32" borderId="32" xfId="0" applyNumberFormat="1" applyFont="1" applyFill="1" applyBorder="1" applyAlignment="1">
      <alignment vertical="center"/>
    </xf>
    <xf numFmtId="178" fontId="6" fillId="4" borderId="0" xfId="0" applyNumberFormat="1" applyFont="1" applyFill="1" applyBorder="1" applyAlignment="1" applyProtection="1">
      <alignment vertical="center"/>
      <protection locked="0"/>
    </xf>
    <xf numFmtId="0" fontId="5" fillId="32" borderId="15" xfId="0" applyFont="1" applyFill="1" applyBorder="1" applyAlignment="1">
      <alignment vertical="center" wrapText="1"/>
    </xf>
    <xf numFmtId="178" fontId="16" fillId="32" borderId="24" xfId="0" applyNumberFormat="1" applyFont="1" applyFill="1" applyBorder="1" applyAlignment="1">
      <alignment horizontal="center" vertical="center" wrapText="1"/>
    </xf>
    <xf numFmtId="178" fontId="16" fillId="32" borderId="33" xfId="0" applyNumberFormat="1" applyFont="1" applyFill="1" applyBorder="1" applyAlignment="1">
      <alignment horizontal="center" vertical="center" wrapText="1"/>
    </xf>
    <xf numFmtId="0" fontId="17" fillId="0" borderId="15" xfId="0" applyFont="1" applyFill="1" applyBorder="1" applyAlignment="1">
      <alignment vertical="center" wrapText="1"/>
    </xf>
    <xf numFmtId="178" fontId="5" fillId="0" borderId="0" xfId="0" applyNumberFormat="1" applyFont="1" applyFill="1" applyBorder="1" applyAlignment="1">
      <alignment vertical="center" wrapText="1"/>
    </xf>
    <xf numFmtId="178" fontId="5" fillId="0" borderId="27" xfId="0" applyNumberFormat="1" applyFont="1" applyFill="1" applyBorder="1" applyAlignment="1">
      <alignment vertical="center" wrapText="1"/>
    </xf>
    <xf numFmtId="180" fontId="16" fillId="0" borderId="15" xfId="0" applyNumberFormat="1" applyFont="1" applyFill="1" applyBorder="1" applyAlignment="1">
      <alignment horizontal="left" vertical="center" wrapText="1"/>
    </xf>
    <xf numFmtId="0" fontId="16" fillId="0" borderId="15" xfId="0" applyFont="1" applyFill="1" applyBorder="1" applyAlignment="1">
      <alignment vertical="center" wrapText="1"/>
    </xf>
    <xf numFmtId="0" fontId="6" fillId="0" borderId="15" xfId="0" applyFont="1" applyFill="1" applyBorder="1" applyAlignment="1">
      <alignment vertical="center" wrapText="1"/>
    </xf>
    <xf numFmtId="180" fontId="16" fillId="0" borderId="15" xfId="0" applyNumberFormat="1" applyFont="1" applyFill="1" applyBorder="1" applyAlignment="1">
      <alignment vertical="center" wrapText="1"/>
    </xf>
    <xf numFmtId="180" fontId="6" fillId="0" borderId="15" xfId="0" applyNumberFormat="1" applyFont="1" applyFill="1" applyBorder="1" applyAlignment="1">
      <alignment vertical="center" wrapText="1"/>
    </xf>
    <xf numFmtId="0" fontId="18" fillId="0" borderId="15" xfId="0" applyFont="1" applyFill="1" applyBorder="1" applyAlignment="1">
      <alignment vertical="center" wrapText="1"/>
    </xf>
    <xf numFmtId="180" fontId="20" fillId="32" borderId="15" xfId="0" applyNumberFormat="1" applyFont="1" applyFill="1" applyBorder="1" applyAlignment="1">
      <alignment horizontal="center" vertical="center" wrapText="1"/>
    </xf>
    <xf numFmtId="180" fontId="19" fillId="32" borderId="29" xfId="0" applyNumberFormat="1" applyFont="1" applyFill="1" applyBorder="1" applyAlignment="1">
      <alignment horizontal="center" vertical="center" wrapText="1"/>
    </xf>
    <xf numFmtId="0" fontId="5" fillId="0" borderId="34" xfId="0" applyFont="1" applyFill="1" applyBorder="1" applyAlignment="1">
      <alignment vertical="center"/>
    </xf>
    <xf numFmtId="0" fontId="5" fillId="0" borderId="35" xfId="0" applyFont="1" applyFill="1" applyBorder="1" applyAlignment="1">
      <alignment vertical="center"/>
    </xf>
    <xf numFmtId="178" fontId="5" fillId="0" borderId="35" xfId="0" applyNumberFormat="1" applyFont="1" applyFill="1" applyBorder="1" applyAlignment="1">
      <alignment vertical="center"/>
    </xf>
    <xf numFmtId="178" fontId="5" fillId="0" borderId="36" xfId="0" applyNumberFormat="1" applyFont="1" applyFill="1" applyBorder="1" applyAlignment="1">
      <alignment vertical="center"/>
    </xf>
    <xf numFmtId="178" fontId="21" fillId="0" borderId="0" xfId="0" applyNumberFormat="1" applyFont="1" applyFill="1" applyBorder="1" applyAlignment="1">
      <alignment vertical="center"/>
    </xf>
    <xf numFmtId="178" fontId="21" fillId="0" borderId="27" xfId="0" applyNumberFormat="1" applyFont="1" applyFill="1" applyBorder="1" applyAlignment="1">
      <alignment vertical="center"/>
    </xf>
    <xf numFmtId="178" fontId="5" fillId="0" borderId="31" xfId="0" applyNumberFormat="1" applyFont="1" applyFill="1" applyBorder="1" applyAlignment="1">
      <alignment vertical="center"/>
    </xf>
    <xf numFmtId="0" fontId="5" fillId="0" borderId="0" xfId="0" applyFont="1" applyFill="1" applyBorder="1" applyAlignment="1">
      <alignment horizontal="left" vertical="center"/>
    </xf>
    <xf numFmtId="0" fontId="5" fillId="0" borderId="27" xfId="0" applyFont="1" applyFill="1" applyBorder="1" applyAlignment="1">
      <alignment vertical="center"/>
    </xf>
    <xf numFmtId="0" fontId="22" fillId="0" borderId="15" xfId="0" applyFont="1" applyFill="1" applyBorder="1" applyAlignment="1">
      <alignment horizontal="center" vertical="center" wrapText="1"/>
    </xf>
    <xf numFmtId="0" fontId="6" fillId="0" borderId="15" xfId="0" applyFont="1" applyFill="1" applyBorder="1" applyAlignment="1">
      <alignment horizontal="left" vertical="center" wrapText="1"/>
    </xf>
    <xf numFmtId="178" fontId="6" fillId="0" borderId="0" xfId="0" applyNumberFormat="1" applyFont="1" applyFill="1" applyBorder="1" applyAlignment="1">
      <alignment horizontal="left" vertical="center" wrapText="1"/>
    </xf>
    <xf numFmtId="180" fontId="23" fillId="0" borderId="15" xfId="0" applyNumberFormat="1" applyFont="1" applyFill="1" applyBorder="1" applyAlignment="1">
      <alignment horizontal="left" vertical="center" wrapText="1"/>
    </xf>
    <xf numFmtId="0" fontId="5" fillId="0" borderId="15" xfId="0" applyFont="1" applyFill="1" applyBorder="1" applyAlignment="1">
      <alignment horizontal="left" vertical="center" wrapText="1"/>
    </xf>
    <xf numFmtId="180" fontId="16" fillId="32" borderId="37" xfId="0" applyNumberFormat="1" applyFont="1" applyFill="1" applyBorder="1" applyAlignment="1">
      <alignment horizontal="left" vertical="center" wrapText="1"/>
    </xf>
    <xf numFmtId="178" fontId="6" fillId="0" borderId="0" xfId="0" applyNumberFormat="1" applyFont="1" applyFill="1" applyBorder="1" applyAlignment="1">
      <alignment vertical="center" wrapText="1"/>
    </xf>
    <xf numFmtId="181" fontId="5" fillId="0" borderId="0" xfId="0" applyNumberFormat="1" applyFont="1" applyFill="1" applyBorder="1" applyAlignment="1">
      <alignment horizontal="left" vertical="center"/>
    </xf>
    <xf numFmtId="0" fontId="6" fillId="0" borderId="38" xfId="0" applyFont="1" applyFill="1" applyBorder="1" applyAlignment="1">
      <alignment horizontal="left" vertical="center" wrapText="1"/>
    </xf>
    <xf numFmtId="0" fontId="6" fillId="32" borderId="28" xfId="0" applyFont="1" applyFill="1" applyBorder="1" applyAlignment="1">
      <alignment horizontal="center" vertical="center" wrapText="1"/>
    </xf>
    <xf numFmtId="0" fontId="12" fillId="0" borderId="15" xfId="0" applyFont="1" applyFill="1" applyBorder="1" applyAlignment="1">
      <alignment horizontal="left" vertical="center" wrapText="1"/>
    </xf>
    <xf numFmtId="0" fontId="19" fillId="32" borderId="37" xfId="0" applyFont="1" applyFill="1" applyBorder="1" applyAlignment="1">
      <alignment horizontal="center" vertical="center" wrapText="1"/>
    </xf>
    <xf numFmtId="0" fontId="6" fillId="0" borderId="39" xfId="0" applyFont="1" applyFill="1" applyBorder="1" applyAlignment="1">
      <alignment horizontal="left" vertical="center" wrapText="1"/>
    </xf>
    <xf numFmtId="178" fontId="6" fillId="0" borderId="16" xfId="0" applyNumberFormat="1" applyFont="1" applyFill="1" applyBorder="1" applyAlignment="1">
      <alignment vertical="center" wrapText="1"/>
    </xf>
    <xf numFmtId="0" fontId="5" fillId="0" borderId="38" xfId="0" applyFont="1" applyFill="1" applyBorder="1" applyAlignment="1">
      <alignment horizontal="left" vertical="center"/>
    </xf>
    <xf numFmtId="0" fontId="19" fillId="32" borderId="40" xfId="0" applyFont="1" applyFill="1" applyBorder="1" applyAlignment="1">
      <alignment horizontal="center" vertical="center"/>
    </xf>
    <xf numFmtId="0" fontId="5" fillId="0" borderId="15" xfId="0" applyFont="1" applyFill="1" applyBorder="1" applyAlignment="1">
      <alignment horizontal="left" vertical="center"/>
    </xf>
    <xf numFmtId="0" fontId="19" fillId="32" borderId="28" xfId="0" applyFont="1" applyFill="1" applyBorder="1" applyAlignment="1">
      <alignment horizontal="center" vertical="center"/>
    </xf>
    <xf numFmtId="178" fontId="19" fillId="32" borderId="32" xfId="0" applyNumberFormat="1" applyFont="1" applyFill="1" applyBorder="1" applyAlignment="1">
      <alignment vertical="center"/>
    </xf>
    <xf numFmtId="178" fontId="19" fillId="0" borderId="0" xfId="0" applyNumberFormat="1" applyFont="1" applyFill="1" applyBorder="1" applyAlignment="1">
      <alignment vertical="center"/>
    </xf>
    <xf numFmtId="178" fontId="6" fillId="32" borderId="0" xfId="0" applyNumberFormat="1" applyFont="1" applyFill="1" applyBorder="1" applyAlignment="1">
      <alignment horizontal="center" vertical="center"/>
    </xf>
    <xf numFmtId="0" fontId="6" fillId="0" borderId="34" xfId="0" applyFont="1" applyFill="1" applyBorder="1" applyAlignment="1">
      <alignment horizontal="center" vertical="center" wrapText="1"/>
    </xf>
    <xf numFmtId="178" fontId="6" fillId="32" borderId="41" xfId="0" applyNumberFormat="1" applyFont="1" applyFill="1" applyBorder="1" applyAlignment="1">
      <alignment horizontal="center" vertical="center" wrapText="1"/>
    </xf>
    <xf numFmtId="178" fontId="6" fillId="32" borderId="42" xfId="0" applyNumberFormat="1" applyFont="1" applyFill="1" applyBorder="1" applyAlignment="1">
      <alignment horizontal="center" vertical="center" wrapText="1"/>
    </xf>
    <xf numFmtId="178" fontId="6" fillId="0" borderId="43" xfId="0" applyNumberFormat="1" applyFont="1" applyFill="1" applyBorder="1" applyAlignment="1">
      <alignment vertical="center" wrapText="1"/>
    </xf>
    <xf numFmtId="0" fontId="6" fillId="0" borderId="0" xfId="0" applyFont="1" applyFill="1" applyBorder="1" applyAlignment="1">
      <alignment horizontal="center" vertical="center"/>
    </xf>
    <xf numFmtId="1" fontId="5" fillId="0" borderId="0" xfId="0" applyNumberFormat="1" applyFont="1" applyFill="1" applyBorder="1" applyAlignment="1">
      <alignment horizontal="left"/>
    </xf>
    <xf numFmtId="2" fontId="5" fillId="0" borderId="0" xfId="0" applyNumberFormat="1" applyFont="1" applyFill="1" applyBorder="1" applyAlignment="1">
      <alignment horizontal="left"/>
    </xf>
    <xf numFmtId="2" fontId="5" fillId="0" borderId="0" xfId="0" applyNumberFormat="1" applyFont="1" applyFill="1" applyBorder="1" applyAlignment="1">
      <alignment/>
    </xf>
    <xf numFmtId="177" fontId="6" fillId="32" borderId="14" xfId="0" applyNumberFormat="1" applyFont="1" applyFill="1" applyBorder="1" applyAlignment="1">
      <alignment horizontal="center" vertical="center" wrapText="1"/>
    </xf>
    <xf numFmtId="2" fontId="5" fillId="0" borderId="0" xfId="0" applyNumberFormat="1" applyFont="1" applyFill="1" applyBorder="1" applyAlignment="1">
      <alignment horizontal="center"/>
    </xf>
    <xf numFmtId="2" fontId="5" fillId="0" borderId="15" xfId="0" applyNumberFormat="1" applyFont="1" applyFill="1" applyBorder="1" applyAlignment="1">
      <alignment horizontal="justify" vertical="top" wrapText="1"/>
    </xf>
    <xf numFmtId="2" fontId="5" fillId="0" borderId="0" xfId="0" applyNumberFormat="1" applyFont="1" applyFill="1" applyBorder="1" applyAlignment="1" applyProtection="1">
      <alignment horizontal="center" vertical="center" wrapText="1"/>
      <protection/>
    </xf>
    <xf numFmtId="178" fontId="5" fillId="4" borderId="0" xfId="0" applyNumberFormat="1" applyFont="1" applyFill="1" applyBorder="1" applyAlignment="1" applyProtection="1">
      <alignment vertical="top" wrapText="1"/>
      <protection locked="0"/>
    </xf>
    <xf numFmtId="2" fontId="5" fillId="0" borderId="0" xfId="0" applyNumberFormat="1" applyFont="1" applyFill="1" applyBorder="1" applyAlignment="1" applyProtection="1">
      <alignment/>
      <protection/>
    </xf>
    <xf numFmtId="2" fontId="5" fillId="4" borderId="15" xfId="0" applyNumberFormat="1" applyFont="1" applyFill="1" applyBorder="1" applyAlignment="1" applyProtection="1">
      <alignment horizontal="justify" vertical="top" wrapText="1"/>
      <protection locked="0"/>
    </xf>
    <xf numFmtId="2" fontId="19" fillId="32" borderId="28" xfId="0" applyNumberFormat="1" applyFont="1" applyFill="1" applyBorder="1" applyAlignment="1">
      <alignment horizontal="center" vertical="top" wrapText="1"/>
    </xf>
    <xf numFmtId="178" fontId="19" fillId="32" borderId="32" xfId="0" applyNumberFormat="1" applyFont="1" applyFill="1" applyBorder="1" applyAlignment="1">
      <alignment vertical="center" wrapText="1"/>
    </xf>
    <xf numFmtId="2" fontId="19" fillId="0" borderId="0" xfId="0" applyNumberFormat="1" applyFont="1" applyFill="1" applyBorder="1" applyAlignment="1" applyProtection="1">
      <alignment/>
      <protection/>
    </xf>
    <xf numFmtId="2" fontId="5" fillId="0" borderId="15" xfId="0" applyNumberFormat="1" applyFont="1" applyFill="1" applyBorder="1" applyAlignment="1">
      <alignment horizontal="justify"/>
    </xf>
    <xf numFmtId="2" fontId="5" fillId="0" borderId="0" xfId="0" applyNumberFormat="1" applyFont="1" applyFill="1" applyBorder="1" applyAlignment="1" applyProtection="1">
      <alignment horizontal="left"/>
      <protection/>
    </xf>
    <xf numFmtId="2" fontId="5" fillId="0" borderId="15" xfId="0" applyNumberFormat="1" applyFont="1" applyFill="1" applyBorder="1" applyAlignment="1">
      <alignment/>
    </xf>
    <xf numFmtId="2" fontId="5" fillId="0" borderId="15" xfId="0" applyNumberFormat="1" applyFont="1" applyFill="1" applyBorder="1" applyAlignment="1">
      <alignment horizontal="justify" vertical="top" wrapText="1"/>
    </xf>
    <xf numFmtId="178" fontId="19" fillId="32" borderId="32" xfId="0" applyNumberFormat="1" applyFont="1" applyFill="1" applyBorder="1" applyAlignment="1">
      <alignment vertical="top" wrapText="1"/>
    </xf>
    <xf numFmtId="2" fontId="25" fillId="0" borderId="0" xfId="0" applyNumberFormat="1" applyFont="1" applyFill="1" applyBorder="1" applyAlignment="1">
      <alignment horizontal="left"/>
    </xf>
    <xf numFmtId="2" fontId="5" fillId="0" borderId="34" xfId="0" applyNumberFormat="1" applyFont="1" applyFill="1" applyBorder="1" applyAlignment="1">
      <alignment horizontal="center" vertical="top" wrapText="1"/>
    </xf>
    <xf numFmtId="178" fontId="5" fillId="4" borderId="27" xfId="0" applyNumberFormat="1" applyFont="1" applyFill="1" applyBorder="1" applyAlignment="1" applyProtection="1">
      <alignment vertical="center" wrapText="1"/>
      <protection locked="0"/>
    </xf>
    <xf numFmtId="178" fontId="5" fillId="4" borderId="27" xfId="0" applyNumberFormat="1" applyFont="1" applyFill="1" applyBorder="1" applyAlignment="1" applyProtection="1">
      <alignment vertical="top" wrapText="1"/>
      <protection locked="0"/>
    </xf>
    <xf numFmtId="2" fontId="5" fillId="0" borderId="27" xfId="0" applyNumberFormat="1" applyFont="1" applyFill="1" applyBorder="1" applyAlignment="1" applyProtection="1">
      <alignment horizontal="left"/>
      <protection/>
    </xf>
    <xf numFmtId="0" fontId="0" fillId="0" borderId="15" xfId="0" applyBorder="1" applyAlignment="1">
      <alignment/>
    </xf>
    <xf numFmtId="0" fontId="0" fillId="0" borderId="27" xfId="0" applyBorder="1" applyAlignment="1">
      <alignment/>
    </xf>
    <xf numFmtId="0" fontId="0" fillId="0" borderId="29" xfId="0" applyBorder="1" applyAlignment="1">
      <alignment/>
    </xf>
    <xf numFmtId="177" fontId="6" fillId="32" borderId="44" xfId="0" applyNumberFormat="1" applyFont="1" applyFill="1" applyBorder="1" applyAlignment="1">
      <alignment horizontal="center" vertical="center" wrapText="1"/>
    </xf>
    <xf numFmtId="177" fontId="6" fillId="32" borderId="13" xfId="0" applyNumberFormat="1" applyFont="1" applyFill="1" applyBorder="1" applyAlignment="1">
      <alignment horizontal="center" vertical="center" wrapText="1"/>
    </xf>
    <xf numFmtId="177" fontId="6" fillId="32" borderId="45" xfId="0" applyNumberFormat="1" applyFont="1" applyFill="1" applyBorder="1" applyAlignment="1">
      <alignment horizontal="center" vertical="center" wrapText="1"/>
    </xf>
    <xf numFmtId="178" fontId="19" fillId="32" borderId="14" xfId="0" applyNumberFormat="1" applyFont="1" applyFill="1" applyBorder="1" applyAlignment="1">
      <alignment vertical="top" wrapText="1"/>
    </xf>
    <xf numFmtId="178" fontId="19" fillId="32" borderId="45" xfId="0" applyNumberFormat="1" applyFont="1" applyFill="1" applyBorder="1" applyAlignment="1">
      <alignment vertical="top" wrapText="1"/>
    </xf>
    <xf numFmtId="0" fontId="5" fillId="0" borderId="0" xfId="0" applyFont="1" applyFill="1" applyBorder="1" applyAlignment="1">
      <alignment horizontal="left"/>
    </xf>
    <xf numFmtId="0" fontId="5" fillId="0" borderId="15" xfId="0" applyFont="1" applyFill="1" applyBorder="1" applyAlignment="1">
      <alignment horizontal="justify" vertical="top" wrapText="1"/>
    </xf>
    <xf numFmtId="0" fontId="5" fillId="0" borderId="15" xfId="0" applyFont="1" applyFill="1" applyBorder="1" applyAlignment="1" applyProtection="1">
      <alignment horizontal="justify" vertical="top" wrapText="1"/>
      <protection/>
    </xf>
    <xf numFmtId="2" fontId="19" fillId="32" borderId="28" xfId="0" applyNumberFormat="1" applyFont="1" applyFill="1" applyBorder="1" applyAlignment="1">
      <alignment horizontal="center" vertical="center" wrapText="1"/>
    </xf>
    <xf numFmtId="2" fontId="26" fillId="0" borderId="15" xfId="0" applyNumberFormat="1" applyFont="1" applyFill="1" applyBorder="1" applyAlignment="1">
      <alignment horizontal="justify" vertical="center" wrapText="1"/>
    </xf>
    <xf numFmtId="178" fontId="26" fillId="0" borderId="0" xfId="0" applyNumberFormat="1" applyFont="1" applyFill="1" applyBorder="1" applyAlignment="1">
      <alignment vertical="center" wrapText="1"/>
    </xf>
    <xf numFmtId="2" fontId="19" fillId="32" borderId="28" xfId="0" applyNumberFormat="1" applyFont="1" applyFill="1" applyBorder="1" applyAlignment="1">
      <alignment horizontal="center" wrapText="1"/>
    </xf>
    <xf numFmtId="0" fontId="5" fillId="0" borderId="15" xfId="0" applyFont="1" applyFill="1" applyBorder="1" applyAlignment="1">
      <alignment/>
    </xf>
    <xf numFmtId="0" fontId="21" fillId="0" borderId="34" xfId="0" applyFont="1" applyFill="1" applyBorder="1" applyAlignment="1">
      <alignment/>
    </xf>
    <xf numFmtId="0" fontId="5" fillId="0" borderId="35" xfId="0" applyFont="1" applyFill="1" applyBorder="1" applyAlignment="1">
      <alignment horizontal="left"/>
    </xf>
    <xf numFmtId="0" fontId="5" fillId="0" borderId="36" xfId="0" applyFont="1" applyFill="1" applyBorder="1" applyAlignment="1" applyProtection="1">
      <alignment horizontal="left"/>
      <protection/>
    </xf>
    <xf numFmtId="177" fontId="6" fillId="32" borderId="46" xfId="0" applyNumberFormat="1" applyFont="1" applyFill="1" applyBorder="1" applyAlignment="1">
      <alignment horizontal="center" vertical="center" wrapText="1"/>
    </xf>
    <xf numFmtId="178" fontId="19" fillId="32" borderId="47" xfId="0" applyNumberFormat="1" applyFont="1" applyFill="1" applyBorder="1" applyAlignment="1">
      <alignment vertical="center" wrapText="1"/>
    </xf>
    <xf numFmtId="178" fontId="26" fillId="0" borderId="27" xfId="0" applyNumberFormat="1" applyFont="1" applyFill="1" applyBorder="1" applyAlignment="1">
      <alignment vertical="center" wrapText="1"/>
    </xf>
    <xf numFmtId="0" fontId="5" fillId="0" borderId="27" xfId="0" applyFont="1" applyFill="1" applyBorder="1" applyAlignment="1" applyProtection="1">
      <alignment horizontal="left"/>
      <protection/>
    </xf>
    <xf numFmtId="1" fontId="5" fillId="0" borderId="27" xfId="0" applyNumberFormat="1" applyFont="1" applyFill="1" applyBorder="1" applyAlignment="1" applyProtection="1">
      <alignment horizontal="left"/>
      <protection/>
    </xf>
    <xf numFmtId="178" fontId="19" fillId="32" borderId="47" xfId="0" applyNumberFormat="1" applyFont="1" applyFill="1" applyBorder="1" applyAlignment="1">
      <alignment vertical="top" wrapText="1"/>
    </xf>
    <xf numFmtId="0" fontId="5" fillId="0" borderId="0" xfId="0" applyFont="1" applyFill="1" applyBorder="1" applyAlignment="1" applyProtection="1">
      <alignment/>
      <protection/>
    </xf>
    <xf numFmtId="0" fontId="19" fillId="0" borderId="0" xfId="0" applyFont="1" applyFill="1" applyBorder="1" applyAlignment="1" applyProtection="1">
      <alignment/>
      <protection/>
    </xf>
    <xf numFmtId="0" fontId="26" fillId="0" borderId="0" xfId="0" applyFont="1" applyFill="1" applyBorder="1" applyAlignment="1" applyProtection="1">
      <alignment/>
      <protection/>
    </xf>
    <xf numFmtId="16" fontId="3" fillId="0" borderId="11" xfId="0" applyNumberFormat="1" applyFont="1" applyBorder="1" applyAlignment="1">
      <alignment horizontal="center"/>
    </xf>
    <xf numFmtId="0" fontId="5" fillId="0" borderId="15" xfId="0" applyFont="1" applyFill="1" applyBorder="1" applyAlignment="1" applyProtection="1">
      <alignment horizontal="justify" vertical="top" wrapText="1"/>
      <protection locked="0"/>
    </xf>
    <xf numFmtId="0" fontId="27" fillId="0" borderId="0" xfId="0" applyFont="1" applyAlignment="1">
      <alignment/>
    </xf>
    <xf numFmtId="0" fontId="5" fillId="0" borderId="0" xfId="0" applyFont="1" applyFill="1" applyBorder="1" applyAlignment="1" applyProtection="1">
      <alignment horizontal="justify" vertical="top" wrapText="1"/>
      <protection/>
    </xf>
    <xf numFmtId="178" fontId="5" fillId="0" borderId="12" xfId="0" applyNumberFormat="1" applyFont="1" applyFill="1" applyBorder="1" applyAlignment="1" applyProtection="1">
      <alignment vertical="top" wrapText="1"/>
      <protection/>
    </xf>
    <xf numFmtId="182" fontId="5" fillId="4" borderId="12" xfId="0" applyNumberFormat="1" applyFont="1" applyFill="1" applyBorder="1" applyAlignment="1" applyProtection="1">
      <alignment/>
      <protection locked="0"/>
    </xf>
    <xf numFmtId="178" fontId="5" fillId="0" borderId="27" xfId="0" applyNumberFormat="1" applyFont="1" applyFill="1" applyBorder="1" applyAlignment="1" applyProtection="1">
      <alignment/>
      <protection/>
    </xf>
    <xf numFmtId="178" fontId="6" fillId="32" borderId="32" xfId="0" applyNumberFormat="1" applyFont="1" applyFill="1" applyBorder="1" applyAlignment="1" applyProtection="1">
      <alignment horizontal="center" vertical="top" wrapText="1"/>
      <protection/>
    </xf>
    <xf numFmtId="178" fontId="5" fillId="0" borderId="0" xfId="0" applyNumberFormat="1" applyFont="1" applyFill="1" applyBorder="1" applyAlignment="1" applyProtection="1">
      <alignment/>
      <protection/>
    </xf>
    <xf numFmtId="178" fontId="28" fillId="0" borderId="0" xfId="0" applyNumberFormat="1" applyFont="1" applyFill="1" applyBorder="1" applyAlignment="1" applyProtection="1">
      <alignment/>
      <protection/>
    </xf>
    <xf numFmtId="178" fontId="28" fillId="0" borderId="0" xfId="0" applyNumberFormat="1" applyFont="1" applyFill="1" applyBorder="1" applyAlignment="1" applyProtection="1">
      <alignment horizontal="center"/>
      <protection/>
    </xf>
    <xf numFmtId="178" fontId="28" fillId="0" borderId="27" xfId="0" applyNumberFormat="1" applyFont="1" applyFill="1" applyBorder="1" applyAlignment="1" applyProtection="1">
      <alignment horizontal="center"/>
      <protection/>
    </xf>
    <xf numFmtId="178" fontId="25" fillId="0" borderId="0" xfId="0" applyNumberFormat="1" applyFont="1" applyFill="1" applyBorder="1" applyAlignment="1" applyProtection="1">
      <alignment/>
      <protection/>
    </xf>
    <xf numFmtId="178" fontId="5" fillId="0" borderId="37" xfId="0" applyNumberFormat="1" applyFont="1" applyFill="1" applyBorder="1" applyAlignment="1" applyProtection="1">
      <alignment vertical="top" wrapText="1"/>
      <protection/>
    </xf>
    <xf numFmtId="182" fontId="5" fillId="4" borderId="48" xfId="0" applyNumberFormat="1" applyFont="1" applyFill="1" applyBorder="1" applyAlignment="1" applyProtection="1">
      <alignment/>
      <protection locked="0"/>
    </xf>
    <xf numFmtId="0" fontId="5" fillId="0" borderId="15" xfId="0" applyFont="1" applyFill="1" applyBorder="1" applyAlignment="1" applyProtection="1">
      <alignment/>
      <protection/>
    </xf>
    <xf numFmtId="0" fontId="0" fillId="0" borderId="34" xfId="0" applyBorder="1" applyAlignment="1">
      <alignment/>
    </xf>
    <xf numFmtId="0" fontId="0" fillId="0" borderId="35" xfId="0" applyBorder="1" applyAlignment="1">
      <alignment/>
    </xf>
    <xf numFmtId="0" fontId="0" fillId="0" borderId="36" xfId="0" applyBorder="1" applyAlignment="1">
      <alignment/>
    </xf>
    <xf numFmtId="177" fontId="6" fillId="32" borderId="48"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vertical="center"/>
      <protection/>
    </xf>
    <xf numFmtId="0" fontId="5" fillId="0" borderId="15" xfId="0" applyFont="1" applyFill="1" applyBorder="1" applyAlignment="1">
      <alignment horizontal="justify" vertical="center" wrapText="1"/>
    </xf>
    <xf numFmtId="0" fontId="23" fillId="0" borderId="15" xfId="0" applyFont="1" applyFill="1" applyBorder="1" applyAlignment="1">
      <alignment horizontal="justify" vertical="center" wrapText="1"/>
    </xf>
    <xf numFmtId="178" fontId="5" fillId="4" borderId="32" xfId="0" applyNumberFormat="1" applyFont="1" applyFill="1" applyBorder="1" applyAlignment="1" applyProtection="1">
      <alignment vertical="center"/>
      <protection locked="0"/>
    </xf>
    <xf numFmtId="0" fontId="28" fillId="0" borderId="15" xfId="0" applyFont="1" applyFill="1" applyBorder="1" applyAlignment="1">
      <alignment vertical="center"/>
    </xf>
    <xf numFmtId="0" fontId="13" fillId="32" borderId="49" xfId="0" applyFont="1" applyFill="1" applyBorder="1" applyAlignment="1">
      <alignment horizontal="center" vertical="center"/>
    </xf>
    <xf numFmtId="178" fontId="13" fillId="32" borderId="50" xfId="0" applyNumberFormat="1" applyFont="1" applyFill="1" applyBorder="1" applyAlignment="1">
      <alignment horizontal="center" vertical="center"/>
    </xf>
    <xf numFmtId="178" fontId="31" fillId="32" borderId="51" xfId="0" applyNumberFormat="1" applyFont="1" applyFill="1" applyBorder="1" applyAlignment="1">
      <alignment horizontal="center" vertical="center"/>
    </xf>
    <xf numFmtId="178" fontId="13" fillId="32" borderId="51" xfId="0" applyNumberFormat="1" applyFont="1" applyFill="1" applyBorder="1" applyAlignment="1">
      <alignment horizontal="center" vertical="center"/>
    </xf>
    <xf numFmtId="0" fontId="5" fillId="4" borderId="52" xfId="0" applyFont="1" applyFill="1" applyBorder="1" applyAlignment="1" applyProtection="1">
      <alignment vertical="center"/>
      <protection locked="0"/>
    </xf>
    <xf numFmtId="0" fontId="19" fillId="32" borderId="53" xfId="0" applyFont="1" applyFill="1" applyBorder="1" applyAlignment="1">
      <alignment horizontal="center" vertical="center"/>
    </xf>
    <xf numFmtId="178" fontId="29" fillId="0" borderId="27" xfId="0" applyNumberFormat="1" applyFont="1" applyFill="1" applyBorder="1" applyAlignment="1">
      <alignment vertical="center"/>
    </xf>
    <xf numFmtId="178" fontId="5" fillId="0" borderId="0" xfId="0" applyNumberFormat="1" applyFont="1" applyFill="1" applyBorder="1" applyAlignment="1">
      <alignment horizontal="right" vertical="center" wrapText="1"/>
    </xf>
    <xf numFmtId="178" fontId="6" fillId="0" borderId="0" xfId="0" applyNumberFormat="1" applyFont="1" applyFill="1" applyBorder="1" applyAlignment="1">
      <alignment horizontal="right" vertical="center" wrapText="1"/>
    </xf>
    <xf numFmtId="0" fontId="6" fillId="0" borderId="0" xfId="0" applyFont="1" applyFill="1" applyBorder="1" applyAlignment="1">
      <alignment vertical="center"/>
    </xf>
    <xf numFmtId="0" fontId="5" fillId="0" borderId="36" xfId="0" applyFont="1" applyFill="1" applyBorder="1" applyAlignment="1" applyProtection="1">
      <alignment vertical="center"/>
      <protection/>
    </xf>
    <xf numFmtId="0" fontId="30" fillId="0" borderId="15" xfId="0" applyFont="1" applyFill="1" applyBorder="1" applyAlignment="1">
      <alignment horizontal="justify" vertical="center" wrapText="1"/>
    </xf>
    <xf numFmtId="0" fontId="5" fillId="0" borderId="15" xfId="0" applyFont="1" applyFill="1" applyBorder="1" applyAlignment="1" applyProtection="1">
      <alignment horizontal="justify" vertical="center" wrapText="1"/>
      <protection/>
    </xf>
    <xf numFmtId="0" fontId="5" fillId="4" borderId="15" xfId="0" applyFont="1" applyFill="1" applyBorder="1" applyAlignment="1" applyProtection="1">
      <alignment horizontal="justify" vertical="center" wrapText="1"/>
      <protection locked="0"/>
    </xf>
    <xf numFmtId="0" fontId="19" fillId="32" borderId="28" xfId="0" applyFont="1" applyFill="1" applyBorder="1" applyAlignment="1">
      <alignment horizontal="justify" vertical="center" wrapText="1"/>
    </xf>
    <xf numFmtId="0" fontId="6" fillId="32" borderId="54" xfId="0" applyFont="1" applyFill="1" applyBorder="1" applyAlignment="1">
      <alignment horizontal="center" vertical="center" wrapText="1"/>
    </xf>
    <xf numFmtId="0" fontId="6" fillId="32" borderId="55" xfId="0" applyFont="1" applyFill="1" applyBorder="1" applyAlignment="1">
      <alignment horizontal="center" vertical="center" wrapText="1"/>
    </xf>
    <xf numFmtId="177" fontId="6" fillId="32" borderId="56" xfId="0" applyNumberFormat="1" applyFont="1" applyFill="1" applyBorder="1" applyAlignment="1">
      <alignment horizontal="center" vertical="center" wrapText="1"/>
    </xf>
    <xf numFmtId="49" fontId="5" fillId="4" borderId="50" xfId="0" applyNumberFormat="1" applyFont="1" applyFill="1" applyBorder="1" applyAlignment="1">
      <alignment horizontal="center" vertical="center" wrapText="1"/>
    </xf>
    <xf numFmtId="49" fontId="11" fillId="4" borderId="50" xfId="61" applyNumberFormat="1" applyFont="1" applyFill="1" applyBorder="1" applyAlignment="1" applyProtection="1">
      <alignment horizontal="center" vertical="center" wrapText="1"/>
      <protection locked="0"/>
    </xf>
    <xf numFmtId="49" fontId="11" fillId="4" borderId="50" xfId="0" applyNumberFormat="1" applyFont="1" applyFill="1" applyBorder="1" applyAlignment="1" applyProtection="1">
      <alignment horizontal="center" vertical="center" wrapText="1"/>
      <protection locked="0"/>
    </xf>
    <xf numFmtId="4" fontId="5" fillId="4" borderId="51" xfId="0" applyNumberFormat="1" applyFont="1" applyFill="1" applyBorder="1" applyAlignment="1" applyProtection="1">
      <alignment vertical="center" wrapText="1"/>
      <protection locked="0"/>
    </xf>
    <xf numFmtId="49" fontId="5" fillId="4" borderId="52" xfId="0" applyNumberFormat="1" applyFont="1" applyFill="1" applyBorder="1" applyAlignment="1" applyProtection="1">
      <alignment horizontal="left" vertical="center" wrapText="1"/>
      <protection locked="0"/>
    </xf>
    <xf numFmtId="49" fontId="5" fillId="4" borderId="12" xfId="0" applyNumberFormat="1" applyFont="1" applyFill="1" applyBorder="1" applyAlignment="1">
      <alignment horizontal="center" vertical="center" wrapText="1"/>
    </xf>
    <xf numFmtId="49" fontId="11" fillId="4" borderId="12" xfId="61" applyNumberFormat="1" applyFont="1" applyFill="1" applyBorder="1" applyAlignment="1" applyProtection="1">
      <alignment horizontal="center" vertical="center" wrapText="1"/>
      <protection locked="0"/>
    </xf>
    <xf numFmtId="49" fontId="11" fillId="4" borderId="12" xfId="0" applyNumberFormat="1" applyFont="1" applyFill="1" applyBorder="1" applyAlignment="1" applyProtection="1">
      <alignment horizontal="center" vertical="center" wrapText="1"/>
      <protection locked="0"/>
    </xf>
    <xf numFmtId="4" fontId="5" fillId="4" borderId="48" xfId="0" applyNumberFormat="1" applyFont="1" applyFill="1" applyBorder="1" applyAlignment="1" applyProtection="1">
      <alignment vertical="center" wrapText="1"/>
      <protection locked="0"/>
    </xf>
    <xf numFmtId="49" fontId="5" fillId="4" borderId="53" xfId="0" applyNumberFormat="1" applyFont="1" applyFill="1" applyBorder="1" applyAlignment="1" applyProtection="1">
      <alignment horizontal="left" vertical="center" wrapText="1"/>
      <protection locked="0"/>
    </xf>
    <xf numFmtId="49" fontId="5" fillId="4" borderId="57" xfId="0" applyNumberFormat="1" applyFont="1" applyFill="1" applyBorder="1" applyAlignment="1">
      <alignment horizontal="center" vertical="center" wrapText="1"/>
    </xf>
    <xf numFmtId="49" fontId="11" fillId="4" borderId="57" xfId="61" applyNumberFormat="1" applyFont="1" applyFill="1" applyBorder="1" applyAlignment="1" applyProtection="1">
      <alignment horizontal="center" vertical="center" wrapText="1"/>
      <protection locked="0"/>
    </xf>
    <xf numFmtId="49" fontId="11" fillId="4" borderId="57" xfId="0" applyNumberFormat="1" applyFont="1" applyFill="1" applyBorder="1" applyAlignment="1" applyProtection="1">
      <alignment horizontal="center" vertical="center" wrapText="1"/>
      <protection locked="0"/>
    </xf>
    <xf numFmtId="4" fontId="5" fillId="4" borderId="58" xfId="0" applyNumberFormat="1" applyFont="1" applyFill="1" applyBorder="1" applyAlignment="1" applyProtection="1">
      <alignment vertical="center" wrapText="1"/>
      <protection locked="0"/>
    </xf>
    <xf numFmtId="0" fontId="6" fillId="32" borderId="59" xfId="0" applyFont="1" applyFill="1" applyBorder="1" applyAlignment="1">
      <alignment horizontal="center" vertical="center" wrapText="1"/>
    </xf>
    <xf numFmtId="0" fontId="6" fillId="32" borderId="60" xfId="0" applyFont="1" applyFill="1" applyBorder="1" applyAlignment="1">
      <alignment horizontal="center" vertical="center" wrapText="1"/>
    </xf>
    <xf numFmtId="183" fontId="6" fillId="32" borderId="60" xfId="0" applyNumberFormat="1" applyFont="1" applyFill="1" applyBorder="1" applyAlignment="1">
      <alignment horizontal="center" vertical="center" wrapText="1"/>
    </xf>
    <xf numFmtId="0" fontId="6" fillId="32" borderId="61" xfId="0" applyFont="1" applyFill="1" applyBorder="1" applyAlignment="1">
      <alignment horizontal="justify" vertical="center" wrapText="1"/>
    </xf>
    <xf numFmtId="4" fontId="14" fillId="32" borderId="56" xfId="0" applyNumberFormat="1" applyFont="1" applyFill="1" applyBorder="1" applyAlignment="1">
      <alignment horizontal="right" vertical="center" wrapText="1"/>
    </xf>
    <xf numFmtId="183" fontId="5" fillId="0" borderId="0" xfId="0" applyNumberFormat="1" applyFont="1" applyFill="1" applyBorder="1" applyAlignment="1">
      <alignment vertical="center"/>
    </xf>
    <xf numFmtId="0" fontId="25" fillId="0" borderId="0" xfId="0" applyFont="1" applyFill="1" applyBorder="1" applyAlignment="1">
      <alignment vertical="center"/>
    </xf>
    <xf numFmtId="0" fontId="5" fillId="32" borderId="12" xfId="0" applyFont="1" applyFill="1" applyBorder="1" applyAlignment="1">
      <alignment horizontal="center" vertical="center"/>
    </xf>
    <xf numFmtId="0" fontId="5" fillId="0" borderId="0" xfId="0" applyFont="1" applyFill="1" applyBorder="1" applyAlignment="1">
      <alignment horizontal="center" vertical="center"/>
    </xf>
    <xf numFmtId="49" fontId="5" fillId="4" borderId="12"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protection locked="0"/>
    </xf>
    <xf numFmtId="0" fontId="10" fillId="0" borderId="0" xfId="0" applyFont="1" applyFill="1" applyBorder="1" applyAlignment="1">
      <alignment vertical="center"/>
    </xf>
    <xf numFmtId="0" fontId="25" fillId="0" borderId="0" xfId="0" applyFont="1" applyFill="1" applyBorder="1" applyAlignment="1">
      <alignment horizontal="left" vertical="center"/>
    </xf>
    <xf numFmtId="0" fontId="6" fillId="32" borderId="12" xfId="0" applyFont="1" applyFill="1" applyBorder="1" applyAlignment="1">
      <alignment horizontal="center" vertical="center"/>
    </xf>
    <xf numFmtId="0" fontId="5" fillId="0" borderId="15" xfId="0" applyFont="1" applyFill="1" applyBorder="1" applyAlignment="1">
      <alignment/>
    </xf>
    <xf numFmtId="0" fontId="5" fillId="0" borderId="0" xfId="0" applyFont="1" applyFill="1" applyBorder="1" applyAlignment="1">
      <alignment/>
    </xf>
    <xf numFmtId="0" fontId="5" fillId="0" borderId="27" xfId="0" applyFont="1" applyFill="1" applyBorder="1" applyAlignment="1">
      <alignment/>
    </xf>
    <xf numFmtId="182" fontId="5" fillId="4" borderId="0" xfId="0" applyNumberFormat="1" applyFont="1" applyFill="1" applyBorder="1" applyAlignment="1" applyProtection="1">
      <alignment/>
      <protection locked="0"/>
    </xf>
    <xf numFmtId="178" fontId="5" fillId="0" borderId="0" xfId="0" applyNumberFormat="1" applyFont="1" applyFill="1" applyBorder="1" applyAlignment="1">
      <alignment/>
    </xf>
    <xf numFmtId="0" fontId="14" fillId="0" borderId="0" xfId="0" applyFont="1" applyFill="1" applyBorder="1" applyAlignment="1">
      <alignment/>
    </xf>
    <xf numFmtId="0" fontId="25" fillId="0" borderId="0" xfId="0" applyFont="1" applyFill="1" applyBorder="1" applyAlignment="1">
      <alignment horizontal="left"/>
    </xf>
    <xf numFmtId="0" fontId="25" fillId="0" borderId="27" xfId="0" applyFont="1" applyFill="1" applyBorder="1" applyAlignment="1">
      <alignment horizontal="left"/>
    </xf>
    <xf numFmtId="0" fontId="5" fillId="0" borderId="27" xfId="0" applyFont="1" applyFill="1" applyBorder="1" applyAlignment="1">
      <alignment horizontal="left"/>
    </xf>
    <xf numFmtId="0" fontId="6" fillId="32" borderId="62" xfId="0" applyFont="1" applyFill="1" applyBorder="1" applyAlignment="1">
      <alignment horizontal="left"/>
    </xf>
    <xf numFmtId="0" fontId="6" fillId="32" borderId="62" xfId="0" applyFont="1" applyFill="1" applyBorder="1" applyAlignment="1">
      <alignment horizontal="center"/>
    </xf>
    <xf numFmtId="0" fontId="5" fillId="0" borderId="34" xfId="0" applyFont="1" applyFill="1" applyBorder="1" applyAlignment="1">
      <alignment/>
    </xf>
    <xf numFmtId="0" fontId="5" fillId="0" borderId="35" xfId="0" applyFont="1" applyFill="1" applyBorder="1" applyAlignment="1">
      <alignment/>
    </xf>
    <xf numFmtId="0" fontId="5" fillId="0" borderId="36" xfId="0" applyFont="1" applyFill="1" applyBorder="1" applyAlignment="1">
      <alignment/>
    </xf>
    <xf numFmtId="0" fontId="6" fillId="32" borderId="63" xfId="0" applyFont="1" applyFill="1" applyBorder="1" applyAlignment="1">
      <alignment horizontal="right"/>
    </xf>
    <xf numFmtId="182" fontId="5" fillId="0" borderId="27" xfId="0" applyNumberFormat="1" applyFont="1" applyFill="1" applyBorder="1" applyAlignment="1">
      <alignment/>
    </xf>
    <xf numFmtId="0" fontId="32" fillId="0" borderId="15" xfId="0" applyFont="1" applyFill="1" applyBorder="1" applyAlignment="1">
      <alignment horizontal="left"/>
    </xf>
    <xf numFmtId="0" fontId="32" fillId="0" borderId="0" xfId="0" applyFont="1" applyFill="1" applyBorder="1" applyAlignment="1">
      <alignment horizontal="left"/>
    </xf>
    <xf numFmtId="0" fontId="15" fillId="0" borderId="15" xfId="0" applyFont="1" applyFill="1" applyBorder="1" applyAlignment="1">
      <alignment/>
    </xf>
    <xf numFmtId="0" fontId="15" fillId="0" borderId="0" xfId="0" applyFont="1" applyFill="1" applyBorder="1" applyAlignment="1">
      <alignment horizontal="left"/>
    </xf>
    <xf numFmtId="0" fontId="15" fillId="0" borderId="0" xfId="0" applyFont="1" applyFill="1" applyBorder="1" applyAlignment="1">
      <alignment/>
    </xf>
    <xf numFmtId="0" fontId="5" fillId="0" borderId="27" xfId="0" applyFont="1" applyFill="1" applyBorder="1" applyAlignment="1" applyProtection="1">
      <alignment horizontal="left" vertical="center"/>
      <protection/>
    </xf>
    <xf numFmtId="0" fontId="5" fillId="0" borderId="30" xfId="0" applyFont="1" applyFill="1" applyBorder="1" applyAlignment="1" applyProtection="1">
      <alignment horizontal="left" vertical="center"/>
      <protection/>
    </xf>
    <xf numFmtId="0" fontId="5" fillId="0" borderId="31" xfId="0" applyFont="1" applyFill="1" applyBorder="1" applyAlignment="1" applyProtection="1">
      <alignment horizontal="left" vertical="center"/>
      <protection/>
    </xf>
    <xf numFmtId="178" fontId="5" fillId="4" borderId="27" xfId="0" applyNumberFormat="1" applyFont="1" applyFill="1" applyBorder="1" applyAlignment="1" applyProtection="1">
      <alignment vertical="center"/>
      <protection locked="0"/>
    </xf>
    <xf numFmtId="0" fontId="5" fillId="4" borderId="0" xfId="0" applyFont="1" applyFill="1" applyBorder="1" applyAlignment="1" applyProtection="1">
      <alignment horizontal="left" vertical="center"/>
      <protection/>
    </xf>
    <xf numFmtId="178" fontId="5" fillId="0" borderId="0" xfId="0" applyNumberFormat="1" applyFont="1" applyFill="1" applyBorder="1" applyAlignment="1" applyProtection="1">
      <alignment horizontal="left" vertical="center"/>
      <protection/>
    </xf>
    <xf numFmtId="0" fontId="24" fillId="0" borderId="0" xfId="0" applyFont="1" applyFill="1" applyBorder="1" applyAlignment="1" applyProtection="1">
      <alignment horizontal="left" vertical="center"/>
      <protection/>
    </xf>
    <xf numFmtId="178" fontId="5" fillId="0" borderId="0" xfId="0" applyNumberFormat="1" applyFont="1" applyFill="1" applyBorder="1" applyAlignment="1" applyProtection="1">
      <alignment horizontal="left" vertical="center" wrapText="1"/>
      <protection/>
    </xf>
    <xf numFmtId="178" fontId="6" fillId="32" borderId="62" xfId="0" applyNumberFormat="1" applyFont="1" applyFill="1" applyBorder="1" applyAlignment="1" applyProtection="1">
      <alignment horizontal="center" vertical="center" wrapText="1"/>
      <protection/>
    </xf>
    <xf numFmtId="0" fontId="33" fillId="0" borderId="27" xfId="0" applyFont="1" applyFill="1" applyBorder="1" applyAlignment="1" applyProtection="1">
      <alignment horizontal="left" vertical="center" wrapText="1"/>
      <protection/>
    </xf>
    <xf numFmtId="178" fontId="5" fillId="0" borderId="35" xfId="0" applyNumberFormat="1" applyFont="1" applyFill="1" applyBorder="1" applyAlignment="1" applyProtection="1">
      <alignment vertical="center" wrapText="1"/>
      <protection/>
    </xf>
    <xf numFmtId="0" fontId="34" fillId="0" borderId="27" xfId="0" applyFont="1" applyFill="1" applyBorder="1" applyAlignment="1" applyProtection="1">
      <alignment horizontal="left" vertical="center" wrapText="1"/>
      <protection/>
    </xf>
    <xf numFmtId="0" fontId="35" fillId="0" borderId="0" xfId="0" applyFont="1" applyFill="1" applyBorder="1" applyAlignment="1" applyProtection="1">
      <alignment horizontal="right" vertical="center" wrapText="1"/>
      <protection/>
    </xf>
    <xf numFmtId="178" fontId="34" fillId="0" borderId="27" xfId="0" applyNumberFormat="1" applyFont="1" applyFill="1" applyBorder="1" applyAlignment="1" applyProtection="1">
      <alignment horizontal="left" vertical="center" wrapText="1"/>
      <protection/>
    </xf>
    <xf numFmtId="178" fontId="5" fillId="4" borderId="24" xfId="0" applyNumberFormat="1" applyFont="1" applyFill="1" applyBorder="1" applyAlignment="1" applyProtection="1">
      <alignment vertical="center" wrapText="1"/>
      <protection locked="0"/>
    </xf>
    <xf numFmtId="0" fontId="6"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wrapText="1"/>
      <protection/>
    </xf>
    <xf numFmtId="178" fontId="6" fillId="0" borderId="0" xfId="0" applyNumberFormat="1" applyFont="1" applyFill="1" applyBorder="1" applyAlignment="1" applyProtection="1">
      <alignment vertical="center" wrapText="1"/>
      <protection/>
    </xf>
    <xf numFmtId="178" fontId="13" fillId="0" borderId="0" xfId="0" applyNumberFormat="1" applyFont="1" applyFill="1" applyBorder="1" applyAlignment="1" applyProtection="1">
      <alignment vertical="center" wrapText="1"/>
      <protection/>
    </xf>
    <xf numFmtId="178" fontId="36" fillId="0" borderId="27" xfId="0" applyNumberFormat="1" applyFont="1" applyFill="1" applyBorder="1" applyAlignment="1" applyProtection="1">
      <alignment horizontal="left" vertical="center" wrapText="1"/>
      <protection/>
    </xf>
    <xf numFmtId="0" fontId="19" fillId="32" borderId="32" xfId="0" applyFont="1" applyFill="1" applyBorder="1" applyAlignment="1" applyProtection="1">
      <alignment horizontal="left" vertical="center" wrapText="1"/>
      <protection/>
    </xf>
    <xf numFmtId="178" fontId="33" fillId="0" borderId="27" xfId="0" applyNumberFormat="1" applyFont="1" applyFill="1" applyBorder="1" applyAlignment="1" applyProtection="1">
      <alignment horizontal="left" vertical="center" wrapText="1"/>
      <protection/>
    </xf>
    <xf numFmtId="0" fontId="25" fillId="0" borderId="0" xfId="0" applyFont="1" applyFill="1" applyBorder="1" applyAlignment="1" applyProtection="1">
      <alignment horizontal="left" vertical="center"/>
      <protection/>
    </xf>
    <xf numFmtId="0" fontId="6" fillId="32" borderId="18" xfId="0" applyFont="1" applyFill="1" applyBorder="1" applyAlignment="1" applyProtection="1">
      <alignment horizontal="center" vertical="center" wrapText="1"/>
      <protection/>
    </xf>
    <xf numFmtId="0" fontId="6" fillId="32" borderId="18" xfId="0" applyFont="1" applyFill="1" applyBorder="1" applyAlignment="1" applyProtection="1" quotePrefix="1">
      <alignment horizontal="center" vertical="center" wrapText="1"/>
      <protection/>
    </xf>
    <xf numFmtId="0" fontId="5" fillId="4" borderId="52" xfId="0" applyFont="1" applyFill="1" applyBorder="1" applyAlignment="1" applyProtection="1">
      <alignment horizontal="left" vertical="center" wrapText="1"/>
      <protection locked="0"/>
    </xf>
    <xf numFmtId="0" fontId="5" fillId="4" borderId="50" xfId="0" applyFont="1" applyFill="1" applyBorder="1" applyAlignment="1" applyProtection="1">
      <alignment horizontal="left" vertical="center" wrapText="1"/>
      <protection/>
    </xf>
    <xf numFmtId="0" fontId="5" fillId="4" borderId="12" xfId="0" applyFont="1" applyFill="1" applyBorder="1" applyAlignment="1" applyProtection="1">
      <alignment horizontal="left" vertical="center" wrapText="1"/>
      <protection/>
    </xf>
    <xf numFmtId="0" fontId="5" fillId="4" borderId="53" xfId="0" applyFont="1" applyFill="1" applyBorder="1" applyAlignment="1" applyProtection="1">
      <alignment horizontal="left" vertical="center" wrapText="1"/>
      <protection locked="0"/>
    </xf>
    <xf numFmtId="0" fontId="5" fillId="4" borderId="57" xfId="0" applyFont="1" applyFill="1" applyBorder="1" applyAlignment="1" applyProtection="1">
      <alignment horizontal="left" vertical="center" wrapText="1"/>
      <protection/>
    </xf>
    <xf numFmtId="0" fontId="19" fillId="32" borderId="29" xfId="0" applyFont="1" applyFill="1" applyBorder="1" applyAlignment="1" applyProtection="1">
      <alignment horizontal="center" vertical="center" wrapText="1"/>
      <protection/>
    </xf>
    <xf numFmtId="0" fontId="19" fillId="32" borderId="64" xfId="0" applyFont="1" applyFill="1" applyBorder="1" applyAlignment="1" applyProtection="1">
      <alignment horizontal="center" vertical="center" wrapText="1"/>
      <protection/>
    </xf>
    <xf numFmtId="178" fontId="5" fillId="0" borderId="30" xfId="0" applyNumberFormat="1" applyFont="1" applyFill="1" applyBorder="1" applyAlignment="1" applyProtection="1">
      <alignment horizontal="left" vertical="center"/>
      <protection/>
    </xf>
    <xf numFmtId="0" fontId="5" fillId="0" borderId="34" xfId="0" applyFont="1" applyFill="1" applyBorder="1" applyAlignment="1" applyProtection="1">
      <alignment horizontal="left" vertical="center"/>
      <protection/>
    </xf>
    <xf numFmtId="0" fontId="5" fillId="0" borderId="35" xfId="0" applyFont="1" applyFill="1" applyBorder="1" applyAlignment="1" applyProtection="1">
      <alignment horizontal="left" vertical="center"/>
      <protection/>
    </xf>
    <xf numFmtId="178" fontId="5" fillId="0" borderId="35" xfId="0" applyNumberFormat="1" applyFont="1" applyFill="1" applyBorder="1" applyAlignment="1" applyProtection="1">
      <alignment horizontal="left" vertical="center"/>
      <protection/>
    </xf>
    <xf numFmtId="0" fontId="5" fillId="0" borderId="36" xfId="0" applyFont="1" applyFill="1" applyBorder="1" applyAlignment="1" applyProtection="1">
      <alignment horizontal="left" vertical="center"/>
      <protection/>
    </xf>
    <xf numFmtId="0" fontId="30" fillId="0" borderId="34" xfId="0" applyFont="1" applyFill="1" applyBorder="1" applyAlignment="1">
      <alignment vertical="center"/>
    </xf>
    <xf numFmtId="0" fontId="5" fillId="0" borderId="35" xfId="0" applyFont="1" applyFill="1" applyBorder="1" applyAlignment="1" applyProtection="1">
      <alignment vertical="center"/>
      <protection/>
    </xf>
    <xf numFmtId="0" fontId="5" fillId="0" borderId="36" xfId="0" applyFont="1" applyFill="1" applyBorder="1" applyAlignment="1">
      <alignment vertical="center"/>
    </xf>
    <xf numFmtId="49" fontId="33" fillId="0" borderId="0" xfId="0" applyNumberFormat="1" applyFont="1" applyFill="1" applyBorder="1" applyAlignment="1" applyProtection="1">
      <alignment vertical="center"/>
      <protection/>
    </xf>
    <xf numFmtId="49" fontId="33" fillId="0" borderId="0" xfId="0" applyNumberFormat="1" applyFont="1" applyFill="1" applyBorder="1" applyAlignment="1" applyProtection="1">
      <alignment horizontal="center" vertical="center"/>
      <protection/>
    </xf>
    <xf numFmtId="0" fontId="30" fillId="0" borderId="0" xfId="0" applyFont="1" applyFill="1" applyBorder="1" applyAlignment="1">
      <alignment horizontal="center" vertical="top"/>
    </xf>
    <xf numFmtId="0" fontId="5" fillId="0" borderId="0" xfId="0" applyFont="1" applyFill="1" applyBorder="1" applyAlignment="1">
      <alignment horizontal="center" vertical="top"/>
    </xf>
    <xf numFmtId="0" fontId="5" fillId="0" borderId="0" xfId="0" applyFont="1" applyFill="1" applyBorder="1" applyAlignment="1">
      <alignment vertical="top"/>
    </xf>
    <xf numFmtId="0" fontId="5" fillId="0" borderId="0" xfId="0" applyFont="1" applyFill="1" applyBorder="1" applyAlignment="1">
      <alignment horizontal="right" vertical="top"/>
    </xf>
    <xf numFmtId="178" fontId="5" fillId="4" borderId="0" xfId="0" applyNumberFormat="1" applyFont="1" applyFill="1" applyBorder="1" applyAlignment="1" applyProtection="1">
      <alignment vertical="top"/>
      <protection locked="0"/>
    </xf>
    <xf numFmtId="0" fontId="5" fillId="4" borderId="0" xfId="0" applyFont="1" applyFill="1" applyBorder="1" applyAlignment="1" applyProtection="1">
      <alignment vertical="top"/>
      <protection locked="0"/>
    </xf>
    <xf numFmtId="0" fontId="6" fillId="0" borderId="15" xfId="0" applyFont="1" applyFill="1" applyBorder="1" applyAlignment="1">
      <alignment/>
    </xf>
    <xf numFmtId="0" fontId="6" fillId="0" borderId="0" xfId="0" applyFont="1" applyFill="1" applyBorder="1" applyAlignment="1">
      <alignment/>
    </xf>
    <xf numFmtId="49" fontId="33" fillId="0" borderId="35" xfId="0" applyNumberFormat="1" applyFont="1" applyFill="1" applyBorder="1" applyAlignment="1" applyProtection="1">
      <alignment horizontal="center" vertical="center"/>
      <protection/>
    </xf>
    <xf numFmtId="178" fontId="5" fillId="4" borderId="27" xfId="0" applyNumberFormat="1" applyFont="1" applyFill="1" applyBorder="1" applyAlignment="1" applyProtection="1">
      <alignment vertical="top"/>
      <protection locked="0"/>
    </xf>
    <xf numFmtId="49" fontId="33" fillId="0" borderId="34" xfId="0" applyNumberFormat="1" applyFont="1" applyFill="1" applyBorder="1" applyAlignment="1" applyProtection="1">
      <alignment vertical="center"/>
      <protection/>
    </xf>
    <xf numFmtId="49" fontId="33" fillId="0" borderId="15" xfId="0" applyNumberFormat="1" applyFont="1" applyFill="1" applyBorder="1" applyAlignment="1" applyProtection="1">
      <alignment vertical="center"/>
      <protection/>
    </xf>
    <xf numFmtId="0" fontId="19" fillId="32" borderId="14" xfId="0" applyFont="1" applyFill="1" applyBorder="1" applyAlignment="1">
      <alignment horizontal="right" vertical="top"/>
    </xf>
    <xf numFmtId="178" fontId="19" fillId="32" borderId="14" xfId="0" applyNumberFormat="1" applyFont="1" applyFill="1" applyBorder="1" applyAlignment="1">
      <alignment horizontal="right" vertical="top"/>
    </xf>
    <xf numFmtId="178" fontId="19" fillId="32" borderId="46" xfId="0" applyNumberFormat="1" applyFont="1" applyFill="1" applyBorder="1" applyAlignment="1">
      <alignment horizontal="right" vertical="top"/>
    </xf>
    <xf numFmtId="0" fontId="19" fillId="32" borderId="13" xfId="0" applyFont="1" applyFill="1" applyBorder="1" applyAlignment="1">
      <alignment horizontal="center" vertical="top"/>
    </xf>
    <xf numFmtId="177" fontId="6" fillId="32" borderId="13" xfId="0" applyNumberFormat="1" applyFont="1" applyFill="1" applyBorder="1" applyAlignment="1">
      <alignment horizontal="center" vertical="center"/>
    </xf>
    <xf numFmtId="177" fontId="6" fillId="32" borderId="46" xfId="0" applyNumberFormat="1" applyFont="1" applyFill="1" applyBorder="1" applyAlignment="1">
      <alignment horizontal="center" vertical="center"/>
    </xf>
    <xf numFmtId="0" fontId="38" fillId="0" borderId="0" xfId="0" applyNumberFormat="1" applyFont="1" applyFill="1" applyBorder="1" applyAlignment="1" applyProtection="1">
      <alignment horizontal="center" vertical="center"/>
      <protection/>
    </xf>
    <xf numFmtId="0" fontId="5" fillId="0" borderId="0" xfId="0" applyFont="1" applyFill="1" applyBorder="1" applyAlignment="1">
      <alignment horizontal="center" vertical="center" wrapText="1"/>
    </xf>
    <xf numFmtId="0" fontId="5" fillId="0" borderId="0" xfId="0" applyFont="1" applyFill="1" applyBorder="1" applyAlignment="1" applyProtection="1">
      <alignment vertical="center" wrapText="1"/>
      <protection/>
    </xf>
    <xf numFmtId="3" fontId="5" fillId="0" borderId="0" xfId="0" applyNumberFormat="1" applyFont="1" applyFill="1" applyBorder="1" applyAlignment="1" applyProtection="1">
      <alignment vertical="center" wrapText="1"/>
      <protection/>
    </xf>
    <xf numFmtId="3" fontId="5" fillId="4" borderId="0" xfId="0" applyNumberFormat="1" applyFont="1" applyFill="1" applyBorder="1" applyAlignment="1" applyProtection="1">
      <alignment vertical="center" wrapText="1"/>
      <protection locked="0"/>
    </xf>
    <xf numFmtId="0" fontId="14" fillId="32" borderId="32" xfId="0" applyFont="1" applyFill="1" applyBorder="1" applyAlignment="1">
      <alignment horizontal="center" vertical="center" wrapText="1"/>
    </xf>
    <xf numFmtId="0" fontId="6" fillId="0" borderId="27" xfId="0" applyFont="1" applyFill="1" applyBorder="1" applyAlignment="1">
      <alignment vertical="center"/>
    </xf>
    <xf numFmtId="0" fontId="5" fillId="0" borderId="31" xfId="0" applyFont="1" applyFill="1" applyBorder="1" applyAlignment="1">
      <alignment vertical="center"/>
    </xf>
    <xf numFmtId="0" fontId="39" fillId="0" borderId="35" xfId="0" applyFont="1" applyFill="1" applyBorder="1" applyAlignment="1" applyProtection="1">
      <alignment horizontal="left" vertical="center"/>
      <protection/>
    </xf>
    <xf numFmtId="0" fontId="33" fillId="34" borderId="65" xfId="0" applyFont="1" applyFill="1" applyBorder="1" applyAlignment="1" applyProtection="1">
      <alignment horizontal="center" vertical="center"/>
      <protection/>
    </xf>
    <xf numFmtId="0" fontId="33" fillId="34" borderId="66" xfId="0" applyFont="1" applyFill="1" applyBorder="1" applyAlignment="1" applyProtection="1">
      <alignment horizontal="center" vertical="center"/>
      <protection/>
    </xf>
    <xf numFmtId="178" fontId="5" fillId="0" borderId="27" xfId="0" applyNumberFormat="1" applyFont="1" applyFill="1" applyBorder="1" applyAlignment="1" applyProtection="1">
      <alignment horizontal="left" vertical="center"/>
      <protection/>
    </xf>
    <xf numFmtId="0" fontId="30" fillId="0" borderId="0" xfId="0" applyFont="1" applyFill="1" applyBorder="1" applyAlignment="1" applyProtection="1">
      <alignment horizontal="left" vertical="center" wrapText="1"/>
      <protection/>
    </xf>
    <xf numFmtId="1" fontId="6" fillId="0" borderId="0" xfId="0" applyNumberFormat="1" applyFont="1" applyFill="1" applyBorder="1" applyAlignment="1" applyProtection="1">
      <alignment horizontal="left" vertical="center"/>
      <protection/>
    </xf>
    <xf numFmtId="177" fontId="6" fillId="0" borderId="27" xfId="0" applyNumberFormat="1" applyFont="1" applyFill="1" applyBorder="1" applyAlignment="1" applyProtection="1">
      <alignment horizontal="center" vertical="center" wrapText="1"/>
      <protection/>
    </xf>
    <xf numFmtId="177" fontId="6" fillId="32" borderId="62" xfId="0" applyNumberFormat="1" applyFont="1" applyFill="1" applyBorder="1" applyAlignment="1" applyProtection="1">
      <alignment horizontal="center" vertical="center" wrapText="1"/>
      <protection/>
    </xf>
    <xf numFmtId="178" fontId="5" fillId="0" borderId="27" xfId="0" applyNumberFormat="1" applyFont="1" applyFill="1" applyBorder="1" applyAlignment="1" applyProtection="1">
      <alignment vertical="center" wrapText="1"/>
      <protection/>
    </xf>
    <xf numFmtId="0" fontId="5" fillId="4" borderId="0" xfId="0" applyFont="1" applyFill="1" applyBorder="1" applyAlignment="1" applyProtection="1">
      <alignment horizontal="left" vertical="center" wrapText="1"/>
      <protection locked="0"/>
    </xf>
    <xf numFmtId="0" fontId="14" fillId="32" borderId="0" xfId="0" applyFont="1" applyFill="1" applyBorder="1" applyAlignment="1" applyProtection="1">
      <alignment horizontal="center" vertical="center" wrapText="1"/>
      <protection/>
    </xf>
    <xf numFmtId="178" fontId="6" fillId="0" borderId="27" xfId="0" applyNumberFormat="1" applyFont="1" applyFill="1" applyBorder="1" applyAlignment="1" applyProtection="1">
      <alignment vertical="center" wrapText="1"/>
      <protection/>
    </xf>
    <xf numFmtId="0" fontId="40" fillId="32" borderId="62" xfId="0" applyFont="1" applyFill="1" applyBorder="1" applyAlignment="1" applyProtection="1">
      <alignment horizontal="left" vertical="center"/>
      <protection/>
    </xf>
    <xf numFmtId="178" fontId="19" fillId="32" borderId="67" xfId="0" applyNumberFormat="1" applyFont="1" applyFill="1" applyBorder="1" applyAlignment="1" applyProtection="1">
      <alignment vertical="center" wrapText="1"/>
      <protection/>
    </xf>
    <xf numFmtId="178" fontId="5" fillId="0" borderId="27" xfId="0" applyNumberFormat="1" applyFont="1" applyFill="1" applyBorder="1" applyAlignment="1" applyProtection="1">
      <alignment vertical="center"/>
      <protection/>
    </xf>
    <xf numFmtId="0" fontId="5" fillId="0" borderId="29" xfId="0" applyFont="1" applyFill="1" applyBorder="1" applyAlignment="1" applyProtection="1">
      <alignment horizontal="left" vertical="center"/>
      <protection/>
    </xf>
    <xf numFmtId="49" fontId="33" fillId="34" borderId="49" xfId="0" applyNumberFormat="1" applyFont="1" applyFill="1" applyBorder="1" applyAlignment="1">
      <alignment/>
    </xf>
    <xf numFmtId="0" fontId="33" fillId="34" borderId="51" xfId="0" applyFont="1" applyFill="1" applyBorder="1" applyAlignment="1">
      <alignment horizontal="center"/>
    </xf>
    <xf numFmtId="0" fontId="5" fillId="0" borderId="0" xfId="0" applyFont="1" applyAlignment="1">
      <alignment/>
    </xf>
    <xf numFmtId="49" fontId="33" fillId="34" borderId="52" xfId="0" applyNumberFormat="1" applyFont="1" applyFill="1" applyBorder="1" applyAlignment="1">
      <alignment/>
    </xf>
    <xf numFmtId="0" fontId="33" fillId="34" borderId="48" xfId="0" applyFont="1" applyFill="1" applyBorder="1" applyAlignment="1">
      <alignment horizontal="center"/>
    </xf>
    <xf numFmtId="49" fontId="33" fillId="34" borderId="53" xfId="0" applyNumberFormat="1" applyFont="1" applyFill="1" applyBorder="1" applyAlignment="1">
      <alignment/>
    </xf>
    <xf numFmtId="0" fontId="5" fillId="0" borderId="0" xfId="0" applyFont="1" applyBorder="1" applyAlignment="1">
      <alignment/>
    </xf>
    <xf numFmtId="0" fontId="5" fillId="0" borderId="34" xfId="0" applyFont="1" applyFill="1" applyBorder="1" applyAlignment="1" applyProtection="1">
      <alignment/>
      <protection/>
    </xf>
    <xf numFmtId="0" fontId="5" fillId="0" borderId="35" xfId="0" applyFont="1" applyFill="1" applyBorder="1" applyAlignment="1" applyProtection="1">
      <alignment/>
      <protection/>
    </xf>
    <xf numFmtId="0" fontId="5" fillId="0" borderId="36" xfId="0" applyFont="1" applyFill="1" applyBorder="1" applyAlignment="1" applyProtection="1">
      <alignment/>
      <protection/>
    </xf>
    <xf numFmtId="0" fontId="5" fillId="0" borderId="27" xfId="0" applyFont="1" applyFill="1" applyBorder="1" applyAlignment="1" applyProtection="1">
      <alignment/>
      <protection/>
    </xf>
    <xf numFmtId="0" fontId="5" fillId="0" borderId="12" xfId="0" applyFont="1" applyFill="1" applyBorder="1" applyAlignment="1" applyProtection="1">
      <alignment/>
      <protection/>
    </xf>
    <xf numFmtId="182" fontId="5" fillId="0" borderId="0" xfId="0" applyNumberFormat="1" applyFont="1" applyBorder="1" applyAlignment="1" applyProtection="1">
      <alignment/>
      <protection/>
    </xf>
    <xf numFmtId="0" fontId="5" fillId="4" borderId="12" xfId="0" applyFont="1" applyFill="1" applyBorder="1" applyAlignment="1" applyProtection="1">
      <alignment/>
      <protection locked="0"/>
    </xf>
    <xf numFmtId="0" fontId="19" fillId="32" borderId="12" xfId="0" applyFont="1" applyFill="1" applyBorder="1" applyAlignment="1" applyProtection="1">
      <alignment horizontal="center"/>
      <protection/>
    </xf>
    <xf numFmtId="0" fontId="5" fillId="0" borderId="49" xfId="0" applyFont="1" applyFill="1" applyBorder="1" applyAlignment="1" applyProtection="1">
      <alignment/>
      <protection/>
    </xf>
    <xf numFmtId="182" fontId="5" fillId="4" borderId="51" xfId="0" applyNumberFormat="1" applyFont="1" applyFill="1" applyBorder="1" applyAlignment="1" applyProtection="1">
      <alignment/>
      <protection locked="0"/>
    </xf>
    <xf numFmtId="0" fontId="33" fillId="0" borderId="52" xfId="0" applyFont="1" applyFill="1" applyBorder="1" applyAlignment="1" applyProtection="1">
      <alignment/>
      <protection/>
    </xf>
    <xf numFmtId="0" fontId="5" fillId="0" borderId="52" xfId="0" applyFont="1" applyFill="1" applyBorder="1" applyAlignment="1" applyProtection="1">
      <alignment/>
      <protection/>
    </xf>
    <xf numFmtId="0" fontId="19" fillId="0" borderId="52" xfId="0" applyFont="1" applyFill="1" applyBorder="1" applyAlignment="1" applyProtection="1">
      <alignment horizontal="center"/>
      <protection/>
    </xf>
    <xf numFmtId="182" fontId="19" fillId="32" borderId="48" xfId="0" applyNumberFormat="1" applyFont="1" applyFill="1" applyBorder="1" applyAlignment="1" applyProtection="1">
      <alignment/>
      <protection/>
    </xf>
    <xf numFmtId="0" fontId="19" fillId="0" borderId="52" xfId="0" applyFont="1" applyFill="1" applyBorder="1" applyAlignment="1" applyProtection="1">
      <alignment/>
      <protection/>
    </xf>
    <xf numFmtId="0" fontId="21" fillId="0" borderId="52" xfId="0" applyFont="1" applyFill="1" applyBorder="1" applyAlignment="1" applyProtection="1">
      <alignment/>
      <protection/>
    </xf>
    <xf numFmtId="9" fontId="5" fillId="4" borderId="48" xfId="0" applyNumberFormat="1" applyFont="1" applyFill="1" applyBorder="1" applyAlignment="1" applyProtection="1">
      <alignment/>
      <protection locked="0"/>
    </xf>
    <xf numFmtId="0" fontId="6" fillId="0" borderId="53" xfId="0" applyFont="1" applyFill="1" applyBorder="1" applyAlignment="1" applyProtection="1">
      <alignment horizontal="center"/>
      <protection/>
    </xf>
    <xf numFmtId="0" fontId="5" fillId="0" borderId="29" xfId="0" applyFont="1" applyFill="1" applyBorder="1" applyAlignment="1" applyProtection="1">
      <alignment/>
      <protection/>
    </xf>
    <xf numFmtId="0" fontId="5" fillId="0" borderId="30" xfId="0" applyFont="1" applyFill="1" applyBorder="1" applyAlignment="1" applyProtection="1">
      <alignment/>
      <protection/>
    </xf>
    <xf numFmtId="0" fontId="5" fillId="0" borderId="31" xfId="0" applyFont="1" applyFill="1" applyBorder="1" applyAlignment="1" applyProtection="1">
      <alignment/>
      <protection/>
    </xf>
    <xf numFmtId="0" fontId="6" fillId="0" borderId="59" xfId="0" applyFont="1" applyFill="1" applyBorder="1" applyAlignment="1" applyProtection="1">
      <alignment horizontal="center"/>
      <protection/>
    </xf>
    <xf numFmtId="182" fontId="5" fillId="0" borderId="34" xfId="0" applyNumberFormat="1" applyFont="1" applyFill="1" applyBorder="1" applyAlignment="1">
      <alignment vertical="center"/>
    </xf>
    <xf numFmtId="182" fontId="5" fillId="0" borderId="35" xfId="0" applyNumberFormat="1" applyFont="1" applyFill="1" applyBorder="1" applyAlignment="1">
      <alignment vertical="center"/>
    </xf>
    <xf numFmtId="182" fontId="5" fillId="0" borderId="36" xfId="0" applyNumberFormat="1" applyFont="1" applyFill="1" applyBorder="1" applyAlignment="1">
      <alignment vertical="center"/>
    </xf>
    <xf numFmtId="182" fontId="5" fillId="0" borderId="15" xfId="0" applyNumberFormat="1" applyFont="1" applyFill="1" applyBorder="1" applyAlignment="1">
      <alignment vertical="center"/>
    </xf>
    <xf numFmtId="182" fontId="5" fillId="0" borderId="0" xfId="0" applyNumberFormat="1" applyFont="1" applyFill="1" applyBorder="1" applyAlignment="1">
      <alignment vertical="center"/>
    </xf>
    <xf numFmtId="182" fontId="5" fillId="0" borderId="27" xfId="0" applyNumberFormat="1" applyFont="1" applyFill="1" applyBorder="1" applyAlignment="1">
      <alignment vertical="center"/>
    </xf>
    <xf numFmtId="182" fontId="6" fillId="0" borderId="15" xfId="0" applyNumberFormat="1" applyFont="1" applyFill="1" applyBorder="1" applyAlignment="1">
      <alignment horizontal="center" vertical="center"/>
    </xf>
    <xf numFmtId="182" fontId="6" fillId="0" borderId="0" xfId="0" applyNumberFormat="1" applyFont="1" applyFill="1" applyBorder="1" applyAlignment="1">
      <alignment horizontal="center" vertical="center"/>
    </xf>
    <xf numFmtId="182" fontId="42" fillId="32" borderId="54" xfId="0" applyNumberFormat="1" applyFont="1" applyFill="1" applyBorder="1" applyAlignment="1">
      <alignment horizontal="center" vertical="center"/>
    </xf>
    <xf numFmtId="182" fontId="42" fillId="32" borderId="55" xfId="0" applyNumberFormat="1" applyFont="1" applyFill="1" applyBorder="1" applyAlignment="1">
      <alignment horizontal="center" vertical="center"/>
    </xf>
    <xf numFmtId="182" fontId="42" fillId="32" borderId="68" xfId="0" applyNumberFormat="1" applyFont="1" applyFill="1" applyBorder="1" applyAlignment="1">
      <alignment horizontal="center" vertical="center"/>
    </xf>
    <xf numFmtId="182" fontId="42" fillId="32" borderId="69" xfId="0" applyNumberFormat="1" applyFont="1" applyFill="1" applyBorder="1" applyAlignment="1">
      <alignment horizontal="center" vertical="center"/>
    </xf>
    <xf numFmtId="182" fontId="6" fillId="0" borderId="27" xfId="0" applyNumberFormat="1" applyFont="1" applyFill="1" applyBorder="1" applyAlignment="1">
      <alignment horizontal="center" vertical="center"/>
    </xf>
    <xf numFmtId="49" fontId="5" fillId="4" borderId="52" xfId="0" applyNumberFormat="1" applyFont="1" applyFill="1" applyBorder="1" applyAlignment="1" applyProtection="1">
      <alignment horizontal="center" vertical="center"/>
      <protection locked="0"/>
    </xf>
    <xf numFmtId="182" fontId="5" fillId="4" borderId="50" xfId="0" applyNumberFormat="1" applyFont="1" applyFill="1" applyBorder="1" applyAlignment="1" applyProtection="1">
      <alignment vertical="center"/>
      <protection locked="0"/>
    </xf>
    <xf numFmtId="182" fontId="5" fillId="0" borderId="44" xfId="0" applyNumberFormat="1" applyFont="1" applyFill="1" applyBorder="1" applyAlignment="1">
      <alignment vertical="center"/>
    </xf>
    <xf numFmtId="182" fontId="5" fillId="4" borderId="65" xfId="0" applyNumberFormat="1" applyFont="1" applyFill="1" applyBorder="1" applyAlignment="1" applyProtection="1">
      <alignment vertical="center"/>
      <protection locked="0"/>
    </xf>
    <xf numFmtId="182" fontId="5" fillId="4" borderId="12" xfId="0" applyNumberFormat="1" applyFont="1" applyFill="1" applyBorder="1" applyAlignment="1" applyProtection="1">
      <alignment vertical="center"/>
      <protection locked="0"/>
    </xf>
    <xf numFmtId="182" fontId="5" fillId="0" borderId="13" xfId="0" applyNumberFormat="1" applyFont="1" applyFill="1" applyBorder="1" applyAlignment="1">
      <alignment vertical="center"/>
    </xf>
    <xf numFmtId="182" fontId="5" fillId="4" borderId="66" xfId="0" applyNumberFormat="1" applyFont="1" applyFill="1" applyBorder="1" applyAlignment="1" applyProtection="1">
      <alignment vertical="center"/>
      <protection locked="0"/>
    </xf>
    <xf numFmtId="49" fontId="5" fillId="4" borderId="53" xfId="0" applyNumberFormat="1" applyFont="1" applyFill="1" applyBorder="1" applyAlignment="1" applyProtection="1">
      <alignment horizontal="center" vertical="center"/>
      <protection locked="0"/>
    </xf>
    <xf numFmtId="182" fontId="5" fillId="4" borderId="57" xfId="0" applyNumberFormat="1" applyFont="1" applyFill="1" applyBorder="1" applyAlignment="1" applyProtection="1">
      <alignment vertical="center"/>
      <protection locked="0"/>
    </xf>
    <xf numFmtId="182" fontId="5" fillId="0" borderId="70" xfId="0" applyNumberFormat="1" applyFont="1" applyFill="1" applyBorder="1" applyAlignment="1">
      <alignment vertical="center"/>
    </xf>
    <xf numFmtId="49" fontId="19" fillId="32" borderId="54" xfId="0" applyNumberFormat="1" applyFont="1" applyFill="1" applyBorder="1" applyAlignment="1">
      <alignment horizontal="center" vertical="center"/>
    </xf>
    <xf numFmtId="182" fontId="19" fillId="32" borderId="55" xfId="0" applyNumberFormat="1" applyFont="1" applyFill="1" applyBorder="1" applyAlignment="1">
      <alignment vertical="center"/>
    </xf>
    <xf numFmtId="182" fontId="6" fillId="0" borderId="15" xfId="0" applyNumberFormat="1" applyFont="1" applyFill="1" applyBorder="1" applyAlignment="1">
      <alignment horizontal="center" vertical="center" wrapText="1"/>
    </xf>
    <xf numFmtId="182" fontId="6" fillId="32" borderId="54" xfId="0" applyNumberFormat="1" applyFont="1" applyFill="1" applyBorder="1" applyAlignment="1">
      <alignment horizontal="center" vertical="center" wrapText="1"/>
    </xf>
    <xf numFmtId="182" fontId="6" fillId="32" borderId="55" xfId="0" applyNumberFormat="1" applyFont="1" applyFill="1" applyBorder="1" applyAlignment="1">
      <alignment horizontal="center" vertical="center" wrapText="1"/>
    </xf>
    <xf numFmtId="182" fontId="6" fillId="32" borderId="56" xfId="0" applyNumberFormat="1" applyFont="1" applyFill="1" applyBorder="1" applyAlignment="1">
      <alignment horizontal="center" vertical="center" wrapText="1"/>
    </xf>
    <xf numFmtId="182" fontId="5" fillId="0" borderId="50" xfId="0" applyNumberFormat="1" applyFont="1" applyFill="1" applyBorder="1" applyAlignment="1">
      <alignment vertical="center"/>
    </xf>
    <xf numFmtId="182" fontId="5" fillId="0" borderId="51" xfId="0" applyNumberFormat="1" applyFont="1" applyFill="1" applyBorder="1" applyAlignment="1">
      <alignment vertical="center"/>
    </xf>
    <xf numFmtId="182" fontId="5" fillId="0" borderId="52" xfId="0" applyNumberFormat="1" applyFont="1" applyFill="1" applyBorder="1" applyAlignment="1">
      <alignment vertical="center"/>
    </xf>
    <xf numFmtId="182" fontId="5" fillId="0" borderId="12" xfId="0" applyNumberFormat="1" applyFont="1" applyFill="1" applyBorder="1" applyAlignment="1">
      <alignment vertical="center"/>
    </xf>
    <xf numFmtId="182" fontId="5" fillId="0" borderId="48" xfId="0" applyNumberFormat="1" applyFont="1" applyFill="1" applyBorder="1" applyAlignment="1">
      <alignment vertical="center"/>
    </xf>
    <xf numFmtId="182" fontId="5" fillId="0" borderId="53" xfId="0" applyNumberFormat="1" applyFont="1" applyFill="1" applyBorder="1" applyAlignment="1">
      <alignment vertical="center"/>
    </xf>
    <xf numFmtId="182" fontId="5" fillId="0" borderId="57" xfId="0" applyNumberFormat="1" applyFont="1" applyFill="1" applyBorder="1" applyAlignment="1">
      <alignment vertical="center"/>
    </xf>
    <xf numFmtId="182" fontId="5" fillId="0" borderId="58" xfId="0" applyNumberFormat="1" applyFont="1" applyFill="1" applyBorder="1" applyAlignment="1">
      <alignment vertical="center"/>
    </xf>
    <xf numFmtId="182" fontId="19" fillId="0" borderId="15" xfId="0" applyNumberFormat="1" applyFont="1" applyFill="1" applyBorder="1" applyAlignment="1">
      <alignment vertical="center"/>
    </xf>
    <xf numFmtId="182" fontId="19" fillId="32" borderId="54" xfId="0" applyNumberFormat="1" applyFont="1" applyFill="1" applyBorder="1" applyAlignment="1">
      <alignment horizontal="center" vertical="center"/>
    </xf>
    <xf numFmtId="188" fontId="5" fillId="0" borderId="0" xfId="0" applyNumberFormat="1" applyFont="1" applyFill="1" applyBorder="1" applyAlignment="1" applyProtection="1">
      <alignment vertical="center"/>
      <protection hidden="1"/>
    </xf>
    <xf numFmtId="182" fontId="5" fillId="0" borderId="0" xfId="0" applyNumberFormat="1" applyFont="1" applyFill="1" applyBorder="1" applyAlignment="1" applyProtection="1">
      <alignment vertical="center"/>
      <protection hidden="1"/>
    </xf>
    <xf numFmtId="182" fontId="5" fillId="0" borderId="27" xfId="0" applyNumberFormat="1" applyFont="1" applyFill="1" applyBorder="1" applyAlignment="1" applyProtection="1">
      <alignment vertical="center"/>
      <protection hidden="1"/>
    </xf>
    <xf numFmtId="182" fontId="5" fillId="0" borderId="29" xfId="0" applyNumberFormat="1" applyFont="1" applyFill="1" applyBorder="1" applyAlignment="1">
      <alignment vertical="center"/>
    </xf>
    <xf numFmtId="182" fontId="5" fillId="0" borderId="30" xfId="0" applyNumberFormat="1" applyFont="1" applyFill="1" applyBorder="1" applyAlignment="1">
      <alignment vertical="center"/>
    </xf>
    <xf numFmtId="182" fontId="5" fillId="0" borderId="31" xfId="0" applyNumberFormat="1" applyFont="1" applyFill="1" applyBorder="1" applyAlignment="1">
      <alignment vertical="center"/>
    </xf>
    <xf numFmtId="179" fontId="5" fillId="0" borderId="35" xfId="0" applyNumberFormat="1" applyFont="1" applyFill="1" applyBorder="1" applyAlignment="1">
      <alignment vertical="center"/>
    </xf>
    <xf numFmtId="179" fontId="5" fillId="0" borderId="0" xfId="0" applyNumberFormat="1" applyFont="1" applyFill="1" applyBorder="1" applyAlignment="1">
      <alignment vertical="center"/>
    </xf>
    <xf numFmtId="179" fontId="43" fillId="32" borderId="54" xfId="0" applyNumberFormat="1" applyFont="1" applyFill="1" applyBorder="1" applyAlignment="1">
      <alignment horizontal="center" vertical="center"/>
    </xf>
    <xf numFmtId="182" fontId="43" fillId="32" borderId="55" xfId="0" applyNumberFormat="1" applyFont="1" applyFill="1" applyBorder="1" applyAlignment="1">
      <alignment horizontal="center" vertical="center"/>
    </xf>
    <xf numFmtId="182" fontId="43" fillId="32" borderId="56" xfId="0" applyNumberFormat="1" applyFont="1" applyFill="1" applyBorder="1" applyAlignment="1">
      <alignment horizontal="center" vertical="center" wrapText="1"/>
    </xf>
    <xf numFmtId="179" fontId="5" fillId="0" borderId="49" xfId="0" applyNumberFormat="1" applyFont="1" applyFill="1" applyBorder="1" applyAlignment="1">
      <alignment vertical="center"/>
    </xf>
    <xf numFmtId="182" fontId="5" fillId="4" borderId="51" xfId="0" applyNumberFormat="1" applyFont="1" applyFill="1" applyBorder="1" applyAlignment="1" applyProtection="1">
      <alignment vertical="center"/>
      <protection locked="0"/>
    </xf>
    <xf numFmtId="179" fontId="5" fillId="0" borderId="52" xfId="0" applyNumberFormat="1" applyFont="1" applyFill="1" applyBorder="1" applyAlignment="1">
      <alignment vertical="center"/>
    </xf>
    <xf numFmtId="182" fontId="5" fillId="4" borderId="48" xfId="0" applyNumberFormat="1" applyFont="1" applyFill="1" applyBorder="1" applyAlignment="1" applyProtection="1">
      <alignment vertical="center"/>
      <protection locked="0"/>
    </xf>
    <xf numFmtId="179" fontId="5" fillId="0" borderId="53" xfId="0" applyNumberFormat="1" applyFont="1" applyFill="1" applyBorder="1" applyAlignment="1">
      <alignment vertical="center"/>
    </xf>
    <xf numFmtId="182" fontId="5" fillId="4" borderId="58" xfId="0" applyNumberFormat="1" applyFont="1" applyFill="1" applyBorder="1" applyAlignment="1" applyProtection="1">
      <alignment vertical="center"/>
      <protection locked="0"/>
    </xf>
    <xf numFmtId="179" fontId="19" fillId="32" borderId="59" xfId="0" applyNumberFormat="1" applyFont="1" applyFill="1" applyBorder="1" applyAlignment="1">
      <alignment vertical="center"/>
    </xf>
    <xf numFmtId="182" fontId="19" fillId="32" borderId="61" xfId="0" applyNumberFormat="1" applyFont="1" applyFill="1" applyBorder="1" applyAlignment="1">
      <alignment horizontal="center" vertical="center"/>
    </xf>
    <xf numFmtId="182" fontId="19" fillId="32" borderId="71" xfId="0" applyNumberFormat="1" applyFont="1" applyFill="1" applyBorder="1" applyAlignment="1">
      <alignment vertical="center"/>
    </xf>
    <xf numFmtId="179" fontId="5" fillId="0" borderId="30" xfId="0" applyNumberFormat="1" applyFont="1" applyFill="1" applyBorder="1" applyAlignment="1">
      <alignment vertical="center"/>
    </xf>
    <xf numFmtId="49" fontId="33" fillId="34" borderId="49" xfId="0" applyNumberFormat="1" applyFont="1" applyFill="1" applyBorder="1" applyAlignment="1" applyProtection="1">
      <alignment vertical="center"/>
      <protection/>
    </xf>
    <xf numFmtId="0" fontId="33" fillId="34" borderId="51" xfId="0" applyFont="1" applyFill="1" applyBorder="1" applyAlignment="1" applyProtection="1">
      <alignment horizontal="center" vertical="center"/>
      <protection/>
    </xf>
    <xf numFmtId="180" fontId="14" fillId="0" borderId="15" xfId="0" applyNumberFormat="1" applyFont="1" applyFill="1" applyBorder="1" applyAlignment="1">
      <alignment horizontal="center" vertical="center" wrapText="1"/>
    </xf>
    <xf numFmtId="49" fontId="33" fillId="34" borderId="52" xfId="0" applyNumberFormat="1" applyFont="1" applyFill="1" applyBorder="1" applyAlignment="1" applyProtection="1">
      <alignment vertical="center"/>
      <protection/>
    </xf>
    <xf numFmtId="49" fontId="33" fillId="34" borderId="53" xfId="0" applyNumberFormat="1" applyFont="1" applyFill="1" applyBorder="1" applyAlignment="1" applyProtection="1">
      <alignment vertical="center"/>
      <protection/>
    </xf>
    <xf numFmtId="49" fontId="45" fillId="0" borderId="0" xfId="0" applyNumberFormat="1" applyFont="1" applyFill="1" applyAlignment="1" applyProtection="1">
      <alignment vertical="center"/>
      <protection/>
    </xf>
    <xf numFmtId="49" fontId="46" fillId="0" borderId="0" xfId="0" applyNumberFormat="1" applyFont="1" applyFill="1" applyBorder="1" applyAlignment="1" applyProtection="1">
      <alignment vertical="center"/>
      <protection/>
    </xf>
    <xf numFmtId="49" fontId="45" fillId="0" borderId="0" xfId="0" applyNumberFormat="1" applyFont="1" applyFill="1" applyBorder="1" applyAlignment="1" applyProtection="1">
      <alignment horizontal="center" vertical="center"/>
      <protection/>
    </xf>
    <xf numFmtId="49" fontId="45" fillId="0" borderId="0" xfId="0" applyNumberFormat="1" applyFont="1" applyFill="1" applyBorder="1" applyAlignment="1" applyProtection="1">
      <alignment vertical="center"/>
      <protection/>
    </xf>
    <xf numFmtId="49" fontId="45" fillId="0" borderId="0" xfId="0" applyNumberFormat="1" applyFont="1" applyAlignment="1" applyProtection="1">
      <alignment vertical="center"/>
      <protection/>
    </xf>
    <xf numFmtId="49" fontId="6" fillId="35" borderId="34" xfId="0" applyNumberFormat="1" applyFont="1" applyFill="1" applyBorder="1" applyAlignment="1" applyProtection="1">
      <alignment vertical="center"/>
      <protection/>
    </xf>
    <xf numFmtId="49" fontId="5" fillId="35" borderId="35" xfId="0" applyNumberFormat="1" applyFont="1" applyFill="1" applyBorder="1" applyAlignment="1" applyProtection="1">
      <alignment horizontal="center" vertical="center"/>
      <protection/>
    </xf>
    <xf numFmtId="49" fontId="5" fillId="35" borderId="35" xfId="0" applyNumberFormat="1" applyFont="1" applyFill="1" applyBorder="1" applyAlignment="1" applyProtection="1">
      <alignment vertical="center"/>
      <protection/>
    </xf>
    <xf numFmtId="49" fontId="5" fillId="35" borderId="36" xfId="0" applyNumberFormat="1" applyFont="1" applyFill="1" applyBorder="1" applyAlignment="1" applyProtection="1">
      <alignment vertical="center"/>
      <protection/>
    </xf>
    <xf numFmtId="49" fontId="6" fillId="35" borderId="15" xfId="0" applyNumberFormat="1" applyFont="1" applyFill="1" applyBorder="1" applyAlignment="1" applyProtection="1">
      <alignment vertical="center"/>
      <protection/>
    </xf>
    <xf numFmtId="49" fontId="5" fillId="35" borderId="0" xfId="0" applyNumberFormat="1" applyFont="1" applyFill="1" applyBorder="1" applyAlignment="1" applyProtection="1">
      <alignment horizontal="center" vertical="center"/>
      <protection/>
    </xf>
    <xf numFmtId="49" fontId="5" fillId="35" borderId="0" xfId="0" applyNumberFormat="1" applyFont="1" applyFill="1" applyBorder="1" applyAlignment="1" applyProtection="1">
      <alignment vertical="center"/>
      <protection/>
    </xf>
    <xf numFmtId="49" fontId="5" fillId="35" borderId="27" xfId="0" applyNumberFormat="1" applyFont="1" applyFill="1" applyBorder="1" applyAlignment="1" applyProtection="1">
      <alignment vertical="center"/>
      <protection/>
    </xf>
    <xf numFmtId="49" fontId="47" fillId="35" borderId="15" xfId="0" applyNumberFormat="1" applyFont="1" applyFill="1" applyBorder="1" applyAlignment="1" applyProtection="1">
      <alignment horizontal="center" vertical="center"/>
      <protection/>
    </xf>
    <xf numFmtId="49" fontId="38" fillId="35" borderId="0" xfId="0" applyNumberFormat="1" applyFont="1" applyFill="1" applyBorder="1" applyAlignment="1" applyProtection="1">
      <alignment horizontal="center" vertical="center"/>
      <protection/>
    </xf>
    <xf numFmtId="49" fontId="48" fillId="35" borderId="27" xfId="0" applyNumberFormat="1" applyFont="1" applyFill="1" applyBorder="1" applyAlignment="1" applyProtection="1">
      <alignment horizontal="center" vertical="center"/>
      <protection/>
    </xf>
    <xf numFmtId="179" fontId="5" fillId="35" borderId="0" xfId="0" applyNumberFormat="1" applyFont="1" applyFill="1" applyBorder="1" applyAlignment="1" applyProtection="1">
      <alignment horizontal="center" vertical="center"/>
      <protection locked="0"/>
    </xf>
    <xf numFmtId="3" fontId="5" fillId="35" borderId="0" xfId="0" applyNumberFormat="1" applyFont="1" applyFill="1" applyBorder="1" applyAlignment="1" applyProtection="1">
      <alignment horizontal="center" vertical="center"/>
      <protection locked="0"/>
    </xf>
    <xf numFmtId="3" fontId="5" fillId="35" borderId="0" xfId="0" applyNumberFormat="1" applyFont="1" applyFill="1" applyBorder="1" applyAlignment="1" applyProtection="1">
      <alignment vertical="center"/>
      <protection locked="0"/>
    </xf>
    <xf numFmtId="179" fontId="5" fillId="35" borderId="0" xfId="0" applyNumberFormat="1" applyFont="1" applyFill="1" applyBorder="1" applyAlignment="1" applyProtection="1">
      <alignment vertical="center"/>
      <protection/>
    </xf>
    <xf numFmtId="49" fontId="43" fillId="32" borderId="54" xfId="0" applyNumberFormat="1" applyFont="1" applyFill="1" applyBorder="1" applyAlignment="1" applyProtection="1">
      <alignment horizontal="center" vertical="center"/>
      <protection/>
    </xf>
    <xf numFmtId="49" fontId="43" fillId="32" borderId="55" xfId="0" applyNumberFormat="1" applyFont="1" applyFill="1" applyBorder="1" applyAlignment="1" applyProtection="1">
      <alignment horizontal="center" vertical="center"/>
      <protection/>
    </xf>
    <xf numFmtId="49" fontId="43" fillId="32" borderId="55" xfId="0" applyNumberFormat="1" applyFont="1" applyFill="1" applyBorder="1" applyAlignment="1" applyProtection="1">
      <alignment horizontal="center" vertical="center"/>
      <protection/>
    </xf>
    <xf numFmtId="49" fontId="43" fillId="32" borderId="56" xfId="0" applyNumberFormat="1" applyFont="1" applyFill="1" applyBorder="1" applyAlignment="1" applyProtection="1">
      <alignment horizontal="center" vertical="center"/>
      <protection/>
    </xf>
    <xf numFmtId="49" fontId="43" fillId="0" borderId="0" xfId="0" applyNumberFormat="1" applyFont="1" applyFill="1" applyBorder="1" applyAlignment="1" applyProtection="1">
      <alignment horizontal="center" vertical="center"/>
      <protection/>
    </xf>
    <xf numFmtId="49" fontId="43" fillId="32" borderId="69" xfId="0" applyNumberFormat="1" applyFont="1" applyFill="1" applyBorder="1" applyAlignment="1" applyProtection="1">
      <alignment horizontal="center" vertical="center"/>
      <protection/>
    </xf>
    <xf numFmtId="49" fontId="14" fillId="32" borderId="55" xfId="0" applyNumberFormat="1" applyFont="1" applyFill="1" applyBorder="1" applyAlignment="1" applyProtection="1">
      <alignment horizontal="center" vertical="center"/>
      <protection/>
    </xf>
    <xf numFmtId="49" fontId="14" fillId="32" borderId="56" xfId="0" applyNumberFormat="1" applyFont="1" applyFill="1" applyBorder="1" applyAlignment="1" applyProtection="1">
      <alignment horizontal="center" vertical="center"/>
      <protection/>
    </xf>
    <xf numFmtId="49" fontId="14" fillId="0" borderId="0" xfId="0" applyNumberFormat="1" applyFont="1" applyFill="1" applyBorder="1" applyAlignment="1" applyProtection="1">
      <alignment horizontal="center" vertical="center"/>
      <protection/>
    </xf>
    <xf numFmtId="49" fontId="14" fillId="32" borderId="69" xfId="0" applyNumberFormat="1" applyFont="1" applyFill="1" applyBorder="1" applyAlignment="1" applyProtection="1">
      <alignment horizontal="center" vertical="center"/>
      <protection/>
    </xf>
    <xf numFmtId="49" fontId="5" fillId="0" borderId="49" xfId="0" applyNumberFormat="1" applyFont="1" applyFill="1" applyBorder="1" applyAlignment="1" applyProtection="1">
      <alignment horizontal="center" vertical="center"/>
      <protection/>
    </xf>
    <xf numFmtId="49" fontId="5" fillId="0" borderId="50" xfId="0" applyNumberFormat="1" applyFont="1" applyFill="1" applyBorder="1" applyAlignment="1" applyProtection="1">
      <alignment horizontal="left" vertical="center"/>
      <protection/>
    </xf>
    <xf numFmtId="49" fontId="5" fillId="0" borderId="50" xfId="0" applyNumberFormat="1" applyFont="1" applyFill="1" applyBorder="1" applyAlignment="1" applyProtection="1">
      <alignment horizontal="center" vertical="center"/>
      <protection/>
    </xf>
    <xf numFmtId="49" fontId="5" fillId="0" borderId="0" xfId="0" applyNumberFormat="1" applyFont="1" applyFill="1" applyBorder="1" applyAlignment="1" applyProtection="1">
      <alignment horizontal="center" vertical="center"/>
      <protection/>
    </xf>
    <xf numFmtId="49" fontId="5" fillId="0" borderId="65" xfId="0" applyNumberFormat="1" applyFont="1" applyFill="1" applyBorder="1" applyAlignment="1" applyProtection="1">
      <alignment horizontal="center" vertical="center"/>
      <protection/>
    </xf>
    <xf numFmtId="49" fontId="6" fillId="0" borderId="49" xfId="0" applyNumberFormat="1" applyFont="1" applyFill="1" applyBorder="1" applyAlignment="1" applyProtection="1">
      <alignment horizontal="center" vertical="center"/>
      <protection/>
    </xf>
    <xf numFmtId="49" fontId="5" fillId="0" borderId="50" xfId="0" applyNumberFormat="1" applyFont="1" applyFill="1" applyBorder="1" applyAlignment="1" applyProtection="1">
      <alignment vertical="center"/>
      <protection/>
    </xf>
    <xf numFmtId="49" fontId="5" fillId="0" borderId="51"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xf>
    <xf numFmtId="49" fontId="5" fillId="0" borderId="65" xfId="0" applyNumberFormat="1" applyFont="1" applyFill="1" applyBorder="1" applyAlignment="1" applyProtection="1">
      <alignment vertical="center"/>
      <protection/>
    </xf>
    <xf numFmtId="49" fontId="5" fillId="0" borderId="52" xfId="0" applyNumberFormat="1" applyFont="1" applyFill="1" applyBorder="1" applyAlignment="1" applyProtection="1">
      <alignment horizontal="center" vertical="center"/>
      <protection/>
    </xf>
    <xf numFmtId="49" fontId="5" fillId="0" borderId="12" xfId="0" applyNumberFormat="1" applyFont="1" applyFill="1" applyBorder="1" applyAlignment="1" applyProtection="1">
      <alignment horizontal="left" vertical="center"/>
      <protection/>
    </xf>
    <xf numFmtId="49" fontId="5" fillId="0" borderId="12" xfId="0" applyNumberFormat="1" applyFont="1" applyFill="1" applyBorder="1" applyAlignment="1" applyProtection="1">
      <alignment horizontal="center" vertical="center"/>
      <protection/>
    </xf>
    <xf numFmtId="49" fontId="5" fillId="0" borderId="48" xfId="0" applyNumberFormat="1" applyFont="1" applyFill="1" applyBorder="1" applyAlignment="1" applyProtection="1">
      <alignment horizontal="center" vertical="center"/>
      <protection/>
    </xf>
    <xf numFmtId="49" fontId="5" fillId="0" borderId="66" xfId="0" applyNumberFormat="1" applyFont="1" applyFill="1" applyBorder="1" applyAlignment="1" applyProtection="1">
      <alignment horizontal="center" vertical="center"/>
      <protection/>
    </xf>
    <xf numFmtId="49" fontId="6" fillId="0" borderId="52" xfId="0" applyNumberFormat="1" applyFont="1" applyFill="1" applyBorder="1" applyAlignment="1" applyProtection="1">
      <alignment horizontal="center" vertical="center"/>
      <protection/>
    </xf>
    <xf numFmtId="49" fontId="5" fillId="0" borderId="12" xfId="0" applyNumberFormat="1" applyFont="1" applyFill="1" applyBorder="1" applyAlignment="1" applyProtection="1">
      <alignment vertical="center"/>
      <protection/>
    </xf>
    <xf numFmtId="49" fontId="5" fillId="0" borderId="48" xfId="0" applyNumberFormat="1" applyFont="1" applyFill="1" applyBorder="1" applyAlignment="1" applyProtection="1">
      <alignment vertical="center"/>
      <protection/>
    </xf>
    <xf numFmtId="49" fontId="5" fillId="0" borderId="66" xfId="0" applyNumberFormat="1" applyFont="1" applyFill="1" applyBorder="1" applyAlignment="1" applyProtection="1">
      <alignment vertical="center"/>
      <protection/>
    </xf>
    <xf numFmtId="49" fontId="6" fillId="0" borderId="53" xfId="0" applyNumberFormat="1" applyFont="1" applyFill="1" applyBorder="1" applyAlignment="1" applyProtection="1">
      <alignment horizontal="center" vertical="center"/>
      <protection/>
    </xf>
    <xf numFmtId="49" fontId="5" fillId="0" borderId="57" xfId="0" applyNumberFormat="1" applyFont="1" applyFill="1" applyBorder="1" applyAlignment="1" applyProtection="1">
      <alignment vertical="center"/>
      <protection/>
    </xf>
    <xf numFmtId="49" fontId="5" fillId="0" borderId="58" xfId="0" applyNumberFormat="1" applyFont="1" applyFill="1" applyBorder="1" applyAlignment="1" applyProtection="1">
      <alignment vertical="center"/>
      <protection/>
    </xf>
    <xf numFmtId="49" fontId="5" fillId="4" borderId="66" xfId="0" applyNumberFormat="1" applyFont="1" applyFill="1" applyBorder="1" applyAlignment="1" applyProtection="1">
      <alignment horizontal="center" vertical="center"/>
      <protection locked="0"/>
    </xf>
    <xf numFmtId="49" fontId="5" fillId="4" borderId="72" xfId="0" applyNumberFormat="1" applyFont="1" applyFill="1" applyBorder="1" applyAlignment="1" applyProtection="1">
      <alignment horizontal="center" vertical="center"/>
      <protection locked="0"/>
    </xf>
    <xf numFmtId="49" fontId="5" fillId="4" borderId="66" xfId="0" applyNumberFormat="1" applyFont="1" applyFill="1" applyBorder="1" applyAlignment="1" applyProtection="1">
      <alignment vertical="center"/>
      <protection locked="0"/>
    </xf>
    <xf numFmtId="49" fontId="5" fillId="0" borderId="72" xfId="0" applyNumberFormat="1" applyFont="1" applyFill="1" applyBorder="1" applyAlignment="1" applyProtection="1">
      <alignment vertical="center"/>
      <protection/>
    </xf>
    <xf numFmtId="49" fontId="5" fillId="0" borderId="27" xfId="0" applyNumberFormat="1" applyFont="1" applyFill="1" applyBorder="1" applyAlignment="1" applyProtection="1">
      <alignment vertical="center"/>
      <protection/>
    </xf>
    <xf numFmtId="49" fontId="5" fillId="0" borderId="53" xfId="0" applyNumberFormat="1" applyFont="1" applyFill="1" applyBorder="1" applyAlignment="1" applyProtection="1">
      <alignment horizontal="center" vertical="center"/>
      <protection/>
    </xf>
    <xf numFmtId="49" fontId="5" fillId="0" borderId="57" xfId="0" applyNumberFormat="1" applyFont="1" applyFill="1" applyBorder="1" applyAlignment="1" applyProtection="1">
      <alignment horizontal="left" vertical="center"/>
      <protection/>
    </xf>
    <xf numFmtId="49" fontId="5" fillId="0" borderId="57" xfId="0" applyNumberFormat="1" applyFont="1" applyFill="1" applyBorder="1" applyAlignment="1" applyProtection="1">
      <alignment horizontal="center" vertical="center"/>
      <protection/>
    </xf>
    <xf numFmtId="49" fontId="5" fillId="0" borderId="58" xfId="0" applyNumberFormat="1" applyFont="1" applyFill="1" applyBorder="1" applyAlignment="1" applyProtection="1">
      <alignment horizontal="center" vertical="center"/>
      <protection/>
    </xf>
    <xf numFmtId="0" fontId="5" fillId="35" borderId="0" xfId="0" applyFont="1" applyFill="1" applyAlignment="1" applyProtection="1">
      <alignment/>
      <protection/>
    </xf>
    <xf numFmtId="0" fontId="5" fillId="0" borderId="34" xfId="0" applyFont="1" applyFill="1" applyBorder="1" applyAlignment="1" applyProtection="1">
      <alignment vertical="center"/>
      <protection/>
    </xf>
    <xf numFmtId="0" fontId="49" fillId="0" borderId="35" xfId="0" applyFont="1" applyFill="1" applyBorder="1" applyAlignment="1" applyProtection="1">
      <alignment vertical="center"/>
      <protection/>
    </xf>
    <xf numFmtId="0" fontId="33" fillId="34" borderId="65" xfId="0" applyFont="1" applyFill="1" applyBorder="1" applyAlignment="1">
      <alignment horizontal="center" vertical="center"/>
    </xf>
    <xf numFmtId="178" fontId="49" fillId="0" borderId="35" xfId="0" applyNumberFormat="1" applyFont="1" applyFill="1" applyBorder="1" applyAlignment="1" applyProtection="1">
      <alignment vertical="center"/>
      <protection/>
    </xf>
    <xf numFmtId="0" fontId="50" fillId="0" borderId="35" xfId="0" applyFont="1" applyFill="1" applyBorder="1" applyAlignment="1" applyProtection="1">
      <alignment vertical="center"/>
      <protection/>
    </xf>
    <xf numFmtId="0" fontId="50" fillId="0" borderId="35" xfId="0" applyFont="1" applyFill="1" applyBorder="1" applyAlignment="1" applyProtection="1">
      <alignment horizontal="center" vertical="center"/>
      <protection/>
    </xf>
    <xf numFmtId="178" fontId="50" fillId="0" borderId="35" xfId="0" applyNumberFormat="1" applyFont="1" applyFill="1" applyBorder="1" applyAlignment="1" applyProtection="1">
      <alignment vertical="center"/>
      <protection/>
    </xf>
    <xf numFmtId="178" fontId="46" fillId="0" borderId="36" xfId="0" applyNumberFormat="1" applyFont="1" applyFill="1" applyBorder="1" applyAlignment="1" applyProtection="1">
      <alignment vertical="center"/>
      <protection/>
    </xf>
    <xf numFmtId="49" fontId="33" fillId="0" borderId="35" xfId="0" applyNumberFormat="1" applyFont="1" applyFill="1" applyBorder="1" applyAlignment="1" applyProtection="1">
      <alignment vertical="center"/>
      <protection/>
    </xf>
    <xf numFmtId="0" fontId="5" fillId="0" borderId="15" xfId="0" applyFont="1" applyFill="1" applyBorder="1" applyAlignment="1" applyProtection="1">
      <alignment vertical="center"/>
      <protection/>
    </xf>
    <xf numFmtId="0" fontId="49" fillId="0" borderId="0" xfId="0" applyFont="1" applyFill="1" applyBorder="1" applyAlignment="1" applyProtection="1">
      <alignment vertical="center"/>
      <protection/>
    </xf>
    <xf numFmtId="0" fontId="33" fillId="34" borderId="66" xfId="0" applyFont="1" applyFill="1" applyBorder="1" applyAlignment="1">
      <alignment horizontal="center" vertical="center"/>
    </xf>
    <xf numFmtId="178" fontId="49" fillId="0" borderId="0" xfId="0" applyNumberFormat="1" applyFont="1" applyFill="1" applyBorder="1" applyAlignment="1" applyProtection="1">
      <alignment vertical="center"/>
      <protection/>
    </xf>
    <xf numFmtId="0" fontId="50" fillId="0" borderId="0" xfId="0" applyFont="1" applyFill="1" applyBorder="1" applyAlignment="1" applyProtection="1">
      <alignment vertical="center"/>
      <protection/>
    </xf>
    <xf numFmtId="0" fontId="50" fillId="0" borderId="0" xfId="0" applyFont="1" applyFill="1" applyBorder="1" applyAlignment="1" applyProtection="1">
      <alignment horizontal="center" vertical="center"/>
      <protection/>
    </xf>
    <xf numFmtId="178" fontId="50" fillId="0" borderId="0" xfId="0" applyNumberFormat="1" applyFont="1" applyFill="1" applyBorder="1" applyAlignment="1" applyProtection="1">
      <alignment vertical="center"/>
      <protection/>
    </xf>
    <xf numFmtId="178" fontId="46" fillId="0" borderId="27" xfId="0" applyNumberFormat="1" applyFont="1" applyFill="1" applyBorder="1" applyAlignment="1" applyProtection="1">
      <alignment vertical="center"/>
      <protection/>
    </xf>
    <xf numFmtId="0" fontId="49" fillId="0" borderId="0"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51" fillId="0" borderId="54" xfId="0" applyFont="1" applyFill="1" applyBorder="1" applyAlignment="1" applyProtection="1">
      <alignment horizontal="center" vertical="center"/>
      <protection/>
    </xf>
    <xf numFmtId="0" fontId="51" fillId="0" borderId="55" xfId="0" applyFont="1" applyFill="1" applyBorder="1" applyAlignment="1" applyProtection="1">
      <alignment horizontal="center" vertical="center"/>
      <protection/>
    </xf>
    <xf numFmtId="178" fontId="51" fillId="0" borderId="56" xfId="0" applyNumberFormat="1" applyFont="1" applyFill="1" applyBorder="1" applyAlignment="1" applyProtection="1">
      <alignment horizontal="center" vertical="center"/>
      <protection/>
    </xf>
    <xf numFmtId="0" fontId="52" fillId="0" borderId="54" xfId="0" applyFont="1" applyFill="1" applyBorder="1" applyAlignment="1" applyProtection="1">
      <alignment horizontal="center" vertical="center"/>
      <protection/>
    </xf>
    <xf numFmtId="0" fontId="52" fillId="0" borderId="55" xfId="0" applyFont="1" applyFill="1" applyBorder="1" applyAlignment="1" applyProtection="1">
      <alignment horizontal="center" vertical="center"/>
      <protection/>
    </xf>
    <xf numFmtId="178" fontId="52" fillId="0" borderId="68" xfId="0" applyNumberFormat="1" applyFont="1" applyFill="1" applyBorder="1" applyAlignment="1" applyProtection="1">
      <alignment horizontal="center" vertical="center"/>
      <protection/>
    </xf>
    <xf numFmtId="178" fontId="53" fillId="0" borderId="69" xfId="0" applyNumberFormat="1" applyFont="1" applyFill="1" applyBorder="1" applyAlignment="1" applyProtection="1">
      <alignment horizontal="center" vertical="center"/>
      <protection/>
    </xf>
    <xf numFmtId="0" fontId="12" fillId="0" borderId="15" xfId="0" applyFont="1" applyFill="1" applyBorder="1" applyAlignment="1" applyProtection="1">
      <alignment vertical="center"/>
      <protection/>
    </xf>
    <xf numFmtId="0" fontId="54" fillId="0" borderId="34" xfId="0" applyFont="1" applyFill="1" applyBorder="1" applyAlignment="1" applyProtection="1">
      <alignment vertical="center"/>
      <protection/>
    </xf>
    <xf numFmtId="0" fontId="54" fillId="0" borderId="35" xfId="0" applyFont="1" applyFill="1" applyBorder="1" applyAlignment="1" applyProtection="1">
      <alignment horizontal="center" vertical="center"/>
      <protection/>
    </xf>
    <xf numFmtId="178" fontId="54" fillId="0" borderId="36" xfId="0" applyNumberFormat="1" applyFont="1" applyFill="1" applyBorder="1" applyAlignment="1" applyProtection="1">
      <alignment vertical="center"/>
      <protection/>
    </xf>
    <xf numFmtId="0" fontId="55" fillId="0" borderId="34" xfId="0" applyFont="1" applyFill="1" applyBorder="1" applyAlignment="1" applyProtection="1">
      <alignment vertical="center"/>
      <protection/>
    </xf>
    <xf numFmtId="0" fontId="55" fillId="0" borderId="35" xfId="0" applyFont="1" applyFill="1" applyBorder="1" applyAlignment="1" applyProtection="1">
      <alignment horizontal="center" vertical="center"/>
      <protection/>
    </xf>
    <xf numFmtId="178" fontId="55" fillId="0" borderId="36" xfId="0" applyNumberFormat="1" applyFont="1" applyFill="1" applyBorder="1" applyAlignment="1" applyProtection="1">
      <alignment vertical="center"/>
      <protection/>
    </xf>
    <xf numFmtId="178" fontId="56" fillId="0" borderId="36" xfId="0" applyNumberFormat="1" applyFont="1" applyFill="1" applyBorder="1" applyAlignment="1" applyProtection="1">
      <alignment vertical="center"/>
      <protection/>
    </xf>
    <xf numFmtId="0" fontId="54" fillId="0" borderId="15" xfId="0" applyFont="1" applyFill="1" applyBorder="1" applyAlignment="1" applyProtection="1">
      <alignment vertical="center"/>
      <protection/>
    </xf>
    <xf numFmtId="0" fontId="54" fillId="0" borderId="0" xfId="0" applyFont="1" applyFill="1" applyBorder="1" applyAlignment="1" applyProtection="1">
      <alignment horizontal="center" vertical="center"/>
      <protection/>
    </xf>
    <xf numFmtId="178" fontId="54" fillId="0" borderId="27" xfId="0" applyNumberFormat="1" applyFont="1" applyFill="1" applyBorder="1" applyAlignment="1" applyProtection="1">
      <alignment vertical="center"/>
      <protection/>
    </xf>
    <xf numFmtId="0" fontId="55" fillId="0" borderId="15" xfId="0" applyFont="1" applyFill="1" applyBorder="1" applyAlignment="1" applyProtection="1">
      <alignment vertical="center"/>
      <protection/>
    </xf>
    <xf numFmtId="0" fontId="55" fillId="0" borderId="0" xfId="0" applyFont="1" applyFill="1" applyBorder="1" applyAlignment="1" applyProtection="1">
      <alignment horizontal="center" vertical="center"/>
      <protection/>
    </xf>
    <xf numFmtId="178" fontId="55" fillId="0" borderId="27" xfId="0" applyNumberFormat="1" applyFont="1" applyFill="1" applyBorder="1" applyAlignment="1" applyProtection="1">
      <alignment vertical="center"/>
      <protection/>
    </xf>
    <xf numFmtId="178" fontId="56" fillId="0" borderId="27" xfId="0" applyNumberFormat="1" applyFont="1" applyFill="1" applyBorder="1" applyAlignment="1" applyProtection="1">
      <alignment vertical="center"/>
      <protection/>
    </xf>
    <xf numFmtId="0" fontId="54" fillId="0" borderId="40" xfId="0" applyFont="1" applyFill="1" applyBorder="1" applyAlignment="1" applyProtection="1">
      <alignment vertical="center"/>
      <protection/>
    </xf>
    <xf numFmtId="0" fontId="54" fillId="0" borderId="67" xfId="0" applyFont="1" applyFill="1" applyBorder="1" applyAlignment="1" applyProtection="1">
      <alignment horizontal="center" vertical="center"/>
      <protection/>
    </xf>
    <xf numFmtId="178" fontId="54" fillId="0" borderId="73" xfId="0" applyNumberFormat="1" applyFont="1" applyFill="1" applyBorder="1" applyAlignment="1" applyProtection="1">
      <alignment vertical="center"/>
      <protection/>
    </xf>
    <xf numFmtId="0" fontId="55" fillId="0" borderId="40" xfId="0" applyFont="1" applyFill="1" applyBorder="1" applyAlignment="1" applyProtection="1">
      <alignment vertical="center"/>
      <protection/>
    </xf>
    <xf numFmtId="0" fontId="55" fillId="0" borderId="67" xfId="0" applyFont="1" applyFill="1" applyBorder="1" applyAlignment="1" applyProtection="1">
      <alignment horizontal="center" vertical="center"/>
      <protection/>
    </xf>
    <xf numFmtId="178" fontId="55" fillId="0" borderId="73" xfId="0" applyNumberFormat="1" applyFont="1" applyFill="1" applyBorder="1" applyAlignment="1" applyProtection="1">
      <alignment vertical="center"/>
      <protection/>
    </xf>
    <xf numFmtId="178" fontId="56" fillId="0" borderId="73" xfId="0" applyNumberFormat="1" applyFont="1" applyFill="1" applyBorder="1" applyAlignment="1" applyProtection="1">
      <alignment vertical="center"/>
      <protection/>
    </xf>
    <xf numFmtId="0" fontId="54" fillId="0" borderId="74" xfId="0" applyFont="1" applyFill="1" applyBorder="1" applyAlignment="1" applyProtection="1">
      <alignment vertical="center"/>
      <protection/>
    </xf>
    <xf numFmtId="0" fontId="54" fillId="0" borderId="75" xfId="0" applyFont="1" applyFill="1" applyBorder="1" applyAlignment="1" applyProtection="1">
      <alignment horizontal="center" vertical="center"/>
      <protection/>
    </xf>
    <xf numFmtId="178" fontId="54" fillId="0" borderId="76" xfId="0" applyNumberFormat="1" applyFont="1" applyFill="1" applyBorder="1" applyAlignment="1" applyProtection="1">
      <alignment vertical="center"/>
      <protection/>
    </xf>
    <xf numFmtId="0" fontId="55" fillId="0" borderId="74" xfId="0" applyFont="1" applyFill="1" applyBorder="1" applyAlignment="1" applyProtection="1">
      <alignment vertical="center"/>
      <protection/>
    </xf>
    <xf numFmtId="0" fontId="55" fillId="0" borderId="75" xfId="0" applyFont="1" applyFill="1" applyBorder="1" applyAlignment="1" applyProtection="1">
      <alignment horizontal="center" vertical="center"/>
      <protection/>
    </xf>
    <xf numFmtId="178" fontId="55" fillId="0" borderId="76" xfId="0" applyNumberFormat="1" applyFont="1" applyFill="1" applyBorder="1" applyAlignment="1" applyProtection="1">
      <alignment vertical="center"/>
      <protection/>
    </xf>
    <xf numFmtId="178" fontId="56" fillId="0" borderId="76" xfId="0" applyNumberFormat="1" applyFont="1" applyFill="1" applyBorder="1" applyAlignment="1" applyProtection="1">
      <alignment vertical="center"/>
      <protection/>
    </xf>
    <xf numFmtId="0" fontId="54" fillId="0" borderId="29" xfId="0" applyFont="1" applyFill="1" applyBorder="1" applyAlignment="1" applyProtection="1">
      <alignment vertical="center"/>
      <protection/>
    </xf>
    <xf numFmtId="0" fontId="54" fillId="0" borderId="30" xfId="0" applyFont="1" applyFill="1" applyBorder="1" applyAlignment="1" applyProtection="1">
      <alignment horizontal="center" vertical="center"/>
      <protection/>
    </xf>
    <xf numFmtId="178" fontId="54" fillId="0" borderId="31" xfId="0" applyNumberFormat="1" applyFont="1" applyFill="1" applyBorder="1" applyAlignment="1" applyProtection="1">
      <alignment vertical="center"/>
      <protection/>
    </xf>
    <xf numFmtId="0" fontId="55" fillId="0" borderId="29" xfId="0" applyFont="1" applyFill="1" applyBorder="1" applyAlignment="1" applyProtection="1">
      <alignment vertical="center"/>
      <protection/>
    </xf>
    <xf numFmtId="0" fontId="55" fillId="0" borderId="30" xfId="0" applyFont="1" applyFill="1" applyBorder="1" applyAlignment="1" applyProtection="1">
      <alignment horizontal="center" vertical="center"/>
      <protection/>
    </xf>
    <xf numFmtId="178" fontId="55" fillId="0" borderId="31" xfId="0" applyNumberFormat="1" applyFont="1" applyFill="1" applyBorder="1" applyAlignment="1" applyProtection="1">
      <alignment vertical="center"/>
      <protection/>
    </xf>
    <xf numFmtId="178" fontId="56" fillId="0" borderId="31" xfId="0" applyNumberFormat="1" applyFont="1" applyFill="1" applyBorder="1" applyAlignment="1" applyProtection="1">
      <alignment vertical="center"/>
      <protection/>
    </xf>
    <xf numFmtId="0" fontId="5" fillId="0" borderId="29" xfId="0" applyFont="1" applyFill="1" applyBorder="1" applyAlignment="1" applyProtection="1">
      <alignment vertical="center"/>
      <protection/>
    </xf>
    <xf numFmtId="0" fontId="49" fillId="0" borderId="30" xfId="0" applyFont="1" applyFill="1" applyBorder="1" applyAlignment="1" applyProtection="1">
      <alignment vertical="center"/>
      <protection/>
    </xf>
    <xf numFmtId="0" fontId="49" fillId="0" borderId="30" xfId="0" applyFont="1" applyFill="1" applyBorder="1" applyAlignment="1" applyProtection="1">
      <alignment horizontal="center" vertical="center"/>
      <protection/>
    </xf>
    <xf numFmtId="178" fontId="49" fillId="0" borderId="30" xfId="0" applyNumberFormat="1" applyFont="1" applyFill="1" applyBorder="1" applyAlignment="1" applyProtection="1">
      <alignment vertical="center"/>
      <protection/>
    </xf>
    <xf numFmtId="0" fontId="50" fillId="0" borderId="30" xfId="0" applyFont="1" applyFill="1" applyBorder="1" applyAlignment="1" applyProtection="1">
      <alignment vertical="center"/>
      <protection/>
    </xf>
    <xf numFmtId="0" fontId="50" fillId="0" borderId="30" xfId="0" applyFont="1" applyFill="1" applyBorder="1" applyAlignment="1" applyProtection="1">
      <alignment horizontal="center" vertical="center"/>
      <protection/>
    </xf>
    <xf numFmtId="178" fontId="50" fillId="0" borderId="30" xfId="0" applyNumberFormat="1" applyFont="1" applyFill="1" applyBorder="1" applyAlignment="1" applyProtection="1">
      <alignment vertical="center"/>
      <protection/>
    </xf>
    <xf numFmtId="178" fontId="46" fillId="0" borderId="31" xfId="0" applyNumberFormat="1" applyFont="1" applyFill="1" applyBorder="1" applyAlignment="1" applyProtection="1">
      <alignment vertical="center"/>
      <protection/>
    </xf>
    <xf numFmtId="0" fontId="0" fillId="0" borderId="31" xfId="0" applyBorder="1" applyAlignment="1">
      <alignment/>
    </xf>
    <xf numFmtId="0" fontId="0" fillId="0" borderId="30" xfId="0" applyBorder="1" applyAlignment="1">
      <alignment/>
    </xf>
    <xf numFmtId="0" fontId="39" fillId="0" borderId="0" xfId="0" applyFont="1" applyFill="1" applyBorder="1" applyAlignment="1">
      <alignment/>
    </xf>
    <xf numFmtId="0" fontId="0" fillId="0" borderId="15" xfId="0" applyFill="1" applyBorder="1" applyAlignment="1">
      <alignment/>
    </xf>
    <xf numFmtId="0" fontId="5" fillId="0" borderId="24" xfId="0" applyFont="1" applyFill="1" applyBorder="1" applyAlignment="1">
      <alignment vertical="center"/>
    </xf>
    <xf numFmtId="0" fontId="40" fillId="0" borderId="15" xfId="0" applyFont="1" applyFill="1" applyBorder="1" applyAlignment="1">
      <alignment vertical="center"/>
    </xf>
    <xf numFmtId="178" fontId="5" fillId="0" borderId="30" xfId="0" applyNumberFormat="1" applyFont="1" applyFill="1" applyBorder="1" applyAlignment="1" applyProtection="1">
      <alignment vertical="center"/>
      <protection locked="0"/>
    </xf>
    <xf numFmtId="0" fontId="5" fillId="0" borderId="31" xfId="0" applyFont="1" applyFill="1" applyBorder="1" applyAlignment="1" applyProtection="1">
      <alignment vertical="center"/>
      <protection locked="0"/>
    </xf>
    <xf numFmtId="178" fontId="5" fillId="0" borderId="0" xfId="0" applyNumberFormat="1"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29" xfId="0" applyFont="1" applyFill="1" applyBorder="1" applyAlignment="1">
      <alignment/>
    </xf>
    <xf numFmtId="0" fontId="5" fillId="0" borderId="30" xfId="0" applyFont="1" applyFill="1" applyBorder="1" applyAlignment="1">
      <alignment/>
    </xf>
    <xf numFmtId="0" fontId="5" fillId="0" borderId="31" xfId="0" applyFont="1" applyFill="1" applyBorder="1" applyAlignment="1">
      <alignment/>
    </xf>
    <xf numFmtId="4" fontId="5" fillId="0" borderId="27" xfId="0" applyNumberFormat="1" applyFont="1" applyFill="1" applyBorder="1" applyAlignment="1">
      <alignment/>
    </xf>
    <xf numFmtId="182" fontId="6" fillId="32" borderId="63" xfId="0" applyNumberFormat="1" applyFont="1" applyFill="1" applyBorder="1" applyAlignment="1">
      <alignment horizontal="right"/>
    </xf>
    <xf numFmtId="0" fontId="14" fillId="0" borderId="15" xfId="0" applyFont="1" applyFill="1" applyBorder="1" applyAlignment="1" applyProtection="1">
      <alignment horizontal="left" vertical="center"/>
      <protection/>
    </xf>
    <xf numFmtId="0" fontId="6" fillId="0" borderId="27" xfId="0" applyFont="1" applyFill="1" applyBorder="1" applyAlignment="1">
      <alignment/>
    </xf>
    <xf numFmtId="178" fontId="5" fillId="0" borderId="35" xfId="0" applyNumberFormat="1" applyFont="1" applyFill="1" applyBorder="1" applyAlignment="1">
      <alignment horizontal="left" vertical="center"/>
    </xf>
    <xf numFmtId="0" fontId="5" fillId="0" borderId="35" xfId="0" applyFont="1" applyFill="1" applyBorder="1" applyAlignment="1">
      <alignment horizontal="center" vertical="center"/>
    </xf>
    <xf numFmtId="0" fontId="5" fillId="0" borderId="15" xfId="0" applyFont="1" applyFill="1" applyBorder="1" applyAlignment="1">
      <alignment horizontal="centerContinuous" vertical="center" wrapText="1"/>
    </xf>
    <xf numFmtId="0" fontId="5" fillId="0" borderId="0" xfId="0" applyFont="1" applyFill="1" applyBorder="1" applyAlignment="1">
      <alignment horizontal="centerContinuous" vertical="center" wrapText="1"/>
    </xf>
    <xf numFmtId="0" fontId="57" fillId="0" borderId="0" xfId="0" applyFont="1" applyFill="1" applyBorder="1" applyAlignment="1" applyProtection="1">
      <alignment horizontal="center" vertical="center" wrapText="1"/>
      <protection/>
    </xf>
    <xf numFmtId="0" fontId="58" fillId="0" borderId="15" xfId="0" applyFont="1" applyFill="1" applyBorder="1" applyAlignment="1">
      <alignment horizontal="center" vertical="center"/>
    </xf>
    <xf numFmtId="0" fontId="58" fillId="0" borderId="0" xfId="0" applyFont="1" applyFill="1" applyBorder="1" applyAlignment="1">
      <alignment horizontal="center" vertical="center"/>
    </xf>
    <xf numFmtId="0" fontId="5" fillId="0" borderId="77" xfId="0" applyFont="1" applyFill="1" applyBorder="1" applyAlignment="1">
      <alignment vertical="center"/>
    </xf>
    <xf numFmtId="178" fontId="5" fillId="4" borderId="78" xfId="0" applyNumberFormat="1" applyFont="1" applyFill="1" applyBorder="1" applyAlignment="1" applyProtection="1">
      <alignment vertical="center"/>
      <protection locked="0"/>
    </xf>
    <xf numFmtId="49" fontId="5" fillId="4" borderId="78" xfId="0" applyNumberFormat="1" applyFont="1" applyFill="1" applyBorder="1" applyAlignment="1" applyProtection="1">
      <alignment horizontal="right" vertical="center"/>
      <protection locked="0"/>
    </xf>
    <xf numFmtId="2" fontId="5" fillId="0" borderId="27" xfId="0" applyNumberFormat="1" applyFont="1" applyFill="1" applyBorder="1" applyAlignment="1">
      <alignment vertical="center"/>
    </xf>
    <xf numFmtId="10" fontId="5" fillId="4" borderId="78" xfId="0" applyNumberFormat="1" applyFont="1" applyFill="1" applyBorder="1" applyAlignment="1" applyProtection="1">
      <alignment horizontal="right" vertical="center"/>
      <protection locked="0"/>
    </xf>
    <xf numFmtId="49" fontId="5" fillId="4" borderId="78" xfId="0" applyNumberFormat="1" applyFont="1" applyFill="1" applyBorder="1" applyAlignment="1" applyProtection="1">
      <alignment horizontal="left" vertical="center"/>
      <protection locked="0"/>
    </xf>
    <xf numFmtId="0" fontId="5" fillId="0" borderId="30" xfId="0" applyFont="1" applyFill="1" applyBorder="1" applyAlignment="1">
      <alignment horizontal="center" vertical="center"/>
    </xf>
    <xf numFmtId="0" fontId="3" fillId="36" borderId="11" xfId="0" applyFont="1" applyFill="1" applyBorder="1" applyAlignment="1">
      <alignment horizontal="center"/>
    </xf>
    <xf numFmtId="0" fontId="3" fillId="32" borderId="55" xfId="0" applyFont="1" applyFill="1" applyBorder="1" applyAlignment="1">
      <alignment horizontal="center"/>
    </xf>
    <xf numFmtId="0" fontId="2" fillId="32" borderId="55" xfId="0" applyFont="1" applyFill="1" applyBorder="1" applyAlignment="1">
      <alignment/>
    </xf>
    <xf numFmtId="0" fontId="5" fillId="37" borderId="35" xfId="0" applyFont="1" applyFill="1" applyBorder="1" applyAlignment="1" applyProtection="1">
      <alignment horizontal="left" vertical="center"/>
      <protection/>
    </xf>
    <xf numFmtId="0" fontId="5" fillId="37" borderId="0" xfId="0" applyFont="1" applyFill="1" applyBorder="1" applyAlignment="1" applyProtection="1">
      <alignment horizontal="left" vertical="center"/>
      <protection/>
    </xf>
    <xf numFmtId="0" fontId="5" fillId="37" borderId="27" xfId="0" applyFont="1" applyFill="1" applyBorder="1" applyAlignment="1" applyProtection="1">
      <alignment horizontal="left" vertical="center"/>
      <protection/>
    </xf>
    <xf numFmtId="0" fontId="5" fillId="37" borderId="0" xfId="0" applyFont="1" applyFill="1" applyBorder="1" applyAlignment="1" applyProtection="1">
      <alignment horizontal="left" vertical="center" wrapText="1"/>
      <protection/>
    </xf>
    <xf numFmtId="0" fontId="38" fillId="0" borderId="0" xfId="0"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protection/>
    </xf>
    <xf numFmtId="0" fontId="5" fillId="37" borderId="15" xfId="0" applyFont="1" applyFill="1" applyBorder="1" applyAlignment="1" applyProtection="1">
      <alignment horizontal="left" vertical="center"/>
      <protection/>
    </xf>
    <xf numFmtId="178" fontId="5" fillId="37" borderId="0" xfId="0" applyNumberFormat="1" applyFont="1" applyFill="1" applyBorder="1" applyAlignment="1" applyProtection="1">
      <alignment vertical="center"/>
      <protection/>
    </xf>
    <xf numFmtId="178" fontId="5" fillId="37" borderId="27" xfId="0" applyNumberFormat="1" applyFont="1" applyFill="1" applyBorder="1" applyAlignment="1" applyProtection="1">
      <alignment vertical="center"/>
      <protection/>
    </xf>
    <xf numFmtId="0" fontId="5" fillId="37" borderId="29" xfId="0" applyFont="1" applyFill="1" applyBorder="1" applyAlignment="1" applyProtection="1">
      <alignment horizontal="left" vertical="center"/>
      <protection/>
    </xf>
    <xf numFmtId="0" fontId="5" fillId="37" borderId="30" xfId="0" applyFont="1" applyFill="1" applyBorder="1" applyAlignment="1" applyProtection="1">
      <alignment horizontal="left" vertical="center" wrapText="1"/>
      <protection/>
    </xf>
    <xf numFmtId="0" fontId="5" fillId="37" borderId="30" xfId="0" applyFont="1" applyFill="1" applyBorder="1" applyAlignment="1" applyProtection="1">
      <alignment horizontal="left" vertical="center"/>
      <protection/>
    </xf>
    <xf numFmtId="0" fontId="5" fillId="37" borderId="31" xfId="0" applyFont="1" applyFill="1" applyBorder="1" applyAlignment="1" applyProtection="1">
      <alignment horizontal="left" vertical="center"/>
      <protection/>
    </xf>
    <xf numFmtId="4" fontId="59" fillId="36" borderId="69" xfId="54" applyNumberFormat="1" applyFont="1" applyFill="1" applyBorder="1" applyAlignment="1" applyProtection="1">
      <alignment horizontal="center" vertical="center"/>
      <protection/>
    </xf>
    <xf numFmtId="1" fontId="59" fillId="36" borderId="69" xfId="54" applyNumberFormat="1" applyFont="1" applyFill="1" applyBorder="1" applyAlignment="1" applyProtection="1">
      <alignment horizontal="center" vertical="center"/>
      <protection/>
    </xf>
    <xf numFmtId="0" fontId="33" fillId="0" borderId="35" xfId="0" applyFont="1" applyFill="1" applyBorder="1" applyAlignment="1" applyProtection="1">
      <alignment horizontal="center" vertical="center"/>
      <protection/>
    </xf>
    <xf numFmtId="0" fontId="5" fillId="37" borderId="15" xfId="0" applyFont="1" applyFill="1" applyBorder="1" applyAlignment="1" applyProtection="1">
      <alignment horizontal="left" vertical="center" wrapText="1"/>
      <protection/>
    </xf>
    <xf numFmtId="0" fontId="38" fillId="0" borderId="15" xfId="0" applyFont="1" applyFill="1" applyBorder="1" applyAlignment="1" applyProtection="1">
      <alignment horizontal="center" vertical="center" wrapText="1"/>
      <protection/>
    </xf>
    <xf numFmtId="0" fontId="1" fillId="0" borderId="15" xfId="0" applyFont="1" applyBorder="1" applyAlignment="1">
      <alignment horizontal="center"/>
    </xf>
    <xf numFmtId="0" fontId="9" fillId="0" borderId="0" xfId="0" applyFont="1" applyBorder="1" applyAlignment="1">
      <alignment/>
    </xf>
    <xf numFmtId="0" fontId="8" fillId="0" borderId="0" xfId="0" applyFont="1" applyBorder="1" applyAlignment="1">
      <alignment/>
    </xf>
    <xf numFmtId="0" fontId="1" fillId="32" borderId="37" xfId="0" applyFont="1" applyFill="1" applyBorder="1" applyAlignment="1">
      <alignment/>
    </xf>
    <xf numFmtId="0" fontId="0" fillId="32" borderId="37" xfId="0" applyFill="1" applyBorder="1" applyAlignment="1">
      <alignment/>
    </xf>
    <xf numFmtId="0" fontId="7" fillId="0" borderId="0" xfId="0" applyFont="1" applyBorder="1" applyAlignment="1">
      <alignment/>
    </xf>
    <xf numFmtId="0" fontId="6" fillId="32" borderId="37" xfId="0" applyFont="1" applyFill="1" applyBorder="1" applyAlignment="1" applyProtection="1">
      <alignment horizontal="left" vertical="center"/>
      <protection/>
    </xf>
    <xf numFmtId="0" fontId="12" fillId="0" borderId="0" xfId="0" applyFont="1" applyBorder="1" applyAlignment="1">
      <alignment/>
    </xf>
    <xf numFmtId="0" fontId="11" fillId="0" borderId="0" xfId="0" applyFont="1" applyBorder="1" applyAlignment="1">
      <alignment/>
    </xf>
    <xf numFmtId="0" fontId="5" fillId="32" borderId="37" xfId="0" applyFont="1" applyFill="1" applyBorder="1" applyAlignment="1" applyProtection="1">
      <alignment horizontal="left" vertical="center"/>
      <protection/>
    </xf>
    <xf numFmtId="0" fontId="5" fillId="33" borderId="37" xfId="0" applyFont="1" applyFill="1" applyBorder="1" applyAlignment="1" applyProtection="1">
      <alignment horizontal="left" vertical="center"/>
      <protection/>
    </xf>
    <xf numFmtId="0" fontId="10" fillId="0" borderId="0" xfId="0" applyFont="1" applyBorder="1" applyAlignment="1">
      <alignment/>
    </xf>
    <xf numFmtId="0" fontId="0" fillId="32" borderId="15" xfId="0" applyFill="1" applyBorder="1" applyAlignment="1">
      <alignment/>
    </xf>
    <xf numFmtId="49" fontId="33" fillId="0" borderId="34" xfId="0" applyNumberFormat="1" applyFont="1" applyFill="1" applyBorder="1" applyAlignment="1">
      <alignment vertical="center"/>
    </xf>
    <xf numFmtId="178" fontId="6" fillId="0" borderId="35" xfId="0" applyNumberFormat="1" applyFont="1" applyFill="1" applyBorder="1" applyAlignment="1">
      <alignment horizontal="left" vertical="center"/>
    </xf>
    <xf numFmtId="0" fontId="5" fillId="0" borderId="35" xfId="0" applyFont="1" applyFill="1" applyBorder="1" applyAlignment="1">
      <alignment horizontal="left" vertical="center"/>
    </xf>
    <xf numFmtId="0" fontId="5" fillId="0" borderId="36" xfId="0" applyFont="1" applyFill="1" applyBorder="1" applyAlignment="1">
      <alignment horizontal="left" vertical="center"/>
    </xf>
    <xf numFmtId="49" fontId="33" fillId="0" borderId="15" xfId="0" applyNumberFormat="1" applyFont="1" applyFill="1" applyBorder="1" applyAlignment="1">
      <alignment vertical="center"/>
    </xf>
    <xf numFmtId="0" fontId="5" fillId="0" borderId="27" xfId="0" applyFont="1" applyFill="1" applyBorder="1" applyAlignment="1">
      <alignment horizontal="center" vertical="center"/>
    </xf>
    <xf numFmtId="0" fontId="1" fillId="32" borderId="59" xfId="0" applyFont="1" applyFill="1" applyBorder="1" applyAlignment="1">
      <alignment horizontal="center"/>
    </xf>
    <xf numFmtId="0" fontId="1" fillId="0" borderId="15" xfId="0" applyFont="1" applyBorder="1" applyAlignment="1">
      <alignment/>
    </xf>
    <xf numFmtId="0" fontId="1" fillId="32" borderId="15" xfId="0" applyFont="1" applyFill="1" applyBorder="1" applyAlignment="1">
      <alignment/>
    </xf>
    <xf numFmtId="0" fontId="5" fillId="37" borderId="29" xfId="0" applyFont="1" applyFill="1" applyBorder="1" applyAlignment="1" applyProtection="1">
      <alignment horizontal="left" vertical="center" wrapText="1"/>
      <protection/>
    </xf>
    <xf numFmtId="0" fontId="5" fillId="0" borderId="35" xfId="0" applyFont="1" applyFill="1" applyBorder="1" applyAlignment="1">
      <alignment horizontal="center" vertical="center" wrapText="1"/>
    </xf>
    <xf numFmtId="49" fontId="5" fillId="0" borderId="35" xfId="0" applyNumberFormat="1" applyFont="1" applyFill="1" applyBorder="1" applyAlignment="1">
      <alignment horizontal="center" vertical="center" wrapText="1"/>
    </xf>
    <xf numFmtId="0" fontId="5" fillId="0" borderId="36"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177" fontId="6" fillId="0" borderId="0" xfId="0" applyNumberFormat="1" applyFont="1" applyFill="1" applyBorder="1" applyAlignment="1">
      <alignment horizontal="center" vertical="center" wrapText="1"/>
    </xf>
    <xf numFmtId="38" fontId="5" fillId="0" borderId="15" xfId="0" applyNumberFormat="1" applyFont="1" applyFill="1" applyBorder="1" applyAlignment="1">
      <alignment horizontal="left" vertical="center" wrapText="1"/>
    </xf>
    <xf numFmtId="38" fontId="5" fillId="0" borderId="0" xfId="0" applyNumberFormat="1" applyFont="1" applyFill="1" applyBorder="1" applyAlignment="1">
      <alignment horizontal="left" vertical="center" wrapText="1"/>
    </xf>
    <xf numFmtId="3" fontId="5" fillId="0" borderId="0" xfId="0" applyNumberFormat="1" applyFont="1" applyFill="1" applyBorder="1" applyAlignment="1">
      <alignment horizontal="center" vertical="center" wrapText="1"/>
    </xf>
    <xf numFmtId="0" fontId="5" fillId="0" borderId="36" xfId="0" applyFont="1" applyFill="1" applyBorder="1" applyAlignment="1">
      <alignment horizontal="left"/>
    </xf>
    <xf numFmtId="2" fontId="5" fillId="0" borderId="31" xfId="0" applyNumberFormat="1" applyFont="1" applyFill="1" applyBorder="1" applyAlignment="1">
      <alignment horizontal="left"/>
    </xf>
    <xf numFmtId="0" fontId="1" fillId="32" borderId="55" xfId="0" applyFont="1" applyFill="1" applyBorder="1" applyAlignment="1">
      <alignment horizontal="center"/>
    </xf>
    <xf numFmtId="0" fontId="1" fillId="32" borderId="68" xfId="0" applyFont="1" applyFill="1" applyBorder="1" applyAlignment="1">
      <alignment horizontal="center"/>
    </xf>
    <xf numFmtId="43" fontId="2" fillId="4" borderId="10" xfId="42" applyFont="1" applyFill="1" applyBorder="1" applyAlignment="1">
      <alignment horizontal="center"/>
    </xf>
    <xf numFmtId="0" fontId="3" fillId="32" borderId="55" xfId="0" applyFont="1" applyFill="1" applyBorder="1" applyAlignment="1">
      <alignment/>
    </xf>
    <xf numFmtId="43" fontId="3" fillId="32" borderId="68" xfId="42" applyFont="1" applyFill="1" applyBorder="1" applyAlignment="1">
      <alignment horizontal="center"/>
    </xf>
    <xf numFmtId="0" fontId="21" fillId="0" borderId="1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0" xfId="0" applyFont="1" applyFill="1" applyBorder="1" applyAlignment="1">
      <alignment horizontal="center" vertical="center" wrapText="1"/>
    </xf>
    <xf numFmtId="49" fontId="21" fillId="0" borderId="0" xfId="0" applyNumberFormat="1" applyFont="1" applyFill="1" applyBorder="1" applyAlignment="1">
      <alignment horizontal="center" vertical="center" wrapText="1"/>
    </xf>
    <xf numFmtId="0" fontId="21" fillId="0" borderId="27" xfId="0" applyFont="1" applyFill="1" applyBorder="1" applyAlignment="1">
      <alignment horizontal="center" vertical="center" wrapText="1"/>
    </xf>
    <xf numFmtId="0" fontId="5" fillId="0" borderId="15" xfId="0" applyFont="1" applyFill="1" applyBorder="1" applyAlignment="1">
      <alignment horizontal="left" vertical="center" wrapText="1" readingOrder="1"/>
    </xf>
    <xf numFmtId="0" fontId="5" fillId="0" borderId="0" xfId="0" applyFont="1" applyFill="1" applyBorder="1" applyAlignment="1">
      <alignment horizontal="left" vertical="center" wrapText="1" readingOrder="1"/>
    </xf>
    <xf numFmtId="0" fontId="5" fillId="0" borderId="29"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30" xfId="0"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15" xfId="0" applyFont="1" applyFill="1" applyBorder="1" applyAlignment="1">
      <alignment horizontal="right" vertical="center" wrapText="1"/>
    </xf>
    <xf numFmtId="0" fontId="38" fillId="0" borderId="0" xfId="0" applyFont="1" applyFill="1" applyBorder="1" applyAlignment="1">
      <alignment horizontal="center" vertical="center"/>
    </xf>
    <xf numFmtId="0" fontId="5" fillId="0" borderId="15" xfId="0" applyFont="1" applyFill="1" applyBorder="1" applyAlignment="1">
      <alignment vertical="center" wrapText="1"/>
    </xf>
    <xf numFmtId="0" fontId="5" fillId="0" borderId="0" xfId="0" applyFont="1" applyFill="1" applyBorder="1" applyAlignment="1">
      <alignment horizontal="right" vertical="center" wrapText="1"/>
    </xf>
    <xf numFmtId="178" fontId="16" fillId="0" borderId="0" xfId="0" applyNumberFormat="1" applyFont="1" applyFill="1" applyBorder="1" applyAlignment="1">
      <alignment vertical="center" wrapText="1"/>
    </xf>
    <xf numFmtId="49" fontId="38" fillId="0" borderId="15" xfId="0" applyNumberFormat="1" applyFont="1" applyFill="1" applyBorder="1" applyAlignment="1" applyProtection="1">
      <alignment horizontal="center" vertical="center"/>
      <protection/>
    </xf>
    <xf numFmtId="49" fontId="38" fillId="0" borderId="0" xfId="0" applyNumberFormat="1" applyFont="1" applyFill="1" applyBorder="1" applyAlignment="1" applyProtection="1">
      <alignment horizontal="center" vertical="center"/>
      <protection/>
    </xf>
    <xf numFmtId="49" fontId="38" fillId="0" borderId="27" xfId="0" applyNumberFormat="1" applyFont="1" applyFill="1" applyBorder="1" applyAlignment="1" applyProtection="1">
      <alignment horizontal="center" vertical="center"/>
      <protection/>
    </xf>
    <xf numFmtId="0" fontId="5" fillId="0" borderId="30" xfId="0" applyFont="1" applyFill="1" applyBorder="1" applyAlignment="1" applyProtection="1">
      <alignment horizontal="left" vertical="center"/>
      <protection locked="0"/>
    </xf>
    <xf numFmtId="178" fontId="6" fillId="0" borderId="27" xfId="0" applyNumberFormat="1" applyFont="1" applyFill="1" applyBorder="1" applyAlignment="1">
      <alignment horizontal="left" vertical="center" wrapText="1"/>
    </xf>
    <xf numFmtId="180" fontId="39" fillId="0" borderId="15" xfId="0" applyNumberFormat="1" applyFont="1" applyFill="1" applyBorder="1" applyAlignment="1">
      <alignment horizontal="center" vertical="center" wrapText="1"/>
    </xf>
    <xf numFmtId="0" fontId="6" fillId="0" borderId="27" xfId="0" applyFont="1" applyFill="1" applyBorder="1" applyAlignment="1">
      <alignment horizontal="center" vertical="center"/>
    </xf>
    <xf numFmtId="0" fontId="19" fillId="0" borderId="27" xfId="0" applyFont="1" applyFill="1" applyBorder="1" applyAlignment="1">
      <alignment vertical="center"/>
    </xf>
    <xf numFmtId="0" fontId="19" fillId="32" borderId="15" xfId="0" applyFont="1" applyFill="1" applyBorder="1" applyAlignment="1">
      <alignment horizontal="center" vertical="center"/>
    </xf>
    <xf numFmtId="178" fontId="19" fillId="32" borderId="0" xfId="0" applyNumberFormat="1" applyFont="1" applyFill="1" applyBorder="1" applyAlignment="1">
      <alignment vertical="center"/>
    </xf>
    <xf numFmtId="2" fontId="5" fillId="0" borderId="35" xfId="0" applyNumberFormat="1" applyFont="1" applyFill="1" applyBorder="1" applyAlignment="1">
      <alignment horizontal="left"/>
    </xf>
    <xf numFmtId="2" fontId="5" fillId="0" borderId="35" xfId="0" applyNumberFormat="1" applyFont="1" applyFill="1" applyBorder="1" applyAlignment="1">
      <alignment/>
    </xf>
    <xf numFmtId="2" fontId="5" fillId="0" borderId="36" xfId="0" applyNumberFormat="1" applyFont="1" applyFill="1" applyBorder="1" applyAlignment="1">
      <alignment/>
    </xf>
    <xf numFmtId="2" fontId="5" fillId="0" borderId="27" xfId="0" applyNumberFormat="1" applyFont="1" applyFill="1" applyBorder="1" applyAlignment="1">
      <alignment/>
    </xf>
    <xf numFmtId="0" fontId="40" fillId="0" borderId="15" xfId="0" applyFont="1" applyFill="1" applyBorder="1" applyAlignment="1">
      <alignment/>
    </xf>
    <xf numFmtId="2" fontId="25" fillId="0" borderId="15" xfId="0" applyNumberFormat="1" applyFont="1" applyFill="1" applyBorder="1" applyAlignment="1">
      <alignment horizontal="left"/>
    </xf>
    <xf numFmtId="2" fontId="25" fillId="0" borderId="27" xfId="0" applyNumberFormat="1" applyFont="1" applyFill="1" applyBorder="1" applyAlignment="1">
      <alignment horizontal="left"/>
    </xf>
    <xf numFmtId="2" fontId="6" fillId="0" borderId="15" xfId="0" applyNumberFormat="1" applyFont="1" applyFill="1" applyBorder="1" applyAlignment="1">
      <alignment/>
    </xf>
    <xf numFmtId="2" fontId="5" fillId="0" borderId="29" xfId="0" applyNumberFormat="1" applyFont="1" applyFill="1" applyBorder="1" applyAlignment="1">
      <alignment/>
    </xf>
    <xf numFmtId="1" fontId="5" fillId="0" borderId="30" xfId="0" applyNumberFormat="1" applyFont="1" applyFill="1" applyBorder="1" applyAlignment="1">
      <alignment horizontal="left"/>
    </xf>
    <xf numFmtId="2" fontId="5" fillId="0" borderId="30" xfId="0" applyNumberFormat="1" applyFont="1" applyFill="1" applyBorder="1" applyAlignment="1">
      <alignment horizontal="left"/>
    </xf>
    <xf numFmtId="2" fontId="5" fillId="0" borderId="30" xfId="0" applyNumberFormat="1" applyFont="1" applyFill="1" applyBorder="1" applyAlignment="1">
      <alignment/>
    </xf>
    <xf numFmtId="2" fontId="5" fillId="0" borderId="31" xfId="0" applyNumberFormat="1" applyFont="1" applyFill="1" applyBorder="1" applyAlignment="1">
      <alignment/>
    </xf>
    <xf numFmtId="2" fontId="5" fillId="0" borderId="27" xfId="0" applyNumberFormat="1" applyFont="1" applyFill="1" applyBorder="1" applyAlignment="1">
      <alignment horizontal="center"/>
    </xf>
    <xf numFmtId="2" fontId="5" fillId="0" borderId="27" xfId="0" applyNumberFormat="1" applyFont="1" applyFill="1" applyBorder="1" applyAlignment="1" applyProtection="1">
      <alignment horizontal="center" vertical="center" wrapText="1"/>
      <protection/>
    </xf>
    <xf numFmtId="2" fontId="5" fillId="0" borderId="27" xfId="0" applyNumberFormat="1" applyFont="1" applyFill="1" applyBorder="1" applyAlignment="1" applyProtection="1">
      <alignment/>
      <protection/>
    </xf>
    <xf numFmtId="2" fontId="19" fillId="32" borderId="37" xfId="0" applyNumberFormat="1" applyFont="1" applyFill="1" applyBorder="1" applyAlignment="1">
      <alignment horizontal="center" vertical="top" wrapText="1"/>
    </xf>
    <xf numFmtId="2" fontId="19" fillId="0" borderId="27" xfId="0" applyNumberFormat="1" applyFont="1" applyFill="1" applyBorder="1" applyAlignment="1" applyProtection="1">
      <alignment/>
      <protection/>
    </xf>
    <xf numFmtId="0" fontId="5" fillId="0" borderId="36" xfId="0" applyFont="1" applyFill="1" applyBorder="1" applyAlignment="1">
      <alignment/>
    </xf>
    <xf numFmtId="0" fontId="5" fillId="0" borderId="27" xfId="0" applyFont="1" applyFill="1" applyBorder="1" applyAlignment="1">
      <alignment/>
    </xf>
    <xf numFmtId="0" fontId="39" fillId="0" borderId="15" xfId="0" applyFont="1" applyFill="1" applyBorder="1" applyAlignment="1">
      <alignment/>
    </xf>
    <xf numFmtId="190" fontId="59" fillId="36" borderId="69" xfId="54" applyNumberFormat="1" applyFont="1" applyFill="1" applyBorder="1" applyAlignment="1" applyProtection="1">
      <alignment horizontal="center" vertical="center"/>
      <protection/>
    </xf>
    <xf numFmtId="0" fontId="5" fillId="0" borderId="0" xfId="0" applyFont="1" applyFill="1" applyBorder="1" applyAlignment="1" applyProtection="1">
      <alignment horizontal="left"/>
      <protection/>
    </xf>
    <xf numFmtId="0" fontId="5" fillId="0" borderId="29" xfId="0" applyFont="1" applyFill="1" applyBorder="1" applyAlignment="1">
      <alignment/>
    </xf>
    <xf numFmtId="0" fontId="5" fillId="0" borderId="30" xfId="0" applyFont="1" applyFill="1" applyBorder="1" applyAlignment="1">
      <alignment horizontal="left"/>
    </xf>
    <xf numFmtId="0" fontId="5" fillId="0" borderId="30" xfId="0" applyFont="1" applyFill="1" applyBorder="1" applyAlignment="1" applyProtection="1">
      <alignment horizontal="left"/>
      <protection/>
    </xf>
    <xf numFmtId="0" fontId="5" fillId="0" borderId="35" xfId="0" applyFont="1" applyFill="1" applyBorder="1" applyAlignment="1" applyProtection="1">
      <alignment horizontal="left"/>
      <protection/>
    </xf>
    <xf numFmtId="178" fontId="6" fillId="0" borderId="79" xfId="0" applyNumberFormat="1" applyFont="1" applyFill="1" applyBorder="1" applyAlignment="1" applyProtection="1">
      <alignment vertical="top" wrapText="1"/>
      <protection/>
    </xf>
    <xf numFmtId="178" fontId="6" fillId="32" borderId="80" xfId="0" applyNumberFormat="1" applyFont="1" applyFill="1" applyBorder="1" applyAlignment="1" applyProtection="1">
      <alignment horizontal="center" vertical="top" wrapText="1"/>
      <protection/>
    </xf>
    <xf numFmtId="178" fontId="6" fillId="32" borderId="63" xfId="0" applyNumberFormat="1" applyFont="1" applyFill="1" applyBorder="1" applyAlignment="1" applyProtection="1">
      <alignment vertical="top" wrapText="1"/>
      <protection/>
    </xf>
    <xf numFmtId="178" fontId="29" fillId="0" borderId="0" xfId="0" applyNumberFormat="1" applyFont="1" applyFill="1" applyBorder="1" applyAlignment="1" applyProtection="1">
      <alignment/>
      <protection/>
    </xf>
    <xf numFmtId="178" fontId="6" fillId="0" borderId="0" xfId="0" applyNumberFormat="1" applyFont="1" applyFill="1" applyBorder="1" applyAlignment="1" applyProtection="1">
      <alignment/>
      <protection/>
    </xf>
    <xf numFmtId="0" fontId="5" fillId="37" borderId="34" xfId="0" applyFont="1" applyFill="1" applyBorder="1" applyAlignment="1">
      <alignment vertical="center"/>
    </xf>
    <xf numFmtId="0" fontId="5" fillId="37" borderId="35" xfId="0" applyFont="1" applyFill="1" applyBorder="1" applyAlignment="1">
      <alignment vertical="center"/>
    </xf>
    <xf numFmtId="0" fontId="62" fillId="37" borderId="35" xfId="0" applyFont="1" applyFill="1" applyBorder="1" applyAlignment="1">
      <alignment vertical="center"/>
    </xf>
    <xf numFmtId="0" fontId="5" fillId="37" borderId="15" xfId="0" applyFont="1" applyFill="1" applyBorder="1" applyAlignment="1">
      <alignment vertical="center"/>
    </xf>
    <xf numFmtId="0" fontId="5" fillId="37" borderId="0" xfId="0" applyFont="1" applyFill="1" applyBorder="1" applyAlignment="1">
      <alignment vertical="center"/>
    </xf>
    <xf numFmtId="0" fontId="24" fillId="37" borderId="0" xfId="0" applyFont="1" applyFill="1" applyBorder="1" applyAlignment="1">
      <alignment horizontal="left" vertical="center"/>
    </xf>
    <xf numFmtId="0" fontId="6" fillId="37" borderId="15" xfId="0" applyFont="1" applyFill="1" applyBorder="1" applyAlignment="1">
      <alignment vertical="center"/>
    </xf>
    <xf numFmtId="0" fontId="6" fillId="37" borderId="0" xfId="0" applyFont="1" applyFill="1" applyBorder="1" applyAlignment="1">
      <alignment vertical="center"/>
    </xf>
    <xf numFmtId="0" fontId="22" fillId="0" borderId="0" xfId="0" applyFont="1" applyFill="1" applyBorder="1" applyAlignment="1" applyProtection="1">
      <alignment horizontal="center" vertical="center" wrapText="1"/>
      <protection/>
    </xf>
    <xf numFmtId="0" fontId="13" fillId="0" borderId="0" xfId="0" applyFont="1" applyFill="1" applyBorder="1" applyAlignment="1" applyProtection="1">
      <alignment horizontal="left" vertical="center"/>
      <protection/>
    </xf>
    <xf numFmtId="0" fontId="6" fillId="0" borderId="15" xfId="0" applyFont="1" applyFill="1" applyBorder="1" applyAlignment="1" applyProtection="1">
      <alignment horizontal="left" vertical="center"/>
      <protection/>
    </xf>
    <xf numFmtId="178" fontId="12" fillId="4" borderId="50" xfId="0" applyNumberFormat="1" applyFont="1" applyFill="1" applyBorder="1" applyAlignment="1" applyProtection="1">
      <alignment vertical="center" wrapText="1"/>
      <protection locked="0"/>
    </xf>
    <xf numFmtId="178" fontId="63" fillId="0" borderId="50" xfId="0" applyNumberFormat="1" applyFont="1" applyFill="1" applyBorder="1" applyAlignment="1" applyProtection="1">
      <alignment vertical="center" wrapText="1"/>
      <protection/>
    </xf>
    <xf numFmtId="49" fontId="12" fillId="4" borderId="50" xfId="61" applyNumberFormat="1" applyFont="1" applyFill="1" applyBorder="1" applyAlignment="1" applyProtection="1">
      <alignment vertical="center" wrapText="1"/>
      <protection locked="0"/>
    </xf>
    <xf numFmtId="49" fontId="12" fillId="4" borderId="50" xfId="0" applyNumberFormat="1" applyFont="1" applyFill="1" applyBorder="1" applyAlignment="1" applyProtection="1">
      <alignment vertical="center" wrapText="1"/>
      <protection locked="0"/>
    </xf>
    <xf numFmtId="49" fontId="12" fillId="4" borderId="51" xfId="0" applyNumberFormat="1" applyFont="1" applyFill="1" applyBorder="1" applyAlignment="1" applyProtection="1">
      <alignment horizontal="left" vertical="center" wrapText="1"/>
      <protection locked="0"/>
    </xf>
    <xf numFmtId="178" fontId="12" fillId="4" borderId="12" xfId="0" applyNumberFormat="1" applyFont="1" applyFill="1" applyBorder="1" applyAlignment="1" applyProtection="1">
      <alignment vertical="center" wrapText="1"/>
      <protection locked="0"/>
    </xf>
    <xf numFmtId="178" fontId="63" fillId="0" borderId="12" xfId="0" applyNumberFormat="1" applyFont="1" applyFill="1" applyBorder="1" applyAlignment="1" applyProtection="1">
      <alignment vertical="center" wrapText="1"/>
      <protection/>
    </xf>
    <xf numFmtId="49" fontId="12" fillId="4" borderId="12" xfId="61" applyNumberFormat="1" applyFont="1" applyFill="1" applyBorder="1" applyAlignment="1" applyProtection="1">
      <alignment vertical="center" wrapText="1"/>
      <protection locked="0"/>
    </xf>
    <xf numFmtId="49" fontId="12" fillId="4" borderId="12" xfId="0" applyNumberFormat="1" applyFont="1" applyFill="1" applyBorder="1" applyAlignment="1" applyProtection="1">
      <alignment vertical="center" wrapText="1"/>
      <protection locked="0"/>
    </xf>
    <xf numFmtId="49" fontId="12" fillId="4" borderId="48" xfId="0" applyNumberFormat="1" applyFont="1" applyFill="1" applyBorder="1" applyAlignment="1" applyProtection="1">
      <alignment horizontal="left" vertical="center" wrapText="1"/>
      <protection locked="0"/>
    </xf>
    <xf numFmtId="178" fontId="12" fillId="4" borderId="57" xfId="0" applyNumberFormat="1" applyFont="1" applyFill="1" applyBorder="1" applyAlignment="1" applyProtection="1">
      <alignment vertical="center" wrapText="1"/>
      <protection locked="0"/>
    </xf>
    <xf numFmtId="178" fontId="63" fillId="0" borderId="57" xfId="0" applyNumberFormat="1" applyFont="1" applyFill="1" applyBorder="1" applyAlignment="1" applyProtection="1">
      <alignment vertical="center" wrapText="1"/>
      <protection/>
    </xf>
    <xf numFmtId="49" fontId="12" fillId="4" borderId="57" xfId="61" applyNumberFormat="1" applyFont="1" applyFill="1" applyBorder="1" applyAlignment="1" applyProtection="1">
      <alignment vertical="center" wrapText="1"/>
      <protection locked="0"/>
    </xf>
    <xf numFmtId="49" fontId="12" fillId="4" borderId="57" xfId="0" applyNumberFormat="1" applyFont="1" applyFill="1" applyBorder="1" applyAlignment="1" applyProtection="1">
      <alignment vertical="center" wrapText="1"/>
      <protection locked="0"/>
    </xf>
    <xf numFmtId="49" fontId="12" fillId="4" borderId="58" xfId="0" applyNumberFormat="1" applyFont="1" applyFill="1" applyBorder="1" applyAlignment="1" applyProtection="1">
      <alignment horizontal="left" vertical="center" wrapText="1"/>
      <protection locked="0"/>
    </xf>
    <xf numFmtId="178" fontId="63" fillId="32" borderId="64" xfId="0" applyNumberFormat="1" applyFont="1" applyFill="1" applyBorder="1" applyAlignment="1" applyProtection="1">
      <alignment vertical="center" wrapText="1"/>
      <protection/>
    </xf>
    <xf numFmtId="178" fontId="63" fillId="32" borderId="30" xfId="0" applyNumberFormat="1" applyFont="1" applyFill="1" applyBorder="1" applyAlignment="1" applyProtection="1">
      <alignment vertical="center" wrapText="1"/>
      <protection/>
    </xf>
    <xf numFmtId="0" fontId="63" fillId="32" borderId="31" xfId="0" applyFont="1" applyFill="1" applyBorder="1" applyAlignment="1" applyProtection="1">
      <alignment horizontal="left" vertical="center" wrapText="1"/>
      <protection/>
    </xf>
    <xf numFmtId="179" fontId="5" fillId="4" borderId="24" xfId="0" applyNumberFormat="1" applyFont="1" applyFill="1" applyBorder="1" applyAlignment="1" applyProtection="1">
      <alignment vertical="center" wrapText="1"/>
      <protection locked="0"/>
    </xf>
    <xf numFmtId="179" fontId="6" fillId="0" borderId="0" xfId="0" applyNumberFormat="1" applyFont="1" applyFill="1" applyBorder="1" applyAlignment="1" applyProtection="1">
      <alignment vertical="center" wrapText="1"/>
      <protection/>
    </xf>
    <xf numFmtId="0" fontId="25" fillId="0" borderId="30" xfId="0" applyFont="1" applyFill="1" applyBorder="1" applyAlignment="1" applyProtection="1">
      <alignment horizontal="left" vertical="center"/>
      <protection/>
    </xf>
    <xf numFmtId="49" fontId="5" fillId="0" borderId="0" xfId="0" applyNumberFormat="1" applyFont="1" applyAlignment="1" applyProtection="1">
      <alignment vertical="center"/>
      <protection/>
    </xf>
    <xf numFmtId="43" fontId="2" fillId="0" borderId="10" xfId="42" applyFont="1" applyBorder="1" applyAlignment="1">
      <alignment horizontal="right"/>
    </xf>
    <xf numFmtId="39" fontId="3" fillId="0" borderId="13" xfId="42" applyNumberFormat="1" applyFont="1" applyBorder="1" applyAlignment="1">
      <alignment horizontal="center"/>
    </xf>
    <xf numFmtId="39" fontId="3" fillId="0" borderId="13" xfId="42" applyNumberFormat="1" applyFont="1" applyBorder="1" applyAlignment="1">
      <alignment horizontal="center"/>
    </xf>
    <xf numFmtId="0" fontId="2" fillId="0" borderId="10" xfId="0" applyFont="1" applyBorder="1" applyAlignment="1">
      <alignment horizontal="right"/>
    </xf>
    <xf numFmtId="0" fontId="2" fillId="0" borderId="11" xfId="0" applyFont="1" applyBorder="1" applyAlignment="1">
      <alignment horizontal="right"/>
    </xf>
    <xf numFmtId="0" fontId="2" fillId="0" borderId="15" xfId="0" applyFont="1" applyBorder="1" applyAlignment="1">
      <alignment/>
    </xf>
    <xf numFmtId="0" fontId="2" fillId="0" borderId="39" xfId="0" applyFont="1" applyBorder="1" applyAlignment="1">
      <alignment/>
    </xf>
    <xf numFmtId="49" fontId="33" fillId="34" borderId="48" xfId="0" applyNumberFormat="1" applyFont="1" applyFill="1" applyBorder="1" applyAlignment="1">
      <alignment horizontal="center"/>
    </xf>
    <xf numFmtId="0" fontId="2" fillId="0" borderId="59" xfId="0" applyFont="1" applyBorder="1" applyAlignment="1">
      <alignment/>
    </xf>
    <xf numFmtId="0" fontId="3" fillId="0" borderId="15" xfId="0" applyFont="1" applyBorder="1" applyAlignment="1">
      <alignment horizontal="center"/>
    </xf>
    <xf numFmtId="0" fontId="2" fillId="0" borderId="15" xfId="0" applyFont="1" applyBorder="1" applyAlignment="1">
      <alignment horizontal="right"/>
    </xf>
    <xf numFmtId="0" fontId="2" fillId="0" borderId="37" xfId="0" applyFont="1" applyBorder="1" applyAlignment="1">
      <alignment horizontal="right"/>
    </xf>
    <xf numFmtId="0" fontId="2" fillId="0" borderId="37" xfId="0" applyFont="1" applyBorder="1" applyAlignment="1">
      <alignment/>
    </xf>
    <xf numFmtId="0" fontId="3" fillId="0" borderId="15" xfId="0" applyFont="1" applyBorder="1" applyAlignment="1">
      <alignment/>
    </xf>
    <xf numFmtId="0" fontId="3" fillId="32" borderId="59" xfId="0" applyFont="1" applyFill="1" applyBorder="1" applyAlignment="1">
      <alignment/>
    </xf>
    <xf numFmtId="0" fontId="1" fillId="32" borderId="59" xfId="0" applyFont="1" applyFill="1" applyBorder="1" applyAlignment="1">
      <alignment horizontal="center"/>
    </xf>
    <xf numFmtId="0" fontId="2" fillId="0" borderId="81" xfId="0" applyFont="1" applyBorder="1" applyAlignment="1">
      <alignment/>
    </xf>
    <xf numFmtId="0" fontId="2" fillId="0" borderId="15" xfId="0" applyFont="1" applyBorder="1" applyAlignment="1">
      <alignment horizontal="left"/>
    </xf>
    <xf numFmtId="0" fontId="2" fillId="0" borderId="15" xfId="0" applyFont="1" applyBorder="1" applyAlignment="1">
      <alignment horizontal="center"/>
    </xf>
    <xf numFmtId="0" fontId="3" fillId="0" borderId="37" xfId="0" applyFont="1" applyBorder="1" applyAlignment="1">
      <alignment horizontal="center"/>
    </xf>
    <xf numFmtId="0" fontId="3" fillId="0" borderId="39" xfId="0" applyFont="1" applyBorder="1" applyAlignment="1">
      <alignment horizontal="center"/>
    </xf>
    <xf numFmtId="0" fontId="3" fillId="32" borderId="59" xfId="0" applyFont="1" applyFill="1" applyBorder="1" applyAlignment="1">
      <alignment horizontal="center"/>
    </xf>
    <xf numFmtId="0" fontId="3" fillId="32" borderId="59" xfId="0" applyFont="1" applyFill="1" applyBorder="1" applyAlignment="1">
      <alignment horizontal="left"/>
    </xf>
    <xf numFmtId="0" fontId="2" fillId="0" borderId="0" xfId="0" applyFont="1" applyBorder="1" applyAlignment="1">
      <alignment/>
    </xf>
    <xf numFmtId="43" fontId="2" fillId="0" borderId="0" xfId="0" applyNumberFormat="1" applyFont="1" applyBorder="1" applyAlignment="1">
      <alignment/>
    </xf>
    <xf numFmtId="177" fontId="6" fillId="32" borderId="71" xfId="0" applyNumberFormat="1" applyFont="1" applyFill="1" applyBorder="1" applyAlignment="1" applyProtection="1">
      <alignment horizontal="center" vertical="center" wrapText="1"/>
      <protection/>
    </xf>
    <xf numFmtId="177" fontId="6" fillId="32" borderId="69" xfId="0" applyNumberFormat="1" applyFont="1" applyFill="1" applyBorder="1" applyAlignment="1" applyProtection="1">
      <alignment horizontal="center" vertical="center" wrapText="1"/>
      <protection/>
    </xf>
    <xf numFmtId="0" fontId="10" fillId="32" borderId="56" xfId="0" applyFont="1" applyFill="1" applyBorder="1" applyAlignment="1">
      <alignment horizontal="center" vertical="center" wrapText="1"/>
    </xf>
    <xf numFmtId="0" fontId="0" fillId="0" borderId="0" xfId="0" applyFont="1" applyBorder="1" applyAlignment="1">
      <alignment/>
    </xf>
    <xf numFmtId="0" fontId="3" fillId="0" borderId="37" xfId="0" applyFont="1" applyBorder="1" applyAlignment="1">
      <alignment horizontal="center"/>
    </xf>
    <xf numFmtId="0" fontId="2" fillId="0" borderId="15" xfId="0" applyFont="1" applyBorder="1" applyAlignment="1">
      <alignment horizontal="left"/>
    </xf>
    <xf numFmtId="0" fontId="3" fillId="0" borderId="37" xfId="0" applyFont="1" applyBorder="1" applyAlignment="1">
      <alignment horizontal="left"/>
    </xf>
    <xf numFmtId="0" fontId="3" fillId="32" borderId="59" xfId="0" applyFont="1" applyFill="1" applyBorder="1" applyAlignment="1">
      <alignment horizontal="left"/>
    </xf>
    <xf numFmtId="0" fontId="12" fillId="0" borderId="82" xfId="0" applyFont="1" applyFill="1" applyBorder="1" applyAlignment="1">
      <alignment vertical="center" wrapText="1"/>
    </xf>
    <xf numFmtId="0" fontId="5" fillId="0" borderId="82" xfId="0" applyFont="1" applyFill="1" applyBorder="1" applyAlignment="1">
      <alignment vertical="center" wrapText="1"/>
    </xf>
    <xf numFmtId="3" fontId="10" fillId="32" borderId="68" xfId="0" applyNumberFormat="1" applyFont="1" applyFill="1" applyBorder="1" applyAlignment="1">
      <alignment horizontal="center" vertical="center" wrapText="1"/>
    </xf>
    <xf numFmtId="0" fontId="10" fillId="32" borderId="68" xfId="0" applyFont="1" applyFill="1" applyBorder="1" applyAlignment="1">
      <alignment horizontal="center" vertical="center" wrapText="1"/>
    </xf>
    <xf numFmtId="3" fontId="10" fillId="32" borderId="55" xfId="0" applyNumberFormat="1" applyFont="1" applyFill="1" applyBorder="1" applyAlignment="1">
      <alignment horizontal="center" vertical="center" wrapText="1"/>
    </xf>
    <xf numFmtId="43" fontId="2" fillId="4" borderId="10" xfId="42" applyFont="1" applyFill="1" applyBorder="1" applyAlignment="1">
      <alignment horizontal="right"/>
    </xf>
    <xf numFmtId="39" fontId="3" fillId="32" borderId="68" xfId="42" applyNumberFormat="1" applyFont="1" applyFill="1" applyBorder="1" applyAlignment="1">
      <alignment horizontal="center"/>
    </xf>
    <xf numFmtId="4" fontId="3" fillId="0" borderId="18" xfId="0" applyNumberFormat="1" applyFont="1" applyBorder="1" applyAlignment="1">
      <alignment horizontal="center"/>
    </xf>
    <xf numFmtId="4" fontId="3" fillId="0" borderId="19" xfId="42" applyNumberFormat="1" applyFont="1" applyBorder="1" applyAlignment="1">
      <alignment horizontal="center"/>
    </xf>
    <xf numFmtId="4" fontId="3" fillId="32" borderId="55" xfId="0" applyNumberFormat="1" applyFont="1" applyFill="1" applyBorder="1" applyAlignment="1">
      <alignment horizontal="center"/>
    </xf>
    <xf numFmtId="4" fontId="3" fillId="32" borderId="68" xfId="42" applyNumberFormat="1" applyFont="1" applyFill="1" applyBorder="1" applyAlignment="1">
      <alignment horizontal="center"/>
    </xf>
    <xf numFmtId="178" fontId="6" fillId="0" borderId="0" xfId="58" applyNumberFormat="1" applyFont="1" applyFill="1" applyBorder="1" applyAlignment="1" applyProtection="1">
      <alignment vertical="center"/>
      <protection/>
    </xf>
    <xf numFmtId="178" fontId="6" fillId="0" borderId="27" xfId="58" applyNumberFormat="1" applyFont="1" applyFill="1" applyBorder="1" applyAlignment="1" applyProtection="1">
      <alignment vertical="center"/>
      <protection/>
    </xf>
    <xf numFmtId="0" fontId="6" fillId="0" borderId="35" xfId="58" applyFont="1" applyFill="1" applyBorder="1" applyAlignment="1" applyProtection="1">
      <alignment horizontal="center" vertical="center"/>
      <protection/>
    </xf>
    <xf numFmtId="178" fontId="6" fillId="0" borderId="35" xfId="58" applyNumberFormat="1" applyFont="1" applyFill="1" applyBorder="1" applyAlignment="1" applyProtection="1">
      <alignment vertical="center"/>
      <protection/>
    </xf>
    <xf numFmtId="0" fontId="6" fillId="0" borderId="36" xfId="58" applyFont="1" applyFill="1" applyBorder="1" applyAlignment="1" applyProtection="1">
      <alignment horizontal="center" vertical="center"/>
      <protection/>
    </xf>
    <xf numFmtId="0" fontId="0" fillId="0" borderId="0" xfId="0" applyFill="1" applyBorder="1" applyAlignment="1">
      <alignment vertical="center"/>
    </xf>
    <xf numFmtId="180" fontId="39" fillId="0" borderId="0" xfId="0" applyNumberFormat="1" applyFont="1" applyFill="1" applyBorder="1" applyAlignment="1">
      <alignment horizontal="center" vertical="center" wrapText="1"/>
    </xf>
    <xf numFmtId="178" fontId="65" fillId="0" borderId="15" xfId="0" applyNumberFormat="1" applyFont="1" applyFill="1" applyBorder="1" applyAlignment="1" applyProtection="1">
      <alignment horizontal="center" vertical="center" wrapText="1"/>
      <protection/>
    </xf>
    <xf numFmtId="178" fontId="65" fillId="0" borderId="0" xfId="0" applyNumberFormat="1" applyFont="1" applyFill="1" applyBorder="1" applyAlignment="1" applyProtection="1">
      <alignment horizontal="center" vertical="center" wrapText="1"/>
      <protection/>
    </xf>
    <xf numFmtId="178" fontId="38" fillId="0" borderId="0" xfId="0" applyNumberFormat="1" applyFont="1" applyFill="1" applyBorder="1" applyAlignment="1" applyProtection="1">
      <alignment horizontal="center" vertical="center"/>
      <protection/>
    </xf>
    <xf numFmtId="0" fontId="6" fillId="0" borderId="15" xfId="58" applyFont="1" applyFill="1" applyBorder="1" applyAlignment="1" applyProtection="1">
      <alignment vertical="center"/>
      <protection/>
    </xf>
    <xf numFmtId="0" fontId="6" fillId="0" borderId="0" xfId="58" applyFont="1" applyFill="1" applyBorder="1" applyAlignment="1" applyProtection="1">
      <alignment vertical="center"/>
      <protection/>
    </xf>
    <xf numFmtId="178" fontId="48" fillId="0" borderId="0" xfId="58" applyNumberFormat="1" applyFont="1" applyFill="1" applyBorder="1" applyAlignment="1" applyProtection="1">
      <alignment horizontal="center" vertical="center"/>
      <protection/>
    </xf>
    <xf numFmtId="0" fontId="6" fillId="32" borderId="69" xfId="58" applyFont="1" applyFill="1" applyBorder="1" applyAlignment="1" applyProtection="1">
      <alignment horizontal="center" vertical="center" wrapText="1"/>
      <protection/>
    </xf>
    <xf numFmtId="178" fontId="6" fillId="32" borderId="69" xfId="58" applyNumberFormat="1" applyFont="1" applyFill="1" applyBorder="1" applyAlignment="1" applyProtection="1">
      <alignment horizontal="center" vertical="center" wrapText="1"/>
      <protection/>
    </xf>
    <xf numFmtId="49" fontId="6" fillId="32" borderId="69" xfId="58" applyNumberFormat="1" applyFont="1" applyFill="1" applyBorder="1" applyAlignment="1" applyProtection="1">
      <alignment horizontal="center" vertical="center" wrapText="1"/>
      <protection/>
    </xf>
    <xf numFmtId="49" fontId="6" fillId="0" borderId="0" xfId="58" applyNumberFormat="1" applyFont="1" applyFill="1" applyBorder="1" applyAlignment="1" applyProtection="1">
      <alignment horizontal="center" vertical="center" wrapText="1"/>
      <protection/>
    </xf>
    <xf numFmtId="0" fontId="66" fillId="0" borderId="83" xfId="0" applyFont="1" applyFill="1" applyBorder="1" applyAlignment="1">
      <alignment horizontal="left" vertical="center"/>
    </xf>
    <xf numFmtId="0" fontId="21" fillId="0" borderId="84" xfId="58" applyFont="1" applyFill="1" applyBorder="1" applyAlignment="1" applyProtection="1">
      <alignment vertical="center"/>
      <protection/>
    </xf>
    <xf numFmtId="0" fontId="66" fillId="0" borderId="85" xfId="0" applyFont="1" applyFill="1" applyBorder="1" applyAlignment="1">
      <alignment horizontal="left" vertical="center"/>
    </xf>
    <xf numFmtId="0" fontId="21" fillId="0" borderId="86" xfId="58" applyFont="1" applyFill="1" applyBorder="1" applyAlignment="1" applyProtection="1">
      <alignment vertical="center"/>
      <protection/>
    </xf>
    <xf numFmtId="0" fontId="66" fillId="0" borderId="87" xfId="0" applyFont="1" applyFill="1" applyBorder="1" applyAlignment="1">
      <alignment horizontal="left" vertical="center"/>
    </xf>
    <xf numFmtId="0" fontId="21" fillId="0" borderId="88" xfId="58" applyFont="1" applyFill="1" applyBorder="1" applyAlignment="1" applyProtection="1">
      <alignment vertical="center"/>
      <protection/>
    </xf>
    <xf numFmtId="0" fontId="6" fillId="32" borderId="87" xfId="0" applyFont="1" applyFill="1" applyBorder="1" applyAlignment="1">
      <alignment horizontal="center" vertical="center"/>
    </xf>
    <xf numFmtId="0" fontId="6" fillId="32" borderId="88" xfId="58" applyFont="1" applyFill="1" applyBorder="1" applyAlignment="1" applyProtection="1">
      <alignment vertical="center"/>
      <protection/>
    </xf>
    <xf numFmtId="0" fontId="5" fillId="0" borderId="15" xfId="58" applyFont="1" applyFill="1" applyBorder="1" applyAlignment="1" applyProtection="1">
      <alignment vertical="center"/>
      <protection/>
    </xf>
    <xf numFmtId="0" fontId="5" fillId="0" borderId="0" xfId="58" applyFont="1" applyFill="1" applyBorder="1" applyAlignment="1" applyProtection="1">
      <alignment vertical="center"/>
      <protection/>
    </xf>
    <xf numFmtId="0" fontId="6" fillId="0" borderId="27" xfId="58" applyFont="1" applyFill="1" applyBorder="1" applyAlignment="1" applyProtection="1">
      <alignment vertical="center"/>
      <protection/>
    </xf>
    <xf numFmtId="178" fontId="5" fillId="0" borderId="0" xfId="58" applyNumberFormat="1" applyFont="1" applyFill="1" applyBorder="1" applyAlignment="1" applyProtection="1">
      <alignment vertical="center"/>
      <protection/>
    </xf>
    <xf numFmtId="178" fontId="5" fillId="0" borderId="27" xfId="58" applyNumberFormat="1" applyFont="1" applyFill="1" applyBorder="1" applyAlignment="1" applyProtection="1">
      <alignment vertical="center"/>
      <protection/>
    </xf>
    <xf numFmtId="178" fontId="5" fillId="0" borderId="30" xfId="58" applyNumberFormat="1" applyFont="1" applyFill="1" applyBorder="1" applyAlignment="1" applyProtection="1">
      <alignment vertical="center"/>
      <protection/>
    </xf>
    <xf numFmtId="178" fontId="5" fillId="0" borderId="31" xfId="58" applyNumberFormat="1" applyFont="1" applyFill="1" applyBorder="1" applyAlignment="1" applyProtection="1">
      <alignment vertical="center"/>
      <protection/>
    </xf>
    <xf numFmtId="39" fontId="3" fillId="32" borderId="68" xfId="42" applyNumberFormat="1" applyFont="1" applyFill="1" applyBorder="1" applyAlignment="1">
      <alignment horizontal="center"/>
    </xf>
    <xf numFmtId="39" fontId="2" fillId="0" borderId="0" xfId="0" applyNumberFormat="1" applyFont="1" applyBorder="1" applyAlignment="1">
      <alignment/>
    </xf>
    <xf numFmtId="39" fontId="2" fillId="0" borderId="0" xfId="0" applyNumberFormat="1" applyFont="1" applyBorder="1" applyAlignment="1">
      <alignment horizontal="center"/>
    </xf>
    <xf numFmtId="39" fontId="2" fillId="0" borderId="81" xfId="42" applyNumberFormat="1" applyFont="1" applyBorder="1" applyAlignment="1">
      <alignment/>
    </xf>
    <xf numFmtId="39" fontId="2" fillId="0" borderId="10" xfId="42" applyNumberFormat="1" applyFont="1" applyBorder="1" applyAlignment="1">
      <alignment/>
    </xf>
    <xf numFmtId="0" fontId="5" fillId="35" borderId="14" xfId="0" applyFont="1" applyFill="1" applyBorder="1" applyAlignment="1">
      <alignment/>
    </xf>
    <xf numFmtId="0" fontId="68" fillId="35" borderId="79" xfId="0" applyFont="1" applyFill="1" applyBorder="1" applyAlignment="1">
      <alignment/>
    </xf>
    <xf numFmtId="0" fontId="6" fillId="35" borderId="42" xfId="0" applyFont="1" applyFill="1" applyBorder="1" applyAlignment="1">
      <alignment/>
    </xf>
    <xf numFmtId="0" fontId="69" fillId="35" borderId="37" xfId="0" applyFont="1" applyFill="1" applyBorder="1" applyAlignment="1">
      <alignment/>
    </xf>
    <xf numFmtId="0" fontId="67" fillId="35" borderId="46" xfId="0" applyFont="1" applyFill="1" applyBorder="1" applyAlignment="1">
      <alignment/>
    </xf>
    <xf numFmtId="0" fontId="69" fillId="35" borderId="37" xfId="0" applyFont="1" applyFill="1" applyBorder="1" applyAlignment="1">
      <alignment horizontal="center"/>
    </xf>
    <xf numFmtId="0" fontId="69" fillId="35" borderId="37" xfId="0" applyFont="1" applyFill="1" applyBorder="1" applyAlignment="1">
      <alignment horizontal="left"/>
    </xf>
    <xf numFmtId="0" fontId="69" fillId="35" borderId="46" xfId="0" applyFont="1" applyFill="1" applyBorder="1" applyAlignment="1">
      <alignment horizontal="left"/>
    </xf>
    <xf numFmtId="0" fontId="5" fillId="0" borderId="15" xfId="0" applyFont="1" applyBorder="1" applyAlignment="1">
      <alignment/>
    </xf>
    <xf numFmtId="0" fontId="5" fillId="0" borderId="27" xfId="0" applyFont="1" applyBorder="1" applyAlignment="1">
      <alignment/>
    </xf>
    <xf numFmtId="0" fontId="35" fillId="35" borderId="37" xfId="0" applyFont="1" applyFill="1" applyBorder="1" applyAlignment="1">
      <alignment horizontal="left"/>
    </xf>
    <xf numFmtId="0" fontId="69" fillId="35" borderId="80" xfId="0" applyFont="1" applyFill="1" applyBorder="1" applyAlignment="1">
      <alignment horizontal="left"/>
    </xf>
    <xf numFmtId="0" fontId="69" fillId="35" borderId="63" xfId="0" applyFont="1" applyFill="1" applyBorder="1" applyAlignment="1">
      <alignment horizontal="left"/>
    </xf>
    <xf numFmtId="0" fontId="21" fillId="35" borderId="79" xfId="0" applyFont="1" applyFill="1" applyBorder="1" applyAlignment="1">
      <alignment/>
    </xf>
    <xf numFmtId="0" fontId="5" fillId="35" borderId="41" xfId="0" applyFont="1" applyFill="1" applyBorder="1" applyAlignment="1">
      <alignment/>
    </xf>
    <xf numFmtId="0" fontId="5" fillId="35" borderId="42" xfId="0" applyFont="1" applyFill="1" applyBorder="1" applyAlignment="1">
      <alignment/>
    </xf>
    <xf numFmtId="0" fontId="21" fillId="35" borderId="37" xfId="0" applyFont="1" applyFill="1" applyBorder="1" applyAlignment="1">
      <alignment/>
    </xf>
    <xf numFmtId="0" fontId="5" fillId="35" borderId="46" xfId="0" applyFont="1" applyFill="1" applyBorder="1" applyAlignment="1">
      <alignment/>
    </xf>
    <xf numFmtId="0" fontId="21" fillId="35" borderId="80" xfId="0" applyFont="1" applyFill="1" applyBorder="1" applyAlignment="1">
      <alignment/>
    </xf>
    <xf numFmtId="0" fontId="5" fillId="35" borderId="62" xfId="0" applyFont="1" applyFill="1" applyBorder="1" applyAlignment="1">
      <alignment/>
    </xf>
    <xf numFmtId="0" fontId="5" fillId="35" borderId="63" xfId="0" applyFont="1" applyFill="1" applyBorder="1" applyAlignment="1">
      <alignment/>
    </xf>
    <xf numFmtId="177" fontId="22" fillId="32" borderId="12" xfId="0" applyNumberFormat="1" applyFont="1" applyFill="1" applyBorder="1" applyAlignment="1">
      <alignment horizontal="center" vertical="center" wrapText="1"/>
    </xf>
    <xf numFmtId="4" fontId="6" fillId="32" borderId="56" xfId="0" applyNumberFormat="1" applyFont="1" applyFill="1" applyBorder="1" applyAlignment="1">
      <alignment horizontal="right" vertical="center" wrapText="1"/>
    </xf>
    <xf numFmtId="49" fontId="33" fillId="34" borderId="51" xfId="0" applyNumberFormat="1" applyFont="1" applyFill="1" applyBorder="1" applyAlignment="1">
      <alignment horizontal="left"/>
    </xf>
    <xf numFmtId="182" fontId="6" fillId="32" borderId="55" xfId="0" applyNumberFormat="1" applyFont="1" applyFill="1" applyBorder="1" applyAlignment="1">
      <alignment vertical="center"/>
    </xf>
    <xf numFmtId="182" fontId="6" fillId="32" borderId="68" xfId="0" applyNumberFormat="1" applyFont="1" applyFill="1" applyBorder="1" applyAlignment="1">
      <alignment vertical="center"/>
    </xf>
    <xf numFmtId="182" fontId="6" fillId="32" borderId="69" xfId="0" applyNumberFormat="1" applyFont="1" applyFill="1" applyBorder="1" applyAlignment="1">
      <alignment vertical="center"/>
    </xf>
    <xf numFmtId="182" fontId="6" fillId="32" borderId="56" xfId="0" applyNumberFormat="1" applyFont="1" applyFill="1" applyBorder="1" applyAlignment="1">
      <alignment vertical="center"/>
    </xf>
    <xf numFmtId="182" fontId="5" fillId="4" borderId="52" xfId="0" applyNumberFormat="1" applyFont="1" applyFill="1" applyBorder="1" applyAlignment="1">
      <alignment vertical="center"/>
    </xf>
    <xf numFmtId="43" fontId="0" fillId="0" borderId="0" xfId="42" applyFont="1" applyAlignment="1">
      <alignment/>
    </xf>
    <xf numFmtId="43" fontId="0" fillId="0" borderId="0" xfId="0" applyNumberFormat="1" applyAlignment="1">
      <alignment/>
    </xf>
    <xf numFmtId="0" fontId="3" fillId="0" borderId="34" xfId="0" applyFont="1" applyBorder="1" applyAlignment="1">
      <alignment horizontal="center"/>
    </xf>
    <xf numFmtId="0" fontId="3" fillId="0" borderId="89" xfId="0" applyFont="1" applyBorder="1" applyAlignment="1">
      <alignment horizontal="center"/>
    </xf>
    <xf numFmtId="43" fontId="2" fillId="0" borderId="90" xfId="42" applyFont="1" applyBorder="1" applyAlignment="1">
      <alignment/>
    </xf>
    <xf numFmtId="43" fontId="0" fillId="4" borderId="0" xfId="42" applyFont="1" applyFill="1" applyBorder="1" applyAlignment="1">
      <alignment/>
    </xf>
    <xf numFmtId="184" fontId="5" fillId="0" borderId="0" xfId="0" applyNumberFormat="1" applyFont="1" applyFill="1" applyBorder="1" applyAlignment="1">
      <alignment vertical="center"/>
    </xf>
    <xf numFmtId="4" fontId="19" fillId="32" borderId="32" xfId="0" applyNumberFormat="1" applyFont="1" applyFill="1" applyBorder="1" applyAlignment="1" applyProtection="1">
      <alignment vertical="center" wrapText="1"/>
      <protection/>
    </xf>
    <xf numFmtId="4" fontId="5" fillId="4" borderId="0" xfId="0" applyNumberFormat="1" applyFont="1" applyFill="1" applyBorder="1" applyAlignment="1" applyProtection="1">
      <alignment vertical="center" wrapText="1"/>
      <protection locked="0"/>
    </xf>
    <xf numFmtId="4" fontId="5" fillId="4" borderId="24" xfId="0" applyNumberFormat="1" applyFont="1" applyFill="1" applyBorder="1" applyAlignment="1" applyProtection="1">
      <alignment vertical="center" wrapText="1"/>
      <protection locked="0"/>
    </xf>
    <xf numFmtId="4" fontId="6" fillId="0" borderId="0" xfId="0" applyNumberFormat="1" applyFont="1" applyFill="1" applyBorder="1" applyAlignment="1" applyProtection="1">
      <alignment vertical="center" wrapText="1"/>
      <protection/>
    </xf>
    <xf numFmtId="182" fontId="19" fillId="32" borderId="12" xfId="0" applyNumberFormat="1" applyFont="1" applyFill="1" applyBorder="1" applyAlignment="1" applyProtection="1">
      <alignment horizontal="center"/>
      <protection/>
    </xf>
    <xf numFmtId="0" fontId="0" fillId="0" borderId="0" xfId="0" applyFont="1" applyBorder="1" applyAlignment="1">
      <alignment horizontal="center"/>
    </xf>
    <xf numFmtId="0" fontId="1" fillId="0" borderId="0" xfId="0" applyFont="1" applyBorder="1" applyAlignment="1">
      <alignment horizontal="center"/>
    </xf>
    <xf numFmtId="37" fontId="2" fillId="0" borderId="27" xfId="0" applyNumberFormat="1" applyFont="1" applyBorder="1" applyAlignment="1">
      <alignment horizontal="center"/>
    </xf>
    <xf numFmtId="10" fontId="5" fillId="0" borderId="48" xfId="0" applyNumberFormat="1" applyFont="1" applyFill="1" applyBorder="1" applyAlignment="1">
      <alignment vertical="center"/>
    </xf>
    <xf numFmtId="10" fontId="19" fillId="32" borderId="58" xfId="0" applyNumberFormat="1" applyFont="1" applyFill="1" applyBorder="1" applyAlignment="1">
      <alignment vertical="center"/>
    </xf>
    <xf numFmtId="49" fontId="5" fillId="0" borderId="51" xfId="0" applyNumberFormat="1" applyFont="1" applyFill="1" applyBorder="1" applyAlignment="1" applyProtection="1">
      <alignment horizontal="center" vertical="center"/>
      <protection/>
    </xf>
    <xf numFmtId="0" fontId="0" fillId="4" borderId="0" xfId="0" applyFill="1" applyAlignment="1">
      <alignment/>
    </xf>
    <xf numFmtId="179" fontId="5" fillId="4" borderId="91" xfId="0" applyNumberFormat="1" applyFont="1" applyFill="1" applyBorder="1" applyAlignment="1" applyProtection="1">
      <alignment vertical="center" wrapText="1"/>
      <protection locked="0"/>
    </xf>
    <xf numFmtId="179" fontId="0" fillId="0" borderId="0" xfId="0" applyNumberFormat="1" applyAlignment="1">
      <alignment/>
    </xf>
    <xf numFmtId="179" fontId="5" fillId="4" borderId="0" xfId="0" applyNumberFormat="1" applyFont="1" applyFill="1" applyBorder="1" applyAlignment="1" applyProtection="1">
      <alignment vertical="center" wrapText="1"/>
      <protection locked="0"/>
    </xf>
    <xf numFmtId="179" fontId="5" fillId="0" borderId="27" xfId="0" applyNumberFormat="1" applyFont="1" applyFill="1" applyBorder="1" applyAlignment="1">
      <alignment vertical="center" wrapText="1"/>
    </xf>
    <xf numFmtId="179" fontId="6" fillId="0" borderId="32" xfId="0" applyNumberFormat="1" applyFont="1" applyFill="1" applyBorder="1" applyAlignment="1">
      <alignment vertical="center" wrapText="1"/>
    </xf>
    <xf numFmtId="179" fontId="5" fillId="0" borderId="0" xfId="0" applyNumberFormat="1" applyFont="1" applyFill="1" applyBorder="1" applyAlignment="1">
      <alignment vertical="center" wrapText="1"/>
    </xf>
    <xf numFmtId="179" fontId="19" fillId="0" borderId="0" xfId="0" applyNumberFormat="1" applyFont="1" applyFill="1" applyBorder="1" applyAlignment="1">
      <alignment vertical="center" wrapText="1"/>
    </xf>
    <xf numFmtId="179" fontId="19" fillId="0" borderId="27" xfId="0" applyNumberFormat="1" applyFont="1" applyFill="1" applyBorder="1" applyAlignment="1">
      <alignment vertical="center" wrapText="1"/>
    </xf>
    <xf numFmtId="179" fontId="19" fillId="32" borderId="91" xfId="0" applyNumberFormat="1" applyFont="1" applyFill="1" applyBorder="1" applyAlignment="1">
      <alignment vertical="center" wrapText="1"/>
    </xf>
    <xf numFmtId="179" fontId="19" fillId="32" borderId="92" xfId="0" applyNumberFormat="1" applyFont="1" applyFill="1" applyBorder="1" applyAlignment="1">
      <alignment vertical="center" wrapText="1"/>
    </xf>
    <xf numFmtId="179" fontId="19" fillId="32" borderId="30" xfId="0" applyNumberFormat="1" applyFont="1" applyFill="1" applyBorder="1" applyAlignment="1">
      <alignment vertical="center" wrapText="1"/>
    </xf>
    <xf numFmtId="179" fontId="5" fillId="0" borderId="36" xfId="0" applyNumberFormat="1" applyFont="1" applyFill="1" applyBorder="1" applyAlignment="1">
      <alignment vertical="center"/>
    </xf>
    <xf numFmtId="179" fontId="6" fillId="4" borderId="0" xfId="0" applyNumberFormat="1" applyFont="1" applyFill="1" applyBorder="1" applyAlignment="1" applyProtection="1">
      <alignment vertical="center" wrapText="1"/>
      <protection locked="0"/>
    </xf>
    <xf numFmtId="179" fontId="6" fillId="4" borderId="27" xfId="0" applyNumberFormat="1" applyFont="1" applyFill="1" applyBorder="1" applyAlignment="1" applyProtection="1">
      <alignment vertical="center" wrapText="1"/>
      <protection locked="0"/>
    </xf>
    <xf numFmtId="179" fontId="5" fillId="4" borderId="27" xfId="0" applyNumberFormat="1" applyFont="1" applyFill="1" applyBorder="1" applyAlignment="1" applyProtection="1">
      <alignment vertical="center" wrapText="1"/>
      <protection locked="0"/>
    </xf>
    <xf numFmtId="179" fontId="6" fillId="32" borderId="14" xfId="0" applyNumberFormat="1" applyFont="1" applyFill="1" applyBorder="1" applyAlignment="1">
      <alignment vertical="center" wrapText="1"/>
    </xf>
    <xf numFmtId="179" fontId="6" fillId="32" borderId="46" xfId="0" applyNumberFormat="1" applyFont="1" applyFill="1" applyBorder="1" applyAlignment="1">
      <alignment vertical="center" wrapText="1"/>
    </xf>
    <xf numFmtId="179" fontId="6" fillId="0" borderId="0" xfId="0" applyNumberFormat="1" applyFont="1" applyFill="1" applyBorder="1" applyAlignment="1">
      <alignment vertical="center" wrapText="1"/>
    </xf>
    <xf numFmtId="179" fontId="6" fillId="0" borderId="27" xfId="0" applyNumberFormat="1" applyFont="1" applyFill="1" applyBorder="1" applyAlignment="1">
      <alignment vertical="center" wrapText="1"/>
    </xf>
    <xf numFmtId="179" fontId="5" fillId="0" borderId="0" xfId="0" applyNumberFormat="1" applyFont="1" applyFill="1" applyBorder="1" applyAlignment="1" applyProtection="1">
      <alignment vertical="center" wrapText="1"/>
      <protection/>
    </xf>
    <xf numFmtId="179" fontId="19" fillId="32" borderId="14" xfId="0" applyNumberFormat="1" applyFont="1" applyFill="1" applyBorder="1" applyAlignment="1">
      <alignment vertical="center" wrapText="1"/>
    </xf>
    <xf numFmtId="179" fontId="19" fillId="32" borderId="46" xfId="0" applyNumberFormat="1" applyFont="1" applyFill="1" applyBorder="1" applyAlignment="1">
      <alignment vertical="center" wrapText="1"/>
    </xf>
    <xf numFmtId="179" fontId="5" fillId="4" borderId="24" xfId="0" applyNumberFormat="1" applyFont="1" applyFill="1" applyBorder="1" applyAlignment="1" applyProtection="1">
      <alignment vertical="center"/>
      <protection locked="0"/>
    </xf>
    <xf numFmtId="179" fontId="5" fillId="0" borderId="24" xfId="0" applyNumberFormat="1" applyFont="1" applyFill="1" applyBorder="1" applyAlignment="1" applyProtection="1">
      <alignment vertical="center"/>
      <protection/>
    </xf>
    <xf numFmtId="179" fontId="5" fillId="0" borderId="33" xfId="0" applyNumberFormat="1" applyFont="1" applyFill="1" applyBorder="1" applyAlignment="1">
      <alignment vertical="center"/>
    </xf>
    <xf numFmtId="179" fontId="19" fillId="32" borderId="67" xfId="0" applyNumberFormat="1" applyFont="1" applyFill="1" applyBorder="1" applyAlignment="1">
      <alignment vertical="center"/>
    </xf>
    <xf numFmtId="179" fontId="5" fillId="4" borderId="0" xfId="0" applyNumberFormat="1" applyFont="1" applyFill="1" applyBorder="1" applyAlignment="1" applyProtection="1">
      <alignment vertical="top" wrapText="1"/>
      <protection locked="0"/>
    </xf>
    <xf numFmtId="179" fontId="5" fillId="4" borderId="27" xfId="0" applyNumberFormat="1" applyFont="1" applyFill="1" applyBorder="1" applyAlignment="1" applyProtection="1">
      <alignment vertical="top" wrapText="1"/>
      <protection locked="0"/>
    </xf>
    <xf numFmtId="179" fontId="19" fillId="32" borderId="45" xfId="0" applyNumberFormat="1" applyFont="1" applyFill="1" applyBorder="1" applyAlignment="1">
      <alignment vertical="center" wrapText="1"/>
    </xf>
    <xf numFmtId="179" fontId="19" fillId="32" borderId="14" xfId="0" applyNumberFormat="1" applyFont="1" applyFill="1" applyBorder="1" applyAlignment="1">
      <alignment wrapText="1"/>
    </xf>
    <xf numFmtId="179" fontId="19" fillId="32" borderId="45" xfId="0" applyNumberFormat="1" applyFont="1" applyFill="1" applyBorder="1" applyAlignment="1">
      <alignment wrapText="1"/>
    </xf>
    <xf numFmtId="179" fontId="19" fillId="32" borderId="32" xfId="0" applyNumberFormat="1" applyFont="1" applyFill="1" applyBorder="1" applyAlignment="1">
      <alignment vertical="center" wrapText="1"/>
    </xf>
    <xf numFmtId="179" fontId="19" fillId="32" borderId="47" xfId="0" applyNumberFormat="1" applyFont="1" applyFill="1" applyBorder="1" applyAlignment="1">
      <alignment vertical="center" wrapText="1"/>
    </xf>
    <xf numFmtId="205" fontId="5" fillId="4" borderId="12" xfId="0" applyNumberFormat="1" applyFont="1" applyFill="1" applyBorder="1" applyAlignment="1" applyProtection="1">
      <alignment/>
      <protection locked="0"/>
    </xf>
    <xf numFmtId="205" fontId="5" fillId="4" borderId="48" xfId="0" applyNumberFormat="1" applyFont="1" applyFill="1" applyBorder="1" applyAlignment="1" applyProtection="1">
      <alignment/>
      <protection locked="0"/>
    </xf>
    <xf numFmtId="205" fontId="6" fillId="4" borderId="48" xfId="0" applyNumberFormat="1" applyFont="1" applyFill="1" applyBorder="1" applyAlignment="1" applyProtection="1">
      <alignment/>
      <protection locked="0"/>
    </xf>
    <xf numFmtId="179" fontId="5" fillId="4" borderId="12" xfId="0" applyNumberFormat="1" applyFont="1" applyFill="1" applyBorder="1" applyAlignment="1" applyProtection="1">
      <alignment vertical="center"/>
      <protection locked="0"/>
    </xf>
    <xf numFmtId="179" fontId="19" fillId="32" borderId="57" xfId="0" applyNumberFormat="1" applyFont="1" applyFill="1" applyBorder="1" applyAlignment="1">
      <alignment vertical="center"/>
    </xf>
    <xf numFmtId="179" fontId="5" fillId="0" borderId="48" xfId="0" applyNumberFormat="1" applyFont="1" applyFill="1" applyBorder="1" applyAlignment="1">
      <alignment vertical="center"/>
    </xf>
    <xf numFmtId="179" fontId="19" fillId="32" borderId="58" xfId="0" applyNumberFormat="1" applyFont="1" applyFill="1" applyBorder="1" applyAlignment="1">
      <alignment vertical="center"/>
    </xf>
    <xf numFmtId="179" fontId="5" fillId="4" borderId="0" xfId="0" applyNumberFormat="1" applyFont="1" applyFill="1" applyBorder="1" applyAlignment="1" applyProtection="1">
      <alignment vertical="center"/>
      <protection locked="0"/>
    </xf>
    <xf numFmtId="179" fontId="5" fillId="4" borderId="27" xfId="0" applyNumberFormat="1" applyFont="1" applyFill="1" applyBorder="1" applyAlignment="1" applyProtection="1">
      <alignment vertical="center"/>
      <protection locked="0"/>
    </xf>
    <xf numFmtId="179" fontId="19" fillId="32" borderId="32" xfId="0" applyNumberFormat="1" applyFont="1" applyFill="1" applyBorder="1" applyAlignment="1" applyProtection="1">
      <alignment vertical="center"/>
      <protection/>
    </xf>
    <xf numFmtId="179" fontId="19" fillId="32" borderId="47" xfId="0" applyNumberFormat="1" applyFont="1" applyFill="1" applyBorder="1" applyAlignment="1" applyProtection="1">
      <alignment vertical="center"/>
      <protection/>
    </xf>
    <xf numFmtId="179" fontId="5" fillId="4" borderId="0" xfId="0" applyNumberFormat="1" applyFont="1" applyFill="1" applyBorder="1" applyAlignment="1" applyProtection="1">
      <alignment horizontal="right" vertical="center" wrapText="1"/>
      <protection locked="0"/>
    </xf>
    <xf numFmtId="179" fontId="14" fillId="32" borderId="32" xfId="0" applyNumberFormat="1" applyFont="1" applyFill="1" applyBorder="1" applyAlignment="1">
      <alignment horizontal="right" vertical="center" wrapText="1"/>
    </xf>
    <xf numFmtId="179" fontId="14" fillId="32" borderId="32" xfId="0" applyNumberFormat="1" applyFont="1" applyFill="1" applyBorder="1" applyAlignment="1" applyProtection="1">
      <alignment vertical="center" wrapText="1"/>
      <protection/>
    </xf>
    <xf numFmtId="3" fontId="5" fillId="4" borderId="83" xfId="58" applyNumberFormat="1" applyFont="1" applyFill="1" applyBorder="1" applyAlignment="1" applyProtection="1">
      <alignment vertical="center"/>
      <protection locked="0"/>
    </xf>
    <xf numFmtId="3" fontId="5" fillId="0" borderId="0" xfId="58" applyNumberFormat="1" applyFont="1" applyFill="1" applyBorder="1" applyAlignment="1" applyProtection="1">
      <alignment vertical="center"/>
      <protection/>
    </xf>
    <xf numFmtId="3" fontId="5" fillId="4" borderId="85" xfId="58" applyNumberFormat="1" applyFont="1" applyFill="1" applyBorder="1" applyAlignment="1" applyProtection="1">
      <alignment vertical="center"/>
      <protection locked="0"/>
    </xf>
    <xf numFmtId="3" fontId="5" fillId="4" borderId="78" xfId="58" applyNumberFormat="1" applyFont="1" applyFill="1" applyBorder="1" applyAlignment="1" applyProtection="1">
      <alignment vertical="center"/>
      <protection locked="0"/>
    </xf>
    <xf numFmtId="3" fontId="5" fillId="4" borderId="86" xfId="58" applyNumberFormat="1" applyFont="1" applyFill="1" applyBorder="1" applyAlignment="1" applyProtection="1">
      <alignment vertical="center"/>
      <protection locked="0"/>
    </xf>
    <xf numFmtId="3" fontId="5" fillId="4" borderId="87" xfId="58" applyNumberFormat="1" applyFont="1" applyFill="1" applyBorder="1" applyAlignment="1" applyProtection="1">
      <alignment vertical="center"/>
      <protection locked="0"/>
    </xf>
    <xf numFmtId="3" fontId="5" fillId="4" borderId="93" xfId="58" applyNumberFormat="1" applyFont="1" applyFill="1" applyBorder="1" applyAlignment="1" applyProtection="1">
      <alignment vertical="center"/>
      <protection locked="0"/>
    </xf>
    <xf numFmtId="3" fontId="5" fillId="4" borderId="88" xfId="58" applyNumberFormat="1" applyFont="1" applyFill="1" applyBorder="1" applyAlignment="1" applyProtection="1">
      <alignment vertical="center"/>
      <protection locked="0"/>
    </xf>
    <xf numFmtId="3" fontId="6" fillId="32" borderId="87" xfId="58" applyNumberFormat="1" applyFont="1" applyFill="1" applyBorder="1" applyAlignment="1" applyProtection="1">
      <alignment vertical="center"/>
      <protection/>
    </xf>
    <xf numFmtId="3" fontId="6" fillId="32" borderId="93" xfId="58" applyNumberFormat="1" applyFont="1" applyFill="1" applyBorder="1" applyAlignment="1" applyProtection="1">
      <alignment vertical="center"/>
      <protection/>
    </xf>
    <xf numFmtId="3" fontId="6" fillId="32" borderId="88" xfId="58" applyNumberFormat="1" applyFont="1" applyFill="1" applyBorder="1" applyAlignment="1" applyProtection="1">
      <alignment vertical="center"/>
      <protection/>
    </xf>
    <xf numFmtId="3" fontId="6" fillId="0" borderId="0" xfId="58" applyNumberFormat="1" applyFont="1" applyFill="1" applyBorder="1" applyAlignment="1" applyProtection="1">
      <alignment vertical="center"/>
      <protection/>
    </xf>
    <xf numFmtId="4" fontId="0" fillId="0" borderId="0" xfId="0" applyNumberFormat="1" applyAlignment="1">
      <alignment/>
    </xf>
    <xf numFmtId="39" fontId="0" fillId="0" borderId="0" xfId="0" applyNumberFormat="1" applyAlignment="1">
      <alignment/>
    </xf>
    <xf numFmtId="176" fontId="2" fillId="0" borderId="10" xfId="42" applyNumberFormat="1" applyFont="1" applyBorder="1" applyAlignment="1">
      <alignment horizontal="center"/>
    </xf>
    <xf numFmtId="176" fontId="3" fillId="0" borderId="13" xfId="42" applyNumberFormat="1" applyFont="1" applyBorder="1" applyAlignment="1">
      <alignment horizontal="center"/>
    </xf>
    <xf numFmtId="176" fontId="3" fillId="0" borderId="19" xfId="42" applyNumberFormat="1" applyFont="1" applyBorder="1" applyAlignment="1">
      <alignment horizontal="center"/>
    </xf>
    <xf numFmtId="176" fontId="3" fillId="32" borderId="68" xfId="42" applyNumberFormat="1" applyFont="1" applyFill="1" applyBorder="1" applyAlignment="1">
      <alignment horizontal="center"/>
    </xf>
    <xf numFmtId="176" fontId="2" fillId="0" borderId="90" xfId="42" applyNumberFormat="1" applyFont="1" applyBorder="1" applyAlignment="1">
      <alignment/>
    </xf>
    <xf numFmtId="176" fontId="2" fillId="0" borderId="10" xfId="42" applyNumberFormat="1" applyFont="1" applyBorder="1" applyAlignment="1">
      <alignment/>
    </xf>
    <xf numFmtId="176" fontId="3" fillId="32" borderId="68" xfId="42" applyNumberFormat="1" applyFont="1" applyFill="1" applyBorder="1" applyAlignment="1">
      <alignment horizontal="center"/>
    </xf>
    <xf numFmtId="179" fontId="6" fillId="0" borderId="0" xfId="0" applyNumberFormat="1" applyFont="1" applyFill="1" applyBorder="1" applyAlignment="1" applyProtection="1">
      <alignment vertical="center"/>
      <protection/>
    </xf>
    <xf numFmtId="205" fontId="5" fillId="0" borderId="0" xfId="0" applyNumberFormat="1" applyFont="1" applyBorder="1" applyAlignment="1" applyProtection="1">
      <alignment/>
      <protection/>
    </xf>
    <xf numFmtId="205" fontId="5" fillId="0" borderId="0" xfId="0" applyNumberFormat="1" applyFont="1" applyFill="1" applyBorder="1" applyAlignment="1" applyProtection="1">
      <alignment/>
      <protection/>
    </xf>
    <xf numFmtId="205" fontId="5" fillId="4" borderId="51" xfId="0" applyNumberFormat="1" applyFont="1" applyFill="1" applyBorder="1" applyAlignment="1" applyProtection="1">
      <alignment/>
      <protection locked="0"/>
    </xf>
    <xf numFmtId="205" fontId="5" fillId="0" borderId="27" xfId="0" applyNumberFormat="1" applyFont="1" applyFill="1" applyBorder="1" applyAlignment="1" applyProtection="1">
      <alignment/>
      <protection/>
    </xf>
    <xf numFmtId="205" fontId="19" fillId="32" borderId="48" xfId="0" applyNumberFormat="1" applyFont="1" applyFill="1" applyBorder="1" applyAlignment="1" applyProtection="1">
      <alignment/>
      <protection/>
    </xf>
    <xf numFmtId="205" fontId="19" fillId="32" borderId="58" xfId="0" applyNumberFormat="1" applyFont="1" applyFill="1" applyBorder="1" applyAlignment="1" applyProtection="1">
      <alignment/>
      <protection/>
    </xf>
    <xf numFmtId="205" fontId="19" fillId="32" borderId="69" xfId="0" applyNumberFormat="1" applyFont="1" applyFill="1" applyBorder="1" applyAlignment="1" applyProtection="1">
      <alignment/>
      <protection/>
    </xf>
    <xf numFmtId="176" fontId="5" fillId="4" borderId="11" xfId="42" applyNumberFormat="1" applyFont="1" applyFill="1" applyBorder="1" applyAlignment="1" applyProtection="1">
      <alignment vertical="center" wrapText="1"/>
      <protection locked="0"/>
    </xf>
    <xf numFmtId="176" fontId="1" fillId="32" borderId="12" xfId="42" applyNumberFormat="1" applyFont="1" applyFill="1" applyBorder="1" applyAlignment="1">
      <alignment horizontal="center"/>
    </xf>
    <xf numFmtId="176" fontId="26" fillId="4" borderId="46" xfId="0" applyNumberFormat="1" applyFont="1" applyFill="1" applyBorder="1" applyAlignment="1">
      <alignment vertical="center" wrapText="1"/>
    </xf>
    <xf numFmtId="176" fontId="6" fillId="32" borderId="12" xfId="42" applyNumberFormat="1" applyFont="1" applyFill="1" applyBorder="1" applyAlignment="1" applyProtection="1">
      <alignment vertical="center" wrapText="1"/>
      <protection/>
    </xf>
    <xf numFmtId="176" fontId="5" fillId="0" borderId="0" xfId="0" applyNumberFormat="1" applyFont="1" applyFill="1" applyBorder="1" applyAlignment="1" applyProtection="1">
      <alignment vertical="center" wrapText="1"/>
      <protection/>
    </xf>
    <xf numFmtId="176" fontId="5" fillId="4" borderId="18" xfId="42" applyNumberFormat="1" applyFont="1" applyFill="1" applyBorder="1" applyAlignment="1" applyProtection="1">
      <alignment vertical="center" wrapText="1"/>
      <protection locked="0"/>
    </xf>
    <xf numFmtId="176" fontId="13" fillId="0" borderId="0" xfId="42" applyNumberFormat="1" applyFont="1" applyFill="1" applyBorder="1" applyAlignment="1" applyProtection="1">
      <alignment vertical="center" wrapText="1"/>
      <protection/>
    </xf>
    <xf numFmtId="176" fontId="6" fillId="33" borderId="14" xfId="42" applyNumberFormat="1" applyFont="1" applyFill="1" applyBorder="1" applyAlignment="1" applyProtection="1">
      <alignment vertical="center"/>
      <protection/>
    </xf>
    <xf numFmtId="176" fontId="6" fillId="33" borderId="45" xfId="42" applyNumberFormat="1" applyFont="1" applyFill="1" applyBorder="1" applyAlignment="1" applyProtection="1">
      <alignment vertical="center"/>
      <protection/>
    </xf>
    <xf numFmtId="207" fontId="5" fillId="0" borderId="27" xfId="0" applyNumberFormat="1" applyFont="1" applyFill="1" applyBorder="1" applyAlignment="1" applyProtection="1">
      <alignment/>
      <protection/>
    </xf>
    <xf numFmtId="4" fontId="1" fillId="0" borderId="0" xfId="0" applyNumberFormat="1" applyFont="1" applyFill="1" applyBorder="1" applyAlignment="1">
      <alignment/>
    </xf>
    <xf numFmtId="176" fontId="0" fillId="4" borderId="0" xfId="42" applyNumberFormat="1" applyFont="1" applyFill="1" applyBorder="1" applyAlignment="1">
      <alignment/>
    </xf>
    <xf numFmtId="176" fontId="1" fillId="32" borderId="14" xfId="0" applyNumberFormat="1" applyFont="1" applyFill="1" applyBorder="1" applyAlignment="1">
      <alignment/>
    </xf>
    <xf numFmtId="176" fontId="1" fillId="32" borderId="45" xfId="0" applyNumberFormat="1" applyFont="1" applyFill="1" applyBorder="1" applyAlignment="1">
      <alignment/>
    </xf>
    <xf numFmtId="176" fontId="0" fillId="0" borderId="0" xfId="0" applyNumberFormat="1" applyBorder="1" applyAlignment="1">
      <alignment/>
    </xf>
    <xf numFmtId="176" fontId="1" fillId="32" borderId="0" xfId="0" applyNumberFormat="1" applyFont="1" applyFill="1" applyBorder="1" applyAlignment="1">
      <alignment/>
    </xf>
    <xf numFmtId="176" fontId="2" fillId="0" borderId="81" xfId="42" applyNumberFormat="1" applyFont="1" applyBorder="1" applyAlignment="1">
      <alignment/>
    </xf>
    <xf numFmtId="0" fontId="0" fillId="0" borderId="0" xfId="0" applyAlignment="1">
      <alignment horizontal="center"/>
    </xf>
    <xf numFmtId="0" fontId="1" fillId="0" borderId="0" xfId="0" applyFont="1" applyAlignment="1">
      <alignment/>
    </xf>
    <xf numFmtId="0" fontId="0" fillId="0" borderId="17" xfId="0" applyBorder="1" applyAlignment="1">
      <alignment/>
    </xf>
    <xf numFmtId="0" fontId="0" fillId="0" borderId="16" xfId="0" applyBorder="1" applyAlignment="1">
      <alignment/>
    </xf>
    <xf numFmtId="0" fontId="0" fillId="0" borderId="16" xfId="0" applyBorder="1" applyAlignment="1">
      <alignment horizontal="center"/>
    </xf>
    <xf numFmtId="0" fontId="0" fillId="0" borderId="20" xfId="0" applyBorder="1" applyAlignment="1">
      <alignment/>
    </xf>
    <xf numFmtId="0" fontId="0" fillId="0" borderId="0" xfId="0" applyBorder="1" applyAlignment="1">
      <alignment horizontal="center"/>
    </xf>
    <xf numFmtId="0" fontId="0" fillId="0" borderId="24" xfId="0" applyBorder="1" applyAlignment="1">
      <alignment/>
    </xf>
    <xf numFmtId="0" fontId="0" fillId="0" borderId="24" xfId="0" applyBorder="1" applyAlignment="1">
      <alignment horizontal="center"/>
    </xf>
    <xf numFmtId="0" fontId="0" fillId="0" borderId="25" xfId="0" applyBorder="1" applyAlignment="1">
      <alignment/>
    </xf>
    <xf numFmtId="0" fontId="70" fillId="0" borderId="19" xfId="0" applyFont="1" applyBorder="1" applyAlignment="1">
      <alignment/>
    </xf>
    <xf numFmtId="0" fontId="0" fillId="0" borderId="14" xfId="0" applyBorder="1" applyAlignment="1">
      <alignment/>
    </xf>
    <xf numFmtId="0" fontId="0" fillId="0" borderId="19" xfId="0" applyBorder="1" applyAlignment="1">
      <alignment/>
    </xf>
    <xf numFmtId="0" fontId="0" fillId="0" borderId="20" xfId="0" applyBorder="1" applyAlignment="1">
      <alignment horizontal="center"/>
    </xf>
    <xf numFmtId="0" fontId="70" fillId="0" borderId="10" xfId="0" applyFont="1" applyBorder="1" applyAlignment="1">
      <alignment/>
    </xf>
    <xf numFmtId="0" fontId="0" fillId="0" borderId="17" xfId="0" applyBorder="1" applyAlignment="1">
      <alignment horizontal="center"/>
    </xf>
    <xf numFmtId="0" fontId="0" fillId="0" borderId="22" xfId="0" applyBorder="1" applyAlignment="1">
      <alignment/>
    </xf>
    <xf numFmtId="0" fontId="0" fillId="0" borderId="25" xfId="0" applyBorder="1" applyAlignment="1">
      <alignment horizontal="center"/>
    </xf>
    <xf numFmtId="0" fontId="0" fillId="0" borderId="0" xfId="0" applyAlignment="1">
      <alignment vertical="center"/>
    </xf>
    <xf numFmtId="0" fontId="70" fillId="0" borderId="0" xfId="0" applyFont="1" applyAlignment="1">
      <alignment vertical="center"/>
    </xf>
    <xf numFmtId="0" fontId="1" fillId="0" borderId="12" xfId="0" applyFont="1" applyBorder="1" applyAlignment="1">
      <alignment vertical="center"/>
    </xf>
    <xf numFmtId="0" fontId="71" fillId="0" borderId="12" xfId="0" applyFont="1" applyBorder="1" applyAlignment="1">
      <alignment horizontal="center" vertical="center"/>
    </xf>
    <xf numFmtId="0" fontId="71" fillId="0" borderId="12" xfId="0" applyFont="1" applyBorder="1" applyAlignment="1">
      <alignment horizontal="center"/>
    </xf>
    <xf numFmtId="0" fontId="71" fillId="0" borderId="0" xfId="0" applyFont="1" applyAlignment="1">
      <alignment/>
    </xf>
    <xf numFmtId="0" fontId="71" fillId="10" borderId="12" xfId="0" applyFont="1" applyFill="1" applyBorder="1" applyAlignment="1">
      <alignment horizontal="center"/>
    </xf>
    <xf numFmtId="0" fontId="2" fillId="0" borderId="0" xfId="0" applyFont="1" applyAlignment="1">
      <alignment/>
    </xf>
    <xf numFmtId="0" fontId="1" fillId="0" borderId="0" xfId="0" applyFont="1" applyAlignment="1">
      <alignment vertical="center"/>
    </xf>
    <xf numFmtId="3" fontId="71" fillId="0" borderId="12" xfId="0" applyNumberFormat="1" applyFont="1" applyBorder="1" applyAlignment="1">
      <alignment horizontal="center"/>
    </xf>
    <xf numFmtId="0" fontId="72" fillId="0" borderId="0" xfId="0" applyFont="1" applyAlignment="1">
      <alignment vertical="center"/>
    </xf>
    <xf numFmtId="0" fontId="0" fillId="0" borderId="0" xfId="0" applyBorder="1" applyAlignment="1">
      <alignment vertical="center"/>
    </xf>
    <xf numFmtId="3" fontId="71" fillId="0" borderId="12" xfId="0" applyNumberFormat="1" applyFont="1" applyBorder="1" applyAlignment="1">
      <alignment horizontal="center" vertical="center"/>
    </xf>
    <xf numFmtId="3" fontId="2" fillId="0" borderId="12" xfId="0" applyNumberFormat="1" applyFont="1" applyBorder="1" applyAlignment="1">
      <alignment horizontal="center"/>
    </xf>
    <xf numFmtId="0" fontId="71" fillId="0" borderId="0" xfId="0" applyFont="1" applyBorder="1" applyAlignment="1">
      <alignment horizontal="center"/>
    </xf>
    <xf numFmtId="0" fontId="71" fillId="0" borderId="0" xfId="0" applyFont="1" applyBorder="1" applyAlignment="1">
      <alignment/>
    </xf>
    <xf numFmtId="0" fontId="73" fillId="0" borderId="0" xfId="0" applyFont="1" applyBorder="1" applyAlignment="1">
      <alignment horizontal="center"/>
    </xf>
    <xf numFmtId="0" fontId="74" fillId="0" borderId="0" xfId="0" applyFont="1" applyAlignment="1">
      <alignment/>
    </xf>
    <xf numFmtId="0" fontId="73" fillId="0" borderId="24" xfId="0" applyFont="1" applyBorder="1" applyAlignment="1">
      <alignment horizontal="center"/>
    </xf>
    <xf numFmtId="176" fontId="2" fillId="0" borderId="10" xfId="42" applyNumberFormat="1" applyFont="1" applyBorder="1" applyAlignment="1">
      <alignment horizontal="left"/>
    </xf>
    <xf numFmtId="179" fontId="14" fillId="32" borderId="32" xfId="0" applyNumberFormat="1" applyFont="1" applyFill="1" applyBorder="1" applyAlignment="1">
      <alignment vertical="center" wrapText="1"/>
    </xf>
    <xf numFmtId="176" fontId="2" fillId="0" borderId="81" xfId="42" applyNumberFormat="1" applyFont="1" applyBorder="1" applyAlignment="1">
      <alignment horizontal="center"/>
    </xf>
    <xf numFmtId="37" fontId="2" fillId="0" borderId="0" xfId="0" applyNumberFormat="1" applyFont="1" applyBorder="1" applyAlignment="1">
      <alignment horizontal="center"/>
    </xf>
    <xf numFmtId="43" fontId="5" fillId="37" borderId="0" xfId="0" applyNumberFormat="1" applyFont="1" applyFill="1" applyBorder="1" applyAlignment="1" applyProtection="1">
      <alignment horizontal="left" vertical="center"/>
      <protection/>
    </xf>
    <xf numFmtId="176" fontId="0" fillId="0" borderId="0" xfId="0" applyNumberFormat="1" applyAlignment="1">
      <alignment/>
    </xf>
    <xf numFmtId="176" fontId="2" fillId="0" borderId="10" xfId="42" applyNumberFormat="1" applyFont="1" applyBorder="1" applyAlignment="1">
      <alignment horizontal="right"/>
    </xf>
    <xf numFmtId="176" fontId="3" fillId="0" borderId="13" xfId="42" applyNumberFormat="1" applyFont="1" applyBorder="1" applyAlignment="1">
      <alignment horizontal="center"/>
    </xf>
    <xf numFmtId="176" fontId="2" fillId="0" borderId="11" xfId="42" applyNumberFormat="1" applyFont="1" applyBorder="1" applyAlignment="1">
      <alignment horizontal="right"/>
    </xf>
    <xf numFmtId="176" fontId="3" fillId="0" borderId="12" xfId="42" applyNumberFormat="1" applyFont="1" applyBorder="1" applyAlignment="1">
      <alignment horizontal="center"/>
    </xf>
    <xf numFmtId="176" fontId="3" fillId="0" borderId="12" xfId="42" applyNumberFormat="1" applyFont="1" applyBorder="1" applyAlignment="1">
      <alignment horizontal="center"/>
    </xf>
    <xf numFmtId="37" fontId="2" fillId="0" borderId="10" xfId="42" applyNumberFormat="1" applyFont="1" applyBorder="1" applyAlignment="1">
      <alignment horizontal="right"/>
    </xf>
    <xf numFmtId="37" fontId="3" fillId="0" borderId="13" xfId="42" applyNumberFormat="1" applyFont="1" applyBorder="1" applyAlignment="1">
      <alignment horizontal="center"/>
    </xf>
    <xf numFmtId="37" fontId="3" fillId="0" borderId="13" xfId="42" applyNumberFormat="1" applyFont="1" applyBorder="1" applyAlignment="1">
      <alignment horizontal="center"/>
    </xf>
    <xf numFmtId="37" fontId="2" fillId="0" borderId="10" xfId="42" applyNumberFormat="1" applyFont="1" applyBorder="1" applyAlignment="1">
      <alignment horizontal="center"/>
    </xf>
    <xf numFmtId="37" fontId="3" fillId="32" borderId="68" xfId="42" applyNumberFormat="1" applyFont="1" applyFill="1" applyBorder="1" applyAlignment="1">
      <alignment horizontal="center"/>
    </xf>
    <xf numFmtId="176" fontId="3" fillId="0" borderId="13" xfId="42" applyNumberFormat="1" applyFont="1" applyBorder="1" applyAlignment="1">
      <alignment horizontal="left"/>
    </xf>
    <xf numFmtId="179" fontId="5" fillId="4" borderId="78" xfId="0" applyNumberFormat="1" applyFont="1" applyFill="1" applyBorder="1" applyAlignment="1" applyProtection="1">
      <alignment vertical="center"/>
      <protection locked="0"/>
    </xf>
    <xf numFmtId="179" fontId="19" fillId="32" borderId="67" xfId="0" applyNumberFormat="1" applyFont="1" applyFill="1" applyBorder="1" applyAlignment="1" applyProtection="1">
      <alignment vertical="center" wrapText="1"/>
      <protection/>
    </xf>
    <xf numFmtId="37" fontId="5" fillId="4" borderId="0" xfId="0" applyNumberFormat="1" applyFont="1" applyFill="1" applyBorder="1" applyAlignment="1" applyProtection="1">
      <alignment vertical="center"/>
      <protection locked="0"/>
    </xf>
    <xf numFmtId="179" fontId="19" fillId="32" borderId="32" xfId="0" applyNumberFormat="1" applyFont="1" applyFill="1" applyBorder="1" applyAlignment="1">
      <alignment wrapText="1"/>
    </xf>
    <xf numFmtId="37" fontId="5" fillId="4" borderId="0" xfId="0" applyNumberFormat="1" applyFont="1" applyFill="1" applyBorder="1" applyAlignment="1" applyProtection="1">
      <alignment horizontal="right" vertical="center" wrapText="1"/>
      <protection locked="0"/>
    </xf>
    <xf numFmtId="37" fontId="5" fillId="4" borderId="12" xfId="0" applyNumberFormat="1" applyFont="1" applyFill="1" applyBorder="1" applyAlignment="1" applyProtection="1">
      <alignment/>
      <protection locked="0"/>
    </xf>
    <xf numFmtId="37" fontId="19" fillId="32" borderId="12" xfId="0" applyNumberFormat="1" applyFont="1" applyFill="1" applyBorder="1" applyAlignment="1" applyProtection="1">
      <alignment/>
      <protection/>
    </xf>
    <xf numFmtId="37" fontId="5" fillId="0" borderId="0" xfId="0" applyNumberFormat="1" applyFont="1" applyFill="1" applyBorder="1" applyAlignment="1" applyProtection="1">
      <alignment/>
      <protection/>
    </xf>
    <xf numFmtId="37" fontId="3" fillId="0" borderId="0" xfId="0" applyNumberFormat="1" applyFont="1" applyBorder="1" applyAlignment="1">
      <alignment horizontal="center"/>
    </xf>
    <xf numFmtId="179" fontId="5" fillId="37" borderId="0" xfId="0" applyNumberFormat="1" applyFont="1" applyFill="1" applyBorder="1" applyAlignment="1" applyProtection="1">
      <alignment vertical="center"/>
      <protection/>
    </xf>
    <xf numFmtId="176" fontId="0" fillId="0" borderId="0" xfId="42" applyNumberFormat="1" applyFont="1" applyBorder="1" applyAlignment="1">
      <alignment/>
    </xf>
    <xf numFmtId="179" fontId="19" fillId="32" borderId="47" xfId="0" applyNumberFormat="1" applyFont="1" applyFill="1" applyBorder="1" applyAlignment="1">
      <alignment wrapText="1"/>
    </xf>
    <xf numFmtId="49" fontId="5" fillId="4" borderId="12" xfId="0" applyNumberFormat="1" applyFont="1" applyFill="1" applyBorder="1" applyAlignment="1" applyProtection="1">
      <alignment horizontal="left" vertical="center"/>
      <protection locked="0"/>
    </xf>
    <xf numFmtId="176" fontId="3" fillId="0" borderId="13" xfId="42" applyNumberFormat="1" applyFont="1" applyBorder="1" applyAlignment="1">
      <alignment horizontal="left"/>
    </xf>
    <xf numFmtId="176" fontId="3" fillId="0" borderId="48" xfId="42" applyNumberFormat="1" applyFont="1" applyBorder="1" applyAlignment="1">
      <alignment horizontal="center"/>
    </xf>
    <xf numFmtId="176" fontId="3" fillId="0" borderId="19" xfId="42" applyNumberFormat="1" applyFont="1" applyBorder="1" applyAlignment="1">
      <alignment horizontal="left"/>
    </xf>
    <xf numFmtId="176" fontId="3" fillId="0" borderId="21" xfId="42" applyNumberFormat="1" applyFont="1" applyBorder="1" applyAlignment="1">
      <alignment horizontal="center"/>
    </xf>
    <xf numFmtId="176" fontId="3" fillId="32" borderId="68" xfId="42" applyNumberFormat="1" applyFont="1" applyFill="1" applyBorder="1" applyAlignment="1">
      <alignment horizontal="left"/>
    </xf>
    <xf numFmtId="176" fontId="2" fillId="0" borderId="94" xfId="42" applyNumberFormat="1" applyFont="1" applyBorder="1" applyAlignment="1">
      <alignment/>
    </xf>
    <xf numFmtId="49" fontId="6" fillId="32" borderId="0" xfId="0" applyNumberFormat="1" applyFont="1" applyFill="1" applyBorder="1" applyAlignment="1" applyProtection="1">
      <alignment horizontal="right" vertical="center"/>
      <protection/>
    </xf>
    <xf numFmtId="0" fontId="43" fillId="32" borderId="0" xfId="0" applyNumberFormat="1" applyFont="1" applyFill="1" applyBorder="1" applyAlignment="1" applyProtection="1">
      <alignment horizontal="center" vertical="center"/>
      <protection/>
    </xf>
    <xf numFmtId="3" fontId="13" fillId="32" borderId="0" xfId="0" applyNumberFormat="1" applyFont="1" applyFill="1" applyBorder="1" applyAlignment="1" applyProtection="1">
      <alignment horizontal="center" vertical="center"/>
      <protection/>
    </xf>
    <xf numFmtId="49" fontId="5" fillId="4" borderId="0" xfId="0" applyNumberFormat="1" applyFont="1" applyFill="1" applyBorder="1" applyAlignment="1" applyProtection="1">
      <alignment horizontal="center" vertical="center"/>
      <protection locked="0"/>
    </xf>
    <xf numFmtId="0" fontId="0" fillId="35" borderId="0" xfId="0" applyFill="1" applyBorder="1" applyAlignment="1">
      <alignment/>
    </xf>
    <xf numFmtId="49" fontId="6" fillId="32" borderId="15" xfId="0" applyNumberFormat="1" applyFont="1" applyFill="1" applyBorder="1" applyAlignment="1" applyProtection="1">
      <alignment horizontal="right" vertical="center"/>
      <protection/>
    </xf>
    <xf numFmtId="0" fontId="0" fillId="35" borderId="15" xfId="0" applyFill="1" applyBorder="1" applyAlignment="1">
      <alignment/>
    </xf>
    <xf numFmtId="0" fontId="0" fillId="35" borderId="27" xfId="0" applyFill="1" applyBorder="1" applyAlignment="1">
      <alignment/>
    </xf>
    <xf numFmtId="0" fontId="0" fillId="35" borderId="29" xfId="0" applyFill="1" applyBorder="1" applyAlignment="1">
      <alignment/>
    </xf>
    <xf numFmtId="0" fontId="0" fillId="35" borderId="30" xfId="0" applyFill="1" applyBorder="1" applyAlignment="1">
      <alignment/>
    </xf>
    <xf numFmtId="0" fontId="0" fillId="35" borderId="31" xfId="0" applyFill="1" applyBorder="1" applyAlignment="1">
      <alignment/>
    </xf>
    <xf numFmtId="49" fontId="65" fillId="35" borderId="0" xfId="0" applyNumberFormat="1" applyFont="1" applyFill="1" applyBorder="1" applyAlignment="1" applyProtection="1">
      <alignment vertical="center"/>
      <protection/>
    </xf>
    <xf numFmtId="0" fontId="0" fillId="0" borderId="29" xfId="0" applyFill="1" applyBorder="1" applyAlignment="1">
      <alignment/>
    </xf>
    <xf numFmtId="0" fontId="0" fillId="0" borderId="30" xfId="0" applyFill="1" applyBorder="1" applyAlignment="1">
      <alignment/>
    </xf>
    <xf numFmtId="176" fontId="5" fillId="0" borderId="27" xfId="42" applyNumberFormat="1" applyFont="1" applyFill="1" applyBorder="1" applyAlignment="1">
      <alignment vertical="center" wrapText="1"/>
    </xf>
    <xf numFmtId="176" fontId="6" fillId="0" borderId="47" xfId="42" applyNumberFormat="1" applyFont="1" applyFill="1" applyBorder="1" applyAlignment="1">
      <alignment vertical="center" wrapText="1"/>
    </xf>
    <xf numFmtId="43" fontId="5" fillId="4" borderId="12" xfId="42" applyFont="1" applyFill="1" applyBorder="1" applyAlignment="1" applyProtection="1">
      <alignment/>
      <protection locked="0"/>
    </xf>
    <xf numFmtId="43" fontId="6" fillId="32" borderId="67" xfId="42" applyFont="1" applyFill="1" applyBorder="1" applyAlignment="1" applyProtection="1">
      <alignment vertical="top" wrapText="1"/>
      <protection/>
    </xf>
    <xf numFmtId="43" fontId="5" fillId="4" borderId="48" xfId="42" applyFont="1" applyFill="1" applyBorder="1" applyAlignment="1" applyProtection="1">
      <alignment/>
      <protection locked="0"/>
    </xf>
    <xf numFmtId="43" fontId="6" fillId="32" borderId="73" xfId="42" applyFont="1" applyFill="1" applyBorder="1" applyAlignment="1" applyProtection="1">
      <alignment vertical="top" wrapText="1"/>
      <protection/>
    </xf>
    <xf numFmtId="176" fontId="0" fillId="4" borderId="11" xfId="0" applyNumberFormat="1" applyFill="1" applyBorder="1" applyAlignment="1">
      <alignment/>
    </xf>
    <xf numFmtId="176" fontId="5" fillId="4" borderId="23" xfId="42" applyNumberFormat="1" applyFont="1" applyFill="1" applyBorder="1" applyAlignment="1" applyProtection="1">
      <alignment vertical="center" wrapText="1"/>
      <protection locked="0"/>
    </xf>
    <xf numFmtId="9" fontId="5" fillId="4" borderId="48" xfId="61" applyFont="1" applyFill="1" applyBorder="1" applyAlignment="1" applyProtection="1">
      <alignment/>
      <protection locked="0"/>
    </xf>
    <xf numFmtId="43" fontId="3" fillId="32" borderId="68" xfId="42" applyFont="1" applyFill="1" applyBorder="1" applyAlignment="1">
      <alignment horizontal="center"/>
    </xf>
    <xf numFmtId="43" fontId="3" fillId="32" borderId="56" xfId="42" applyFont="1" applyFill="1" applyBorder="1" applyAlignment="1">
      <alignment horizontal="center"/>
    </xf>
    <xf numFmtId="176" fontId="5" fillId="4" borderId="17" xfId="42" applyNumberFormat="1" applyFont="1" applyFill="1" applyBorder="1" applyAlignment="1" applyProtection="1">
      <alignment vertical="center" wrapText="1"/>
      <protection locked="0"/>
    </xf>
    <xf numFmtId="0" fontId="2" fillId="0" borderId="12" xfId="0" applyFont="1" applyBorder="1" applyAlignment="1">
      <alignment horizontal="center"/>
    </xf>
    <xf numFmtId="0" fontId="2" fillId="0" borderId="12" xfId="0" applyFont="1" applyBorder="1" applyAlignment="1">
      <alignment horizontal="center" vertical="center"/>
    </xf>
    <xf numFmtId="3" fontId="2" fillId="0" borderId="12" xfId="42" applyNumberFormat="1" applyFont="1" applyBorder="1" applyAlignment="1">
      <alignment horizontal="center"/>
    </xf>
    <xf numFmtId="3" fontId="2" fillId="0" borderId="12" xfId="0" applyNumberFormat="1" applyFont="1" applyBorder="1" applyAlignment="1">
      <alignment horizontal="center" vertical="center"/>
    </xf>
    <xf numFmtId="0" fontId="2" fillId="10" borderId="12" xfId="0" applyFont="1" applyFill="1" applyBorder="1" applyAlignment="1">
      <alignment horizontal="center"/>
    </xf>
    <xf numFmtId="3" fontId="2" fillId="10" borderId="12" xfId="0" applyNumberFormat="1" applyFont="1" applyFill="1" applyBorder="1" applyAlignment="1">
      <alignment horizontal="center"/>
    </xf>
    <xf numFmtId="3" fontId="73" fillId="10" borderId="12" xfId="0" applyNumberFormat="1" applyFont="1" applyFill="1" applyBorder="1" applyAlignment="1">
      <alignment horizontal="center"/>
    </xf>
    <xf numFmtId="0" fontId="0" fillId="0" borderId="12" xfId="0" applyBorder="1" applyAlignment="1">
      <alignment vertical="center"/>
    </xf>
    <xf numFmtId="0" fontId="0" fillId="0" borderId="12" xfId="0" applyBorder="1" applyAlignment="1">
      <alignment horizontal="center" vertical="center"/>
    </xf>
    <xf numFmtId="43" fontId="5" fillId="4" borderId="0" xfId="42" applyFont="1" applyFill="1" applyBorder="1" applyAlignment="1" applyProtection="1">
      <alignment vertical="center"/>
      <protection locked="0"/>
    </xf>
    <xf numFmtId="191" fontId="0" fillId="0" borderId="0" xfId="0" applyNumberFormat="1" applyAlignment="1">
      <alignment/>
    </xf>
    <xf numFmtId="190" fontId="0" fillId="0" borderId="0" xfId="0" applyNumberFormat="1" applyAlignment="1">
      <alignment/>
    </xf>
    <xf numFmtId="179" fontId="14" fillId="32" borderId="47" xfId="0" applyNumberFormat="1" applyFont="1" applyFill="1" applyBorder="1" applyAlignment="1">
      <alignment vertical="center" wrapText="1"/>
    </xf>
    <xf numFmtId="0" fontId="5" fillId="0" borderId="31" xfId="0" applyFont="1" applyFill="1" applyBorder="1" applyAlignment="1" applyProtection="1">
      <alignment horizontal="left"/>
      <protection/>
    </xf>
    <xf numFmtId="178" fontId="5" fillId="0" borderId="30" xfId="0" applyNumberFormat="1" applyFont="1" applyFill="1" applyBorder="1" applyAlignment="1" applyProtection="1">
      <alignment/>
      <protection/>
    </xf>
    <xf numFmtId="178" fontId="5" fillId="0" borderId="31" xfId="0" applyNumberFormat="1" applyFont="1" applyFill="1" applyBorder="1" applyAlignment="1" applyProtection="1">
      <alignment/>
      <protection/>
    </xf>
    <xf numFmtId="178" fontId="5" fillId="4" borderId="47" xfId="0" applyNumberFormat="1" applyFont="1" applyFill="1" applyBorder="1" applyAlignment="1" applyProtection="1">
      <alignment vertical="center"/>
      <protection locked="0"/>
    </xf>
    <xf numFmtId="0" fontId="33" fillId="34" borderId="56" xfId="0" applyFont="1" applyFill="1" applyBorder="1" applyAlignment="1" applyProtection="1">
      <alignment horizontal="center" vertical="center"/>
      <protection/>
    </xf>
    <xf numFmtId="0" fontId="33" fillId="34" borderId="69" xfId="0" applyFont="1" applyFill="1" applyBorder="1" applyAlignment="1" applyProtection="1">
      <alignment horizontal="center" vertical="center"/>
      <protection/>
    </xf>
    <xf numFmtId="0" fontId="30" fillId="0" borderId="15" xfId="0" applyFont="1" applyFill="1" applyBorder="1" applyAlignment="1">
      <alignment/>
    </xf>
    <xf numFmtId="0" fontId="5" fillId="4" borderId="15" xfId="0" applyFont="1" applyFill="1" applyBorder="1" applyAlignment="1" applyProtection="1">
      <alignment/>
      <protection locked="0"/>
    </xf>
    <xf numFmtId="180" fontId="19" fillId="32" borderId="80" xfId="0" applyNumberFormat="1" applyFont="1" applyFill="1" applyBorder="1" applyAlignment="1">
      <alignment horizontal="left"/>
    </xf>
    <xf numFmtId="182" fontId="19" fillId="32" borderId="62" xfId="0" applyNumberFormat="1" applyFont="1" applyFill="1" applyBorder="1" applyAlignment="1">
      <alignment/>
    </xf>
    <xf numFmtId="177" fontId="6" fillId="32" borderId="60" xfId="0" applyNumberFormat="1" applyFont="1" applyFill="1" applyBorder="1" applyAlignment="1">
      <alignment horizontal="center" vertical="center" wrapText="1"/>
    </xf>
    <xf numFmtId="177" fontId="6" fillId="32" borderId="71" xfId="0" applyNumberFormat="1" applyFont="1" applyFill="1" applyBorder="1" applyAlignment="1">
      <alignment horizontal="center" vertical="center" wrapText="1"/>
    </xf>
    <xf numFmtId="0" fontId="19" fillId="32" borderId="32" xfId="0" applyFont="1" applyFill="1" applyBorder="1" applyAlignment="1" applyProtection="1">
      <alignment horizontal="center" vertical="center"/>
      <protection/>
    </xf>
    <xf numFmtId="0" fontId="5" fillId="0" borderId="95" xfId="0" applyFont="1" applyFill="1" applyBorder="1" applyAlignment="1" applyProtection="1">
      <alignment horizontal="left" vertical="center"/>
      <protection/>
    </xf>
    <xf numFmtId="0" fontId="5" fillId="0" borderId="96" xfId="0" applyFont="1" applyFill="1" applyBorder="1" applyAlignment="1" applyProtection="1">
      <alignment horizontal="left" vertical="center"/>
      <protection/>
    </xf>
    <xf numFmtId="0" fontId="5" fillId="4" borderId="96" xfId="0" applyFont="1" applyFill="1" applyBorder="1" applyAlignment="1" applyProtection="1">
      <alignment horizontal="left" vertical="center"/>
      <protection locked="0"/>
    </xf>
    <xf numFmtId="0" fontId="19" fillId="32" borderId="72" xfId="0" applyFont="1" applyFill="1" applyBorder="1" applyAlignment="1" applyProtection="1">
      <alignment horizontal="center" vertical="center"/>
      <protection/>
    </xf>
    <xf numFmtId="0" fontId="14" fillId="0" borderId="0" xfId="0" applyFont="1" applyFill="1" applyBorder="1" applyAlignment="1">
      <alignment vertical="center"/>
    </xf>
    <xf numFmtId="180" fontId="14" fillId="0" borderId="0" xfId="0" applyNumberFormat="1" applyFont="1" applyFill="1" applyBorder="1" applyAlignment="1">
      <alignment horizontal="center" vertical="center" wrapText="1"/>
    </xf>
    <xf numFmtId="178" fontId="15" fillId="0" borderId="0" xfId="0" applyNumberFormat="1" applyFont="1" applyFill="1" applyBorder="1" applyAlignment="1">
      <alignment horizontal="left" vertical="center"/>
    </xf>
    <xf numFmtId="2" fontId="24" fillId="0" borderId="15" xfId="0" applyNumberFormat="1" applyFont="1" applyFill="1" applyBorder="1" applyAlignment="1">
      <alignment horizontal="center"/>
    </xf>
    <xf numFmtId="2" fontId="24" fillId="0" borderId="0" xfId="0" applyNumberFormat="1" applyFont="1" applyFill="1" applyBorder="1" applyAlignment="1">
      <alignment horizontal="center"/>
    </xf>
    <xf numFmtId="178" fontId="5" fillId="0" borderId="0" xfId="0" applyNumberFormat="1" applyFont="1" applyFill="1" applyBorder="1" applyAlignment="1" applyProtection="1">
      <alignment vertical="center" wrapText="1"/>
      <protection/>
    </xf>
    <xf numFmtId="0" fontId="30" fillId="0" borderId="59" xfId="0" applyFont="1" applyFill="1" applyBorder="1" applyAlignment="1" applyProtection="1">
      <alignment horizontal="left" vertical="center"/>
      <protection/>
    </xf>
    <xf numFmtId="0" fontId="5" fillId="0" borderId="60"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37" fillId="32" borderId="35" xfId="0" applyFont="1" applyFill="1" applyBorder="1" applyAlignment="1" applyProtection="1">
      <alignment horizontal="center" vertical="center" wrapText="1"/>
      <protection/>
    </xf>
    <xf numFmtId="0" fontId="6" fillId="32" borderId="0" xfId="0" applyFont="1" applyFill="1" applyBorder="1" applyAlignment="1" applyProtection="1">
      <alignment horizontal="center" vertical="center" wrapText="1"/>
      <protection/>
    </xf>
    <xf numFmtId="0" fontId="6" fillId="32" borderId="50" xfId="0" applyFont="1" applyFill="1" applyBorder="1" applyAlignment="1" applyProtection="1">
      <alignment horizontal="center" vertical="center" wrapText="1"/>
      <protection/>
    </xf>
    <xf numFmtId="178" fontId="6" fillId="32" borderId="50" xfId="0" applyNumberFormat="1" applyFont="1" applyFill="1" applyBorder="1" applyAlignment="1" applyProtection="1">
      <alignment horizontal="center" vertical="center" wrapText="1"/>
      <protection/>
    </xf>
    <xf numFmtId="178" fontId="6" fillId="32" borderId="18" xfId="0" applyNumberFormat="1" applyFont="1" applyFill="1" applyBorder="1" applyAlignment="1" applyProtection="1">
      <alignment horizontal="center" vertical="center" wrapText="1"/>
      <protection/>
    </xf>
    <xf numFmtId="0" fontId="6" fillId="32" borderId="18" xfId="0" applyFont="1" applyFill="1" applyBorder="1" applyAlignment="1" applyProtection="1">
      <alignment horizontal="center" vertical="center" wrapText="1"/>
      <protection/>
    </xf>
    <xf numFmtId="0" fontId="6" fillId="32" borderId="51" xfId="0" applyFont="1" applyFill="1" applyBorder="1" applyAlignment="1" applyProtection="1">
      <alignment horizontal="center" vertical="center" wrapText="1"/>
      <protection/>
    </xf>
    <xf numFmtId="0" fontId="5" fillId="32" borderId="21" xfId="0" applyFont="1" applyFill="1" applyBorder="1" applyAlignment="1" applyProtection="1">
      <alignment horizontal="center" vertical="center" wrapText="1"/>
      <protection/>
    </xf>
    <xf numFmtId="0" fontId="6" fillId="32" borderId="97" xfId="0" applyFont="1" applyFill="1" applyBorder="1" applyAlignment="1" applyProtection="1">
      <alignment horizontal="center" vertical="center" wrapText="1"/>
      <protection/>
    </xf>
    <xf numFmtId="0" fontId="6" fillId="32" borderId="98" xfId="0" applyFont="1" applyFill="1" applyBorder="1" applyAlignment="1" applyProtection="1">
      <alignment horizontal="center" vertical="center" wrapText="1"/>
      <protection/>
    </xf>
    <xf numFmtId="0" fontId="6" fillId="32" borderId="89" xfId="0" applyFont="1" applyFill="1" applyBorder="1" applyAlignment="1" applyProtection="1">
      <alignment horizontal="center" vertical="center" wrapText="1"/>
      <protection/>
    </xf>
    <xf numFmtId="0" fontId="6" fillId="32" borderId="11" xfId="0" applyFont="1" applyFill="1" applyBorder="1" applyAlignment="1" applyProtection="1">
      <alignment horizontal="center" vertical="center" wrapText="1"/>
      <protection/>
    </xf>
    <xf numFmtId="0" fontId="19" fillId="32" borderId="32" xfId="0" applyFont="1" applyFill="1" applyBorder="1" applyAlignment="1" applyProtection="1">
      <alignment horizontal="center" vertical="center" wrapText="1"/>
      <protection/>
    </xf>
    <xf numFmtId="0" fontId="19" fillId="32" borderId="32" xfId="0" applyFont="1" applyFill="1" applyBorder="1" applyAlignment="1" applyProtection="1">
      <alignment horizontal="left" vertical="center" wrapText="1"/>
      <protection/>
    </xf>
    <xf numFmtId="178" fontId="48" fillId="32" borderId="59" xfId="58" applyNumberFormat="1" applyFont="1" applyFill="1" applyBorder="1" applyAlignment="1" applyProtection="1">
      <alignment horizontal="center" vertical="center"/>
      <protection/>
    </xf>
    <xf numFmtId="178" fontId="48" fillId="32" borderId="60" xfId="58" applyNumberFormat="1" applyFont="1" applyFill="1" applyBorder="1" applyAlignment="1" applyProtection="1">
      <alignment horizontal="center" vertical="center"/>
      <protection/>
    </xf>
    <xf numFmtId="178" fontId="48" fillId="32" borderId="71" xfId="58" applyNumberFormat="1" applyFont="1" applyFill="1" applyBorder="1" applyAlignment="1" applyProtection="1">
      <alignment horizontal="center"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ALUMIL POLAND_FS_Old format_31.03.05"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externalLink" Target="externalLinks/externalLink3.xml" /><Relationship Id="rId36" Type="http://schemas.openxmlformats.org/officeDocument/2006/relationships/externalLink" Target="externalLinks/externalLink4.xml" /><Relationship Id="rId37" Type="http://schemas.openxmlformats.org/officeDocument/2006/relationships/externalLink" Target="externalLinks/externalLink5.xml" /><Relationship Id="rId38" Type="http://schemas.openxmlformats.org/officeDocument/2006/relationships/externalLink" Target="externalLinks/externalLink6.xml" /><Relationship Id="rId39" Type="http://schemas.openxmlformats.org/officeDocument/2006/relationships/externalLink" Target="externalLinks/externalLink7.xml" /><Relationship Id="rId40" Type="http://schemas.openxmlformats.org/officeDocument/2006/relationships/externalLink" Target="externalLinks/externalLink8.xml" /><Relationship Id="rId41" Type="http://schemas.openxmlformats.org/officeDocument/2006/relationships/externalLink" Target="externalLinks/externalLink9.xml" /><Relationship Id="rId42" Type="http://schemas.openxmlformats.org/officeDocument/2006/relationships/externalLink" Target="externalLinks/externalLink10.xml" /><Relationship Id="rId43" Type="http://schemas.openxmlformats.org/officeDocument/2006/relationships/externalLink" Target="externalLinks/externalLink11.xml" /><Relationship Id="rId44" Type="http://schemas.openxmlformats.org/officeDocument/2006/relationships/externalLink" Target="externalLinks/externalLink12.xml" /><Relationship Id="rId45" Type="http://schemas.openxmlformats.org/officeDocument/2006/relationships/externalLink" Target="externalLinks/externalLink13.xml" /><Relationship Id="rId46" Type="http://schemas.openxmlformats.org/officeDocument/2006/relationships/externalLink" Target="externalLinks/externalLink14.xml" /><Relationship Id="rId47" Type="http://schemas.openxmlformats.org/officeDocument/2006/relationships/externalLink" Target="externalLinks/externalLink15.xml" /><Relationship Id="rId48"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s>
</file>

<file path=xl/drawings/_rels/drawing1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s>
</file>

<file path=xl/drawings/_rels/drawing13.xml.rels><?xml version="1.0" encoding="utf-8" standalone="yes"?><Relationships xmlns="http://schemas.openxmlformats.org/package/2006/relationships"><Relationship Id="rId1"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s>
</file>

<file path=xl/drawings/_rels/drawing15.xml.rels><?xml version="1.0" encoding="utf-8" standalone="yes"?><Relationships xmlns="http://schemas.openxmlformats.org/package/2006/relationships"><Relationship Id="rId1" Type="http://schemas.openxmlformats.org/officeDocument/2006/relationships/image" Target="../media/image2.emf" /></Relationships>
</file>

<file path=xl/drawings/_rels/drawing16.xml.rels><?xml version="1.0" encoding="utf-8" standalone="yes"?><Relationships xmlns="http://schemas.openxmlformats.org/package/2006/relationships"><Relationship Id="rId1" Type="http://schemas.openxmlformats.org/officeDocument/2006/relationships/image" Target="../media/image2.emf" /></Relationships>
</file>

<file path=xl/drawings/_rels/drawing17.xml.rels><?xml version="1.0" encoding="utf-8" standalone="yes"?><Relationships xmlns="http://schemas.openxmlformats.org/package/2006/relationships"><Relationship Id="rId1" Type="http://schemas.openxmlformats.org/officeDocument/2006/relationships/image" Target="../media/image4.emf" /></Relationships>
</file>

<file path=xl/drawings/_rels/drawing18.xml.rels><?xml version="1.0" encoding="utf-8" standalone="yes"?><Relationships xmlns="http://schemas.openxmlformats.org/package/2006/relationships"><Relationship Id="rId1" Type="http://schemas.openxmlformats.org/officeDocument/2006/relationships/image" Target="../media/image2.emf" /></Relationships>
</file>

<file path=xl/drawings/_rels/drawing23.xml.rels><?xml version="1.0" encoding="utf-8" standalone="yes"?><Relationships xmlns="http://schemas.openxmlformats.org/package/2006/relationships"><Relationship Id="rId1" Type="http://schemas.openxmlformats.org/officeDocument/2006/relationships/image" Target="../media/image2.emf" /></Relationships>
</file>

<file path=xl/drawings/_rels/drawing24.xml.rels><?xml version="1.0" encoding="utf-8" standalone="yes"?><Relationships xmlns="http://schemas.openxmlformats.org/package/2006/relationships"><Relationship Id="rId1" Type="http://schemas.openxmlformats.org/officeDocument/2006/relationships/image" Target="../media/image2.emf" /></Relationships>
</file>

<file path=xl/drawings/_rels/drawing25.xml.rels><?xml version="1.0" encoding="utf-8" standalone="yes"?><Relationships xmlns="http://schemas.openxmlformats.org/package/2006/relationships"><Relationship Id="rId1" Type="http://schemas.openxmlformats.org/officeDocument/2006/relationships/image" Target="../media/image2.emf" /></Relationships>
</file>

<file path=xl/drawings/_rels/drawing26.xml.rels><?xml version="1.0" encoding="utf-8" standalone="yes"?><Relationships xmlns="http://schemas.openxmlformats.org/package/2006/relationships"><Relationship Id="rId1" Type="http://schemas.openxmlformats.org/officeDocument/2006/relationships/image" Target="../media/image2.emf" /></Relationships>
</file>

<file path=xl/drawings/_rels/drawing27.xml.rels><?xml version="1.0" encoding="utf-8" standalone="yes"?><Relationships xmlns="http://schemas.openxmlformats.org/package/2006/relationships"><Relationship Id="rId1" Type="http://schemas.openxmlformats.org/officeDocument/2006/relationships/image" Target="../media/image2.emf" /></Relationships>
</file>

<file path=xl/drawings/_rels/drawing28.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18</xdr:row>
      <xdr:rowOff>161925</xdr:rowOff>
    </xdr:from>
    <xdr:to>
      <xdr:col>12</xdr:col>
      <xdr:colOff>209550</xdr:colOff>
      <xdr:row>25</xdr:row>
      <xdr:rowOff>19050</xdr:rowOff>
    </xdr:to>
    <xdr:sp>
      <xdr:nvSpPr>
        <xdr:cNvPr id="1" name="WordArt 23"/>
        <xdr:cNvSpPr>
          <a:spLocks/>
        </xdr:cNvSpPr>
      </xdr:nvSpPr>
      <xdr:spPr>
        <a:xfrm>
          <a:off x="8534400" y="3676650"/>
          <a:ext cx="1295400" cy="1095375"/>
        </a:xfrm>
        <a:prstGeom prst="rect">
          <a:avLst/>
        </a:prstGeom>
        <a:noFill/>
        <a:ln w="9525" cmpd="sng">
          <a:noFill/>
        </a:ln>
      </xdr:spPr>
      <xdr:txBody>
        <a:bodyPr vertOverflow="clip" wrap="square"/>
        <a:p>
          <a:pPr algn="ctr">
            <a:defRPr/>
          </a:pPr>
          <a:r>
            <a:rPr lang="en-US" cap="none" sz="3200" b="1" i="0" u="sng" strike="sngStrike" baseline="0">
              <a:solidFill>
                <a:srgbClr val="FF0000"/>
              </a:solidFill>
            </a:rPr>
            <a:t> Reporting
</a:t>
          </a:r>
          <a:r>
            <a:rPr lang="en-US" cap="none" sz="3200" b="1" i="0" u="sng" strike="sngStrike" baseline="0">
              <a:solidFill>
                <a:srgbClr val="FF0000"/>
              </a:solidFill>
            </a:rPr>
            <a:t>
</a:t>
          </a:r>
          <a:r>
            <a:rPr lang="en-US" cap="none" sz="3200" b="1" i="0" u="sng" strike="sngStrike" baseline="0">
              <a:solidFill>
                <a:srgbClr val="FF0000"/>
              </a:solidFill>
            </a:rPr>
            <a:t>viti/12
</a:t>
          </a:r>
          <a:r>
            <a:rPr lang="en-US" cap="none" sz="3200" b="1" i="0" u="sng" strike="sngStrike" baseline="0">
              <a:solidFill>
                <a:srgbClr val="FF0000"/>
              </a:solidFill>
            </a:rPr>
            <a:t>
</a:t>
          </a:r>
          <a:r>
            <a:rPr lang="en-US" cap="none" sz="3200" b="1" i="0" u="sng" strike="sngStrike" baseline="0">
              <a:solidFill>
                <a:srgbClr val="FF0000"/>
              </a:solidFill>
            </a:rPr>
            <a:t>
</a:t>
          </a:r>
          <a:r>
            <a:rPr lang="en-US" cap="none" sz="3200" b="1" i="0" u="sng" strike="sngStrike" baseline="0">
              <a:solidFill>
                <a:srgbClr val="FF0000"/>
              </a:solidFill>
            </a:rPr>
            <a:t>pack I.F.R.S
</a:t>
          </a:r>
          <a:r>
            <a:rPr lang="en-US" cap="none" sz="3200" b="1" i="0" u="sng" strike="sngStrike" baseline="0">
              <a:solidFill>
                <a:srgbClr val="FF0000"/>
              </a:solidFill>
            </a:rPr>
            <a:t> </a:t>
          </a:r>
        </a:p>
      </xdr:txBody>
    </xdr:sp>
    <xdr:clientData/>
  </xdr:twoCellAnchor>
  <xdr:twoCellAnchor>
    <xdr:from>
      <xdr:col>3</xdr:col>
      <xdr:colOff>76200</xdr:colOff>
      <xdr:row>2</xdr:row>
      <xdr:rowOff>9525</xdr:rowOff>
    </xdr:from>
    <xdr:to>
      <xdr:col>8</xdr:col>
      <xdr:colOff>590550</xdr:colOff>
      <xdr:row>7</xdr:row>
      <xdr:rowOff>28575</xdr:rowOff>
    </xdr:to>
    <xdr:sp>
      <xdr:nvSpPr>
        <xdr:cNvPr id="2" name="WordArt 24"/>
        <xdr:cNvSpPr>
          <a:spLocks/>
        </xdr:cNvSpPr>
      </xdr:nvSpPr>
      <xdr:spPr>
        <a:xfrm>
          <a:off x="3524250" y="361950"/>
          <a:ext cx="3600450" cy="962025"/>
        </a:xfrm>
        <a:prstGeom prst="rect">
          <a:avLst/>
        </a:prstGeom>
        <a:noFill/>
        <a:ln w="9525" cmpd="sng">
          <a:noFill/>
        </a:ln>
      </xdr:spPr>
      <xdr:txBody>
        <a:bodyPr vertOverflow="clip" wrap="square"/>
        <a:p>
          <a:pPr algn="ctr">
            <a:defRPr/>
          </a:pPr>
          <a:r>
            <a:rPr lang="en-US" cap="none" sz="1200" b="1" i="1" u="none" baseline="0">
              <a:solidFill>
                <a:srgbClr val="800000"/>
              </a:solidFill>
            </a:rPr>
            <a:t>
</a:t>
          </a:r>
          <a:r>
            <a:rPr lang="en-US" cap="none" sz="1200" b="1" i="1" u="none" baseline="0">
              <a:solidFill>
                <a:srgbClr val="800000"/>
              </a:solidFill>
            </a:rPr>
            <a:t>Alumil-Albania shpk 
</a:t>
          </a:r>
          <a:r>
            <a:rPr lang="en-US" cap="none" sz="1200" b="1" i="1" u="none" baseline="0">
              <a:solidFill>
                <a:srgbClr val="800000"/>
              </a:solidFill>
            </a:rPr>
            <a:t>Nipt  J82104005P
</a:t>
          </a:r>
          <a:r>
            <a:rPr lang="en-US" cap="none" sz="1200" b="1" i="1" u="none" baseline="0">
              <a:solidFill>
                <a:srgbClr val="800000"/>
              </a:solidFill>
            </a:rPr>
            <a:t>AUTOSTRADE  TIRANE-DURRES  KM 7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142875</xdr:rowOff>
    </xdr:from>
    <xdr:to>
      <xdr:col>5</xdr:col>
      <xdr:colOff>95250</xdr:colOff>
      <xdr:row>4</xdr:row>
      <xdr:rowOff>19050</xdr:rowOff>
    </xdr:to>
    <xdr:sp>
      <xdr:nvSpPr>
        <xdr:cNvPr id="1" name="WordArt 1"/>
        <xdr:cNvSpPr>
          <a:spLocks/>
        </xdr:cNvSpPr>
      </xdr:nvSpPr>
      <xdr:spPr>
        <a:xfrm>
          <a:off x="7743825" y="323850"/>
          <a:ext cx="5724525" cy="419100"/>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SHENIMI 4 - INVENTARE</a:t>
          </a:r>
        </a:p>
      </xdr:txBody>
    </xdr:sp>
    <xdr:clientData/>
  </xdr:twoCellAnchor>
  <xdr:twoCellAnchor editAs="oneCell">
    <xdr:from>
      <xdr:col>0</xdr:col>
      <xdr:colOff>3381375</xdr:colOff>
      <xdr:row>0</xdr:row>
      <xdr:rowOff>0</xdr:rowOff>
    </xdr:from>
    <xdr:to>
      <xdr:col>0</xdr:col>
      <xdr:colOff>4972050</xdr:colOff>
      <xdr:row>4</xdr:row>
      <xdr:rowOff>114300</xdr:rowOff>
    </xdr:to>
    <xdr:pic>
      <xdr:nvPicPr>
        <xdr:cNvPr id="2" name="Picture 2"/>
        <xdr:cNvPicPr preferRelativeResize="1">
          <a:picLocks noChangeAspect="1"/>
        </xdr:cNvPicPr>
      </xdr:nvPicPr>
      <xdr:blipFill>
        <a:blip r:embed="rId1"/>
        <a:stretch>
          <a:fillRect/>
        </a:stretch>
      </xdr:blipFill>
      <xdr:spPr>
        <a:xfrm>
          <a:off x="3381375" y="0"/>
          <a:ext cx="1590675" cy="838200"/>
        </a:xfrm>
        <a:prstGeom prst="rect">
          <a:avLst/>
        </a:prstGeom>
        <a:noFill/>
        <a:ln w="9525" cmpd="sng">
          <a:noFill/>
        </a:ln>
      </xdr:spPr>
    </xdr:pic>
    <xdr:clientData/>
  </xdr:twoCellAnchor>
  <xdr:twoCellAnchor>
    <xdr:from>
      <xdr:col>0</xdr:col>
      <xdr:colOff>57150</xdr:colOff>
      <xdr:row>20</xdr:row>
      <xdr:rowOff>104775</xdr:rowOff>
    </xdr:from>
    <xdr:to>
      <xdr:col>1</xdr:col>
      <xdr:colOff>1819275</xdr:colOff>
      <xdr:row>23</xdr:row>
      <xdr:rowOff>47625</xdr:rowOff>
    </xdr:to>
    <xdr:sp>
      <xdr:nvSpPr>
        <xdr:cNvPr id="3" name="Text Box 5"/>
        <xdr:cNvSpPr txBox="1">
          <a:spLocks noChangeArrowheads="1"/>
        </xdr:cNvSpPr>
      </xdr:nvSpPr>
      <xdr:spPr>
        <a:xfrm>
          <a:off x="57150" y="4695825"/>
          <a:ext cx="6734175" cy="68580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000" b="1" i="0" u="none" baseline="0">
              <a:solidFill>
                <a:srgbClr val="FF0000"/>
              </a:solidFill>
            </a:rPr>
            <a:t>   Zhvleresime ne fundin e periudhes te artikujve te vjeteruara te analizuara si vijon:</a:t>
          </a:r>
        </a:p>
      </xdr:txBody>
    </xdr:sp>
    <xdr:clientData/>
  </xdr:twoCellAnchor>
  <xdr:twoCellAnchor>
    <xdr:from>
      <xdr:col>0</xdr:col>
      <xdr:colOff>114300</xdr:colOff>
      <xdr:row>21</xdr:row>
      <xdr:rowOff>0</xdr:rowOff>
    </xdr:from>
    <xdr:to>
      <xdr:col>0</xdr:col>
      <xdr:colOff>666750</xdr:colOff>
      <xdr:row>23</xdr:row>
      <xdr:rowOff>28575</xdr:rowOff>
    </xdr:to>
    <xdr:pic>
      <xdr:nvPicPr>
        <xdr:cNvPr id="4" name="Picture 6"/>
        <xdr:cNvPicPr preferRelativeResize="1">
          <a:picLocks noChangeAspect="1"/>
        </xdr:cNvPicPr>
      </xdr:nvPicPr>
      <xdr:blipFill>
        <a:blip r:embed="rId2"/>
        <a:stretch>
          <a:fillRect/>
        </a:stretch>
      </xdr:blipFill>
      <xdr:spPr>
        <a:xfrm>
          <a:off x="114300" y="4838700"/>
          <a:ext cx="552450" cy="523875"/>
        </a:xfrm>
        <a:prstGeom prst="rect">
          <a:avLst/>
        </a:prstGeom>
        <a:noFill/>
        <a:ln w="9525" cmpd="sng">
          <a:noFill/>
        </a:ln>
      </xdr:spPr>
    </xdr:pic>
    <xdr:clientData/>
  </xdr:twoCellAnchor>
  <xdr:twoCellAnchor>
    <xdr:from>
      <xdr:col>0</xdr:col>
      <xdr:colOff>114300</xdr:colOff>
      <xdr:row>32</xdr:row>
      <xdr:rowOff>142875</xdr:rowOff>
    </xdr:from>
    <xdr:to>
      <xdr:col>5</xdr:col>
      <xdr:colOff>381000</xdr:colOff>
      <xdr:row>42</xdr:row>
      <xdr:rowOff>19050</xdr:rowOff>
    </xdr:to>
    <xdr:sp fLocksText="0">
      <xdr:nvSpPr>
        <xdr:cNvPr id="5" name="Text Box 7"/>
        <xdr:cNvSpPr txBox="1">
          <a:spLocks noChangeArrowheads="1"/>
        </xdr:cNvSpPr>
      </xdr:nvSpPr>
      <xdr:spPr>
        <a:xfrm>
          <a:off x="114300" y="7562850"/>
          <a:ext cx="13639800" cy="1590675"/>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latin typeface="Courier New"/>
              <a:ea typeface="Courier New"/>
              <a:cs typeface="Courier New"/>
            </a:rPr>
            <a:t>Komente
</a:t>
          </a:r>
          <a:r>
            <a:rPr lang="en-US" cap="none" sz="1000" b="0" i="0" u="none" baseline="0">
              <a:solidFill>
                <a:srgbClr val="000000"/>
              </a:solidFill>
              <a:latin typeface="Courier New"/>
              <a:ea typeface="Courier New"/>
              <a:cs typeface="Courier New"/>
            </a:rPr>
            <a:t>Inventaret maten fillimisht me kosto. Kostua e inventareve perfshin : koston e te gjithe materialeve, te lidhura drejteperdrejt me prodhimin, si dhe koston e shndrrimit te ketyre materialeve ne produkte te gateshme. Kostot e drejteperdrejta perfshijne ,pervec cmimit te blerjeve,  dhe te gjitha kostot e tjera qe nevoiten per sjelljen e inventareve ne gjendjen dhe vendodhjen e tyre ne depo.
</a:t>
          </a:r>
          <a:r>
            <a:rPr lang="en-US" cap="none" sz="1000" b="0" i="0" u="none" baseline="0">
              <a:solidFill>
                <a:srgbClr val="000000"/>
              </a:solidFill>
              <a:latin typeface="Courier New"/>
              <a:ea typeface="Courier New"/>
              <a:cs typeface="Courier New"/>
            </a:rPr>
            <a:t>Ne percaktimin e kostos se inventareve shoqeria jone ka perdorur mesataren e ponderuar. Gjate vitit 2011 jane bere  zhvleresim inventari  per  mallra sksesore te cilat jane ne vleren 3 648 686.55  lek  shume e cila vjen si  pasoje e nenvlersimit te cmimit aktual te tregut me cmimim apo koston e ketyre mallrave te cilat jane blere para shume vitesh dhe qe paraqiten dhe ne llogarine e zhvlersimit te inventarit ne vitin 2013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1533525</xdr:colOff>
      <xdr:row>0</xdr:row>
      <xdr:rowOff>0</xdr:rowOff>
    </xdr:from>
    <xdr:to>
      <xdr:col>0</xdr:col>
      <xdr:colOff>3124200</xdr:colOff>
      <xdr:row>4</xdr:row>
      <xdr:rowOff>114300</xdr:rowOff>
    </xdr:to>
    <xdr:pic>
      <xdr:nvPicPr>
        <xdr:cNvPr id="1" name="Picture 1"/>
        <xdr:cNvPicPr preferRelativeResize="1">
          <a:picLocks noChangeAspect="1"/>
        </xdr:cNvPicPr>
      </xdr:nvPicPr>
      <xdr:blipFill>
        <a:blip r:embed="rId1"/>
        <a:stretch>
          <a:fillRect/>
        </a:stretch>
      </xdr:blipFill>
      <xdr:spPr>
        <a:xfrm>
          <a:off x="1533525" y="0"/>
          <a:ext cx="1590675" cy="838200"/>
        </a:xfrm>
        <a:prstGeom prst="rect">
          <a:avLst/>
        </a:prstGeom>
        <a:noFill/>
        <a:ln w="9525" cmpd="sng">
          <a:noFill/>
        </a:ln>
      </xdr:spPr>
    </xdr:pic>
    <xdr:clientData/>
  </xdr:twoCellAnchor>
  <xdr:twoCellAnchor>
    <xdr:from>
      <xdr:col>0</xdr:col>
      <xdr:colOff>657225</xdr:colOff>
      <xdr:row>5</xdr:row>
      <xdr:rowOff>161925</xdr:rowOff>
    </xdr:from>
    <xdr:to>
      <xdr:col>3</xdr:col>
      <xdr:colOff>323850</xdr:colOff>
      <xdr:row>7</xdr:row>
      <xdr:rowOff>123825</xdr:rowOff>
    </xdr:to>
    <xdr:sp>
      <xdr:nvSpPr>
        <xdr:cNvPr id="2" name="WordArt 2"/>
        <xdr:cNvSpPr>
          <a:spLocks/>
        </xdr:cNvSpPr>
      </xdr:nvSpPr>
      <xdr:spPr>
        <a:xfrm>
          <a:off x="657225" y="1057275"/>
          <a:ext cx="6029325" cy="409575"/>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SHENIM 5 - KERKESA  TE ARKETUESHME</a:t>
          </a:r>
        </a:p>
      </xdr:txBody>
    </xdr:sp>
    <xdr:clientData/>
  </xdr:twoCellAnchor>
  <xdr:twoCellAnchor>
    <xdr:from>
      <xdr:col>0</xdr:col>
      <xdr:colOff>76200</xdr:colOff>
      <xdr:row>35</xdr:row>
      <xdr:rowOff>209550</xdr:rowOff>
    </xdr:from>
    <xdr:to>
      <xdr:col>5</xdr:col>
      <xdr:colOff>447675</xdr:colOff>
      <xdr:row>43</xdr:row>
      <xdr:rowOff>171450</xdr:rowOff>
    </xdr:to>
    <xdr:sp fLocksText="0">
      <xdr:nvSpPr>
        <xdr:cNvPr id="3" name="Text Box 3"/>
        <xdr:cNvSpPr txBox="1">
          <a:spLocks noChangeArrowheads="1"/>
        </xdr:cNvSpPr>
      </xdr:nvSpPr>
      <xdr:spPr>
        <a:xfrm>
          <a:off x="76200" y="8486775"/>
          <a:ext cx="7953375" cy="1943100"/>
        </a:xfrm>
        <a:prstGeom prst="rect">
          <a:avLst/>
        </a:prstGeom>
        <a:solidFill>
          <a:srgbClr val="FFFF00"/>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latin typeface="Courier New"/>
              <a:ea typeface="Courier New"/>
              <a:cs typeface="Courier New"/>
            </a:rPr>
            <a:t>Komente
</a:t>
          </a:r>
          <a:r>
            <a:rPr lang="en-US" cap="none" sz="1000" b="0" i="0" u="none" baseline="0">
              <a:solidFill>
                <a:srgbClr val="000000"/>
              </a:solidFill>
              <a:latin typeface="Courier New"/>
              <a:ea typeface="Courier New"/>
              <a:cs typeface="Courier New"/>
            </a:rPr>
            <a:t>Pjesa me e madhe e te arketueshmeve nga Alumil Group jane Alumil Kosovo me vleren 1 668 463.03 euro ose 233,918,516.81 lek( ketu jane vleresuar me kursin e fund vitit 1 euro=140.2 All ) Pjesa tjeter jane klient brenda vendit .Gjate vitit 2011 shoqeria ka bere nje parashikim per zhvleresim klientesh te dyshimte ne vleren 2 307 206.75 lek kliente te para viteve 2007 , shume e cila vazhdon e paraqitet dhe ne 2013 </a:t>
          </a:r>
        </a:p>
      </xdr:txBody>
    </xdr:sp>
    <xdr:clientData/>
  </xdr:twoCellAnchor>
  <xdr:twoCellAnchor>
    <xdr:from>
      <xdr:col>0</xdr:col>
      <xdr:colOff>76200</xdr:colOff>
      <xdr:row>21</xdr:row>
      <xdr:rowOff>104775</xdr:rowOff>
    </xdr:from>
    <xdr:to>
      <xdr:col>2</xdr:col>
      <xdr:colOff>295275</xdr:colOff>
      <xdr:row>24</xdr:row>
      <xdr:rowOff>9525</xdr:rowOff>
    </xdr:to>
    <xdr:sp>
      <xdr:nvSpPr>
        <xdr:cNvPr id="4" name="Text Box 6"/>
        <xdr:cNvSpPr txBox="1">
          <a:spLocks noChangeArrowheads="1"/>
        </xdr:cNvSpPr>
      </xdr:nvSpPr>
      <xdr:spPr>
        <a:xfrm>
          <a:off x="76200" y="4914900"/>
          <a:ext cx="5105400" cy="6477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FF0000"/>
              </a:solidFill>
              <a:latin typeface="Courier New"/>
              <a:ea typeface="Courier New"/>
              <a:cs typeface="Courier New"/>
            </a:rPr>
            <a:t>  </a:t>
          </a:r>
          <a:r>
            <a:rPr lang="en-US" cap="none" sz="1000" b="0" i="0" u="sng" baseline="0">
              <a:solidFill>
                <a:srgbClr val="FF0000"/>
              </a:solidFill>
              <a:latin typeface="Courier New"/>
              <a:ea typeface="Courier New"/>
              <a:cs typeface="Courier New"/>
            </a:rPr>
            <a:t>Levizja e zhvleresimeve pre balanca te dyshimta eshte si vijon:</a:t>
          </a:r>
        </a:p>
      </xdr:txBody>
    </xdr:sp>
    <xdr:clientData/>
  </xdr:twoCellAnchor>
  <xdr:twoCellAnchor>
    <xdr:from>
      <xdr:col>0</xdr:col>
      <xdr:colOff>152400</xdr:colOff>
      <xdr:row>21</xdr:row>
      <xdr:rowOff>200025</xdr:rowOff>
    </xdr:from>
    <xdr:to>
      <xdr:col>0</xdr:col>
      <xdr:colOff>609600</xdr:colOff>
      <xdr:row>23</xdr:row>
      <xdr:rowOff>228600</xdr:rowOff>
    </xdr:to>
    <xdr:pic>
      <xdr:nvPicPr>
        <xdr:cNvPr id="5" name="Picture 7"/>
        <xdr:cNvPicPr preferRelativeResize="1">
          <a:picLocks noChangeAspect="1"/>
        </xdr:cNvPicPr>
      </xdr:nvPicPr>
      <xdr:blipFill>
        <a:blip r:embed="rId2"/>
        <a:stretch>
          <a:fillRect/>
        </a:stretch>
      </xdr:blipFill>
      <xdr:spPr>
        <a:xfrm>
          <a:off x="152400" y="5010150"/>
          <a:ext cx="457200" cy="5238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3295650</xdr:colOff>
      <xdr:row>0</xdr:row>
      <xdr:rowOff>0</xdr:rowOff>
    </xdr:from>
    <xdr:to>
      <xdr:col>0</xdr:col>
      <xdr:colOff>4886325</xdr:colOff>
      <xdr:row>4</xdr:row>
      <xdr:rowOff>114300</xdr:rowOff>
    </xdr:to>
    <xdr:pic>
      <xdr:nvPicPr>
        <xdr:cNvPr id="1" name="Picture 1"/>
        <xdr:cNvPicPr preferRelativeResize="1">
          <a:picLocks noChangeAspect="1"/>
        </xdr:cNvPicPr>
      </xdr:nvPicPr>
      <xdr:blipFill>
        <a:blip r:embed="rId1"/>
        <a:stretch>
          <a:fillRect/>
        </a:stretch>
      </xdr:blipFill>
      <xdr:spPr>
        <a:xfrm>
          <a:off x="3295650" y="0"/>
          <a:ext cx="1590675" cy="838200"/>
        </a:xfrm>
        <a:prstGeom prst="rect">
          <a:avLst/>
        </a:prstGeom>
        <a:noFill/>
        <a:ln w="9525" cmpd="sng">
          <a:noFill/>
        </a:ln>
      </xdr:spPr>
    </xdr:pic>
    <xdr:clientData/>
  </xdr:twoCellAnchor>
  <xdr:twoCellAnchor>
    <xdr:from>
      <xdr:col>0</xdr:col>
      <xdr:colOff>104775</xdr:colOff>
      <xdr:row>6</xdr:row>
      <xdr:rowOff>190500</xdr:rowOff>
    </xdr:from>
    <xdr:to>
      <xdr:col>2</xdr:col>
      <xdr:colOff>733425</xdr:colOff>
      <xdr:row>8</xdr:row>
      <xdr:rowOff>152400</xdr:rowOff>
    </xdr:to>
    <xdr:sp>
      <xdr:nvSpPr>
        <xdr:cNvPr id="2" name="WordArt 2"/>
        <xdr:cNvSpPr>
          <a:spLocks/>
        </xdr:cNvSpPr>
      </xdr:nvSpPr>
      <xdr:spPr>
        <a:xfrm>
          <a:off x="104775" y="1295400"/>
          <a:ext cx="7334250" cy="381000"/>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SHENIM 6 - KERKESA TE TJERA TE ARKETUESHME</a:t>
          </a:r>
        </a:p>
      </xdr:txBody>
    </xdr:sp>
    <xdr:clientData/>
  </xdr:twoCellAnchor>
  <xdr:twoCellAnchor>
    <xdr:from>
      <xdr:col>0</xdr:col>
      <xdr:colOff>123825</xdr:colOff>
      <xdr:row>29</xdr:row>
      <xdr:rowOff>142875</xdr:rowOff>
    </xdr:from>
    <xdr:to>
      <xdr:col>2</xdr:col>
      <xdr:colOff>9525</xdr:colOff>
      <xdr:row>32</xdr:row>
      <xdr:rowOff>0</xdr:rowOff>
    </xdr:to>
    <xdr:sp>
      <xdr:nvSpPr>
        <xdr:cNvPr id="3" name="Text Box 3"/>
        <xdr:cNvSpPr txBox="1">
          <a:spLocks noChangeArrowheads="1"/>
        </xdr:cNvSpPr>
      </xdr:nvSpPr>
      <xdr:spPr>
        <a:xfrm>
          <a:off x="123825" y="6600825"/>
          <a:ext cx="6591300" cy="5429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000" b="0" i="0" u="none" baseline="0">
              <a:solidFill>
                <a:srgbClr val="FF0000"/>
              </a:solidFill>
              <a:latin typeface="Courier New"/>
              <a:ea typeface="Courier New"/>
              <a:cs typeface="Courier New"/>
            </a:rPr>
            <a:t>      </a:t>
          </a:r>
          <a:r>
            <a:rPr lang="en-US" cap="none" sz="1000" b="0" i="0" u="sng" baseline="0">
              <a:solidFill>
                <a:srgbClr val="FF0000"/>
              </a:solidFill>
              <a:latin typeface="Courier New"/>
              <a:ea typeface="Courier New"/>
              <a:cs typeface="Courier New"/>
            </a:rPr>
            <a:t>Levizja per zhvleresime per te kerkesa  te tjera te dyshimta eshte si vijon:</a:t>
          </a:r>
        </a:p>
      </xdr:txBody>
    </xdr:sp>
    <xdr:clientData/>
  </xdr:twoCellAnchor>
  <xdr:twoCellAnchor>
    <xdr:from>
      <xdr:col>0</xdr:col>
      <xdr:colOff>104775</xdr:colOff>
      <xdr:row>29</xdr:row>
      <xdr:rowOff>152400</xdr:rowOff>
    </xdr:from>
    <xdr:to>
      <xdr:col>0</xdr:col>
      <xdr:colOff>561975</xdr:colOff>
      <xdr:row>32</xdr:row>
      <xdr:rowOff>9525</xdr:rowOff>
    </xdr:to>
    <xdr:pic>
      <xdr:nvPicPr>
        <xdr:cNvPr id="4" name="Picture 4"/>
        <xdr:cNvPicPr preferRelativeResize="1">
          <a:picLocks noChangeAspect="1"/>
        </xdr:cNvPicPr>
      </xdr:nvPicPr>
      <xdr:blipFill>
        <a:blip r:embed="rId2"/>
        <a:stretch>
          <a:fillRect/>
        </a:stretch>
      </xdr:blipFill>
      <xdr:spPr>
        <a:xfrm>
          <a:off x="104775" y="6610350"/>
          <a:ext cx="457200" cy="542925"/>
        </a:xfrm>
        <a:prstGeom prst="rect">
          <a:avLst/>
        </a:prstGeom>
        <a:noFill/>
        <a:ln w="9525" cmpd="sng">
          <a:noFill/>
        </a:ln>
      </xdr:spPr>
    </xdr:pic>
    <xdr:clientData/>
  </xdr:twoCellAnchor>
  <xdr:twoCellAnchor>
    <xdr:from>
      <xdr:col>0</xdr:col>
      <xdr:colOff>66675</xdr:colOff>
      <xdr:row>44</xdr:row>
      <xdr:rowOff>104775</xdr:rowOff>
    </xdr:from>
    <xdr:to>
      <xdr:col>3</xdr:col>
      <xdr:colOff>495300</xdr:colOff>
      <xdr:row>51</xdr:row>
      <xdr:rowOff>95250</xdr:rowOff>
    </xdr:to>
    <xdr:sp fLocksText="0">
      <xdr:nvSpPr>
        <xdr:cNvPr id="5" name="Text Box 5"/>
        <xdr:cNvSpPr txBox="1">
          <a:spLocks noChangeArrowheads="1"/>
        </xdr:cNvSpPr>
      </xdr:nvSpPr>
      <xdr:spPr>
        <a:xfrm>
          <a:off x="66675" y="9991725"/>
          <a:ext cx="8172450" cy="1533525"/>
        </a:xfrm>
        <a:prstGeom prst="rect">
          <a:avLst/>
        </a:prstGeom>
        <a:solidFill>
          <a:srgbClr val="FFFF00"/>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latin typeface="Courier New"/>
              <a:ea typeface="Courier New"/>
              <a:cs typeface="Courier New"/>
            </a:rPr>
            <a:t>Shenime  Shuma 5 298 862 eshte shuma e TVSH se kreditueshme ne dhjetor 2013 .Kompania paraqitet me  Tatim fitimin te para paguar ne shumen 4 802 897 lek , .Ne rubriken zhvlersime te kerkesave te tjera gjate 2013 jane pasqyruar shuma prej 4 636 805.27 lek e cila eshte nje parapagim i kryer nje furnitori te huaj  per te cilin ka informacione se nuk zhvillon me aktivitetin e tij ne vendin  e vet dhe per te cilin thuhet se ka nje vendim gjykate falimenti .
</a:t>
          </a:r>
          <a:r>
            <a:rPr lang="en-US" cap="none" sz="1000" b="0" i="0" u="none" baseline="0">
              <a:solidFill>
                <a:srgbClr val="000000"/>
              </a:solidFill>
              <a:latin typeface="Courier New"/>
              <a:ea typeface="Courier New"/>
              <a:cs typeface="Courier New"/>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2295525</xdr:colOff>
      <xdr:row>0</xdr:row>
      <xdr:rowOff>0</xdr:rowOff>
    </xdr:from>
    <xdr:to>
      <xdr:col>0</xdr:col>
      <xdr:colOff>3876675</xdr:colOff>
      <xdr:row>4</xdr:row>
      <xdr:rowOff>123825</xdr:rowOff>
    </xdr:to>
    <xdr:pic>
      <xdr:nvPicPr>
        <xdr:cNvPr id="1" name="Picture 1"/>
        <xdr:cNvPicPr preferRelativeResize="1">
          <a:picLocks noChangeAspect="1"/>
        </xdr:cNvPicPr>
      </xdr:nvPicPr>
      <xdr:blipFill>
        <a:blip r:embed="rId1"/>
        <a:stretch>
          <a:fillRect/>
        </a:stretch>
      </xdr:blipFill>
      <xdr:spPr>
        <a:xfrm>
          <a:off x="2295525" y="0"/>
          <a:ext cx="1581150" cy="838200"/>
        </a:xfrm>
        <a:prstGeom prst="rect">
          <a:avLst/>
        </a:prstGeom>
        <a:noFill/>
        <a:ln w="9525" cmpd="sng">
          <a:noFill/>
        </a:ln>
      </xdr:spPr>
    </xdr:pic>
    <xdr:clientData/>
  </xdr:twoCellAnchor>
  <xdr:twoCellAnchor>
    <xdr:from>
      <xdr:col>0</xdr:col>
      <xdr:colOff>104775</xdr:colOff>
      <xdr:row>6</xdr:row>
      <xdr:rowOff>190500</xdr:rowOff>
    </xdr:from>
    <xdr:to>
      <xdr:col>2</xdr:col>
      <xdr:colOff>733425</xdr:colOff>
      <xdr:row>8</xdr:row>
      <xdr:rowOff>152400</xdr:rowOff>
    </xdr:to>
    <xdr:sp>
      <xdr:nvSpPr>
        <xdr:cNvPr id="2" name="WordArt 2"/>
        <xdr:cNvSpPr>
          <a:spLocks/>
        </xdr:cNvSpPr>
      </xdr:nvSpPr>
      <xdr:spPr>
        <a:xfrm>
          <a:off x="104775" y="1285875"/>
          <a:ext cx="6457950" cy="381000"/>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SHENIM 6 - PARAPAGIME DHE SHPENZIME TE SHTYRA</a:t>
          </a:r>
        </a:p>
      </xdr:txBody>
    </xdr:sp>
    <xdr:clientData/>
  </xdr:twoCellAnchor>
  <xdr:twoCellAnchor>
    <xdr:from>
      <xdr:col>0</xdr:col>
      <xdr:colOff>66675</xdr:colOff>
      <xdr:row>19</xdr:row>
      <xdr:rowOff>104775</xdr:rowOff>
    </xdr:from>
    <xdr:to>
      <xdr:col>3</xdr:col>
      <xdr:colOff>495300</xdr:colOff>
      <xdr:row>26</xdr:row>
      <xdr:rowOff>95250</xdr:rowOff>
    </xdr:to>
    <xdr:sp fLocksText="0">
      <xdr:nvSpPr>
        <xdr:cNvPr id="3" name="Text Box 3"/>
        <xdr:cNvSpPr txBox="1">
          <a:spLocks noChangeArrowheads="1"/>
        </xdr:cNvSpPr>
      </xdr:nvSpPr>
      <xdr:spPr>
        <a:xfrm>
          <a:off x="66675" y="4124325"/>
          <a:ext cx="7219950" cy="1190625"/>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rPr>
            <a:t>Shenime: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1685925</xdr:colOff>
      <xdr:row>0</xdr:row>
      <xdr:rowOff>0</xdr:rowOff>
    </xdr:from>
    <xdr:to>
      <xdr:col>1</xdr:col>
      <xdr:colOff>3276600</xdr:colOff>
      <xdr:row>4</xdr:row>
      <xdr:rowOff>114300</xdr:rowOff>
    </xdr:to>
    <xdr:pic>
      <xdr:nvPicPr>
        <xdr:cNvPr id="1" name="Picture 1"/>
        <xdr:cNvPicPr preferRelativeResize="1">
          <a:picLocks noChangeAspect="1"/>
        </xdr:cNvPicPr>
      </xdr:nvPicPr>
      <xdr:blipFill>
        <a:blip r:embed="rId1"/>
        <a:stretch>
          <a:fillRect/>
        </a:stretch>
      </xdr:blipFill>
      <xdr:spPr>
        <a:xfrm>
          <a:off x="1924050" y="0"/>
          <a:ext cx="1590675" cy="838200"/>
        </a:xfrm>
        <a:prstGeom prst="rect">
          <a:avLst/>
        </a:prstGeom>
        <a:noFill/>
        <a:ln w="9525" cmpd="sng">
          <a:noFill/>
        </a:ln>
      </xdr:spPr>
    </xdr:pic>
    <xdr:clientData/>
  </xdr:twoCellAnchor>
  <xdr:twoCellAnchor>
    <xdr:from>
      <xdr:col>1</xdr:col>
      <xdr:colOff>1247775</xdr:colOff>
      <xdr:row>6</xdr:row>
      <xdr:rowOff>104775</xdr:rowOff>
    </xdr:from>
    <xdr:to>
      <xdr:col>3</xdr:col>
      <xdr:colOff>1609725</xdr:colOff>
      <xdr:row>8</xdr:row>
      <xdr:rowOff>123825</xdr:rowOff>
    </xdr:to>
    <xdr:sp>
      <xdr:nvSpPr>
        <xdr:cNvPr id="2" name="WordArt 2"/>
        <xdr:cNvSpPr>
          <a:spLocks/>
        </xdr:cNvSpPr>
      </xdr:nvSpPr>
      <xdr:spPr>
        <a:xfrm>
          <a:off x="1485900" y="1171575"/>
          <a:ext cx="6019800" cy="361950"/>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SHENIMI  7 - KESH DHE EKUIVALENTE TE TIJ</a:t>
          </a:r>
        </a:p>
      </xdr:txBody>
    </xdr:sp>
    <xdr:clientData/>
  </xdr:twoCellAnchor>
  <xdr:twoCellAnchor>
    <xdr:from>
      <xdr:col>21</xdr:col>
      <xdr:colOff>523875</xdr:colOff>
      <xdr:row>18</xdr:row>
      <xdr:rowOff>76200</xdr:rowOff>
    </xdr:from>
    <xdr:to>
      <xdr:col>30</xdr:col>
      <xdr:colOff>361950</xdr:colOff>
      <xdr:row>20</xdr:row>
      <xdr:rowOff>114300</xdr:rowOff>
    </xdr:to>
    <xdr:sp fLocksText="0">
      <xdr:nvSpPr>
        <xdr:cNvPr id="3" name="Text Box 3"/>
        <xdr:cNvSpPr txBox="1">
          <a:spLocks noChangeArrowheads="1"/>
        </xdr:cNvSpPr>
      </xdr:nvSpPr>
      <xdr:spPr>
        <a:xfrm>
          <a:off x="20678775" y="3933825"/>
          <a:ext cx="5324475" cy="533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17</xdr:row>
      <xdr:rowOff>38100</xdr:rowOff>
    </xdr:from>
    <xdr:to>
      <xdr:col>2</xdr:col>
      <xdr:colOff>2009775</xdr:colOff>
      <xdr:row>18</xdr:row>
      <xdr:rowOff>209550</xdr:rowOff>
    </xdr:to>
    <xdr:sp>
      <xdr:nvSpPr>
        <xdr:cNvPr id="4" name="Text Box 5"/>
        <xdr:cNvSpPr txBox="1">
          <a:spLocks noChangeArrowheads="1"/>
        </xdr:cNvSpPr>
      </xdr:nvSpPr>
      <xdr:spPr>
        <a:xfrm>
          <a:off x="257175" y="3648075"/>
          <a:ext cx="5267325" cy="419100"/>
        </a:xfrm>
        <a:prstGeom prst="rect">
          <a:avLst/>
        </a:prstGeom>
        <a:solidFill>
          <a:srgbClr val="FFFFFF"/>
        </a:solidFill>
        <a:ln w="9525" cmpd="sng">
          <a:noFill/>
        </a:ln>
      </xdr:spPr>
      <xdr:txBody>
        <a:bodyPr vertOverflow="clip" wrap="square" lIns="27432" tIns="27432" rIns="27432" bIns="0"/>
        <a:p>
          <a:pPr algn="ctr">
            <a:defRPr/>
          </a:pPr>
          <a:r>
            <a:rPr lang="en-US" cap="none" sz="1000" b="1" i="0" u="none" baseline="0">
              <a:solidFill>
                <a:srgbClr val="FF0000"/>
              </a:solidFill>
            </a:rPr>
            <a:t> </a:t>
          </a:r>
        </a:p>
      </xdr:txBody>
    </xdr:sp>
    <xdr:clientData/>
  </xdr:twoCellAnchor>
  <xdr:twoCellAnchor>
    <xdr:from>
      <xdr:col>1</xdr:col>
      <xdr:colOff>0</xdr:colOff>
      <xdr:row>29</xdr:row>
      <xdr:rowOff>104775</xdr:rowOff>
    </xdr:from>
    <xdr:to>
      <xdr:col>4</xdr:col>
      <xdr:colOff>552450</xdr:colOff>
      <xdr:row>37</xdr:row>
      <xdr:rowOff>85725</xdr:rowOff>
    </xdr:to>
    <xdr:sp fLocksText="0">
      <xdr:nvSpPr>
        <xdr:cNvPr id="5" name="Text Box 6"/>
        <xdr:cNvSpPr txBox="1">
          <a:spLocks noChangeArrowheads="1"/>
        </xdr:cNvSpPr>
      </xdr:nvSpPr>
      <xdr:spPr>
        <a:xfrm>
          <a:off x="238125" y="6619875"/>
          <a:ext cx="8658225" cy="1352550"/>
        </a:xfrm>
        <a:prstGeom prst="rect">
          <a:avLst/>
        </a:prstGeom>
        <a:solidFill>
          <a:srgbClr val="FFFF00"/>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latin typeface="Courier New"/>
              <a:ea typeface="Courier New"/>
              <a:cs typeface="Courier New"/>
            </a:rPr>
            <a:t>Komente
</a:t>
          </a:r>
          <a:r>
            <a:rPr lang="en-US" cap="none" sz="1000" b="0" i="0" u="none" baseline="0">
              <a:solidFill>
                <a:srgbClr val="000000"/>
              </a:solidFill>
              <a:latin typeface="Courier New"/>
              <a:ea typeface="Courier New"/>
              <a:cs typeface="Courier New"/>
            </a:rPr>
            <a:t>Shoqeria ka llogari bankare ne 8 Banka dhe ne asnje prej tyre nuk ka aktive te kompanise te lena peng apo garanci per te trete.
</a:t>
          </a:r>
          <a:r>
            <a:rPr lang="en-US" cap="none" sz="1000" b="0" i="0" u="none" baseline="0">
              <a:solidFill>
                <a:srgbClr val="000000"/>
              </a:solidFill>
              <a:latin typeface="Courier New"/>
              <a:ea typeface="Courier New"/>
              <a:cs typeface="Courier New"/>
            </a:rPr>
            <a:t>Monedhat e perdoruar jane </a:t>
          </a:r>
          <a:r>
            <a:rPr lang="en-US" cap="none" sz="1000" b="0" i="0" u="none" baseline="0">
              <a:solidFill>
                <a:srgbClr val="000000"/>
              </a:solidFill>
              <a:latin typeface="Courier New"/>
              <a:ea typeface="Courier New"/>
              <a:cs typeface="Courier New"/>
            </a:rPr>
            <a:t>Lek euro </a:t>
          </a:r>
          <a:r>
            <a:rPr lang="en-US" cap="none" sz="1000" b="0" i="0" u="none" baseline="0">
              <a:solidFill>
                <a:srgbClr val="000000"/>
              </a:solidFill>
              <a:latin typeface="Courier New"/>
              <a:ea typeface="Courier New"/>
              <a:cs typeface="Courier New"/>
            </a:rPr>
            <a:t>dhe dollar</a:t>
          </a:r>
          <a:r>
            <a:rPr lang="en-US" cap="none" sz="1000" b="0" i="0" u="none" baseline="0">
              <a:solidFill>
                <a:srgbClr val="000000"/>
              </a:solidFill>
              <a:latin typeface="Courier New"/>
              <a:ea typeface="Courier New"/>
              <a:cs typeface="Courier New"/>
            </a:rPr>
            <a:t>.Gjendja </a:t>
          </a:r>
          <a:r>
            <a:rPr lang="en-US" cap="none" sz="1000" b="0" i="0" u="none" baseline="0">
              <a:solidFill>
                <a:srgbClr val="000000"/>
              </a:solidFill>
              <a:latin typeface="Courier New"/>
              <a:ea typeface="Courier New"/>
              <a:cs typeface="Courier New"/>
            </a:rPr>
            <a:t>e  arkave dhe bankave ne dt 31.12.2013 eshte vlersuar me kursin  e fund vitit 1 euro = 140.2 lek dhe dollar 101.86 lek
</a:t>
          </a:r>
          <a:r>
            <a:rPr lang="en-US" cap="none" sz="1000" b="0" i="0" u="none" baseline="0">
              <a:solidFill>
                <a:srgbClr val="000000"/>
              </a:solidFill>
              <a:latin typeface="Courier New"/>
              <a:ea typeface="Courier New"/>
              <a:cs typeface="Courier New"/>
            </a:rPr>
            <a:t>
</a:t>
          </a:r>
        </a:p>
      </xdr:txBody>
    </xdr:sp>
    <xdr:clientData/>
  </xdr:twoCellAnchor>
  <xdr:twoCellAnchor>
    <xdr:from>
      <xdr:col>1</xdr:col>
      <xdr:colOff>19050</xdr:colOff>
      <xdr:row>17</xdr:row>
      <xdr:rowOff>38100</xdr:rowOff>
    </xdr:from>
    <xdr:to>
      <xdr:col>2</xdr:col>
      <xdr:colOff>2019300</xdr:colOff>
      <xdr:row>19</xdr:row>
      <xdr:rowOff>161925</xdr:rowOff>
    </xdr:to>
    <xdr:sp>
      <xdr:nvSpPr>
        <xdr:cNvPr id="6" name="Text Box 14"/>
        <xdr:cNvSpPr txBox="1">
          <a:spLocks noChangeArrowheads="1"/>
        </xdr:cNvSpPr>
      </xdr:nvSpPr>
      <xdr:spPr>
        <a:xfrm>
          <a:off x="257175" y="3648075"/>
          <a:ext cx="5276850" cy="619125"/>
        </a:xfrm>
        <a:prstGeom prst="rect">
          <a:avLst/>
        </a:prstGeom>
        <a:solidFill>
          <a:srgbClr val="FFFFFF"/>
        </a:solidFill>
        <a:ln w="9525" cmpd="sng">
          <a:noFill/>
        </a:ln>
      </xdr:spPr>
      <xdr:txBody>
        <a:bodyPr vertOverflow="clip" wrap="square" lIns="27432" tIns="27432" rIns="27432" bIns="0"/>
        <a:p>
          <a:pPr algn="ctr">
            <a:defRPr/>
          </a:pPr>
          <a:r>
            <a:rPr lang="en-US" cap="none" sz="1000" b="1" i="0" u="none" baseline="0">
              <a:solidFill>
                <a:srgbClr val="FF0000"/>
              </a:solidFill>
            </a:rPr>
            <a:t>   Kesh dhe ekuivalente te tij,perfshire ne shenimin e mesiperm, te analizuara ne monedhat qe vijojne:</a:t>
          </a:r>
        </a:p>
      </xdr:txBody>
    </xdr:sp>
    <xdr:clientData/>
  </xdr:twoCellAnchor>
  <xdr:twoCellAnchor>
    <xdr:from>
      <xdr:col>0</xdr:col>
      <xdr:colOff>123825</xdr:colOff>
      <xdr:row>17</xdr:row>
      <xdr:rowOff>200025</xdr:rowOff>
    </xdr:from>
    <xdr:to>
      <xdr:col>1</xdr:col>
      <xdr:colOff>542925</xdr:colOff>
      <xdr:row>20</xdr:row>
      <xdr:rowOff>104775</xdr:rowOff>
    </xdr:to>
    <xdr:pic>
      <xdr:nvPicPr>
        <xdr:cNvPr id="7" name="Picture 15"/>
        <xdr:cNvPicPr preferRelativeResize="1">
          <a:picLocks noChangeAspect="0"/>
        </xdr:cNvPicPr>
      </xdr:nvPicPr>
      <xdr:blipFill>
        <a:blip r:embed="rId2"/>
        <a:stretch>
          <a:fillRect/>
        </a:stretch>
      </xdr:blipFill>
      <xdr:spPr>
        <a:xfrm>
          <a:off x="123825" y="3810000"/>
          <a:ext cx="657225" cy="6477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2171700</xdr:colOff>
      <xdr:row>0</xdr:row>
      <xdr:rowOff>0</xdr:rowOff>
    </xdr:from>
    <xdr:to>
      <xdr:col>0</xdr:col>
      <xdr:colOff>3762375</xdr:colOff>
      <xdr:row>4</xdr:row>
      <xdr:rowOff>114300</xdr:rowOff>
    </xdr:to>
    <xdr:pic>
      <xdr:nvPicPr>
        <xdr:cNvPr id="1" name="Picture 1"/>
        <xdr:cNvPicPr preferRelativeResize="1">
          <a:picLocks noChangeAspect="1"/>
        </xdr:cNvPicPr>
      </xdr:nvPicPr>
      <xdr:blipFill>
        <a:blip r:embed="rId1"/>
        <a:stretch>
          <a:fillRect/>
        </a:stretch>
      </xdr:blipFill>
      <xdr:spPr>
        <a:xfrm>
          <a:off x="2171700" y="0"/>
          <a:ext cx="1590675" cy="838200"/>
        </a:xfrm>
        <a:prstGeom prst="rect">
          <a:avLst/>
        </a:prstGeom>
        <a:noFill/>
        <a:ln w="9525" cmpd="sng">
          <a:noFill/>
        </a:ln>
      </xdr:spPr>
    </xdr:pic>
    <xdr:clientData/>
  </xdr:twoCellAnchor>
  <xdr:twoCellAnchor>
    <xdr:from>
      <xdr:col>0</xdr:col>
      <xdr:colOff>1743075</xdr:colOff>
      <xdr:row>6</xdr:row>
      <xdr:rowOff>47625</xdr:rowOff>
    </xdr:from>
    <xdr:to>
      <xdr:col>2</xdr:col>
      <xdr:colOff>1400175</xdr:colOff>
      <xdr:row>8</xdr:row>
      <xdr:rowOff>47625</xdr:rowOff>
    </xdr:to>
    <xdr:sp>
      <xdr:nvSpPr>
        <xdr:cNvPr id="2" name="WordArt 2"/>
        <xdr:cNvSpPr>
          <a:spLocks/>
        </xdr:cNvSpPr>
      </xdr:nvSpPr>
      <xdr:spPr>
        <a:xfrm>
          <a:off x="1743075" y="1143000"/>
          <a:ext cx="6200775" cy="400050"/>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SHENIMI  8  -  KAPITAL  AKSIONAR (I  NDARE)</a:t>
          </a:r>
        </a:p>
      </xdr:txBody>
    </xdr:sp>
    <xdr:clientData/>
  </xdr:twoCellAnchor>
  <xdr:twoCellAnchor>
    <xdr:from>
      <xdr:col>0</xdr:col>
      <xdr:colOff>123825</xdr:colOff>
      <xdr:row>30</xdr:row>
      <xdr:rowOff>28575</xdr:rowOff>
    </xdr:from>
    <xdr:to>
      <xdr:col>3</xdr:col>
      <xdr:colOff>1895475</xdr:colOff>
      <xdr:row>38</xdr:row>
      <xdr:rowOff>114300</xdr:rowOff>
    </xdr:to>
    <xdr:sp fLocksText="0">
      <xdr:nvSpPr>
        <xdr:cNvPr id="3" name="Text Box 3"/>
        <xdr:cNvSpPr txBox="1">
          <a:spLocks noChangeArrowheads="1"/>
        </xdr:cNvSpPr>
      </xdr:nvSpPr>
      <xdr:spPr>
        <a:xfrm>
          <a:off x="123825" y="5057775"/>
          <a:ext cx="10277475" cy="1304925"/>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rPr>
            <a:t>Shenime: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27</xdr:row>
      <xdr:rowOff>161925</xdr:rowOff>
    </xdr:from>
    <xdr:to>
      <xdr:col>6</xdr:col>
      <xdr:colOff>266700</xdr:colOff>
      <xdr:row>34</xdr:row>
      <xdr:rowOff>19050</xdr:rowOff>
    </xdr:to>
    <xdr:sp fLocksText="0">
      <xdr:nvSpPr>
        <xdr:cNvPr id="1" name="Text Box 1"/>
        <xdr:cNvSpPr txBox="1">
          <a:spLocks noChangeArrowheads="1"/>
        </xdr:cNvSpPr>
      </xdr:nvSpPr>
      <xdr:spPr>
        <a:xfrm>
          <a:off x="180975" y="5905500"/>
          <a:ext cx="9372600" cy="1066800"/>
        </a:xfrm>
        <a:prstGeom prst="rect">
          <a:avLst/>
        </a:prstGeom>
        <a:solidFill>
          <a:srgbClr val="FFFF00"/>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latin typeface="Courier New"/>
              <a:ea typeface="Courier New"/>
              <a:cs typeface="Courier New"/>
            </a:rPr>
            <a:t>Rezerva ligjore eshte rritur me 5 % te fitimit te vitit 2012 I cili eshte 868 761.15 lek dhe eshte  miratuar me vendim e Asamblese  dt 27/03/2013
</a:t>
          </a:r>
          <a:r>
            <a:rPr lang="en-US" cap="none" sz="1000" b="0" i="0" u="none" baseline="0">
              <a:solidFill>
                <a:srgbClr val="000000"/>
              </a:solidFill>
              <a:latin typeface="Courier New"/>
              <a:ea typeface="Courier New"/>
              <a:cs typeface="Courier New"/>
            </a:rPr>
            <a:t>
</a:t>
          </a:r>
        </a:p>
      </xdr:txBody>
    </xdr:sp>
    <xdr:clientData/>
  </xdr:twoCellAnchor>
  <xdr:twoCellAnchor editAs="oneCell">
    <xdr:from>
      <xdr:col>1</xdr:col>
      <xdr:colOff>1504950</xdr:colOff>
      <xdr:row>0</xdr:row>
      <xdr:rowOff>0</xdr:rowOff>
    </xdr:from>
    <xdr:to>
      <xdr:col>1</xdr:col>
      <xdr:colOff>3095625</xdr:colOff>
      <xdr:row>4</xdr:row>
      <xdr:rowOff>114300</xdr:rowOff>
    </xdr:to>
    <xdr:pic>
      <xdr:nvPicPr>
        <xdr:cNvPr id="2" name="Picture 2"/>
        <xdr:cNvPicPr preferRelativeResize="1">
          <a:picLocks noChangeAspect="1"/>
        </xdr:cNvPicPr>
      </xdr:nvPicPr>
      <xdr:blipFill>
        <a:blip r:embed="rId1"/>
        <a:stretch>
          <a:fillRect/>
        </a:stretch>
      </xdr:blipFill>
      <xdr:spPr>
        <a:xfrm>
          <a:off x="1704975" y="0"/>
          <a:ext cx="1590675" cy="838200"/>
        </a:xfrm>
        <a:prstGeom prst="rect">
          <a:avLst/>
        </a:prstGeom>
        <a:noFill/>
        <a:ln w="9525" cmpd="sng">
          <a:noFill/>
        </a:ln>
      </xdr:spPr>
    </xdr:pic>
    <xdr:clientData/>
  </xdr:twoCellAnchor>
  <xdr:twoCellAnchor>
    <xdr:from>
      <xdr:col>1</xdr:col>
      <xdr:colOff>1476375</xdr:colOff>
      <xdr:row>9</xdr:row>
      <xdr:rowOff>0</xdr:rowOff>
    </xdr:from>
    <xdr:to>
      <xdr:col>3</xdr:col>
      <xdr:colOff>1152525</xdr:colOff>
      <xdr:row>11</xdr:row>
      <xdr:rowOff>9525</xdr:rowOff>
    </xdr:to>
    <xdr:sp>
      <xdr:nvSpPr>
        <xdr:cNvPr id="3" name="WordArt 3"/>
        <xdr:cNvSpPr>
          <a:spLocks/>
        </xdr:cNvSpPr>
      </xdr:nvSpPr>
      <xdr:spPr>
        <a:xfrm>
          <a:off x="1676400" y="1781175"/>
          <a:ext cx="4562475" cy="352425"/>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SHENIMI 9 - REZERVA</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13</xdr:row>
      <xdr:rowOff>152400</xdr:rowOff>
    </xdr:from>
    <xdr:to>
      <xdr:col>6</xdr:col>
      <xdr:colOff>1343025</xdr:colOff>
      <xdr:row>15</xdr:row>
      <xdr:rowOff>123825</xdr:rowOff>
    </xdr:to>
    <xdr:sp>
      <xdr:nvSpPr>
        <xdr:cNvPr id="1" name="Text Box 16"/>
        <xdr:cNvSpPr txBox="1">
          <a:spLocks noChangeArrowheads="1"/>
        </xdr:cNvSpPr>
      </xdr:nvSpPr>
      <xdr:spPr>
        <a:xfrm>
          <a:off x="1600200" y="2438400"/>
          <a:ext cx="7200900" cy="314325"/>
        </a:xfrm>
        <a:prstGeom prst="rect">
          <a:avLst/>
        </a:prstGeom>
        <a:solidFill>
          <a:srgbClr val="FFFFFF"/>
        </a:solidFill>
        <a:ln w="9525" cmpd="sng">
          <a:noFill/>
        </a:ln>
      </xdr:spPr>
      <xdr:txBody>
        <a:bodyPr vertOverflow="clip" wrap="square" lIns="27432" tIns="27432" rIns="27432" bIns="0"/>
        <a:p>
          <a:pPr algn="ctr">
            <a:defRPr/>
          </a:pPr>
          <a:r>
            <a:rPr lang="en-US" cap="none" sz="1000" b="1" i="0" u="none" baseline="0">
              <a:solidFill>
                <a:srgbClr val="000000"/>
              </a:solidFill>
            </a:rPr>
            <a:t>Nje analize e huave afatshkurtra te kompanise per cdo banke jepet me poshte:</a:t>
          </a:r>
        </a:p>
      </xdr:txBody>
    </xdr:sp>
    <xdr:clientData/>
  </xdr:twoCellAnchor>
  <xdr:twoCellAnchor>
    <xdr:from>
      <xdr:col>1</xdr:col>
      <xdr:colOff>28575</xdr:colOff>
      <xdr:row>34</xdr:row>
      <xdr:rowOff>161925</xdr:rowOff>
    </xdr:from>
    <xdr:to>
      <xdr:col>3</xdr:col>
      <xdr:colOff>666750</xdr:colOff>
      <xdr:row>38</xdr:row>
      <xdr:rowOff>66675</xdr:rowOff>
    </xdr:to>
    <xdr:sp>
      <xdr:nvSpPr>
        <xdr:cNvPr id="2" name="Text Box 17"/>
        <xdr:cNvSpPr txBox="1">
          <a:spLocks noChangeArrowheads="1"/>
        </xdr:cNvSpPr>
      </xdr:nvSpPr>
      <xdr:spPr>
        <a:xfrm>
          <a:off x="180975" y="7048500"/>
          <a:ext cx="4514850" cy="5905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000" b="0" i="0" u="none" baseline="0">
              <a:solidFill>
                <a:srgbClr val="000000"/>
              </a:solidFill>
              <a:latin typeface="Courier New"/>
              <a:ea typeface="Courier New"/>
              <a:cs typeface="Courier New"/>
            </a:rPr>
            <a:t>  </a:t>
          </a:r>
          <a:r>
            <a:rPr lang="en-US" cap="none" sz="1000" b="0" i="0" u="none" baseline="0">
              <a:solidFill>
                <a:srgbClr val="FF0000"/>
              </a:solidFill>
              <a:latin typeface="Courier New"/>
              <a:ea typeface="Courier New"/>
              <a:cs typeface="Courier New"/>
            </a:rPr>
            <a:t>   A ka pangje (hipoteke) ne aktivet afatgjata materiale te kompanise lidhur me huate e mesiperme?   
</a:t>
          </a:r>
          <a:r>
            <a:rPr lang="en-US" cap="none" sz="1000" b="0" i="0" u="none" baseline="0">
              <a:solidFill>
                <a:srgbClr val="FF0000"/>
              </a:solidFill>
              <a:latin typeface="Courier New"/>
              <a:ea typeface="Courier New"/>
              <a:cs typeface="Courier New"/>
            </a:rPr>
            <a:t>Nese po , specifikoni me poshte shumen e pengjeve.</a:t>
          </a:r>
        </a:p>
      </xdr:txBody>
    </xdr:sp>
    <xdr:clientData/>
  </xdr:twoCellAnchor>
  <xdr:twoCellAnchor>
    <xdr:from>
      <xdr:col>1</xdr:col>
      <xdr:colOff>0</xdr:colOff>
      <xdr:row>40</xdr:row>
      <xdr:rowOff>19050</xdr:rowOff>
    </xdr:from>
    <xdr:to>
      <xdr:col>9</xdr:col>
      <xdr:colOff>495300</xdr:colOff>
      <xdr:row>47</xdr:row>
      <xdr:rowOff>76200</xdr:rowOff>
    </xdr:to>
    <xdr:sp fLocksText="0">
      <xdr:nvSpPr>
        <xdr:cNvPr id="3" name="Text Box 28"/>
        <xdr:cNvSpPr txBox="1">
          <a:spLocks noChangeArrowheads="1"/>
        </xdr:cNvSpPr>
      </xdr:nvSpPr>
      <xdr:spPr>
        <a:xfrm>
          <a:off x="152400" y="7934325"/>
          <a:ext cx="11020425" cy="1257300"/>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latin typeface="Courier New"/>
              <a:ea typeface="Courier New"/>
              <a:cs typeface="Courier New"/>
            </a:rPr>
            <a:t>Komente
</a:t>
          </a:r>
          <a:r>
            <a:rPr lang="en-US" cap="none" sz="1000" b="0" i="0" u="none" baseline="0">
              <a:solidFill>
                <a:srgbClr val="000000"/>
              </a:solidFill>
              <a:latin typeface="Courier New"/>
              <a:ea typeface="Courier New"/>
              <a:cs typeface="Courier New"/>
            </a:rPr>
            <a:t>Gjate vitit 2013 shoqeria nuk ka patur hua afatshkurtra 
</a:t>
          </a:r>
          <a:r>
            <a:rPr lang="en-US" cap="none" sz="1000" b="0" i="0" u="none" baseline="0">
              <a:solidFill>
                <a:srgbClr val="000000"/>
              </a:solidFill>
              <a:latin typeface="Courier New"/>
              <a:ea typeface="Courier New"/>
              <a:cs typeface="Courier New"/>
            </a:rPr>
            <a:t>
</a:t>
          </a:r>
          <a:r>
            <a:rPr lang="en-US" cap="none" sz="1000" b="0" i="0" u="none" baseline="0">
              <a:solidFill>
                <a:srgbClr val="000000"/>
              </a:solidFill>
              <a:latin typeface="Courier New"/>
              <a:ea typeface="Courier New"/>
              <a:cs typeface="Courier New"/>
            </a:rPr>
            <a:t>
</a:t>
          </a:r>
          <a:r>
            <a:rPr lang="en-US" cap="none" sz="1000" b="0" i="0" u="none" baseline="0">
              <a:solidFill>
                <a:srgbClr val="000000"/>
              </a:solidFill>
              <a:latin typeface="Courier New"/>
              <a:ea typeface="Courier New"/>
              <a:cs typeface="Courier New"/>
            </a:rPr>
            <a:t>
</a:t>
          </a:r>
          <a:r>
            <a:rPr lang="en-US" cap="none" sz="1000" b="0" i="0" u="none" baseline="0">
              <a:solidFill>
                <a:srgbClr val="000000"/>
              </a:solidFill>
              <a:latin typeface="Courier New"/>
              <a:ea typeface="Courier New"/>
              <a:cs typeface="Courier New"/>
            </a:rPr>
            <a:t>
</a:t>
          </a:r>
          <a:r>
            <a:rPr lang="en-US" cap="none" sz="1000" b="0" i="0" u="none" baseline="0">
              <a:solidFill>
                <a:srgbClr val="000000"/>
              </a:solidFill>
              <a:latin typeface="Courier New"/>
              <a:ea typeface="Courier New"/>
              <a:cs typeface="Courier New"/>
            </a:rPr>
            <a:t>
</a:t>
          </a:r>
          <a:r>
            <a:rPr lang="en-US" cap="none" sz="1000" b="0" i="0" u="none" baseline="0">
              <a:solidFill>
                <a:srgbClr val="000000"/>
              </a:solidFill>
              <a:latin typeface="Courier New"/>
              <a:ea typeface="Courier New"/>
              <a:cs typeface="Courier New"/>
            </a:rPr>
            <a:t>
</a:t>
          </a:r>
          <a:r>
            <a:rPr lang="en-US" cap="none" sz="1000" b="0" i="0" u="none" baseline="0">
              <a:solidFill>
                <a:srgbClr val="000000"/>
              </a:solidFill>
              <a:latin typeface="Courier New"/>
              <a:ea typeface="Courier New"/>
              <a:cs typeface="Courier New"/>
            </a:rPr>
            <a:t>
</a:t>
          </a:r>
          <a:r>
            <a:rPr lang="en-US" cap="none" sz="1000" b="0" i="0" u="none" baseline="0">
              <a:solidFill>
                <a:srgbClr val="000000"/>
              </a:solidFill>
              <a:latin typeface="Courier New"/>
              <a:ea typeface="Courier New"/>
              <a:cs typeface="Courier New"/>
            </a:rPr>
            <a:t>
</a:t>
          </a:r>
          <a:r>
            <a:rPr lang="en-US" cap="none" sz="1000" b="0" i="0" u="none" baseline="0">
              <a:solidFill>
                <a:srgbClr val="000000"/>
              </a:solidFill>
              <a:latin typeface="Courier New"/>
              <a:ea typeface="Courier New"/>
              <a:cs typeface="Courier New"/>
            </a:rPr>
            <a:t>
</a:t>
          </a:r>
          <a:r>
            <a:rPr lang="en-US" cap="none" sz="1000" b="0" i="0" u="none" baseline="0">
              <a:solidFill>
                <a:srgbClr val="000000"/>
              </a:solidFill>
              <a:latin typeface="Courier New"/>
              <a:ea typeface="Courier New"/>
              <a:cs typeface="Courier New"/>
            </a:rPr>
            <a:t>
</a:t>
          </a:r>
        </a:p>
      </xdr:txBody>
    </xdr:sp>
    <xdr:clientData/>
  </xdr:twoCellAnchor>
  <xdr:twoCellAnchor editAs="oneCell">
    <xdr:from>
      <xdr:col>1</xdr:col>
      <xdr:colOff>28575</xdr:colOff>
      <xdr:row>35</xdr:row>
      <xdr:rowOff>104775</xdr:rowOff>
    </xdr:from>
    <xdr:to>
      <xdr:col>1</xdr:col>
      <xdr:colOff>485775</xdr:colOff>
      <xdr:row>37</xdr:row>
      <xdr:rowOff>133350</xdr:rowOff>
    </xdr:to>
    <xdr:pic>
      <xdr:nvPicPr>
        <xdr:cNvPr id="4" name="Picture 29"/>
        <xdr:cNvPicPr preferRelativeResize="1">
          <a:picLocks noChangeAspect="1"/>
        </xdr:cNvPicPr>
      </xdr:nvPicPr>
      <xdr:blipFill>
        <a:blip r:embed="rId1"/>
        <a:stretch>
          <a:fillRect/>
        </a:stretch>
      </xdr:blipFill>
      <xdr:spPr>
        <a:xfrm>
          <a:off x="180975" y="7162800"/>
          <a:ext cx="457200" cy="371475"/>
        </a:xfrm>
        <a:prstGeom prst="rect">
          <a:avLst/>
        </a:prstGeom>
        <a:noFill/>
        <a:ln w="9525" cmpd="sng">
          <a:noFill/>
        </a:ln>
      </xdr:spPr>
    </xdr:pic>
    <xdr:clientData/>
  </xdr:twoCellAnchor>
  <xdr:twoCellAnchor>
    <xdr:from>
      <xdr:col>2</xdr:col>
      <xdr:colOff>781050</xdr:colOff>
      <xdr:row>8</xdr:row>
      <xdr:rowOff>123825</xdr:rowOff>
    </xdr:from>
    <xdr:to>
      <xdr:col>6</xdr:col>
      <xdr:colOff>0</xdr:colOff>
      <xdr:row>10</xdr:row>
      <xdr:rowOff>114300</xdr:rowOff>
    </xdr:to>
    <xdr:sp>
      <xdr:nvSpPr>
        <xdr:cNvPr id="5" name="WordArt 30"/>
        <xdr:cNvSpPr>
          <a:spLocks/>
        </xdr:cNvSpPr>
      </xdr:nvSpPr>
      <xdr:spPr>
        <a:xfrm>
          <a:off x="2352675" y="1552575"/>
          <a:ext cx="5105400" cy="333375"/>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SHENIMI  13 - HUA  AFATSHKURTRA</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561975</xdr:colOff>
      <xdr:row>0</xdr:row>
      <xdr:rowOff>161925</xdr:rowOff>
    </xdr:from>
    <xdr:to>
      <xdr:col>0</xdr:col>
      <xdr:colOff>2152650</xdr:colOff>
      <xdr:row>5</xdr:row>
      <xdr:rowOff>95250</xdr:rowOff>
    </xdr:to>
    <xdr:pic>
      <xdr:nvPicPr>
        <xdr:cNvPr id="1" name="Picture 1"/>
        <xdr:cNvPicPr preferRelativeResize="1">
          <a:picLocks noChangeAspect="1"/>
        </xdr:cNvPicPr>
      </xdr:nvPicPr>
      <xdr:blipFill>
        <a:blip r:embed="rId1"/>
        <a:stretch>
          <a:fillRect/>
        </a:stretch>
      </xdr:blipFill>
      <xdr:spPr>
        <a:xfrm>
          <a:off x="561975" y="161925"/>
          <a:ext cx="1590675" cy="838200"/>
        </a:xfrm>
        <a:prstGeom prst="rect">
          <a:avLst/>
        </a:prstGeom>
        <a:noFill/>
        <a:ln w="9525" cmpd="sng">
          <a:noFill/>
        </a:ln>
      </xdr:spPr>
    </xdr:pic>
    <xdr:clientData/>
  </xdr:twoCellAnchor>
  <xdr:twoCellAnchor>
    <xdr:from>
      <xdr:col>1</xdr:col>
      <xdr:colOff>333375</xdr:colOff>
      <xdr:row>7</xdr:row>
      <xdr:rowOff>57150</xdr:rowOff>
    </xdr:from>
    <xdr:to>
      <xdr:col>3</xdr:col>
      <xdr:colOff>57150</xdr:colOff>
      <xdr:row>9</xdr:row>
      <xdr:rowOff>47625</xdr:rowOff>
    </xdr:to>
    <xdr:sp>
      <xdr:nvSpPr>
        <xdr:cNvPr id="2" name="WordArt 2"/>
        <xdr:cNvSpPr>
          <a:spLocks/>
        </xdr:cNvSpPr>
      </xdr:nvSpPr>
      <xdr:spPr>
        <a:xfrm>
          <a:off x="2495550" y="1314450"/>
          <a:ext cx="4648200" cy="333375"/>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SHENIM 11 - PROVIZIONE</a:t>
          </a:r>
        </a:p>
      </xdr:txBody>
    </xdr:sp>
    <xdr:clientData/>
  </xdr:twoCellAnchor>
  <xdr:twoCellAnchor>
    <xdr:from>
      <xdr:col>0</xdr:col>
      <xdr:colOff>123825</xdr:colOff>
      <xdr:row>29</xdr:row>
      <xdr:rowOff>47625</xdr:rowOff>
    </xdr:from>
    <xdr:to>
      <xdr:col>5</xdr:col>
      <xdr:colOff>285750</xdr:colOff>
      <xdr:row>44</xdr:row>
      <xdr:rowOff>9525</xdr:rowOff>
    </xdr:to>
    <xdr:sp fLocksText="0">
      <xdr:nvSpPr>
        <xdr:cNvPr id="3" name="Text Box 3"/>
        <xdr:cNvSpPr txBox="1">
          <a:spLocks noChangeArrowheads="1"/>
        </xdr:cNvSpPr>
      </xdr:nvSpPr>
      <xdr:spPr>
        <a:xfrm>
          <a:off x="123825" y="5276850"/>
          <a:ext cx="10096500" cy="2533650"/>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latin typeface="Courier New"/>
              <a:ea typeface="Courier New"/>
              <a:cs typeface="Courier New"/>
            </a:rPr>
            <a:t>Shenime:
</a:t>
          </a:r>
          <a:r>
            <a:rPr lang="en-US" cap="none" sz="1000" b="0" i="0" u="none" baseline="0">
              <a:solidFill>
                <a:srgbClr val="000000"/>
              </a:solidFill>
              <a:latin typeface="Courier New"/>
              <a:ea typeface="Courier New"/>
              <a:cs typeface="Courier New"/>
            </a:rPr>
            <a:t>
</a:t>
          </a:r>
          <a:r>
            <a:rPr lang="en-US" cap="none" sz="1000" b="0" i="0" u="none" baseline="0">
              <a:solidFill>
                <a:srgbClr val="000000"/>
              </a:solidFill>
              <a:latin typeface="Courier New"/>
              <a:ea typeface="Courier New"/>
              <a:cs typeface="Courier New"/>
            </a:rPr>
            <a:t>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7</xdr:row>
      <xdr:rowOff>0</xdr:rowOff>
    </xdr:from>
    <xdr:to>
      <xdr:col>4</xdr:col>
      <xdr:colOff>657225</xdr:colOff>
      <xdr:row>8</xdr:row>
      <xdr:rowOff>180975</xdr:rowOff>
    </xdr:to>
    <xdr:sp>
      <xdr:nvSpPr>
        <xdr:cNvPr id="1" name="WordArt 1"/>
        <xdr:cNvSpPr>
          <a:spLocks/>
        </xdr:cNvSpPr>
      </xdr:nvSpPr>
      <xdr:spPr>
        <a:xfrm>
          <a:off x="1533525" y="1247775"/>
          <a:ext cx="6705600" cy="352425"/>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SHENIMI 12 - FURNITORE</a:t>
          </a:r>
        </a:p>
      </xdr:txBody>
    </xdr:sp>
    <xdr:clientData/>
  </xdr:twoCellAnchor>
  <xdr:twoCellAnchor>
    <xdr:from>
      <xdr:col>1</xdr:col>
      <xdr:colOff>85725</xdr:colOff>
      <xdr:row>23</xdr:row>
      <xdr:rowOff>114300</xdr:rowOff>
    </xdr:from>
    <xdr:to>
      <xdr:col>6</xdr:col>
      <xdr:colOff>0</xdr:colOff>
      <xdr:row>37</xdr:row>
      <xdr:rowOff>9525</xdr:rowOff>
    </xdr:to>
    <xdr:sp fLocksText="0">
      <xdr:nvSpPr>
        <xdr:cNvPr id="2" name="Text Box 2"/>
        <xdr:cNvSpPr txBox="1">
          <a:spLocks noChangeArrowheads="1"/>
        </xdr:cNvSpPr>
      </xdr:nvSpPr>
      <xdr:spPr>
        <a:xfrm>
          <a:off x="371475" y="4429125"/>
          <a:ext cx="10734675" cy="2333625"/>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latin typeface="Courier New"/>
              <a:ea typeface="Courier New"/>
              <a:cs typeface="Courier New"/>
            </a:rPr>
            <a:t>Shenime: </a:t>
          </a:r>
          <a:r>
            <a:rPr lang="en-US" cap="none" sz="1000" b="0" i="0" u="none" baseline="0">
              <a:solidFill>
                <a:srgbClr val="FF0000"/>
              </a:solidFill>
              <a:latin typeface="Courier New"/>
              <a:ea typeface="Courier New"/>
              <a:cs typeface="Courier New"/>
            </a:rPr>
            <a:t> </a:t>
          </a:r>
          <a:r>
            <a:rPr lang="en-US" cap="none" sz="1000" b="0" i="0" u="none" baseline="0">
              <a:solidFill>
                <a:srgbClr val="000000"/>
              </a:solidFill>
              <a:latin typeface="Courier New"/>
              <a:ea typeface="Courier New"/>
              <a:cs typeface="Courier New"/>
            </a:rPr>
            <a:t>
</a:t>
          </a:r>
          <a:r>
            <a:rPr lang="en-US" cap="none" sz="1000" b="0" i="0" u="none" baseline="0">
              <a:solidFill>
                <a:srgbClr val="000000"/>
              </a:solidFill>
              <a:latin typeface="Courier New"/>
              <a:ea typeface="Courier New"/>
              <a:cs typeface="Courier New"/>
            </a:rPr>
            <a:t>Furnitoret e huaj ne valute jane vleresuar me kursin e fundit te vitit dhe diferencat jane sistemuar ne pasqyrat e te ardhurave dhe shpenzimeve.
</a:t>
          </a:r>
          <a:r>
            <a:rPr lang="en-US" cap="none" sz="1000" b="0" i="0" u="none" baseline="0">
              <a:solidFill>
                <a:srgbClr val="000000"/>
              </a:solidFill>
              <a:latin typeface="Courier New"/>
              <a:ea typeface="Courier New"/>
              <a:cs typeface="Courier New"/>
            </a:rPr>
            <a:t>Pjesa me e madhe e furnitoreve per mallra dhe sherbime ne Alumil group  eshte detyrimi ndaj  kompanise meme Alumil S.A me vleren 2 199 900.43  euro ose 308 426 040.28   lek e vlersuar me kursin zyrtar te fund vitit 1 euro=140.2  lek , G.A  Plastic ne vleren 32 354.29  euro ose 4 536 071.46 lek , Metron Automation 21 440.06 euro ose 3 005 896.42  lek .Ne Furnitor vendas dhe te tjere zerin kryesor e ze Danieli Breda  136 617.43 euro 19 153 763.69 lek  , BMP Plastic me 39 660.91  euro ose 5 560 459.59 lek dhe pjesa tjeter jane furnitor vendas .Detyrimet ndaj furnitoreve jane zvogeluar ne krahasim me vitin 2012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1</xdr:row>
      <xdr:rowOff>114300</xdr:rowOff>
    </xdr:from>
    <xdr:to>
      <xdr:col>12</xdr:col>
      <xdr:colOff>57150</xdr:colOff>
      <xdr:row>4</xdr:row>
      <xdr:rowOff>28575</xdr:rowOff>
    </xdr:to>
    <xdr:sp>
      <xdr:nvSpPr>
        <xdr:cNvPr id="1" name="WordArt 1"/>
        <xdr:cNvSpPr>
          <a:spLocks/>
        </xdr:cNvSpPr>
      </xdr:nvSpPr>
      <xdr:spPr>
        <a:xfrm>
          <a:off x="4086225" y="295275"/>
          <a:ext cx="4448175" cy="428625"/>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2800" b="1" kern="10" spc="0">
              <a:ln w="9525" cmpd="sng">
                <a:solidFill>
                  <a:srgbClr val="000000"/>
                </a:solidFill>
                <a:headEnd type="none"/>
                <a:tailEnd type="none"/>
              </a:ln>
              <a:solidFill>
                <a:srgbClr val="339966">
                  <a:alpha val="98000"/>
                </a:srgbClr>
              </a:solidFill>
              <a:latin typeface="Times New Roman"/>
              <a:cs typeface="Times New Roman"/>
            </a:rPr>
            <a:t>MENU  QENDRORE</a:t>
          </a:r>
        </a:p>
      </xdr:txBody>
    </xdr:sp>
    <xdr:clientData/>
  </xdr:twoCellAnchor>
  <xdr:twoCellAnchor>
    <xdr:from>
      <xdr:col>3</xdr:col>
      <xdr:colOff>438150</xdr:colOff>
      <xdr:row>1</xdr:row>
      <xdr:rowOff>114300</xdr:rowOff>
    </xdr:from>
    <xdr:to>
      <xdr:col>12</xdr:col>
      <xdr:colOff>57150</xdr:colOff>
      <xdr:row>4</xdr:row>
      <xdr:rowOff>28575</xdr:rowOff>
    </xdr:to>
    <xdr:sp>
      <xdr:nvSpPr>
        <xdr:cNvPr id="2" name="WordArt 2"/>
        <xdr:cNvSpPr>
          <a:spLocks/>
        </xdr:cNvSpPr>
      </xdr:nvSpPr>
      <xdr:spPr>
        <a:xfrm>
          <a:off x="4086225" y="295275"/>
          <a:ext cx="4448175" cy="428625"/>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2800" b="1" kern="10" spc="0">
              <a:ln w="9525" cmpd="sng">
                <a:solidFill>
                  <a:srgbClr val="000000"/>
                </a:solidFill>
                <a:headEnd type="none"/>
                <a:tailEnd type="none"/>
              </a:ln>
              <a:solidFill>
                <a:srgbClr val="339966">
                  <a:alpha val="98000"/>
                </a:srgbClr>
              </a:solidFill>
              <a:latin typeface="Times New Roman"/>
              <a:cs typeface="Times New Roman"/>
            </a:rPr>
            <a:t>MENU  QENDRORE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39</xdr:row>
      <xdr:rowOff>161925</xdr:rowOff>
    </xdr:from>
    <xdr:to>
      <xdr:col>10</xdr:col>
      <xdr:colOff>885825</xdr:colOff>
      <xdr:row>48</xdr:row>
      <xdr:rowOff>66675</xdr:rowOff>
    </xdr:to>
    <xdr:sp fLocksText="0">
      <xdr:nvSpPr>
        <xdr:cNvPr id="1" name="Text Box 9"/>
        <xdr:cNvSpPr txBox="1">
          <a:spLocks noChangeArrowheads="1"/>
        </xdr:cNvSpPr>
      </xdr:nvSpPr>
      <xdr:spPr>
        <a:xfrm>
          <a:off x="409575" y="9182100"/>
          <a:ext cx="12992100" cy="14478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552450</xdr:colOff>
      <xdr:row>2</xdr:row>
      <xdr:rowOff>152400</xdr:rowOff>
    </xdr:from>
    <xdr:to>
      <xdr:col>8</xdr:col>
      <xdr:colOff>666750</xdr:colOff>
      <xdr:row>5</xdr:row>
      <xdr:rowOff>133350</xdr:rowOff>
    </xdr:to>
    <xdr:sp>
      <xdr:nvSpPr>
        <xdr:cNvPr id="2" name="WordArt 10"/>
        <xdr:cNvSpPr>
          <a:spLocks/>
        </xdr:cNvSpPr>
      </xdr:nvSpPr>
      <xdr:spPr>
        <a:xfrm>
          <a:off x="4800600" y="514350"/>
          <a:ext cx="5810250" cy="523875"/>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SHENIMI 10  -  HUA  AFATGJATA</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1295400</xdr:colOff>
      <xdr:row>6</xdr:row>
      <xdr:rowOff>161925</xdr:rowOff>
    </xdr:from>
    <xdr:to>
      <xdr:col>6</xdr:col>
      <xdr:colOff>171450</xdr:colOff>
      <xdr:row>9</xdr:row>
      <xdr:rowOff>66675</xdr:rowOff>
    </xdr:to>
    <xdr:sp>
      <xdr:nvSpPr>
        <xdr:cNvPr id="1" name="WordArt 2"/>
        <xdr:cNvSpPr>
          <a:spLocks/>
        </xdr:cNvSpPr>
      </xdr:nvSpPr>
      <xdr:spPr>
        <a:xfrm>
          <a:off x="1457325" y="1314450"/>
          <a:ext cx="8934450" cy="419100"/>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SHENIMI 14 - AKTIVE AFATGJATA TE TJERA</a:t>
          </a:r>
        </a:p>
      </xdr:txBody>
    </xdr:sp>
    <xdr:clientData/>
  </xdr:twoCellAnchor>
  <xdr:twoCellAnchor>
    <xdr:from>
      <xdr:col>1</xdr:col>
      <xdr:colOff>104775</xdr:colOff>
      <xdr:row>29</xdr:row>
      <xdr:rowOff>95250</xdr:rowOff>
    </xdr:from>
    <xdr:to>
      <xdr:col>7</xdr:col>
      <xdr:colOff>466725</xdr:colOff>
      <xdr:row>36</xdr:row>
      <xdr:rowOff>57150</xdr:rowOff>
    </xdr:to>
    <xdr:sp fLocksText="0">
      <xdr:nvSpPr>
        <xdr:cNvPr id="2" name="Text Box 3"/>
        <xdr:cNvSpPr txBox="1">
          <a:spLocks noChangeArrowheads="1"/>
        </xdr:cNvSpPr>
      </xdr:nvSpPr>
      <xdr:spPr>
        <a:xfrm>
          <a:off x="266700" y="5305425"/>
          <a:ext cx="11029950" cy="1162050"/>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latin typeface="Courier New"/>
              <a:ea typeface="Courier New"/>
              <a:cs typeface="Courier New"/>
            </a:rPr>
            <a:t>Komente
</a:t>
          </a:r>
          <a:r>
            <a:rPr lang="en-US" cap="none" sz="1000" b="0" i="0" u="none" baseline="0">
              <a:solidFill>
                <a:srgbClr val="000000"/>
              </a:solidFill>
              <a:latin typeface="Courier New"/>
              <a:ea typeface="Courier New"/>
              <a:cs typeface="Courier New"/>
            </a:rPr>
            <a:t>Shoqeria llogarite amortizimin sipas normave te IFRS dhe per  diferencen  midis ketyre normave dhe normave te lejuara nga organet tatimore shoqeria ka llogaritur tatime te shtyra ne vleren 672 192.77 lek per vitin 2013 , pjesa tjeter ka qene per vitet e meparshme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123825</xdr:rowOff>
    </xdr:from>
    <xdr:to>
      <xdr:col>7</xdr:col>
      <xdr:colOff>485775</xdr:colOff>
      <xdr:row>25</xdr:row>
      <xdr:rowOff>85725</xdr:rowOff>
    </xdr:to>
    <xdr:sp fLocksText="0">
      <xdr:nvSpPr>
        <xdr:cNvPr id="1" name="Text Box 1"/>
        <xdr:cNvSpPr txBox="1">
          <a:spLocks noChangeArrowheads="1"/>
        </xdr:cNvSpPr>
      </xdr:nvSpPr>
      <xdr:spPr>
        <a:xfrm>
          <a:off x="28575" y="4010025"/>
          <a:ext cx="10429875" cy="1219200"/>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latin typeface="Courier New"/>
              <a:ea typeface="Courier New"/>
              <a:cs typeface="Courier New"/>
            </a:rPr>
            <a:t>Shenime:
</a:t>
          </a:r>
          <a:r>
            <a:rPr lang="en-US" cap="none" sz="1000" b="0" i="0" u="none" baseline="0">
              <a:solidFill>
                <a:srgbClr val="000000"/>
              </a:solidFill>
              <a:latin typeface="Courier New"/>
              <a:ea typeface="Courier New"/>
              <a:cs typeface="Courier New"/>
            </a:rPr>
            <a:t>
</a:t>
          </a:r>
          <a:r>
            <a:rPr lang="en-US" cap="none" sz="1000" b="0" i="0" u="none" baseline="0">
              <a:solidFill>
                <a:srgbClr val="000000"/>
              </a:solidFill>
              <a:latin typeface="Courier New"/>
              <a:ea typeface="Courier New"/>
              <a:cs typeface="Courier New"/>
            </a:rPr>
            <a:t>Granti eshte marre nga Qeveria Greke me 30.12.2005 per shumen e 1,500,000 Euro. Granti amortizohet per cdo vit me 30% te shumes se amortizimit te aseteve per te cilat eshte marre granti (Makinerit+Ndertesat). Gjate vitit 2010 e ne vazhdim granti eshte kontabilizuar ne lek per te shmangur diferencat nga rivlersimet  e kurseve te kembimit .</a:t>
          </a:r>
        </a:p>
      </xdr:txBody>
    </xdr:sp>
    <xdr:clientData/>
  </xdr:twoCellAnchor>
  <xdr:twoCellAnchor>
    <xdr:from>
      <xdr:col>1</xdr:col>
      <xdr:colOff>1295400</xdr:colOff>
      <xdr:row>7</xdr:row>
      <xdr:rowOff>152400</xdr:rowOff>
    </xdr:from>
    <xdr:to>
      <xdr:col>6</xdr:col>
      <xdr:colOff>171450</xdr:colOff>
      <xdr:row>10</xdr:row>
      <xdr:rowOff>66675</xdr:rowOff>
    </xdr:to>
    <xdr:sp>
      <xdr:nvSpPr>
        <xdr:cNvPr id="2" name="WordArt 2"/>
        <xdr:cNvSpPr>
          <a:spLocks/>
        </xdr:cNvSpPr>
      </xdr:nvSpPr>
      <xdr:spPr>
        <a:xfrm>
          <a:off x="1543050" y="1524000"/>
          <a:ext cx="7877175" cy="542925"/>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SHENIMI 15 - GRANTE  DHE TE ARDHURA   TE  SHTYRA</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40</xdr:row>
      <xdr:rowOff>171450</xdr:rowOff>
    </xdr:from>
    <xdr:to>
      <xdr:col>4</xdr:col>
      <xdr:colOff>838200</xdr:colOff>
      <xdr:row>47</xdr:row>
      <xdr:rowOff>28575</xdr:rowOff>
    </xdr:to>
    <xdr:sp fLocksText="0">
      <xdr:nvSpPr>
        <xdr:cNvPr id="1" name="Text Box 1"/>
        <xdr:cNvSpPr txBox="1">
          <a:spLocks noChangeArrowheads="1"/>
        </xdr:cNvSpPr>
      </xdr:nvSpPr>
      <xdr:spPr>
        <a:xfrm>
          <a:off x="200025" y="7096125"/>
          <a:ext cx="8896350" cy="1066800"/>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latin typeface="Courier New"/>
              <a:ea typeface="Courier New"/>
              <a:cs typeface="Courier New"/>
            </a:rPr>
            <a:t>Shenime:
</a:t>
          </a:r>
          <a:r>
            <a:rPr lang="en-US" cap="none" sz="1000" b="0" i="0" u="none" baseline="0">
              <a:solidFill>
                <a:srgbClr val="000000"/>
              </a:solidFill>
              <a:latin typeface="Courier New"/>
              <a:ea typeface="Courier New"/>
              <a:cs typeface="Courier New"/>
            </a:rPr>
            <a:t>Detyrimet per Sigurimet Shoqerore + Shendetsore dhe Taksat jane paguar ne Janar te 2014.Te parapagimet e klienteve ne shumen 449 878  lek jane parapagime nga klient jashte vendit </a:t>
          </a:r>
        </a:p>
      </xdr:txBody>
    </xdr:sp>
    <xdr:clientData/>
  </xdr:twoCellAnchor>
  <xdr:twoCellAnchor editAs="oneCell">
    <xdr:from>
      <xdr:col>1</xdr:col>
      <xdr:colOff>2714625</xdr:colOff>
      <xdr:row>0</xdr:row>
      <xdr:rowOff>209550</xdr:rowOff>
    </xdr:from>
    <xdr:to>
      <xdr:col>1</xdr:col>
      <xdr:colOff>4305300</xdr:colOff>
      <xdr:row>5</xdr:row>
      <xdr:rowOff>104775</xdr:rowOff>
    </xdr:to>
    <xdr:pic>
      <xdr:nvPicPr>
        <xdr:cNvPr id="2" name="Picture 2"/>
        <xdr:cNvPicPr preferRelativeResize="1">
          <a:picLocks noChangeAspect="1"/>
        </xdr:cNvPicPr>
      </xdr:nvPicPr>
      <xdr:blipFill>
        <a:blip r:embed="rId1"/>
        <a:stretch>
          <a:fillRect/>
        </a:stretch>
      </xdr:blipFill>
      <xdr:spPr>
        <a:xfrm>
          <a:off x="2867025" y="209550"/>
          <a:ext cx="1590675" cy="838200"/>
        </a:xfrm>
        <a:prstGeom prst="rect">
          <a:avLst/>
        </a:prstGeom>
        <a:noFill/>
        <a:ln w="9525" cmpd="sng">
          <a:noFill/>
        </a:ln>
      </xdr:spPr>
    </xdr:pic>
    <xdr:clientData/>
  </xdr:twoCellAnchor>
  <xdr:twoCellAnchor>
    <xdr:from>
      <xdr:col>1</xdr:col>
      <xdr:colOff>590550</xdr:colOff>
      <xdr:row>7</xdr:row>
      <xdr:rowOff>114300</xdr:rowOff>
    </xdr:from>
    <xdr:to>
      <xdr:col>3</xdr:col>
      <xdr:colOff>0</xdr:colOff>
      <xdr:row>9</xdr:row>
      <xdr:rowOff>114300</xdr:rowOff>
    </xdr:to>
    <xdr:sp>
      <xdr:nvSpPr>
        <xdr:cNvPr id="3" name="WordArt 3"/>
        <xdr:cNvSpPr>
          <a:spLocks/>
        </xdr:cNvSpPr>
      </xdr:nvSpPr>
      <xdr:spPr>
        <a:xfrm>
          <a:off x="742950" y="1466850"/>
          <a:ext cx="5905500" cy="476250"/>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SHENIMI 16 - TE PAGUESHME TE TJERA</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50</xdr:row>
      <xdr:rowOff>114300</xdr:rowOff>
    </xdr:from>
    <xdr:to>
      <xdr:col>6</xdr:col>
      <xdr:colOff>400050</xdr:colOff>
      <xdr:row>59</xdr:row>
      <xdr:rowOff>123825</xdr:rowOff>
    </xdr:to>
    <xdr:sp fLocksText="0">
      <xdr:nvSpPr>
        <xdr:cNvPr id="1" name="Text Box 1"/>
        <xdr:cNvSpPr txBox="1">
          <a:spLocks noChangeArrowheads="1"/>
        </xdr:cNvSpPr>
      </xdr:nvSpPr>
      <xdr:spPr>
        <a:xfrm>
          <a:off x="333375" y="7620000"/>
          <a:ext cx="11553825" cy="1552575"/>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latin typeface="Courier New"/>
              <a:ea typeface="Courier New"/>
              <a:cs typeface="Courier New"/>
            </a:rPr>
            <a:t>Shenime:  
</a:t>
          </a:r>
          <a:r>
            <a:rPr lang="en-US" cap="none" sz="1000" b="0" i="0" u="none" baseline="0">
              <a:solidFill>
                <a:srgbClr val="000000"/>
              </a:solidFill>
              <a:latin typeface="Courier New"/>
              <a:ea typeface="Courier New"/>
              <a:cs typeface="Courier New"/>
            </a:rPr>
            <a:t>
</a:t>
          </a:r>
          <a:r>
            <a:rPr lang="en-US" cap="none" sz="1000" b="0" i="0" u="none" baseline="0">
              <a:solidFill>
                <a:srgbClr val="000000"/>
              </a:solidFill>
              <a:latin typeface="Courier New"/>
              <a:ea typeface="Courier New"/>
              <a:cs typeface="Courier New"/>
            </a:rPr>
            <a:t>Ne llogaritjen te tatim fitimit jane mare parasysh shpenzimet qe nuk jane te njohura per efekte fiskale sipas legjislacionit tatimor: Ne vleren 13 011 664 lek perfshihen : amortizim tej normave (ndryshimi i llogaritjes midis normave te aplikuara dhe atyre te lejuara ) ne vleren 9 006 097  lek , gjoba te ndryshme 4 005 570  lek dhe pjesa tjeter jane shpenzime pa fatura te rregullta tatimore apo te panjohura. Fitimi neto ne bilanc eshte korigjuar me fitimn e shtyre 672,192.17 leke (shenimi 17.b tatim i shtyre) dhe eshte 1,740,171.75 lek.
</a:t>
          </a:r>
          <a:r>
            <a:rPr lang="en-US" cap="none" sz="1000" b="0" i="0" u="none" baseline="0">
              <a:solidFill>
                <a:srgbClr val="000000"/>
              </a:solidFill>
              <a:latin typeface="Courier New"/>
              <a:ea typeface="Courier New"/>
              <a:cs typeface="Courier New"/>
            </a:rPr>
            <a:t>
</a:t>
          </a:r>
          <a:r>
            <a:rPr lang="en-US" cap="none" sz="1000" b="0" i="0" u="none" baseline="0">
              <a:solidFill>
                <a:srgbClr val="000000"/>
              </a:solidFill>
              <a:latin typeface="Courier New"/>
              <a:ea typeface="Courier New"/>
              <a:cs typeface="Courier New"/>
            </a:rPr>
            <a:t>
</a:t>
          </a:r>
          <a:r>
            <a:rPr lang="en-US" cap="none" sz="1000" b="0" i="0" u="none" baseline="0">
              <a:solidFill>
                <a:srgbClr val="000000"/>
              </a:solidFill>
              <a:latin typeface="Courier New"/>
              <a:ea typeface="Courier New"/>
              <a:cs typeface="Courier New"/>
            </a:rPr>
            <a:t>
</a:t>
          </a:r>
          <a:r>
            <a:rPr lang="en-US" cap="none" sz="1000" b="0" i="0" u="none" baseline="0">
              <a:solidFill>
                <a:srgbClr val="000000"/>
              </a:solidFill>
              <a:latin typeface="Courier New"/>
              <a:ea typeface="Courier New"/>
              <a:cs typeface="Courier New"/>
            </a:rPr>
            <a:t>
</a:t>
          </a:r>
        </a:p>
      </xdr:txBody>
    </xdr:sp>
    <xdr:clientData/>
  </xdr:twoCellAnchor>
  <xdr:twoCellAnchor>
    <xdr:from>
      <xdr:col>1</xdr:col>
      <xdr:colOff>704850</xdr:colOff>
      <xdr:row>8</xdr:row>
      <xdr:rowOff>104775</xdr:rowOff>
    </xdr:from>
    <xdr:to>
      <xdr:col>5</xdr:col>
      <xdr:colOff>85725</xdr:colOff>
      <xdr:row>10</xdr:row>
      <xdr:rowOff>114300</xdr:rowOff>
    </xdr:to>
    <xdr:sp>
      <xdr:nvSpPr>
        <xdr:cNvPr id="2" name="WordArt 3"/>
        <xdr:cNvSpPr>
          <a:spLocks/>
        </xdr:cNvSpPr>
      </xdr:nvSpPr>
      <xdr:spPr>
        <a:xfrm>
          <a:off x="904875" y="1524000"/>
          <a:ext cx="10058400" cy="352425"/>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SHENIMI 17  -  TATIM FITIMI</a:t>
          </a:r>
        </a:p>
      </xdr:txBody>
    </xdr:sp>
    <xdr:clientData/>
  </xdr:twoCellAnchor>
  <xdr:twoCellAnchor editAs="oneCell">
    <xdr:from>
      <xdr:col>1</xdr:col>
      <xdr:colOff>600075</xdr:colOff>
      <xdr:row>1</xdr:row>
      <xdr:rowOff>0</xdr:rowOff>
    </xdr:from>
    <xdr:to>
      <xdr:col>1</xdr:col>
      <xdr:colOff>2190750</xdr:colOff>
      <xdr:row>5</xdr:row>
      <xdr:rowOff>114300</xdr:rowOff>
    </xdr:to>
    <xdr:pic>
      <xdr:nvPicPr>
        <xdr:cNvPr id="3" name="Picture 10"/>
        <xdr:cNvPicPr preferRelativeResize="1">
          <a:picLocks noChangeAspect="1"/>
        </xdr:cNvPicPr>
      </xdr:nvPicPr>
      <xdr:blipFill>
        <a:blip r:embed="rId1"/>
        <a:stretch>
          <a:fillRect/>
        </a:stretch>
      </xdr:blipFill>
      <xdr:spPr>
        <a:xfrm>
          <a:off x="800100" y="180975"/>
          <a:ext cx="1590675" cy="83820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57150</xdr:rowOff>
    </xdr:from>
    <xdr:to>
      <xdr:col>10</xdr:col>
      <xdr:colOff>1152525</xdr:colOff>
      <xdr:row>40</xdr:row>
      <xdr:rowOff>152400</xdr:rowOff>
    </xdr:to>
    <xdr:sp fLocksText="0">
      <xdr:nvSpPr>
        <xdr:cNvPr id="1" name="Text Box 1"/>
        <xdr:cNvSpPr txBox="1">
          <a:spLocks noChangeArrowheads="1"/>
        </xdr:cNvSpPr>
      </xdr:nvSpPr>
      <xdr:spPr>
        <a:xfrm>
          <a:off x="0" y="5915025"/>
          <a:ext cx="12658725" cy="1638300"/>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latin typeface="Courier New"/>
              <a:ea typeface="Courier New"/>
              <a:cs typeface="Courier New"/>
            </a:rPr>
            <a:t>SHENIME 
</a:t>
          </a:r>
          <a:r>
            <a:rPr lang="en-US" cap="none" sz="1000" b="0" i="0" u="none" baseline="0">
              <a:solidFill>
                <a:srgbClr val="000000"/>
              </a:solidFill>
              <a:latin typeface="Courier New"/>
              <a:ea typeface="Courier New"/>
              <a:cs typeface="Courier New"/>
            </a:rPr>
            <a:t>
</a:t>
          </a:r>
          <a:r>
            <a:rPr lang="en-US" cap="none" sz="1000" b="0" i="0" u="none" baseline="0">
              <a:solidFill>
                <a:srgbClr val="000000"/>
              </a:solidFill>
              <a:latin typeface="Courier New"/>
              <a:ea typeface="Courier New"/>
              <a:cs typeface="Courier New"/>
            </a:rPr>
            <a:t>Deri tani nuk eshte paguar ndonje divident.
</a:t>
          </a:r>
        </a:p>
      </xdr:txBody>
    </xdr:sp>
    <xdr:clientData/>
  </xdr:twoCellAnchor>
  <xdr:twoCellAnchor editAs="oneCell">
    <xdr:from>
      <xdr:col>1</xdr:col>
      <xdr:colOff>0</xdr:colOff>
      <xdr:row>0</xdr:row>
      <xdr:rowOff>161925</xdr:rowOff>
    </xdr:from>
    <xdr:to>
      <xdr:col>1</xdr:col>
      <xdr:colOff>1590675</xdr:colOff>
      <xdr:row>5</xdr:row>
      <xdr:rowOff>95250</xdr:rowOff>
    </xdr:to>
    <xdr:pic>
      <xdr:nvPicPr>
        <xdr:cNvPr id="2" name="Picture 2"/>
        <xdr:cNvPicPr preferRelativeResize="1">
          <a:picLocks noChangeAspect="1"/>
        </xdr:cNvPicPr>
      </xdr:nvPicPr>
      <xdr:blipFill>
        <a:blip r:embed="rId1"/>
        <a:stretch>
          <a:fillRect/>
        </a:stretch>
      </xdr:blipFill>
      <xdr:spPr>
        <a:xfrm>
          <a:off x="114300" y="161925"/>
          <a:ext cx="1590675" cy="838200"/>
        </a:xfrm>
        <a:prstGeom prst="rect">
          <a:avLst/>
        </a:prstGeom>
        <a:noFill/>
        <a:ln w="9525" cmpd="sng">
          <a:noFill/>
        </a:ln>
      </xdr:spPr>
    </xdr:pic>
    <xdr:clientData/>
  </xdr:twoCellAnchor>
  <xdr:twoCellAnchor>
    <xdr:from>
      <xdr:col>3</xdr:col>
      <xdr:colOff>428625</xdr:colOff>
      <xdr:row>7</xdr:row>
      <xdr:rowOff>9525</xdr:rowOff>
    </xdr:from>
    <xdr:to>
      <xdr:col>9</xdr:col>
      <xdr:colOff>771525</xdr:colOff>
      <xdr:row>8</xdr:row>
      <xdr:rowOff>152400</xdr:rowOff>
    </xdr:to>
    <xdr:sp>
      <xdr:nvSpPr>
        <xdr:cNvPr id="3" name="WordArt 3"/>
        <xdr:cNvSpPr>
          <a:spLocks/>
        </xdr:cNvSpPr>
      </xdr:nvSpPr>
      <xdr:spPr>
        <a:xfrm>
          <a:off x="3933825" y="1257300"/>
          <a:ext cx="7105650" cy="314325"/>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SHENIMI  18 - DIVIDENT TE PAGUESHEM</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27</xdr:row>
      <xdr:rowOff>76200</xdr:rowOff>
    </xdr:from>
    <xdr:to>
      <xdr:col>6</xdr:col>
      <xdr:colOff>542925</xdr:colOff>
      <xdr:row>37</xdr:row>
      <xdr:rowOff>9525</xdr:rowOff>
    </xdr:to>
    <xdr:sp fLocksText="0">
      <xdr:nvSpPr>
        <xdr:cNvPr id="1" name="Text Box 6"/>
        <xdr:cNvSpPr txBox="1">
          <a:spLocks noChangeArrowheads="1"/>
        </xdr:cNvSpPr>
      </xdr:nvSpPr>
      <xdr:spPr>
        <a:xfrm>
          <a:off x="371475" y="4857750"/>
          <a:ext cx="8724900" cy="1647825"/>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latin typeface="Courier New"/>
              <a:ea typeface="Courier New"/>
              <a:cs typeface="Courier New"/>
            </a:rPr>
            <a:t>Komente
</a:t>
          </a:r>
          <a:r>
            <a:rPr lang="en-US" cap="none" sz="1000" b="0" i="0" u="none" baseline="0">
              <a:solidFill>
                <a:srgbClr val="000000"/>
              </a:solidFill>
              <a:latin typeface="Courier New"/>
              <a:ea typeface="Courier New"/>
              <a:cs typeface="Courier New"/>
            </a:rPr>
            <a:t>
</a:t>
          </a:r>
          <a:r>
            <a:rPr lang="en-US" cap="none" sz="1000" b="0" i="0" u="none" baseline="0">
              <a:solidFill>
                <a:srgbClr val="000000"/>
              </a:solidFill>
              <a:latin typeface="Courier New"/>
              <a:ea typeface="Courier New"/>
              <a:cs typeface="Courier New"/>
            </a:rPr>
            <a:t>Ky investim ka te beje me kapitalin e shoqerise Alumil Kosovo </a:t>
          </a:r>
        </a:p>
      </xdr:txBody>
    </xdr:sp>
    <xdr:clientData/>
  </xdr:twoCellAnchor>
  <xdr:twoCellAnchor editAs="oneCell">
    <xdr:from>
      <xdr:col>1</xdr:col>
      <xdr:colOff>9525</xdr:colOff>
      <xdr:row>0</xdr:row>
      <xdr:rowOff>171450</xdr:rowOff>
    </xdr:from>
    <xdr:to>
      <xdr:col>1</xdr:col>
      <xdr:colOff>1600200</xdr:colOff>
      <xdr:row>5</xdr:row>
      <xdr:rowOff>104775</xdr:rowOff>
    </xdr:to>
    <xdr:pic>
      <xdr:nvPicPr>
        <xdr:cNvPr id="2" name="Picture 7"/>
        <xdr:cNvPicPr preferRelativeResize="1">
          <a:picLocks noChangeAspect="1"/>
        </xdr:cNvPicPr>
      </xdr:nvPicPr>
      <xdr:blipFill>
        <a:blip r:embed="rId1"/>
        <a:stretch>
          <a:fillRect/>
        </a:stretch>
      </xdr:blipFill>
      <xdr:spPr>
        <a:xfrm>
          <a:off x="371475" y="171450"/>
          <a:ext cx="1590675" cy="838200"/>
        </a:xfrm>
        <a:prstGeom prst="rect">
          <a:avLst/>
        </a:prstGeom>
        <a:noFill/>
        <a:ln w="9525" cmpd="sng">
          <a:noFill/>
        </a:ln>
      </xdr:spPr>
    </xdr:pic>
    <xdr:clientData/>
  </xdr:twoCellAnchor>
  <xdr:twoCellAnchor>
    <xdr:from>
      <xdr:col>1</xdr:col>
      <xdr:colOff>600075</xdr:colOff>
      <xdr:row>8</xdr:row>
      <xdr:rowOff>133350</xdr:rowOff>
    </xdr:from>
    <xdr:to>
      <xdr:col>5</xdr:col>
      <xdr:colOff>133350</xdr:colOff>
      <xdr:row>10</xdr:row>
      <xdr:rowOff>104775</xdr:rowOff>
    </xdr:to>
    <xdr:sp>
      <xdr:nvSpPr>
        <xdr:cNvPr id="3" name="WordArt 8"/>
        <xdr:cNvSpPr>
          <a:spLocks/>
        </xdr:cNvSpPr>
      </xdr:nvSpPr>
      <xdr:spPr>
        <a:xfrm>
          <a:off x="962025" y="1552575"/>
          <a:ext cx="6200775" cy="314325"/>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SHENIMI 19 - INVESTIME FINANCIARE AFATGJATA</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1285875</xdr:colOff>
      <xdr:row>0</xdr:row>
      <xdr:rowOff>0</xdr:rowOff>
    </xdr:from>
    <xdr:to>
      <xdr:col>0</xdr:col>
      <xdr:colOff>2876550</xdr:colOff>
      <xdr:row>4</xdr:row>
      <xdr:rowOff>114300</xdr:rowOff>
    </xdr:to>
    <xdr:pic>
      <xdr:nvPicPr>
        <xdr:cNvPr id="1" name="Picture 41"/>
        <xdr:cNvPicPr preferRelativeResize="1">
          <a:picLocks noChangeAspect="1"/>
        </xdr:cNvPicPr>
      </xdr:nvPicPr>
      <xdr:blipFill>
        <a:blip r:embed="rId1"/>
        <a:stretch>
          <a:fillRect/>
        </a:stretch>
      </xdr:blipFill>
      <xdr:spPr>
        <a:xfrm>
          <a:off x="1285875" y="0"/>
          <a:ext cx="1590675" cy="838200"/>
        </a:xfrm>
        <a:prstGeom prst="rect">
          <a:avLst/>
        </a:prstGeom>
        <a:noFill/>
        <a:ln w="9525" cmpd="sng">
          <a:noFill/>
        </a:ln>
      </xdr:spPr>
    </xdr:pic>
    <xdr:clientData/>
  </xdr:twoCellAnchor>
  <xdr:twoCellAnchor>
    <xdr:from>
      <xdr:col>0</xdr:col>
      <xdr:colOff>666750</xdr:colOff>
      <xdr:row>7</xdr:row>
      <xdr:rowOff>9525</xdr:rowOff>
    </xdr:from>
    <xdr:to>
      <xdr:col>4</xdr:col>
      <xdr:colOff>123825</xdr:colOff>
      <xdr:row>7</xdr:row>
      <xdr:rowOff>352425</xdr:rowOff>
    </xdr:to>
    <xdr:sp>
      <xdr:nvSpPr>
        <xdr:cNvPr id="2" name="WordArt 42"/>
        <xdr:cNvSpPr>
          <a:spLocks/>
        </xdr:cNvSpPr>
      </xdr:nvSpPr>
      <xdr:spPr>
        <a:xfrm>
          <a:off x="666750" y="1524000"/>
          <a:ext cx="5657850" cy="342900"/>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2400" b="1" kern="10" spc="0">
              <a:ln w="9525" cmpd="sng">
                <a:solidFill>
                  <a:srgbClr val="000000"/>
                </a:solidFill>
                <a:headEnd type="none"/>
                <a:tailEnd type="none"/>
              </a:ln>
              <a:solidFill>
                <a:srgbClr val="339966">
                  <a:alpha val="97000"/>
                </a:srgbClr>
              </a:solidFill>
              <a:latin typeface="Times New Roman"/>
              <a:cs typeface="Times New Roman"/>
            </a:rPr>
            <a:t>TRANSAKSIONE NDERMJET DEGEVE</a:t>
          </a:r>
        </a:p>
      </xdr:txBody>
    </xdr:sp>
    <xdr:clientData/>
  </xdr:twoCellAnchor>
  <xdr:twoCellAnchor>
    <xdr:from>
      <xdr:col>0</xdr:col>
      <xdr:colOff>0</xdr:colOff>
      <xdr:row>26</xdr:row>
      <xdr:rowOff>47625</xdr:rowOff>
    </xdr:from>
    <xdr:to>
      <xdr:col>10</xdr:col>
      <xdr:colOff>495300</xdr:colOff>
      <xdr:row>33</xdr:row>
      <xdr:rowOff>152400</xdr:rowOff>
    </xdr:to>
    <xdr:sp fLocksText="0">
      <xdr:nvSpPr>
        <xdr:cNvPr id="3" name="Text Box 44"/>
        <xdr:cNvSpPr txBox="1">
          <a:spLocks noChangeArrowheads="1"/>
        </xdr:cNvSpPr>
      </xdr:nvSpPr>
      <xdr:spPr>
        <a:xfrm>
          <a:off x="0" y="6353175"/>
          <a:ext cx="11220450" cy="1304925"/>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latin typeface="Courier New"/>
              <a:ea typeface="Courier New"/>
              <a:cs typeface="Courier New"/>
            </a:rPr>
            <a:t>Komente:Me 31.12.2013 eshte bere rivleresimi me kursin 1 Euro=140.2 leke per balancen  e gjithe furnitoreve dhe klienteve  ne euro .Per efekt konsolidimi pasqyrash shitjet dhe blerjet vetem  ne kete pasqyre jane vleresuar me kursin  mesatar te vitit 1 euro=</a:t>
          </a:r>
          <a:r>
            <a:rPr lang="en-US" cap="none" sz="1000" b="0" i="0" u="none" baseline="0">
              <a:solidFill>
                <a:srgbClr val="000000"/>
              </a:solidFill>
              <a:latin typeface="Calibri"/>
              <a:ea typeface="Calibri"/>
              <a:cs typeface="Calibri"/>
            </a:rPr>
            <a:t>140.26339616</a:t>
          </a:r>
          <a:r>
            <a:rPr lang="en-US" cap="none" sz="1000" b="0" i="0" u="none" baseline="0">
              <a:solidFill>
                <a:srgbClr val="000000"/>
              </a:solidFill>
              <a:latin typeface="Courier New"/>
              <a:ea typeface="Courier New"/>
              <a:cs typeface="Courier New"/>
            </a:rPr>
            <a:t> all
</a:t>
          </a:r>
          <a:r>
            <a:rPr lang="en-US" cap="none" sz="1000" b="0" i="0" u="none" baseline="0">
              <a:solidFill>
                <a:srgbClr val="000000"/>
              </a:solidFill>
              <a:latin typeface="Courier New"/>
              <a:ea typeface="Courier New"/>
              <a:cs typeface="Courier New"/>
            </a:rPr>
            <a:t>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32</xdr:row>
      <xdr:rowOff>114300</xdr:rowOff>
    </xdr:from>
    <xdr:to>
      <xdr:col>7</xdr:col>
      <xdr:colOff>1095375</xdr:colOff>
      <xdr:row>41</xdr:row>
      <xdr:rowOff>28575</xdr:rowOff>
    </xdr:to>
    <xdr:sp fLocksText="0">
      <xdr:nvSpPr>
        <xdr:cNvPr id="1" name="Text Box 1"/>
        <xdr:cNvSpPr txBox="1">
          <a:spLocks noChangeArrowheads="1"/>
        </xdr:cNvSpPr>
      </xdr:nvSpPr>
      <xdr:spPr>
        <a:xfrm>
          <a:off x="85725" y="5715000"/>
          <a:ext cx="14020800" cy="1457325"/>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latin typeface="Courier New"/>
              <a:ea typeface="Courier New"/>
              <a:cs typeface="Courier New"/>
            </a:rPr>
            <a:t>SHENIME
</a:t>
          </a:r>
          <a:r>
            <a:rPr lang="en-US" cap="none" sz="1000" b="0" i="0" u="none" baseline="0">
              <a:solidFill>
                <a:srgbClr val="000000"/>
              </a:solidFill>
              <a:latin typeface="Courier New"/>
              <a:ea typeface="Courier New"/>
              <a:cs typeface="Courier New"/>
            </a:rPr>
            <a:t>
</a:t>
          </a:r>
          <a:r>
            <a:rPr lang="en-US" cap="none" sz="1000" b="0" i="0" u="none" baseline="0">
              <a:solidFill>
                <a:srgbClr val="000000"/>
              </a:solidFill>
              <a:latin typeface="Courier New"/>
              <a:ea typeface="Courier New"/>
              <a:cs typeface="Courier New"/>
            </a:rPr>
            <a:t>
</a:t>
          </a:r>
        </a:p>
      </xdr:txBody>
    </xdr:sp>
    <xdr:clientData/>
  </xdr:twoCellAnchor>
  <xdr:twoCellAnchor editAs="oneCell">
    <xdr:from>
      <xdr:col>1</xdr:col>
      <xdr:colOff>2066925</xdr:colOff>
      <xdr:row>0</xdr:row>
      <xdr:rowOff>9525</xdr:rowOff>
    </xdr:from>
    <xdr:to>
      <xdr:col>1</xdr:col>
      <xdr:colOff>3657600</xdr:colOff>
      <xdr:row>4</xdr:row>
      <xdr:rowOff>161925</xdr:rowOff>
    </xdr:to>
    <xdr:pic>
      <xdr:nvPicPr>
        <xdr:cNvPr id="2" name="Picture 2"/>
        <xdr:cNvPicPr preferRelativeResize="1">
          <a:picLocks noChangeAspect="1"/>
        </xdr:cNvPicPr>
      </xdr:nvPicPr>
      <xdr:blipFill>
        <a:blip r:embed="rId1"/>
        <a:stretch>
          <a:fillRect/>
        </a:stretch>
      </xdr:blipFill>
      <xdr:spPr>
        <a:xfrm>
          <a:off x="2181225" y="9525"/>
          <a:ext cx="1590675" cy="838200"/>
        </a:xfrm>
        <a:prstGeom prst="rect">
          <a:avLst/>
        </a:prstGeom>
        <a:noFill/>
        <a:ln w="9525" cmpd="sng">
          <a:noFill/>
        </a:ln>
      </xdr:spPr>
    </xdr:pic>
    <xdr:clientData/>
  </xdr:twoCellAnchor>
  <xdr:twoCellAnchor>
    <xdr:from>
      <xdr:col>3</xdr:col>
      <xdr:colOff>962025</xdr:colOff>
      <xdr:row>1</xdr:row>
      <xdr:rowOff>152400</xdr:rowOff>
    </xdr:from>
    <xdr:to>
      <xdr:col>6</xdr:col>
      <xdr:colOff>152400</xdr:colOff>
      <xdr:row>4</xdr:row>
      <xdr:rowOff>95250</xdr:rowOff>
    </xdr:to>
    <xdr:sp>
      <xdr:nvSpPr>
        <xdr:cNvPr id="3" name="WordArt 3"/>
        <xdr:cNvSpPr>
          <a:spLocks/>
        </xdr:cNvSpPr>
      </xdr:nvSpPr>
      <xdr:spPr>
        <a:xfrm>
          <a:off x="6372225" y="323850"/>
          <a:ext cx="5410200" cy="457200"/>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KONTROLLE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6</xdr:row>
      <xdr:rowOff>161925</xdr:rowOff>
    </xdr:from>
    <xdr:to>
      <xdr:col>6</xdr:col>
      <xdr:colOff>1181100</xdr:colOff>
      <xdr:row>8</xdr:row>
      <xdr:rowOff>114300</xdr:rowOff>
    </xdr:to>
    <xdr:sp>
      <xdr:nvSpPr>
        <xdr:cNvPr id="1" name="Text Box 1"/>
        <xdr:cNvSpPr txBox="1">
          <a:spLocks noChangeArrowheads="1"/>
        </xdr:cNvSpPr>
      </xdr:nvSpPr>
      <xdr:spPr>
        <a:xfrm>
          <a:off x="5448300" y="1200150"/>
          <a:ext cx="5457825" cy="495300"/>
        </a:xfrm>
        <a:prstGeom prst="rect">
          <a:avLst/>
        </a:prstGeom>
        <a:noFill/>
        <a:ln w="9525" cmpd="sng">
          <a:noFill/>
        </a:ln>
      </xdr:spPr>
      <xdr:txBody>
        <a:bodyPr vertOverflow="clip" wrap="square" lIns="27432" tIns="27432" rIns="27432" bIns="0"/>
        <a:p>
          <a:pPr algn="ctr">
            <a:defRPr/>
          </a:pPr>
          <a:r>
            <a:rPr lang="en-US" cap="none" sz="1000" b="1" i="0" u="none" baseline="0">
              <a:solidFill>
                <a:srgbClr val="FF0000"/>
              </a:solidFill>
            </a:rPr>
            <a:t>    Shpjegoni cdo levizje riklasifikimi ne vendin e percaktuar ne fund te faqes se punes.</a:t>
          </a:r>
        </a:p>
      </xdr:txBody>
    </xdr:sp>
    <xdr:clientData/>
  </xdr:twoCellAnchor>
  <xdr:twoCellAnchor>
    <xdr:from>
      <xdr:col>4</xdr:col>
      <xdr:colOff>266700</xdr:colOff>
      <xdr:row>6</xdr:row>
      <xdr:rowOff>0</xdr:rowOff>
    </xdr:from>
    <xdr:to>
      <xdr:col>4</xdr:col>
      <xdr:colOff>638175</xdr:colOff>
      <xdr:row>8</xdr:row>
      <xdr:rowOff>0</xdr:rowOff>
    </xdr:to>
    <xdr:pic>
      <xdr:nvPicPr>
        <xdr:cNvPr id="2" name="Picture 2"/>
        <xdr:cNvPicPr preferRelativeResize="1">
          <a:picLocks noChangeAspect="1"/>
        </xdr:cNvPicPr>
      </xdr:nvPicPr>
      <xdr:blipFill>
        <a:blip r:embed="rId1"/>
        <a:stretch>
          <a:fillRect/>
        </a:stretch>
      </xdr:blipFill>
      <xdr:spPr>
        <a:xfrm rot="20493903">
          <a:off x="5667375" y="1038225"/>
          <a:ext cx="371475" cy="542925"/>
        </a:xfrm>
        <a:prstGeom prst="rect">
          <a:avLst/>
        </a:prstGeom>
        <a:noFill/>
        <a:ln w="9525" cmpd="sng">
          <a:noFill/>
        </a:ln>
      </xdr:spPr>
    </xdr:pic>
    <xdr:clientData/>
  </xdr:twoCellAnchor>
  <xdr:twoCellAnchor editAs="oneCell">
    <xdr:from>
      <xdr:col>1</xdr:col>
      <xdr:colOff>876300</xdr:colOff>
      <xdr:row>0</xdr:row>
      <xdr:rowOff>0</xdr:rowOff>
    </xdr:from>
    <xdr:to>
      <xdr:col>1</xdr:col>
      <xdr:colOff>2466975</xdr:colOff>
      <xdr:row>4</xdr:row>
      <xdr:rowOff>142875</xdr:rowOff>
    </xdr:to>
    <xdr:pic>
      <xdr:nvPicPr>
        <xdr:cNvPr id="3" name="Picture 3"/>
        <xdr:cNvPicPr preferRelativeResize="1">
          <a:picLocks noChangeAspect="1"/>
        </xdr:cNvPicPr>
      </xdr:nvPicPr>
      <xdr:blipFill>
        <a:blip r:embed="rId2"/>
        <a:stretch>
          <a:fillRect/>
        </a:stretch>
      </xdr:blipFill>
      <xdr:spPr>
        <a:xfrm>
          <a:off x="1066800" y="0"/>
          <a:ext cx="1590675" cy="838200"/>
        </a:xfrm>
        <a:prstGeom prst="rect">
          <a:avLst/>
        </a:prstGeom>
        <a:noFill/>
        <a:ln w="9525" cmpd="sng">
          <a:noFill/>
        </a:ln>
      </xdr:spPr>
    </xdr:pic>
    <xdr:clientData/>
  </xdr:twoCellAnchor>
  <xdr:twoCellAnchor>
    <xdr:from>
      <xdr:col>4</xdr:col>
      <xdr:colOff>1533525</xdr:colOff>
      <xdr:row>2</xdr:row>
      <xdr:rowOff>161925</xdr:rowOff>
    </xdr:from>
    <xdr:to>
      <xdr:col>6</xdr:col>
      <xdr:colOff>1095375</xdr:colOff>
      <xdr:row>5</xdr:row>
      <xdr:rowOff>9525</xdr:rowOff>
    </xdr:to>
    <xdr:sp>
      <xdr:nvSpPr>
        <xdr:cNvPr id="4" name="WordArt 4"/>
        <xdr:cNvSpPr>
          <a:spLocks/>
        </xdr:cNvSpPr>
      </xdr:nvSpPr>
      <xdr:spPr>
        <a:xfrm>
          <a:off x="6934200" y="514350"/>
          <a:ext cx="3886200" cy="361950"/>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BILANCI</a:t>
          </a:r>
        </a:p>
      </xdr:txBody>
    </xdr:sp>
    <xdr:clientData/>
  </xdr:twoCellAnchor>
  <xdr:twoCellAnchor>
    <xdr:from>
      <xdr:col>1</xdr:col>
      <xdr:colOff>123825</xdr:colOff>
      <xdr:row>73</xdr:row>
      <xdr:rowOff>9525</xdr:rowOff>
    </xdr:from>
    <xdr:to>
      <xdr:col>9</xdr:col>
      <xdr:colOff>1933575</xdr:colOff>
      <xdr:row>84</xdr:row>
      <xdr:rowOff>57150</xdr:rowOff>
    </xdr:to>
    <xdr:sp fLocksText="0">
      <xdr:nvSpPr>
        <xdr:cNvPr id="5" name="Text Box 5"/>
        <xdr:cNvSpPr txBox="1">
          <a:spLocks noChangeArrowheads="1"/>
        </xdr:cNvSpPr>
      </xdr:nvSpPr>
      <xdr:spPr>
        <a:xfrm>
          <a:off x="314325" y="10210800"/>
          <a:ext cx="15868650" cy="1647825"/>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latin typeface="Courier New"/>
              <a:ea typeface="Courier New"/>
              <a:cs typeface="Courier New"/>
            </a:rPr>
            <a:t>SHNIME :Paqyrat financiare jane pregatitur ne perputhje me Standartet Financiare Nderkombetare te Raportimit (IFRS) sipas kerkesave te Ligjit Nr . 9928 date 29.04.2008 “ Per Kontabilitetin dhe Pasqyrat Financiare” , pasi shoqeria eshte ne listen e shoqerive qe ne baze te  te vendimit te Keshillit te Ministrave Nr. 783 date 22.11.2006 duhet te zbatoje SNRF-te, pasqyrat financiare me te fundit jane adoptuar ne pajtim me SNRF-te. Bilanci eshte pergatitur ne baze te Standarteve Nderkombetare te Raportimit Financiar pasi shoqeria i plotson te kushtet e vendosura ne vendimin e KM.
</a:t>
          </a:r>
          <a:r>
            <a:rPr lang="en-US" cap="none" sz="1000" b="0" i="0" u="none" baseline="0">
              <a:solidFill>
                <a:srgbClr val="000000"/>
              </a:solidFill>
              <a:latin typeface="Courier New"/>
              <a:ea typeface="Courier New"/>
              <a:cs typeface="Courier New"/>
            </a:rPr>
            <a:t>
</a:t>
          </a:r>
        </a:p>
      </xdr:txBody>
    </xdr:sp>
    <xdr:clientData/>
  </xdr:twoCellAnchor>
  <xdr:twoCellAnchor>
    <xdr:from>
      <xdr:col>1</xdr:col>
      <xdr:colOff>123825</xdr:colOff>
      <xdr:row>72</xdr:row>
      <xdr:rowOff>76200</xdr:rowOff>
    </xdr:from>
    <xdr:to>
      <xdr:col>10</xdr:col>
      <xdr:colOff>66675</xdr:colOff>
      <xdr:row>84</xdr:row>
      <xdr:rowOff>0</xdr:rowOff>
    </xdr:to>
    <xdr:sp fLocksText="0">
      <xdr:nvSpPr>
        <xdr:cNvPr id="6" name="Text Box 5"/>
        <xdr:cNvSpPr txBox="1">
          <a:spLocks noChangeArrowheads="1"/>
        </xdr:cNvSpPr>
      </xdr:nvSpPr>
      <xdr:spPr>
        <a:xfrm>
          <a:off x="314325" y="10153650"/>
          <a:ext cx="15944850" cy="1647825"/>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latin typeface="Courier New"/>
              <a:ea typeface="Courier New"/>
              <a:cs typeface="Courier New"/>
            </a:rPr>
            <a:t>SHENIME :Paqyrat financiare jane pregatitur ne perputhje me Standartet Financiare Nderkombetare te Raportimit (IFRS) sipas kerkesave te Ligjit Nr . 9928 date 29.04.2008 “ Per Kontabilitetin dhe Pasqyrat Financiare” , pasi shoqeria eshte ne listen e shoqerive qe ne baze te  te vendimit te Keshillit te Ministrave Nr. 783 date 22.11.2006 duhet te zbatoje SNRF-te, pasqyrat financiare me te fundit jane adoptuar ne pajtim me SNRF-te. Bilanci eshte pergatitur ne baze te Standarteve Nderkombetare te Raportimit Financiar pasi shoqeria i plotson te kushtet e vendosura ne vendimin e KM.
</a:t>
          </a:r>
          <a:r>
            <a:rPr lang="en-US" cap="none" sz="1000" b="0" i="0" u="none" baseline="0">
              <a:solidFill>
                <a:srgbClr val="000000"/>
              </a:solidFill>
              <a:latin typeface="Courier New"/>
              <a:ea typeface="Courier New"/>
              <a:cs typeface="Courier New"/>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1943100</xdr:colOff>
      <xdr:row>9</xdr:row>
      <xdr:rowOff>47625</xdr:rowOff>
    </xdr:from>
    <xdr:to>
      <xdr:col>6</xdr:col>
      <xdr:colOff>1524000</xdr:colOff>
      <xdr:row>11</xdr:row>
      <xdr:rowOff>85725</xdr:rowOff>
    </xdr:to>
    <xdr:sp>
      <xdr:nvSpPr>
        <xdr:cNvPr id="1" name="Text Box 1"/>
        <xdr:cNvSpPr txBox="1">
          <a:spLocks noChangeArrowheads="1"/>
        </xdr:cNvSpPr>
      </xdr:nvSpPr>
      <xdr:spPr>
        <a:xfrm>
          <a:off x="5419725" y="1524000"/>
          <a:ext cx="5286375" cy="381000"/>
        </a:xfrm>
        <a:prstGeom prst="rect">
          <a:avLst/>
        </a:prstGeom>
        <a:noFill/>
        <a:ln w="9525" cmpd="sng">
          <a:noFill/>
        </a:ln>
      </xdr:spPr>
      <xdr:txBody>
        <a:bodyPr vertOverflow="clip" wrap="square" lIns="36576" tIns="32004" rIns="36576" bIns="0"/>
        <a:p>
          <a:pPr algn="ctr">
            <a:defRPr/>
          </a:pPr>
          <a:r>
            <a:rPr lang="en-US" cap="none" sz="1100" b="1" i="0" u="none" baseline="0">
              <a:solidFill>
                <a:srgbClr val="FF0000"/>
              </a:solidFill>
            </a:rPr>
            <a:t>  Shpjegoni cdo levizje riklasifikimi ne vendin e percaktuar ne fund te faqes se punes.</a:t>
          </a:r>
        </a:p>
      </xdr:txBody>
    </xdr:sp>
    <xdr:clientData/>
  </xdr:twoCellAnchor>
  <xdr:twoCellAnchor>
    <xdr:from>
      <xdr:col>2</xdr:col>
      <xdr:colOff>1895475</xdr:colOff>
      <xdr:row>8</xdr:row>
      <xdr:rowOff>76200</xdr:rowOff>
    </xdr:from>
    <xdr:to>
      <xdr:col>3</xdr:col>
      <xdr:colOff>190500</xdr:colOff>
      <xdr:row>11</xdr:row>
      <xdr:rowOff>28575</xdr:rowOff>
    </xdr:to>
    <xdr:pic>
      <xdr:nvPicPr>
        <xdr:cNvPr id="2" name="Picture 2"/>
        <xdr:cNvPicPr preferRelativeResize="1">
          <a:picLocks noChangeAspect="1"/>
        </xdr:cNvPicPr>
      </xdr:nvPicPr>
      <xdr:blipFill>
        <a:blip r:embed="rId1"/>
        <a:stretch>
          <a:fillRect/>
        </a:stretch>
      </xdr:blipFill>
      <xdr:spPr>
        <a:xfrm rot="20493903">
          <a:off x="5372100" y="1447800"/>
          <a:ext cx="257175" cy="400050"/>
        </a:xfrm>
        <a:prstGeom prst="rect">
          <a:avLst/>
        </a:prstGeom>
        <a:noFill/>
        <a:ln w="9525" cmpd="sng">
          <a:noFill/>
        </a:ln>
      </xdr:spPr>
    </xdr:pic>
    <xdr:clientData/>
  </xdr:twoCellAnchor>
  <xdr:twoCellAnchor editAs="oneCell">
    <xdr:from>
      <xdr:col>0</xdr:col>
      <xdr:colOff>152400</xdr:colOff>
      <xdr:row>0</xdr:row>
      <xdr:rowOff>38100</xdr:rowOff>
    </xdr:from>
    <xdr:to>
      <xdr:col>0</xdr:col>
      <xdr:colOff>1743075</xdr:colOff>
      <xdr:row>5</xdr:row>
      <xdr:rowOff>19050</xdr:rowOff>
    </xdr:to>
    <xdr:pic>
      <xdr:nvPicPr>
        <xdr:cNvPr id="3" name="Picture 3"/>
        <xdr:cNvPicPr preferRelativeResize="1">
          <a:picLocks noChangeAspect="1"/>
        </xdr:cNvPicPr>
      </xdr:nvPicPr>
      <xdr:blipFill>
        <a:blip r:embed="rId2"/>
        <a:stretch>
          <a:fillRect/>
        </a:stretch>
      </xdr:blipFill>
      <xdr:spPr>
        <a:xfrm>
          <a:off x="152400" y="38100"/>
          <a:ext cx="1590675" cy="838200"/>
        </a:xfrm>
        <a:prstGeom prst="rect">
          <a:avLst/>
        </a:prstGeom>
        <a:noFill/>
        <a:ln w="9525" cmpd="sng">
          <a:noFill/>
        </a:ln>
      </xdr:spPr>
    </xdr:pic>
    <xdr:clientData/>
  </xdr:twoCellAnchor>
  <xdr:twoCellAnchor>
    <xdr:from>
      <xdr:col>3</xdr:col>
      <xdr:colOff>314325</xdr:colOff>
      <xdr:row>1</xdr:row>
      <xdr:rowOff>95250</xdr:rowOff>
    </xdr:from>
    <xdr:to>
      <xdr:col>8</xdr:col>
      <xdr:colOff>133350</xdr:colOff>
      <xdr:row>4</xdr:row>
      <xdr:rowOff>47625</xdr:rowOff>
    </xdr:to>
    <xdr:sp>
      <xdr:nvSpPr>
        <xdr:cNvPr id="4" name="WordArt 4"/>
        <xdr:cNvSpPr>
          <a:spLocks/>
        </xdr:cNvSpPr>
      </xdr:nvSpPr>
      <xdr:spPr>
        <a:xfrm>
          <a:off x="5753100" y="266700"/>
          <a:ext cx="6610350" cy="466725"/>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8000"/>
                </a:srgbClr>
              </a:solidFill>
              <a:latin typeface="Times New Roman"/>
              <a:cs typeface="Times New Roman"/>
            </a:rPr>
            <a:t>PASQYRA  FITIMI DHE HUMBJE</a:t>
          </a:r>
        </a:p>
      </xdr:txBody>
    </xdr:sp>
    <xdr:clientData/>
  </xdr:twoCellAnchor>
  <xdr:twoCellAnchor>
    <xdr:from>
      <xdr:col>0</xdr:col>
      <xdr:colOff>66675</xdr:colOff>
      <xdr:row>47</xdr:row>
      <xdr:rowOff>38100</xdr:rowOff>
    </xdr:from>
    <xdr:to>
      <xdr:col>9</xdr:col>
      <xdr:colOff>847725</xdr:colOff>
      <xdr:row>55</xdr:row>
      <xdr:rowOff>47625</xdr:rowOff>
    </xdr:to>
    <xdr:sp fLocksText="0">
      <xdr:nvSpPr>
        <xdr:cNvPr id="5" name="Text Box 5"/>
        <xdr:cNvSpPr txBox="1">
          <a:spLocks noChangeArrowheads="1"/>
        </xdr:cNvSpPr>
      </xdr:nvSpPr>
      <xdr:spPr>
        <a:xfrm>
          <a:off x="66675" y="9039225"/>
          <a:ext cx="13620750" cy="1381125"/>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latin typeface="Courier New"/>
              <a:ea typeface="Courier New"/>
              <a:cs typeface="Courier New"/>
            </a:rPr>
            <a:t>SHENIME Te ardhurat nga shitja e mallrave jane njohur pasi jane plotesuar te gjitha kushtet e percaktuara ne IFRS dhe jane vleresuar me vleren e drejte te shumes se arketueshme. Ne te ardhura te tjera te perfituara nga rrjedha normale e veprimtarise ekonomike si prodhim i AAM, grantet etj. Kosto e mallrave te shitur eshte njohur si shpenzim pasi nga ajo eshte zbritur dhe ndryshimi i gjendjeve te produktit te gatshem . Shpenzimet e tjera eshte njohur me koston e sherbimeve te blera per qellime administrative. Pagat jane njohur me shumen bruto te paguar  se bashku me shperblimet , pagat per leje vjetore si dhe sigurime shoqerore te paguara nga shoqeria. Amortizimi eshte njohur si shpenzim i zvogelimit te zerave te vleres se aktiveve afatgjata materiale. Fitimi (Humbje ) neto qe vjen nga ndryshimi i kursit te kembimit ne daten e mbylljes se bilancit.  
</a:t>
          </a:r>
          <a:r>
            <a:rPr lang="en-US" cap="none" sz="1000" b="0" i="0" u="none" baseline="0">
              <a:solidFill>
                <a:srgbClr val="000000"/>
              </a:solidFill>
              <a:latin typeface="Courier New"/>
              <a:ea typeface="Courier New"/>
              <a:cs typeface="Courier New"/>
            </a:rPr>
            <a:t>Vitet e  kontrolluara nga autoritetet lokale jane per Tvsh deri ne 30.06.2013 dhe Tatim Fitimi deri ne  vitin  2012
</a:t>
          </a:r>
        </a:p>
      </xdr:txBody>
    </xdr:sp>
    <xdr:clientData/>
  </xdr:twoCellAnchor>
  <xdr:twoCellAnchor>
    <xdr:from>
      <xdr:col>3</xdr:col>
      <xdr:colOff>66675</xdr:colOff>
      <xdr:row>44</xdr:row>
      <xdr:rowOff>0</xdr:rowOff>
    </xdr:from>
    <xdr:to>
      <xdr:col>7</xdr:col>
      <xdr:colOff>1228725</xdr:colOff>
      <xdr:row>44</xdr:row>
      <xdr:rowOff>304800</xdr:rowOff>
    </xdr:to>
    <xdr:sp>
      <xdr:nvSpPr>
        <xdr:cNvPr id="6" name="Text Box 6"/>
        <xdr:cNvSpPr txBox="1">
          <a:spLocks noChangeArrowheads="1"/>
        </xdr:cNvSpPr>
      </xdr:nvSpPr>
      <xdr:spPr>
        <a:xfrm>
          <a:off x="5505450" y="8010525"/>
          <a:ext cx="6524625" cy="304800"/>
        </a:xfrm>
        <a:prstGeom prst="rect">
          <a:avLst/>
        </a:prstGeom>
        <a:solidFill>
          <a:srgbClr val="FFFFFF"/>
        </a:solidFill>
        <a:ln w="9525" cmpd="sng">
          <a:noFill/>
        </a:ln>
      </xdr:spPr>
      <xdr:txBody>
        <a:bodyPr vertOverflow="clip" wrap="square" lIns="27432" tIns="27432" rIns="0" bIns="0"/>
        <a:p>
          <a:pPr algn="l">
            <a:defRPr/>
          </a:pPr>
          <a:r>
            <a:rPr lang="en-US" cap="none" sz="1000" b="1" i="0" u="none" baseline="0">
              <a:solidFill>
                <a:srgbClr val="FF0000"/>
              </a:solidFill>
            </a:rPr>
            <a:t>      Duhet te plotesohet nga shtesat qe kane "Total equity")total asete - total detyrime) negative"</a:t>
          </a:r>
        </a:p>
      </xdr:txBody>
    </xdr:sp>
    <xdr:clientData/>
  </xdr:twoCellAnchor>
  <xdr:twoCellAnchor>
    <xdr:from>
      <xdr:col>2</xdr:col>
      <xdr:colOff>1876425</xdr:colOff>
      <xdr:row>44</xdr:row>
      <xdr:rowOff>161925</xdr:rowOff>
    </xdr:from>
    <xdr:to>
      <xdr:col>7</xdr:col>
      <xdr:colOff>1143000</xdr:colOff>
      <xdr:row>44</xdr:row>
      <xdr:rowOff>180975</xdr:rowOff>
    </xdr:to>
    <xdr:sp>
      <xdr:nvSpPr>
        <xdr:cNvPr id="7" name="Line 7"/>
        <xdr:cNvSpPr>
          <a:spLocks/>
        </xdr:cNvSpPr>
      </xdr:nvSpPr>
      <xdr:spPr>
        <a:xfrm flipH="1" flipV="1">
          <a:off x="5353050" y="8172450"/>
          <a:ext cx="6591300" cy="19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1495425</xdr:colOff>
      <xdr:row>0</xdr:row>
      <xdr:rowOff>0</xdr:rowOff>
    </xdr:from>
    <xdr:to>
      <xdr:col>1</xdr:col>
      <xdr:colOff>3086100</xdr:colOff>
      <xdr:row>4</xdr:row>
      <xdr:rowOff>152400</xdr:rowOff>
    </xdr:to>
    <xdr:pic>
      <xdr:nvPicPr>
        <xdr:cNvPr id="1" name="Picture 3"/>
        <xdr:cNvPicPr preferRelativeResize="1">
          <a:picLocks noChangeAspect="1"/>
        </xdr:cNvPicPr>
      </xdr:nvPicPr>
      <xdr:blipFill>
        <a:blip r:embed="rId1"/>
        <a:stretch>
          <a:fillRect/>
        </a:stretch>
      </xdr:blipFill>
      <xdr:spPr>
        <a:xfrm>
          <a:off x="1762125" y="0"/>
          <a:ext cx="1590675" cy="838200"/>
        </a:xfrm>
        <a:prstGeom prst="rect">
          <a:avLst/>
        </a:prstGeom>
        <a:noFill/>
        <a:ln w="9525" cmpd="sng">
          <a:noFill/>
        </a:ln>
      </xdr:spPr>
    </xdr:pic>
    <xdr:clientData/>
  </xdr:twoCellAnchor>
  <xdr:twoCellAnchor>
    <xdr:from>
      <xdr:col>1</xdr:col>
      <xdr:colOff>1952625</xdr:colOff>
      <xdr:row>6</xdr:row>
      <xdr:rowOff>142875</xdr:rowOff>
    </xdr:from>
    <xdr:to>
      <xdr:col>2</xdr:col>
      <xdr:colOff>2000250</xdr:colOff>
      <xdr:row>8</xdr:row>
      <xdr:rowOff>228600</xdr:rowOff>
    </xdr:to>
    <xdr:sp>
      <xdr:nvSpPr>
        <xdr:cNvPr id="2" name="WordArt 4"/>
        <xdr:cNvSpPr>
          <a:spLocks/>
        </xdr:cNvSpPr>
      </xdr:nvSpPr>
      <xdr:spPr>
        <a:xfrm>
          <a:off x="2219325" y="1171575"/>
          <a:ext cx="3257550" cy="428625"/>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SHENIM 1 - TE ARDHURA DHE SHPENZIME</a:t>
          </a:r>
        </a:p>
      </xdr:txBody>
    </xdr:sp>
    <xdr:clientData/>
  </xdr:twoCellAnchor>
  <xdr:twoCellAnchor>
    <xdr:from>
      <xdr:col>0</xdr:col>
      <xdr:colOff>85725</xdr:colOff>
      <xdr:row>124</xdr:row>
      <xdr:rowOff>133350</xdr:rowOff>
    </xdr:from>
    <xdr:to>
      <xdr:col>3</xdr:col>
      <xdr:colOff>1666875</xdr:colOff>
      <xdr:row>145</xdr:row>
      <xdr:rowOff>123825</xdr:rowOff>
    </xdr:to>
    <xdr:sp fLocksText="0">
      <xdr:nvSpPr>
        <xdr:cNvPr id="3" name="Text Box 6"/>
        <xdr:cNvSpPr txBox="1">
          <a:spLocks noChangeArrowheads="1"/>
        </xdr:cNvSpPr>
      </xdr:nvSpPr>
      <xdr:spPr>
        <a:xfrm>
          <a:off x="85725" y="25107900"/>
          <a:ext cx="7267575" cy="3552825"/>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latin typeface="Albertus MT Lt"/>
              <a:ea typeface="Albertus MT Lt"/>
              <a:cs typeface="Albertus MT Lt"/>
            </a:rPr>
            <a:t>Shenime: Ketu paraqiten te ardhurat dhe shpenzimet ne menyre analitke.
</a:t>
          </a:r>
          <a:r>
            <a:rPr lang="en-US" cap="none" sz="1000" b="0" i="0" u="none" baseline="0">
              <a:solidFill>
                <a:srgbClr val="000000"/>
              </a:solidFill>
              <a:latin typeface="Albertus MT Lt"/>
              <a:ea typeface="Albertus MT Lt"/>
              <a:cs typeface="Albertus MT Lt"/>
            </a:rPr>
            <a:t>                 Te Ardhura ne Bilanc
</a:t>
          </a:r>
          <a:r>
            <a:rPr lang="en-US" cap="none" sz="1000" b="0" i="0" u="none" baseline="0">
              <a:solidFill>
                <a:srgbClr val="000000"/>
              </a:solidFill>
              <a:latin typeface="Albertus MT Lt"/>
              <a:ea typeface="Albertus MT Lt"/>
              <a:cs typeface="Albertus MT Lt"/>
            </a:rPr>
            <a:t>1.Shitje Produktesh ne vleren .........................1,425,719,668.00 leke
</a:t>
          </a:r>
          <a:r>
            <a:rPr lang="en-US" cap="none" sz="1000" b="0" i="0" u="none" baseline="0">
              <a:solidFill>
                <a:srgbClr val="000000"/>
              </a:solidFill>
              <a:latin typeface="Albertus MT Lt"/>
              <a:ea typeface="Albertus MT Lt"/>
              <a:cs typeface="Albertus MT Lt"/>
            </a:rPr>
            <a:t>2.Shitje Produkte te ndermjetme ne vleren ...........2,265,296.00 leke
</a:t>
          </a:r>
          <a:r>
            <a:rPr lang="en-US" cap="none" sz="1000" b="0" i="0" u="none" baseline="0">
              <a:solidFill>
                <a:srgbClr val="000000"/>
              </a:solidFill>
              <a:latin typeface="Albertus MT Lt"/>
              <a:ea typeface="Albertus MT Lt"/>
              <a:cs typeface="Albertus MT Lt"/>
            </a:rPr>
            <a:t>3.Shitje Punime dhe Sherbime ne vleren.................690,889.00 leke
</a:t>
          </a:r>
          <a:r>
            <a:rPr lang="en-US" cap="none" sz="1000" b="0" i="0" u="none" baseline="0">
              <a:solidFill>
                <a:srgbClr val="000000"/>
              </a:solidFill>
              <a:latin typeface="Albertus MT Lt"/>
              <a:ea typeface="Albertus MT Lt"/>
              <a:cs typeface="Albertus MT Lt"/>
            </a:rPr>
            <a:t>4.Shitje Mallrash ne vleren.................................236,915,786.00 leke
</a:t>
          </a:r>
          <a:r>
            <a:rPr lang="en-US" cap="none" sz="1000" b="0" i="0" u="none" baseline="0">
              <a:solidFill>
                <a:srgbClr val="000000"/>
              </a:solidFill>
              <a:latin typeface="Albertus MT Lt"/>
              <a:ea typeface="Albertus MT Lt"/>
              <a:cs typeface="Albertus MT Lt"/>
            </a:rPr>
            <a:t>5.Prodhim i aktiveve afatgjata materiale..............67,800,618.00 leke
</a:t>
          </a:r>
          <a:r>
            <a:rPr lang="en-US" cap="none" sz="1000" b="0" i="0" u="none" baseline="0">
              <a:solidFill>
                <a:srgbClr val="000000"/>
              </a:solidFill>
              <a:latin typeface="Albertus MT Lt"/>
              <a:ea typeface="Albertus MT Lt"/>
              <a:cs typeface="Albertus MT Lt"/>
            </a:rPr>
            <a:t>6.Te ardhura te tjera (auto faturime)....................15,119,531.00 leke
</a:t>
          </a:r>
          <a:r>
            <a:rPr lang="en-US" cap="none" sz="1000" b="0" i="0" u="none" baseline="0">
              <a:solidFill>
                <a:srgbClr val="000000"/>
              </a:solidFill>
              <a:latin typeface="Albertus MT Lt"/>
              <a:ea typeface="Albertus MT Lt"/>
              <a:cs typeface="Albertus MT Lt"/>
            </a:rPr>
            <a:t>7.Te ardhura te tjera..............................................1,997.675.00 leke
</a:t>
          </a:r>
          <a:r>
            <a:rPr lang="en-US" cap="none" sz="1000" b="0" i="0" u="none" baseline="0">
              <a:solidFill>
                <a:srgbClr val="000000"/>
              </a:solidFill>
              <a:latin typeface="Albertus MT Lt"/>
              <a:ea typeface="Albertus MT Lt"/>
              <a:cs typeface="Albertus MT Lt"/>
            </a:rPr>
            <a:t>Total te Ardhurat.............................................1,750,228,476.00 leke
</a:t>
          </a:r>
          <a:r>
            <a:rPr lang="en-US" cap="none" sz="1000" b="0" i="0" u="none" baseline="0">
              <a:solidFill>
                <a:srgbClr val="000000"/>
              </a:solidFill>
              <a:latin typeface="Albertus MT Lt"/>
              <a:ea typeface="Albertus MT Lt"/>
              <a:cs typeface="Albertus MT Lt"/>
            </a:rPr>
            <a:t>Te Ardhura e deklaruara ne FDP-mujore........1,750,479,591.00 leke
</a:t>
          </a:r>
          <a:r>
            <a:rPr lang="en-US" cap="none" sz="1000" b="0" i="0" u="none" baseline="0">
              <a:solidFill>
                <a:srgbClr val="000000"/>
              </a:solidFill>
              <a:latin typeface="Albertus MT Lt"/>
              <a:ea typeface="Albertus MT Lt"/>
              <a:cs typeface="Albertus MT Lt"/>
            </a:rPr>
            <a:t>
</a:t>
          </a:r>
          <a:r>
            <a:rPr lang="en-US" cap="none" sz="1000" b="0" i="0" u="none" baseline="0">
              <a:solidFill>
                <a:srgbClr val="000000"/>
              </a:solidFill>
              <a:latin typeface="Albertus MT Lt"/>
              <a:ea typeface="Albertus MT Lt"/>
              <a:cs typeface="Albertus MT Lt"/>
            </a:rPr>
            <a:t>Diferenca te ardhura te shtyra nga viti 2013 ............ 246 ,465.00 leke
</a:t>
          </a:r>
          <a:r>
            <a:rPr lang="en-US" cap="none" sz="1000" b="0" i="0" u="none" baseline="0">
              <a:solidFill>
                <a:srgbClr val="000000"/>
              </a:solidFill>
              <a:latin typeface="Albertus MT Lt"/>
              <a:ea typeface="Albertus MT Lt"/>
              <a:cs typeface="Albertus MT Lt"/>
            </a:rPr>
            <a:t>Diferenca nga kursi kembimit nga viti 2013 ............ 4 ,650.00 leke</a:t>
          </a:r>
          <a:r>
            <a:rPr lang="en-US" cap="none" sz="1000" b="0" i="0" u="none" baseline="0">
              <a:solidFill>
                <a:srgbClr val="000000"/>
              </a:solidFill>
              <a:latin typeface="Albertus MT Lt"/>
              <a:ea typeface="Albertus MT Lt"/>
              <a:cs typeface="Albertus MT Lt"/>
            </a:rPr>
            <a:t>
</a:t>
          </a:r>
          <a:r>
            <a:rPr lang="en-US" cap="none" sz="1000" b="0" i="0" u="none" baseline="0">
              <a:solidFill>
                <a:srgbClr val="000000"/>
              </a:solidFill>
              <a:latin typeface="Albertus MT Lt"/>
              <a:ea typeface="Albertus MT Lt"/>
              <a:cs typeface="Albertus MT Lt"/>
            </a:rPr>
            <a:t>
</a:t>
          </a:r>
          <a:r>
            <a:rPr lang="en-US" cap="none" sz="1000" b="0" i="0" u="none" baseline="0">
              <a:solidFill>
                <a:srgbClr val="000000"/>
              </a:solidFill>
              <a:latin typeface="Albertus MT Lt"/>
              <a:ea typeface="Albertus MT Lt"/>
              <a:cs typeface="Albertus MT Lt"/>
            </a:rPr>
            <a:t>Shpenzimet te tjera te analizuara:
</a:t>
          </a:r>
          <a:r>
            <a:rPr lang="en-US" cap="none" sz="1000" b="0" i="0" u="none" baseline="0">
              <a:solidFill>
                <a:srgbClr val="000000"/>
              </a:solidFill>
              <a:latin typeface="Albertus MT Lt"/>
              <a:ea typeface="Albertus MT Lt"/>
              <a:cs typeface="Albertus MT Lt"/>
            </a:rPr>
            <a:t>
</a:t>
          </a:r>
          <a:r>
            <a:rPr lang="en-US" cap="none" sz="1000" b="0" i="0" u="none" baseline="0">
              <a:solidFill>
                <a:srgbClr val="000000"/>
              </a:solidFill>
              <a:latin typeface="Albertus MT Lt"/>
              <a:ea typeface="Albertus MT Lt"/>
              <a:cs typeface="Albertus MT Lt"/>
            </a:rPr>
            <a:t>Shpenzime te tjera (auto faturime)...................................................1.....................5,119,532.00   leke
</a:t>
          </a:r>
          <a:r>
            <a:rPr lang="en-US" cap="none" sz="1000" b="0" i="0" u="none" baseline="0">
              <a:solidFill>
                <a:srgbClr val="000000"/>
              </a:solidFill>
              <a:latin typeface="Albertus MT Lt"/>
              <a:ea typeface="Albertus MT Lt"/>
              <a:cs typeface="Albertus MT Lt"/>
            </a:rPr>
            <a:t>Amortizime te parakoheshem matricave ............................................................  425,452.00   leke
</a:t>
          </a:r>
          <a:r>
            <a:rPr lang="en-US" cap="none" sz="1000" b="0" i="0" u="none" baseline="0">
              <a:solidFill>
                <a:srgbClr val="000000"/>
              </a:solidFill>
              <a:latin typeface="Albertus MT Lt"/>
              <a:ea typeface="Albertus MT Lt"/>
              <a:cs typeface="Albertus MT Lt"/>
            </a:rPr>
            <a:t>Vlera e mbeteur e aktiveve te shitura...................................................................1,138,403.00   leke
</a:t>
          </a:r>
          <a:r>
            <a:rPr lang="en-US" cap="none" sz="1100" b="0" i="0" u="none" baseline="0">
              <a:solidFill>
                <a:srgbClr val="000000"/>
              </a:solidFill>
              <a:latin typeface="Calibri"/>
              <a:ea typeface="Calibri"/>
              <a:cs typeface="Calibri"/>
            </a:rPr>
            <a:t>Shpenzime te tjera rrjethese.............................................................74,496.00   leke</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Totali.................................................................................................16,757,883.00   leke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lbertus MT Lt"/>
              <a:ea typeface="Albertus MT Lt"/>
              <a:cs typeface="Albertus MT Lt"/>
            </a:rPr>
            <a:t>
</a:t>
          </a:r>
          <a:r>
            <a:rPr lang="en-US" cap="none" sz="1000" b="0" i="0" u="none" baseline="0">
              <a:solidFill>
                <a:srgbClr val="000000"/>
              </a:solidFill>
              <a:latin typeface="Albertus MT Lt"/>
              <a:ea typeface="Albertus MT Lt"/>
              <a:cs typeface="Albertus MT Lt"/>
            </a:rPr>
            <a:t>
</a:t>
          </a:r>
          <a:r>
            <a:rPr lang="en-US" cap="none" sz="1000" b="0" i="0" u="none" baseline="0">
              <a:solidFill>
                <a:srgbClr val="000000"/>
              </a:solidFill>
              <a:latin typeface="Albertus MT Lt"/>
              <a:ea typeface="Albertus MT Lt"/>
              <a:cs typeface="Albertus MT Lt"/>
            </a:rPr>
            <a:t>
</a:t>
          </a:r>
          <a:r>
            <a:rPr lang="en-US" cap="none" sz="1000" b="0" i="0" u="none" baseline="0">
              <a:solidFill>
                <a:srgbClr val="000000"/>
              </a:solidFill>
              <a:latin typeface="Albertus MT Lt"/>
              <a:ea typeface="Albertus MT Lt"/>
              <a:cs typeface="Albertus MT Lt"/>
            </a:rPr>
            <a:t>
</a:t>
          </a:r>
          <a:r>
            <a:rPr lang="en-US" cap="none" sz="1000" b="0" i="0" u="none" baseline="0">
              <a:solidFill>
                <a:srgbClr val="000000"/>
              </a:solidFill>
              <a:latin typeface="Albertus MT Lt"/>
              <a:ea typeface="Albertus MT Lt"/>
              <a:cs typeface="Albertus MT Lt"/>
            </a:rPr>
            <a:t>
</a:t>
          </a:r>
          <a:r>
            <a:rPr lang="en-US" cap="none" sz="1000" b="0" i="0" u="none" baseline="0">
              <a:solidFill>
                <a:srgbClr val="000000"/>
              </a:solidFill>
              <a:latin typeface="Albertus MT Lt"/>
              <a:ea typeface="Albertus MT Lt"/>
              <a:cs typeface="Albertus MT Lt"/>
            </a:rPr>
            <a:t>
</a:t>
          </a:r>
          <a:r>
            <a:rPr lang="en-US" cap="none" sz="1000" b="0" i="0" u="none" baseline="0">
              <a:solidFill>
                <a:srgbClr val="000000"/>
              </a:solidFill>
              <a:latin typeface="Albertus MT Lt"/>
              <a:ea typeface="Albertus MT Lt"/>
              <a:cs typeface="Albertus MT Lt"/>
            </a:rPr>
            <a:t>
</a:t>
          </a:r>
          <a:r>
            <a:rPr lang="en-US" cap="none" sz="1000" b="0" i="0" u="none" baseline="0">
              <a:solidFill>
                <a:srgbClr val="000000"/>
              </a:solidFill>
              <a:latin typeface="Albertus MT Lt"/>
              <a:ea typeface="Albertus MT Lt"/>
              <a:cs typeface="Albertus MT Lt"/>
            </a:rPr>
            <a:t>
</a:t>
          </a:r>
          <a:r>
            <a:rPr lang="en-US" cap="none" sz="1000" b="0" i="0" u="none" baseline="0">
              <a:solidFill>
                <a:srgbClr val="000000"/>
              </a:solidFill>
              <a:latin typeface="Albertus MT Lt"/>
              <a:ea typeface="Albertus MT Lt"/>
              <a:cs typeface="Albertus MT Lt"/>
            </a:rPr>
            <a:t>
</a:t>
          </a:r>
          <a:r>
            <a:rPr lang="en-US" cap="none" sz="1000" b="0" i="0" u="none" baseline="0">
              <a:solidFill>
                <a:srgbClr val="000000"/>
              </a:solidFill>
              <a:latin typeface="Albertus MT Lt"/>
              <a:ea typeface="Albertus MT Lt"/>
              <a:cs typeface="Albertus MT Lt"/>
            </a:rPr>
            <a:t>
</a:t>
          </a:r>
          <a:r>
            <a:rPr lang="en-US" cap="none" sz="1000" b="0" i="0" u="none" baseline="0">
              <a:solidFill>
                <a:srgbClr val="000000"/>
              </a:solidFill>
              <a:latin typeface="Albertus MT Lt"/>
              <a:ea typeface="Albertus MT Lt"/>
              <a:cs typeface="Albertus MT Lt"/>
            </a:rPr>
            <a:t>
</a:t>
          </a:r>
          <a:r>
            <a:rPr lang="en-US" cap="none" sz="1000" b="0" i="0" u="none" baseline="0">
              <a:solidFill>
                <a:srgbClr val="000000"/>
              </a:solidFill>
              <a:latin typeface="Albertus MT Lt"/>
              <a:ea typeface="Albertus MT Lt"/>
              <a:cs typeface="Albertus MT Lt"/>
            </a:rPr>
            <a:t>
</a:t>
          </a:r>
          <a:r>
            <a:rPr lang="en-US" cap="none" sz="1000" b="0" i="0" u="none" baseline="0">
              <a:solidFill>
                <a:srgbClr val="000000"/>
              </a:solidFill>
              <a:latin typeface="Albertus MT Lt"/>
              <a:ea typeface="Albertus MT Lt"/>
              <a:cs typeface="Albertus MT Lt"/>
            </a:rPr>
            <a:t>
</a:t>
          </a:r>
          <a:r>
            <a:rPr lang="en-US" cap="none" sz="1000" b="0" i="0" u="none" baseline="0">
              <a:solidFill>
                <a:srgbClr val="000000"/>
              </a:solidFill>
              <a:latin typeface="Albertus MT Lt"/>
              <a:ea typeface="Albertus MT Lt"/>
              <a:cs typeface="Albertus MT Lt"/>
            </a:rPr>
            <a:t>
</a:t>
          </a:r>
          <a:r>
            <a:rPr lang="en-US" cap="none" sz="1000" b="0" i="0" u="none" baseline="0">
              <a:solidFill>
                <a:srgbClr val="000000"/>
              </a:solidFill>
              <a:latin typeface="Albertus MT Lt"/>
              <a:ea typeface="Albertus MT Lt"/>
              <a:cs typeface="Albertus MT Lt"/>
            </a:rPr>
            <a:t>
</a:t>
          </a:r>
          <a:r>
            <a:rPr lang="en-US" cap="none" sz="1000" b="0" i="0" u="none" baseline="0">
              <a:solidFill>
                <a:srgbClr val="000000"/>
              </a:solidFill>
              <a:latin typeface="Albertus MT Lt"/>
              <a:ea typeface="Albertus MT Lt"/>
              <a:cs typeface="Albertus MT Lt"/>
            </a:rPr>
            <a:t>
</a:t>
          </a:r>
          <a:r>
            <a:rPr lang="en-US" cap="none" sz="1000" b="0" i="0" u="none" baseline="0">
              <a:solidFill>
                <a:srgbClr val="000000"/>
              </a:solidFill>
              <a:latin typeface="Albertus MT Lt"/>
              <a:ea typeface="Albertus MT Lt"/>
              <a:cs typeface="Albertus MT Lt"/>
            </a:rPr>
            <a:t>
</a:t>
          </a:r>
          <a:r>
            <a:rPr lang="en-US" cap="none" sz="1000" b="0" i="0" u="none" baseline="0">
              <a:solidFill>
                <a:srgbClr val="000000"/>
              </a:solidFill>
              <a:latin typeface="Albertus MT Lt"/>
              <a:ea typeface="Albertus MT Lt"/>
              <a:cs typeface="Albertus MT Lt"/>
            </a:rPr>
            <a:t>
</a:t>
          </a:r>
        </a:p>
      </xdr:txBody>
    </xdr:sp>
    <xdr:clientData/>
  </xdr:twoCellAnchor>
  <xdr:twoCellAnchor editAs="oneCell">
    <xdr:from>
      <xdr:col>1</xdr:col>
      <xdr:colOff>1466850</xdr:colOff>
      <xdr:row>77</xdr:row>
      <xdr:rowOff>0</xdr:rowOff>
    </xdr:from>
    <xdr:to>
      <xdr:col>1</xdr:col>
      <xdr:colOff>3057525</xdr:colOff>
      <xdr:row>81</xdr:row>
      <xdr:rowOff>152400</xdr:rowOff>
    </xdr:to>
    <xdr:pic>
      <xdr:nvPicPr>
        <xdr:cNvPr id="4" name="Picture 7"/>
        <xdr:cNvPicPr preferRelativeResize="1">
          <a:picLocks noChangeAspect="1"/>
        </xdr:cNvPicPr>
      </xdr:nvPicPr>
      <xdr:blipFill>
        <a:blip r:embed="rId1"/>
        <a:stretch>
          <a:fillRect/>
        </a:stretch>
      </xdr:blipFill>
      <xdr:spPr>
        <a:xfrm>
          <a:off x="1733550" y="14582775"/>
          <a:ext cx="1590675" cy="838200"/>
        </a:xfrm>
        <a:prstGeom prst="rect">
          <a:avLst/>
        </a:prstGeom>
        <a:noFill/>
        <a:ln w="9525" cmpd="sng">
          <a:noFill/>
        </a:ln>
      </xdr:spPr>
    </xdr:pic>
    <xdr:clientData/>
  </xdr:twoCellAnchor>
  <xdr:twoCellAnchor>
    <xdr:from>
      <xdr:col>1</xdr:col>
      <xdr:colOff>1952625</xdr:colOff>
      <xdr:row>83</xdr:row>
      <xdr:rowOff>142875</xdr:rowOff>
    </xdr:from>
    <xdr:to>
      <xdr:col>2</xdr:col>
      <xdr:colOff>2000250</xdr:colOff>
      <xdr:row>85</xdr:row>
      <xdr:rowOff>228600</xdr:rowOff>
    </xdr:to>
    <xdr:sp>
      <xdr:nvSpPr>
        <xdr:cNvPr id="5" name="WordArt 8"/>
        <xdr:cNvSpPr>
          <a:spLocks/>
        </xdr:cNvSpPr>
      </xdr:nvSpPr>
      <xdr:spPr>
        <a:xfrm>
          <a:off x="2219325" y="15754350"/>
          <a:ext cx="3257550" cy="428625"/>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SHENIM 1 - TE ARDHURA DHE SHPENZIME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25</xdr:row>
      <xdr:rowOff>123825</xdr:rowOff>
    </xdr:from>
    <xdr:to>
      <xdr:col>9</xdr:col>
      <xdr:colOff>0</xdr:colOff>
      <xdr:row>36</xdr:row>
      <xdr:rowOff>57150</xdr:rowOff>
    </xdr:to>
    <xdr:sp fLocksText="0">
      <xdr:nvSpPr>
        <xdr:cNvPr id="1" name="Text Box 1"/>
        <xdr:cNvSpPr txBox="1">
          <a:spLocks noChangeArrowheads="1"/>
        </xdr:cNvSpPr>
      </xdr:nvSpPr>
      <xdr:spPr>
        <a:xfrm>
          <a:off x="257175" y="4648200"/>
          <a:ext cx="13887450" cy="1819275"/>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latin typeface="Courier New"/>
              <a:ea typeface="Courier New"/>
              <a:cs typeface="Courier New"/>
            </a:rPr>
            <a:t>Komente Nuk ka ndryshime ne kapitalet e veta te shoqerise perveç se ato jane rritur edhe me te rezultatin ushtrimor te vitit aktual.
</a:t>
          </a:r>
          <a:r>
            <a:rPr lang="en-US" cap="none" sz="1000" b="0" i="0" u="none" baseline="0">
              <a:solidFill>
                <a:srgbClr val="000000"/>
              </a:solidFill>
              <a:latin typeface="Courier New"/>
              <a:ea typeface="Courier New"/>
              <a:cs typeface="Courier New"/>
            </a:rPr>
            <a:t>
</a:t>
          </a:r>
        </a:p>
      </xdr:txBody>
    </xdr:sp>
    <xdr:clientData/>
  </xdr:twoCellAnchor>
  <xdr:twoCellAnchor editAs="oneCell">
    <xdr:from>
      <xdr:col>0</xdr:col>
      <xdr:colOff>1123950</xdr:colOff>
      <xdr:row>0</xdr:row>
      <xdr:rowOff>0</xdr:rowOff>
    </xdr:from>
    <xdr:to>
      <xdr:col>0</xdr:col>
      <xdr:colOff>2714625</xdr:colOff>
      <xdr:row>4</xdr:row>
      <xdr:rowOff>114300</xdr:rowOff>
    </xdr:to>
    <xdr:pic>
      <xdr:nvPicPr>
        <xdr:cNvPr id="2" name="Picture 2"/>
        <xdr:cNvPicPr preferRelativeResize="1">
          <a:picLocks noChangeAspect="1"/>
        </xdr:cNvPicPr>
      </xdr:nvPicPr>
      <xdr:blipFill>
        <a:blip r:embed="rId1"/>
        <a:stretch>
          <a:fillRect/>
        </a:stretch>
      </xdr:blipFill>
      <xdr:spPr>
        <a:xfrm>
          <a:off x="1123950" y="0"/>
          <a:ext cx="1590675" cy="838200"/>
        </a:xfrm>
        <a:prstGeom prst="rect">
          <a:avLst/>
        </a:prstGeom>
        <a:noFill/>
        <a:ln w="9525" cmpd="sng">
          <a:noFill/>
        </a:ln>
      </xdr:spPr>
    </xdr:pic>
    <xdr:clientData/>
  </xdr:twoCellAnchor>
  <xdr:twoCellAnchor>
    <xdr:from>
      <xdr:col>2</xdr:col>
      <xdr:colOff>885825</xdr:colOff>
      <xdr:row>1</xdr:row>
      <xdr:rowOff>57150</xdr:rowOff>
    </xdr:from>
    <xdr:to>
      <xdr:col>8</xdr:col>
      <xdr:colOff>0</xdr:colOff>
      <xdr:row>3</xdr:row>
      <xdr:rowOff>142875</xdr:rowOff>
    </xdr:to>
    <xdr:sp>
      <xdr:nvSpPr>
        <xdr:cNvPr id="3" name="WordArt 3"/>
        <xdr:cNvSpPr>
          <a:spLocks/>
        </xdr:cNvSpPr>
      </xdr:nvSpPr>
      <xdr:spPr>
        <a:xfrm>
          <a:off x="5638800" y="238125"/>
          <a:ext cx="7000875" cy="447675"/>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PASQYRAT E NDRYSHIMEVE NE KAPITAL</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1657350</xdr:colOff>
      <xdr:row>0</xdr:row>
      <xdr:rowOff>161925</xdr:rowOff>
    </xdr:from>
    <xdr:to>
      <xdr:col>1</xdr:col>
      <xdr:colOff>3248025</xdr:colOff>
      <xdr:row>5</xdr:row>
      <xdr:rowOff>104775</xdr:rowOff>
    </xdr:to>
    <xdr:pic>
      <xdr:nvPicPr>
        <xdr:cNvPr id="1" name="Picture 3"/>
        <xdr:cNvPicPr preferRelativeResize="1">
          <a:picLocks noChangeAspect="1"/>
        </xdr:cNvPicPr>
      </xdr:nvPicPr>
      <xdr:blipFill>
        <a:blip r:embed="rId1"/>
        <a:stretch>
          <a:fillRect/>
        </a:stretch>
      </xdr:blipFill>
      <xdr:spPr>
        <a:xfrm>
          <a:off x="1876425" y="161925"/>
          <a:ext cx="1590675" cy="838200"/>
        </a:xfrm>
        <a:prstGeom prst="rect">
          <a:avLst/>
        </a:prstGeom>
        <a:noFill/>
        <a:ln w="9525" cmpd="sng">
          <a:noFill/>
        </a:ln>
      </xdr:spPr>
    </xdr:pic>
    <xdr:clientData/>
  </xdr:twoCellAnchor>
  <xdr:twoCellAnchor>
    <xdr:from>
      <xdr:col>1</xdr:col>
      <xdr:colOff>47625</xdr:colOff>
      <xdr:row>7</xdr:row>
      <xdr:rowOff>9525</xdr:rowOff>
    </xdr:from>
    <xdr:to>
      <xdr:col>4</xdr:col>
      <xdr:colOff>514350</xdr:colOff>
      <xdr:row>9</xdr:row>
      <xdr:rowOff>9525</xdr:rowOff>
    </xdr:to>
    <xdr:sp>
      <xdr:nvSpPr>
        <xdr:cNvPr id="2" name="WordArt 4"/>
        <xdr:cNvSpPr>
          <a:spLocks/>
        </xdr:cNvSpPr>
      </xdr:nvSpPr>
      <xdr:spPr>
        <a:xfrm>
          <a:off x="266700" y="1238250"/>
          <a:ext cx="7124700" cy="342900"/>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2400" b="1" kern="10" spc="0">
              <a:ln w="9525" cmpd="sng">
                <a:solidFill>
                  <a:srgbClr val="000000"/>
                </a:solidFill>
                <a:headEnd type="none"/>
                <a:tailEnd type="none"/>
              </a:ln>
              <a:solidFill>
                <a:srgbClr val="339966">
                  <a:alpha val="97000"/>
                </a:srgbClr>
              </a:solidFill>
              <a:latin typeface="Times New Roman"/>
              <a:cs typeface="Times New Roman"/>
            </a:rPr>
            <a:t>PASQYRA E FLUKSEVE MONETARE ( CASH FLWO)</a:t>
          </a:r>
        </a:p>
      </xdr:txBody>
    </xdr:sp>
    <xdr:clientData/>
  </xdr:twoCellAnchor>
  <xdr:twoCellAnchor>
    <xdr:from>
      <xdr:col>0</xdr:col>
      <xdr:colOff>76200</xdr:colOff>
      <xdr:row>57</xdr:row>
      <xdr:rowOff>0</xdr:rowOff>
    </xdr:from>
    <xdr:to>
      <xdr:col>5</xdr:col>
      <xdr:colOff>0</xdr:colOff>
      <xdr:row>57</xdr:row>
      <xdr:rowOff>0</xdr:rowOff>
    </xdr:to>
    <xdr:sp fLocksText="0">
      <xdr:nvSpPr>
        <xdr:cNvPr id="3" name="Text Box 7"/>
        <xdr:cNvSpPr txBox="1">
          <a:spLocks noChangeArrowheads="1"/>
        </xdr:cNvSpPr>
      </xdr:nvSpPr>
      <xdr:spPr>
        <a:xfrm>
          <a:off x="76200" y="9705975"/>
          <a:ext cx="7981950" cy="0"/>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rPr>
            <a:t>Komente
</a:t>
          </a:r>
        </a:p>
      </xdr:txBody>
    </xdr:sp>
    <xdr:clientData/>
  </xdr:twoCellAnchor>
  <xdr:twoCellAnchor>
    <xdr:from>
      <xdr:col>0</xdr:col>
      <xdr:colOff>0</xdr:colOff>
      <xdr:row>45</xdr:row>
      <xdr:rowOff>152400</xdr:rowOff>
    </xdr:from>
    <xdr:to>
      <xdr:col>4</xdr:col>
      <xdr:colOff>1038225</xdr:colOff>
      <xdr:row>56</xdr:row>
      <xdr:rowOff>76200</xdr:rowOff>
    </xdr:to>
    <xdr:sp fLocksText="0">
      <xdr:nvSpPr>
        <xdr:cNvPr id="4" name="Text Box 11"/>
        <xdr:cNvSpPr txBox="1">
          <a:spLocks noChangeArrowheads="1"/>
        </xdr:cNvSpPr>
      </xdr:nvSpPr>
      <xdr:spPr>
        <a:xfrm>
          <a:off x="0" y="7772400"/>
          <a:ext cx="7915275" cy="1828800"/>
        </a:xfrm>
        <a:prstGeom prst="rect">
          <a:avLst/>
        </a:prstGeom>
        <a:solidFill>
          <a:srgbClr val="CCFFCC"/>
        </a:solidFill>
        <a:ln w="9525" cmpd="sng">
          <a:solidFill>
            <a:srgbClr val="000000"/>
          </a:solidFill>
          <a:headEnd type="none"/>
          <a:tailEnd type="none"/>
        </a:ln>
      </xdr:spPr>
      <xdr:txBody>
        <a:bodyPr vertOverflow="clip" wrap="square" lIns="36576" tIns="32004" rIns="0" bIns="0"/>
        <a:p>
          <a:pPr algn="l">
            <a:defRPr/>
          </a:pPr>
          <a:r>
            <a:rPr lang="en-US" cap="none" sz="1000" b="0" i="0" u="none" baseline="0">
              <a:solidFill>
                <a:srgbClr val="000000"/>
              </a:solidFill>
              <a:latin typeface="Courier New"/>
              <a:ea typeface="Courier New"/>
              <a:cs typeface="Courier New"/>
            </a:rPr>
            <a:t>
</a:t>
          </a:r>
          <a:r>
            <a:rPr lang="en-US" cap="none" sz="1000" b="0" i="0" u="none" baseline="0">
              <a:solidFill>
                <a:srgbClr val="000000"/>
              </a:solidFill>
              <a:latin typeface="Courier New"/>
              <a:ea typeface="Courier New"/>
              <a:cs typeface="Courier New"/>
            </a:rPr>
            <a:t>Komente: Pasqyra e fluksit te parase eshte pergatitur sipas metodes direkte e cila ka per qellim te pershkruaje parate e gjeneruara nga shoqeria, burimet e financimit dhe ndryshimet  ne pozicionin e parase dhe ekuivalenteve te saj ne shoqeri.  Sipas metodes direkte te gjitha klasat kryesore te arketimeve dhe pagesave paraqiten si shuma bruto. Fluksi kryesor i parase nga veprimtatia invesuese perfshin, blerjen e shitjen e aktiveve afatgjata materiale. Fluksi i parase nga veprimtarite financiare perfshin te ardhurat nga huaja, ripagesat e detyrimeve te qerase financiare, pagesen e dividenteve.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32</xdr:row>
      <xdr:rowOff>123825</xdr:rowOff>
    </xdr:from>
    <xdr:to>
      <xdr:col>7</xdr:col>
      <xdr:colOff>1447800</xdr:colOff>
      <xdr:row>46</xdr:row>
      <xdr:rowOff>66675</xdr:rowOff>
    </xdr:to>
    <xdr:sp fLocksText="0">
      <xdr:nvSpPr>
        <xdr:cNvPr id="1" name="Text Box 1"/>
        <xdr:cNvSpPr txBox="1">
          <a:spLocks noChangeArrowheads="1"/>
        </xdr:cNvSpPr>
      </xdr:nvSpPr>
      <xdr:spPr>
        <a:xfrm>
          <a:off x="76200" y="7258050"/>
          <a:ext cx="13287375" cy="2343150"/>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latin typeface="Courier New"/>
              <a:ea typeface="Courier New"/>
              <a:cs typeface="Courier New"/>
            </a:rPr>
            <a:t>Shenime
</a:t>
          </a:r>
          <a:r>
            <a:rPr lang="en-US" cap="none" sz="1000" b="0" i="0" u="none" baseline="0">
              <a:solidFill>
                <a:srgbClr val="000000"/>
              </a:solidFill>
              <a:latin typeface="Courier New"/>
              <a:ea typeface="Courier New"/>
              <a:cs typeface="Courier New"/>
            </a:rPr>
            <a:t>
</a:t>
          </a:r>
          <a:r>
            <a:rPr lang="en-US" cap="none" sz="1000" b="0" i="0" u="none" baseline="0">
              <a:solidFill>
                <a:srgbClr val="000000"/>
              </a:solidFill>
              <a:latin typeface="Courier New"/>
              <a:ea typeface="Courier New"/>
              <a:cs typeface="Courier New"/>
            </a:rPr>
            <a:t>
</a:t>
          </a:r>
          <a:r>
            <a:rPr lang="en-US" cap="none" sz="1000" b="0" i="0" u="none" baseline="0">
              <a:solidFill>
                <a:srgbClr val="000000"/>
              </a:solidFill>
              <a:latin typeface="Courier New"/>
              <a:ea typeface="Courier New"/>
              <a:cs typeface="Courier New"/>
            </a:rPr>
            <a:t>Ka disa shtesa ne zerin Ndertesa per te cilen eshte bere rikonstruksion.Eshte bere riklasifikimi i zerit Makineri duke u pakesuar dhe shtuar zerat si Aktive ne Proces.Ka patur shtesa ne makineri gjate vitit 2013 makineri per presen , rafte metallike .Zeri Toka eshte shtuar per vleren 16 750 800 All per nje toke te blere .Si dhe ka patur shtesa ne pajisje zyre dhe informatike kompiutera ,mjete autoveture. Pakesime ka patur ne makineri matrica dhe pajisje zyre , . Amortizimi eshte llogaritur sipas normave te IFRS dhe jane llogaritur gjithashtu dhe vlerat sipas normave lokale duke  nxjerr dhe diferencen midis ketyre normave e cila eshte zbritur per efekt taksash dhe  jane llogaritur  tatimet e shtyra .</a:t>
          </a:r>
        </a:p>
      </xdr:txBody>
    </xdr:sp>
    <xdr:clientData/>
  </xdr:twoCellAnchor>
  <xdr:twoCellAnchor>
    <xdr:from>
      <xdr:col>2</xdr:col>
      <xdr:colOff>733425</xdr:colOff>
      <xdr:row>1</xdr:row>
      <xdr:rowOff>38100</xdr:rowOff>
    </xdr:from>
    <xdr:to>
      <xdr:col>7</xdr:col>
      <xdr:colOff>561975</xdr:colOff>
      <xdr:row>3</xdr:row>
      <xdr:rowOff>104775</xdr:rowOff>
    </xdr:to>
    <xdr:sp>
      <xdr:nvSpPr>
        <xdr:cNvPr id="2" name="WordArt 2"/>
        <xdr:cNvSpPr>
          <a:spLocks/>
        </xdr:cNvSpPr>
      </xdr:nvSpPr>
      <xdr:spPr>
        <a:xfrm>
          <a:off x="4876800" y="219075"/>
          <a:ext cx="7600950" cy="428625"/>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SHENIM 2 - AKTIVE   AFATGJATA   MATERIALE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2324100</xdr:colOff>
      <xdr:row>0</xdr:row>
      <xdr:rowOff>9525</xdr:rowOff>
    </xdr:from>
    <xdr:to>
      <xdr:col>0</xdr:col>
      <xdr:colOff>3914775</xdr:colOff>
      <xdr:row>4</xdr:row>
      <xdr:rowOff>123825</xdr:rowOff>
    </xdr:to>
    <xdr:pic>
      <xdr:nvPicPr>
        <xdr:cNvPr id="1" name="Picture 1"/>
        <xdr:cNvPicPr preferRelativeResize="1">
          <a:picLocks noChangeAspect="1"/>
        </xdr:cNvPicPr>
      </xdr:nvPicPr>
      <xdr:blipFill>
        <a:blip r:embed="rId1"/>
        <a:stretch>
          <a:fillRect/>
        </a:stretch>
      </xdr:blipFill>
      <xdr:spPr>
        <a:xfrm>
          <a:off x="2324100" y="9525"/>
          <a:ext cx="1590675" cy="838200"/>
        </a:xfrm>
        <a:prstGeom prst="rect">
          <a:avLst/>
        </a:prstGeom>
        <a:noFill/>
        <a:ln w="9525" cmpd="sng">
          <a:noFill/>
        </a:ln>
      </xdr:spPr>
    </xdr:pic>
    <xdr:clientData/>
  </xdr:twoCellAnchor>
  <xdr:twoCellAnchor>
    <xdr:from>
      <xdr:col>0</xdr:col>
      <xdr:colOff>466725</xdr:colOff>
      <xdr:row>8</xdr:row>
      <xdr:rowOff>28575</xdr:rowOff>
    </xdr:from>
    <xdr:to>
      <xdr:col>1</xdr:col>
      <xdr:colOff>1733550</xdr:colOff>
      <xdr:row>10</xdr:row>
      <xdr:rowOff>38100</xdr:rowOff>
    </xdr:to>
    <xdr:sp>
      <xdr:nvSpPr>
        <xdr:cNvPr id="2" name="WordArt 2"/>
        <xdr:cNvSpPr>
          <a:spLocks/>
        </xdr:cNvSpPr>
      </xdr:nvSpPr>
      <xdr:spPr>
        <a:xfrm>
          <a:off x="466725" y="1438275"/>
          <a:ext cx="5191125" cy="352425"/>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1800" b="1" kern="10" spc="0">
              <a:ln w="9525" cmpd="sng">
                <a:solidFill>
                  <a:srgbClr val="000000"/>
                </a:solidFill>
                <a:headEnd type="none"/>
                <a:tailEnd type="none"/>
              </a:ln>
              <a:solidFill>
                <a:srgbClr val="339966">
                  <a:alpha val="97000"/>
                </a:srgbClr>
              </a:solidFill>
              <a:latin typeface="Times New Roman"/>
              <a:cs typeface="Times New Roman"/>
            </a:rPr>
            <a:t>SHENIM 3 - AKTIVE   AFATGJATA JOMATERIALE</a:t>
          </a:r>
        </a:p>
      </xdr:txBody>
    </xdr:sp>
    <xdr:clientData/>
  </xdr:twoCellAnchor>
  <xdr:twoCellAnchor>
    <xdr:from>
      <xdr:col>0</xdr:col>
      <xdr:colOff>38100</xdr:colOff>
      <xdr:row>33</xdr:row>
      <xdr:rowOff>142875</xdr:rowOff>
    </xdr:from>
    <xdr:to>
      <xdr:col>2</xdr:col>
      <xdr:colOff>447675</xdr:colOff>
      <xdr:row>37</xdr:row>
      <xdr:rowOff>47625</xdr:rowOff>
    </xdr:to>
    <xdr:sp>
      <xdr:nvSpPr>
        <xdr:cNvPr id="3" name="Text Box 3"/>
        <xdr:cNvSpPr txBox="1">
          <a:spLocks noChangeArrowheads="1"/>
        </xdr:cNvSpPr>
      </xdr:nvSpPr>
      <xdr:spPr>
        <a:xfrm>
          <a:off x="38100" y="8639175"/>
          <a:ext cx="6067425" cy="5905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000" b="1" i="0" u="none" baseline="0">
              <a:solidFill>
                <a:srgbClr val="FF0000"/>
              </a:solidFill>
            </a:rPr>
            <a:t>      Kosto e software te blere eshte amortizuar ne baze linje te drejte mbi nje    periudhe nga 3-5 vjet.</a:t>
          </a:r>
        </a:p>
      </xdr:txBody>
    </xdr:sp>
    <xdr:clientData/>
  </xdr:twoCellAnchor>
  <xdr:twoCellAnchor>
    <xdr:from>
      <xdr:col>0</xdr:col>
      <xdr:colOff>47625</xdr:colOff>
      <xdr:row>38</xdr:row>
      <xdr:rowOff>114300</xdr:rowOff>
    </xdr:from>
    <xdr:to>
      <xdr:col>2</xdr:col>
      <xdr:colOff>466725</xdr:colOff>
      <xdr:row>52</xdr:row>
      <xdr:rowOff>38100</xdr:rowOff>
    </xdr:to>
    <xdr:sp fLocksText="0">
      <xdr:nvSpPr>
        <xdr:cNvPr id="4" name="Text Box 4"/>
        <xdr:cNvSpPr txBox="1">
          <a:spLocks noChangeArrowheads="1"/>
        </xdr:cNvSpPr>
      </xdr:nvSpPr>
      <xdr:spPr>
        <a:xfrm>
          <a:off x="47625" y="9467850"/>
          <a:ext cx="6076950" cy="2324100"/>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latin typeface="Courier New"/>
              <a:ea typeface="Courier New"/>
              <a:cs typeface="Courier New"/>
            </a:rPr>
            <a:t>Komente:
</a:t>
          </a:r>
          <a:r>
            <a:rPr lang="en-US" cap="none" sz="1000" b="0" i="0" u="none" baseline="0">
              <a:solidFill>
                <a:srgbClr val="000000"/>
              </a:solidFill>
              <a:latin typeface="Courier New"/>
              <a:ea typeface="Courier New"/>
              <a:cs typeface="Courier New"/>
            </a:rPr>
            <a:t>Nuk ka patur ndryshime.</a:t>
          </a:r>
        </a:p>
      </xdr:txBody>
    </xdr:sp>
    <xdr:clientData/>
  </xdr:twoCellAnchor>
  <xdr:twoCellAnchor>
    <xdr:from>
      <xdr:col>0</xdr:col>
      <xdr:colOff>57150</xdr:colOff>
      <xdr:row>33</xdr:row>
      <xdr:rowOff>152400</xdr:rowOff>
    </xdr:from>
    <xdr:to>
      <xdr:col>0</xdr:col>
      <xdr:colOff>552450</xdr:colOff>
      <xdr:row>36</xdr:row>
      <xdr:rowOff>76200</xdr:rowOff>
    </xdr:to>
    <xdr:pic>
      <xdr:nvPicPr>
        <xdr:cNvPr id="5" name="Picture 5"/>
        <xdr:cNvPicPr preferRelativeResize="1">
          <a:picLocks noChangeAspect="1"/>
        </xdr:cNvPicPr>
      </xdr:nvPicPr>
      <xdr:blipFill>
        <a:blip r:embed="rId2"/>
        <a:stretch>
          <a:fillRect/>
        </a:stretch>
      </xdr:blipFill>
      <xdr:spPr>
        <a:xfrm>
          <a:off x="57150" y="8648700"/>
          <a:ext cx="495300" cy="438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01\amortizime\Users\admin\AppData\Local\Temp\IFRS%20Shqip%20ARMO.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Server01\amortizime\Users\user\AppData\Local\Microsoft\Windows\Temporary%20Internet%20Files\Content.Outlook\SYVROPR8\1.REP_PACK_IFRS_%20Alumil%20Albania%2031.12.201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92.168.45.123\Amortizime\Users\admin\AppData\Local\Temp\REP_PACK_IFRS_%20Alumil%20Albania%2031.12.2013.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92.168.45.123\Amortizime\Users\admin\AppData\Local\Temp\General%20Ledger%20Trial%20Balance%2031%2012%20201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192.168.45.123\Amortizime\Alumil%20Albania\Raporte%20IFRS\3.2013\4.%20IFRS%20Alumil%20Albania%2031.12.2013\1.REP_PACK_IFRS_%20Alumil%20Albania%2031.12.2013%20ndryshuar.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192.168.45.123\Amortizime\Users\admin\AppData\Local\Temp\Fitim%20Humbje%2031.12.2013.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192.168.45.123\Amortizime\Alumil%20Albania\Bilanc%20tatime\Bilanci%20Alumil%20Albania%20Tatime%202013\Fitim%20Humbje%2031.12.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01\amortizime\DOCUME~1\Klajda\LOCALS~1\Temp\IFRS%20Report%20New%2031.12.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er01\amortizime\Users\admin\AppData\Local\Temp\31.12.2008\REP_PACK_IFRS%2031.12.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er01\amortizime\Users\admin\AppData\Local\Temp\Alumil%20Albania%20IFRS%2031.12.2009\REPORT_PACK_IFRS%2031.12.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erver01\amortizime\Documents%20and%20Settings\User\Desktop\2008\ALUMIL%202008\BILANC%20Shqip%2020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erver01\amortizime\Users\admin\AppData\Local\Temp\REP_PACK_IFRS_Alumil%20Albania%2031%2012%20201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2009\ALUMIL\BILANC%20Shqip%2020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erver01\amortizime\Users\admin\AppData\Local\Temp\REP_PACK_IFRS_Alumil-Albania%2031%2012%20201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Server01\amortizime\Users\admin\Desktop\FS-Alumil%20Alb_final-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PROPERTIES"/>
      <sheetName val="MAIN_MENU"/>
      <sheetName val="P_L"/>
      <sheetName val="B_S"/>
      <sheetName val="1_REVENUES_EXPENSES"/>
      <sheetName val="STATMENT_CHANGES_EQUITY "/>
      <sheetName val="2_PROPERTY_PLANT_EQUIPMENT"/>
      <sheetName val="3_INTANGIBLE_ASSETS"/>
      <sheetName val="4_INVENTORIES"/>
      <sheetName val="5_TRADE_REC"/>
      <sheetName val="6_OTHER_REC_PREPAY"/>
      <sheetName val="7_CASH"/>
      <sheetName val="8_SHARE_CAPITAL"/>
      <sheetName val="9_RESERVES"/>
      <sheetName val="10_LT_BORR"/>
      <sheetName val="10a_OTHER_LT_LBLTS"/>
      <sheetName val="11_PROVISIONS"/>
      <sheetName val="12_TRADE_CREDITORS"/>
      <sheetName val="13_ST_BORR"/>
      <sheetName val="14_LT_RECEIV"/>
      <sheetName val="15_GOVERM_GRANTS"/>
      <sheetName val="16_OTHER_PAYABL"/>
      <sheetName val="17_INCOME_TAX"/>
      <sheetName val="18_DIVIDENDS"/>
      <sheetName val="19_INVEST_IN_SUBSD"/>
      <sheetName val="GROUP_TRANSACTIONS"/>
      <sheetName val="CONTROLS"/>
      <sheetName val="HELP"/>
      <sheetName val="DRAFT"/>
    </sheetNames>
    <definedNames>
      <definedName name="Goto_menu"/>
    </definedNames>
    <sheetDataSet>
      <sheetData sheetId="1">
        <row r="16">
          <cell r="B16" t="str">
            <v>KOMPANIA: </v>
          </cell>
          <cell r="F16" t="str">
            <v>KODI : </v>
          </cell>
        </row>
        <row r="18">
          <cell r="B18" t="str">
            <v>PERIUDHA(VITI/Q): </v>
          </cell>
        </row>
        <row r="22">
          <cell r="B22" t="str">
            <v>MONEDHA : </v>
          </cell>
        </row>
        <row r="24">
          <cell r="B24" t="str">
            <v>AUTORI : </v>
          </cell>
        </row>
      </sheetData>
      <sheetData sheetId="13">
        <row r="33">
          <cell r="A33" t="str">
            <v>............................................</v>
          </cell>
        </row>
        <row r="34">
          <cell r="A34" t="str">
            <v>............................................</v>
          </cell>
        </row>
        <row r="35">
          <cell r="A35" t="str">
            <v>............................................</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ATA"/>
      <sheetName val="PROPERTIES"/>
      <sheetName val="P_L"/>
      <sheetName val="B_S"/>
      <sheetName val="1_REVENUES_EXPENSES"/>
      <sheetName val="1_ANALYTICAL_EXPENSES"/>
      <sheetName val="STATMENT_CHANGES_EQUITY "/>
      <sheetName val="2_PROPERTY_PLANT_EQUIPMENT"/>
      <sheetName val="3_INTANGIBLE_ASSETS"/>
      <sheetName val="4_INVENTORIES"/>
      <sheetName val="5_TRADE_REC"/>
      <sheetName val="6_OTHER_REC_PREPAY"/>
      <sheetName val="7_CASH"/>
      <sheetName val="8_SHARE_CAPITAL"/>
      <sheetName val="9_RESERVES"/>
      <sheetName val="10_LT_BORR"/>
      <sheetName val="10a_OTHER_LT_LBLTS"/>
      <sheetName val="11_PROVISIONS"/>
      <sheetName val="12_TRADE_CREDITORS"/>
      <sheetName val="13_ST_BORR"/>
      <sheetName val="14_LT_RECEIV"/>
      <sheetName val="15_GOVERM_GRANTS"/>
      <sheetName val="16_OTHER_PAYABL"/>
      <sheetName val="17_INCOME_TAX"/>
      <sheetName val="18_DIVIDENDS"/>
      <sheetName val="19_INVEST_IN_SUBSD"/>
      <sheetName val="GROUP_TRANSACTIONS"/>
      <sheetName val="CONTROLS"/>
      <sheetName val="HELP"/>
      <sheetName val="DRAFT"/>
    </sheetNames>
    <sheetDataSet>
      <sheetData sheetId="7">
        <row r="18">
          <cell r="E18">
            <v>0</v>
          </cell>
          <cell r="F18">
            <v>0</v>
          </cell>
        </row>
        <row r="25">
          <cell r="E25">
            <v>0</v>
          </cell>
          <cell r="G25">
            <v>0</v>
          </cell>
        </row>
      </sheetData>
      <sheetData sheetId="26">
        <row r="15">
          <cell r="F15">
            <v>0</v>
          </cell>
          <cell r="K15">
            <v>0</v>
          </cell>
          <cell r="N15">
            <v>0</v>
          </cell>
        </row>
        <row r="16">
          <cell r="F16">
            <v>0</v>
          </cell>
          <cell r="H16">
            <v>0</v>
          </cell>
          <cell r="I16">
            <v>0</v>
          </cell>
          <cell r="N16">
            <v>0</v>
          </cell>
        </row>
        <row r="17">
          <cell r="I17">
            <v>0</v>
          </cell>
          <cell r="M17">
            <v>0</v>
          </cell>
          <cell r="N17">
            <v>0</v>
          </cell>
        </row>
        <row r="18">
          <cell r="I18">
            <v>0</v>
          </cell>
          <cell r="M18">
            <v>0</v>
          </cell>
          <cell r="N18">
            <v>0</v>
          </cell>
        </row>
        <row r="19">
          <cell r="H19">
            <v>0</v>
          </cell>
          <cell r="I19">
            <v>0</v>
          </cell>
          <cell r="M19">
            <v>0</v>
          </cell>
          <cell r="N19">
            <v>0</v>
          </cell>
        </row>
        <row r="20">
          <cell r="H20">
            <v>0</v>
          </cell>
          <cell r="I20">
            <v>0</v>
          </cell>
          <cell r="N20">
            <v>0</v>
          </cell>
        </row>
        <row r="21">
          <cell r="H21">
            <v>0</v>
          </cell>
          <cell r="I21">
            <v>0</v>
          </cell>
          <cell r="N21">
            <v>0</v>
          </cell>
        </row>
        <row r="22">
          <cell r="H22">
            <v>0</v>
          </cell>
          <cell r="I22">
            <v>0</v>
          </cell>
          <cell r="N22">
            <v>0</v>
          </cell>
        </row>
        <row r="23">
          <cell r="E23">
            <v>0</v>
          </cell>
          <cell r="H23">
            <v>0</v>
          </cell>
          <cell r="I23">
            <v>0</v>
          </cell>
          <cell r="N23">
            <v>0</v>
          </cell>
          <cell r="O23">
            <v>0</v>
          </cell>
        </row>
        <row r="24">
          <cell r="E24">
            <v>0</v>
          </cell>
          <cell r="H24">
            <v>0</v>
          </cell>
          <cell r="I24">
            <v>0</v>
          </cell>
          <cell r="N24">
            <v>0</v>
          </cell>
          <cell r="O24">
            <v>0</v>
          </cell>
        </row>
        <row r="25">
          <cell r="I25">
            <v>0</v>
          </cell>
          <cell r="N25">
            <v>0</v>
          </cell>
        </row>
        <row r="26">
          <cell r="M26">
            <v>0</v>
          </cell>
          <cell r="N26">
            <v>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ATA"/>
      <sheetName val="PROPERTIES"/>
      <sheetName val="P_L"/>
      <sheetName val="B_S"/>
      <sheetName val="1_REVENUES_EXPENSES"/>
      <sheetName val="1_ANALYTICAL_EXPENSES"/>
      <sheetName val="STATMENT_CHANGES_EQUITY "/>
      <sheetName val="2_PROPERTY_PLANT_EQUIPMENT"/>
      <sheetName val="3_INTANGIBLE_ASSETS"/>
      <sheetName val="4_INVENTORIES"/>
      <sheetName val="5_TRADE_REC"/>
      <sheetName val="6_OTHER_REC_PREPAY"/>
      <sheetName val="7_CASH"/>
      <sheetName val="8_SHARE_CAPITAL"/>
      <sheetName val="9_RESERVES"/>
      <sheetName val="10_LT_BORR"/>
      <sheetName val="10a_OTHER_LT_LBLTS"/>
      <sheetName val="11_PROVISIONS"/>
      <sheetName val="12_TRADE_CREDITORS"/>
      <sheetName val="13_ST_BORR"/>
      <sheetName val="14_LT_RECEIV"/>
      <sheetName val="15_GOVERM_GRANTS"/>
      <sheetName val="16_OTHER_PAYABL"/>
      <sheetName val="17_INCOME_TAX"/>
      <sheetName val="18_DIVIDENDS"/>
      <sheetName val="19_INVEST_IN_SUBSD"/>
      <sheetName val="GROUP_TRANSACTIONS"/>
      <sheetName val="CONTROLS"/>
      <sheetName val="HELP"/>
      <sheetName val="DRAFT"/>
    </sheetNames>
    <sheetDataSet>
      <sheetData sheetId="4">
        <row r="15">
          <cell r="C15">
            <v>1425719668.0931773</v>
          </cell>
        </row>
        <row r="16">
          <cell r="C16">
            <v>2265296.1985</v>
          </cell>
        </row>
        <row r="17">
          <cell r="C17">
            <v>236915786.1544091</v>
          </cell>
        </row>
        <row r="18">
          <cell r="C18">
            <v>690889.1760000001</v>
          </cell>
        </row>
        <row r="23">
          <cell r="C23">
            <v>4277927.32</v>
          </cell>
        </row>
        <row r="25">
          <cell r="C25">
            <v>67800617.74229999</v>
          </cell>
        </row>
        <row r="92">
          <cell r="C92">
            <v>5102.8476</v>
          </cell>
        </row>
        <row r="101">
          <cell r="C101">
            <v>153163233</v>
          </cell>
        </row>
        <row r="102">
          <cell r="C102">
            <v>19054967.46</v>
          </cell>
        </row>
        <row r="104">
          <cell r="C104">
            <v>389389.27199999994</v>
          </cell>
        </row>
      </sheetData>
      <sheetData sheetId="7">
        <row r="15">
          <cell r="B15">
            <v>118861223</v>
          </cell>
          <cell r="C15">
            <v>833457078.86</v>
          </cell>
          <cell r="D15">
            <v>1028928422.16</v>
          </cell>
          <cell r="E15">
            <v>32376910</v>
          </cell>
          <cell r="F15">
            <v>27771680.96</v>
          </cell>
        </row>
        <row r="16">
          <cell r="B16">
            <v>16750800</v>
          </cell>
          <cell r="C16">
            <v>2926699.95</v>
          </cell>
          <cell r="D16">
            <v>31100371.04</v>
          </cell>
          <cell r="E16">
            <v>1961568</v>
          </cell>
          <cell r="F16">
            <v>4325914.029999999</v>
          </cell>
          <cell r="G16">
            <v>64767421.9</v>
          </cell>
        </row>
        <row r="17">
          <cell r="D17">
            <v>-13948539.969999999</v>
          </cell>
        </row>
        <row r="18">
          <cell r="D18">
            <v>-38865927.93</v>
          </cell>
        </row>
        <row r="23">
          <cell r="C23">
            <v>200597358.51</v>
          </cell>
          <cell r="D23">
            <v>484542091.57</v>
          </cell>
          <cell r="E23">
            <v>23550653.33</v>
          </cell>
          <cell r="F23">
            <v>22806581.47</v>
          </cell>
        </row>
        <row r="24">
          <cell r="C24">
            <v>27768374.45480836</v>
          </cell>
          <cell r="D24">
            <v>57067726.719804674</v>
          </cell>
          <cell r="E24">
            <v>4552350.751506849</v>
          </cell>
          <cell r="F24">
            <v>2556692.2839196026</v>
          </cell>
        </row>
        <row r="25">
          <cell r="D25">
            <v>-12384684.59</v>
          </cell>
        </row>
      </sheetData>
      <sheetData sheetId="8">
        <row r="28">
          <cell r="B28">
            <v>164120.00013698632</v>
          </cell>
        </row>
      </sheetData>
      <sheetData sheetId="9">
        <row r="12">
          <cell r="C12">
            <v>1101138748.1078002</v>
          </cell>
        </row>
        <row r="13">
          <cell r="C13">
            <v>204808432.09739727</v>
          </cell>
        </row>
      </sheetData>
      <sheetData sheetId="10">
        <row r="13">
          <cell r="B13">
            <v>236929993.39</v>
          </cell>
        </row>
        <row r="14">
          <cell r="B14">
            <v>57518201.29118651</v>
          </cell>
        </row>
      </sheetData>
      <sheetData sheetId="11">
        <row r="13">
          <cell r="B13">
            <v>5298861.999999994</v>
          </cell>
        </row>
        <row r="14">
          <cell r="B14">
            <v>4802897.21</v>
          </cell>
        </row>
        <row r="16">
          <cell r="B16">
            <v>4743045.087599999</v>
          </cell>
        </row>
        <row r="22">
          <cell r="B22">
            <v>4180817.99545</v>
          </cell>
        </row>
      </sheetData>
      <sheetData sheetId="12">
        <row r="15">
          <cell r="C15">
            <v>823988.7145999963</v>
          </cell>
        </row>
        <row r="16">
          <cell r="C16">
            <v>20010190.774299968</v>
          </cell>
        </row>
        <row r="26">
          <cell r="C26">
            <v>14106503.702499954</v>
          </cell>
        </row>
        <row r="27">
          <cell r="C27">
            <v>6728426.49000001</v>
          </cell>
        </row>
        <row r="28">
          <cell r="C28">
            <v>-750.7036</v>
          </cell>
        </row>
      </sheetData>
      <sheetData sheetId="14">
        <row r="18">
          <cell r="C18">
            <v>16104768.401</v>
          </cell>
        </row>
      </sheetData>
      <sheetData sheetId="18">
        <row r="14">
          <cell r="D14">
            <v>315968008.15</v>
          </cell>
        </row>
        <row r="15">
          <cell r="D15">
            <v>28550625.267398775</v>
          </cell>
        </row>
      </sheetData>
      <sheetData sheetId="20">
        <row r="24">
          <cell r="E24">
            <v>4988833.44</v>
          </cell>
        </row>
      </sheetData>
      <sheetData sheetId="21">
        <row r="17">
          <cell r="D17">
            <v>183870000</v>
          </cell>
        </row>
        <row r="18">
          <cell r="D18">
            <v>-179592072.68</v>
          </cell>
        </row>
        <row r="19">
          <cell r="D19">
            <v>-4277927.32</v>
          </cell>
        </row>
      </sheetData>
      <sheetData sheetId="22">
        <row r="15">
          <cell r="C15">
            <v>891444.8643999964</v>
          </cell>
        </row>
        <row r="17">
          <cell r="C17">
            <v>2708284</v>
          </cell>
        </row>
        <row r="18">
          <cell r="C18">
            <v>1658527</v>
          </cell>
        </row>
      </sheetData>
      <sheetData sheetId="23">
        <row r="17">
          <cell r="D17">
            <v>-6367302.06</v>
          </cell>
        </row>
        <row r="32">
          <cell r="D32">
            <v>2632383.98</v>
          </cell>
        </row>
        <row r="34">
          <cell r="D34">
            <v>9006094.49</v>
          </cell>
        </row>
        <row r="36">
          <cell r="D36">
            <v>4005570</v>
          </cell>
        </row>
      </sheetData>
      <sheetData sheetId="25">
        <row r="16">
          <cell r="E16">
            <v>44057600</v>
          </cell>
        </row>
      </sheetData>
      <sheetData sheetId="26">
        <row r="15">
          <cell r="E15">
            <v>48240444.8</v>
          </cell>
          <cell r="H15">
            <v>19198422.89</v>
          </cell>
          <cell r="I15">
            <v>69963.62</v>
          </cell>
          <cell r="J15">
            <v>1119505398.11</v>
          </cell>
          <cell r="M15">
            <v>308290674.35999995</v>
          </cell>
        </row>
        <row r="16">
          <cell r="E16">
            <v>24637175.77</v>
          </cell>
        </row>
        <row r="17">
          <cell r="O17">
            <v>5586.97</v>
          </cell>
        </row>
        <row r="18">
          <cell r="E18">
            <v>21463685.28</v>
          </cell>
        </row>
        <row r="21">
          <cell r="E21">
            <v>46485684.01</v>
          </cell>
          <cell r="J21">
            <v>11404519.44</v>
          </cell>
        </row>
        <row r="22">
          <cell r="E22">
            <v>363482751.2</v>
          </cell>
          <cell r="O22">
            <v>233918517.02</v>
          </cell>
        </row>
        <row r="23">
          <cell r="J23">
            <v>264055.82</v>
          </cell>
          <cell r="M23">
            <v>135365.91</v>
          </cell>
        </row>
        <row r="24">
          <cell r="J24">
            <v>17297111.13</v>
          </cell>
          <cell r="M24">
            <v>4536071.46</v>
          </cell>
        </row>
        <row r="25">
          <cell r="C25">
            <v>1692906.76</v>
          </cell>
          <cell r="E25">
            <v>1363461.65</v>
          </cell>
          <cell r="J25">
            <v>2356473.77</v>
          </cell>
          <cell r="M25">
            <v>3005896.42</v>
          </cell>
          <cell r="O25">
            <v>3005889.4</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Report"/>
    </sheetNames>
    <sheetDataSet>
      <sheetData sheetId="0">
        <row r="10">
          <cell r="F10">
            <v>868761.151</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ATA"/>
      <sheetName val="PROPERTIES"/>
      <sheetName val="P_L"/>
      <sheetName val="B_S"/>
      <sheetName val="1_REVENUES_EXPENSES"/>
      <sheetName val="1_ANALYTICAL_EXPENSES"/>
      <sheetName val="STATMENT_CHANGES_EQUITY "/>
      <sheetName val="2_PROPERTY_PLANT_EQUIPMENT"/>
      <sheetName val="3_INTANGIBLE_ASSETS"/>
      <sheetName val="4_INVENTORIES"/>
      <sheetName val="5_TRADE_REC"/>
      <sheetName val="6_OTHER_REC_PREPAY"/>
      <sheetName val="7_CASH"/>
      <sheetName val="8_SHARE_CAPITAL"/>
      <sheetName val="9_RESERVES"/>
      <sheetName val="10_LT_BORR"/>
      <sheetName val="10a_OTHER_LT_LBLTS"/>
      <sheetName val="11_PROVISIONS"/>
      <sheetName val="12_TRADE_CREDITORS"/>
      <sheetName val="13_ST_BORR"/>
      <sheetName val="14_LT_RECEIV"/>
      <sheetName val="15_GOVERM_GRANTS"/>
      <sheetName val="16_OTHER_PAYABL"/>
      <sheetName val="17_INCOME_TAX"/>
      <sheetName val="18_DIVIDENDS"/>
      <sheetName val="19_INVEST_IN_SUBSD"/>
      <sheetName val="GROUP_TRANSACTIONS"/>
      <sheetName val="CONTROLS"/>
      <sheetName val="HELP"/>
      <sheetName val="DRAFT"/>
    </sheetNames>
    <sheetDataSet>
      <sheetData sheetId="9">
        <row r="11">
          <cell r="D11">
            <v>267594694.96028104</v>
          </cell>
        </row>
        <row r="12">
          <cell r="D12">
            <v>74999641.85801268</v>
          </cell>
        </row>
        <row r="13">
          <cell r="D13">
            <v>126385115.55632022</v>
          </cell>
        </row>
        <row r="14">
          <cell r="D14">
            <v>11720314.196500001</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Report"/>
    </sheetNames>
    <sheetDataSet>
      <sheetData sheetId="0">
        <row r="33">
          <cell r="E33">
            <v>23125068.6367</v>
          </cell>
        </row>
        <row r="70">
          <cell r="E70">
            <v>26895128.97000002</v>
          </cell>
        </row>
        <row r="75">
          <cell r="E75">
            <v>4839341.583399998</v>
          </cell>
        </row>
        <row r="78">
          <cell r="E78">
            <v>6108469.5</v>
          </cell>
        </row>
        <row r="82">
          <cell r="E82">
            <v>13869051.380699998</v>
          </cell>
        </row>
        <row r="84">
          <cell r="E84">
            <v>4113902.5979999984</v>
          </cell>
        </row>
        <row r="86">
          <cell r="E86">
            <v>7566058.99869999</v>
          </cell>
        </row>
        <row r="95">
          <cell r="E95">
            <v>17459925.397500005</v>
          </cell>
        </row>
        <row r="100">
          <cell r="E100">
            <v>1067907.1099999996</v>
          </cell>
        </row>
        <row r="102">
          <cell r="E102">
            <v>3338142.24</v>
          </cell>
        </row>
        <row r="105">
          <cell r="E105">
            <v>1532249.2137</v>
          </cell>
        </row>
        <row r="110">
          <cell r="E110">
            <v>3229111.706499999</v>
          </cell>
        </row>
        <row r="114">
          <cell r="E114">
            <v>13302501.210000016</v>
          </cell>
        </row>
        <row r="115">
          <cell r="E115">
            <v>2363938.999</v>
          </cell>
        </row>
        <row r="117">
          <cell r="E117">
            <v>2491170</v>
          </cell>
        </row>
        <row r="118">
          <cell r="E118">
            <v>757200</v>
          </cell>
        </row>
        <row r="127">
          <cell r="E127">
            <v>6304612.573600001</v>
          </cell>
        </row>
        <row r="131">
          <cell r="E131">
            <v>4005570</v>
          </cell>
        </row>
        <row r="134">
          <cell r="E134">
            <v>16757882.926380001</v>
          </cell>
        </row>
        <row r="135">
          <cell r="C135">
            <v>29995858.1963</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Report"/>
    </sheetNames>
    <sheetDataSet>
      <sheetData sheetId="0">
        <row r="27">
          <cell r="E27">
            <v>1692141.5999999999</v>
          </cell>
        </row>
        <row r="29">
          <cell r="E29">
            <v>280988.11</v>
          </cell>
        </row>
        <row r="30">
          <cell r="E30">
            <v>15144076.638796996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lance Sheet"/>
      <sheetName val="Reconciliation Table BS"/>
      <sheetName val="P&amp;L Statement"/>
      <sheetName val="Reconciliation Table P&amp;L"/>
      <sheetName val="Cash Flow Statement (2)"/>
      <sheetName val="Statement of Changes in Equity "/>
      <sheetName val="Note 1-Revenues &amp; Expenses"/>
      <sheetName val="Note 2-Property,Plant&amp;Equipment"/>
      <sheetName val="Note 3 -Intangible Assets"/>
      <sheetName val="Note 4-Inventories"/>
      <sheetName val="Note 5-Trade Receivables"/>
      <sheetName val="Note 6-Receivables&amp;Prepayments"/>
      <sheetName val="Note 7-Cash &amp; Cash Equivalents"/>
      <sheetName val="Note 8-Share Capital"/>
      <sheetName val="Note 9-Reserves"/>
      <sheetName val="Note 10-Long-term Borrowings"/>
      <sheetName val="Note 11-Provisions"/>
      <sheetName val="Note 12-Trade creditors"/>
      <sheetName val="Note 13-Short-term Borrowings"/>
      <sheetName val="Note 14-LT Receivables"/>
      <sheetName val="Note 15 Grants"/>
      <sheetName val="Note 16-Other payables"/>
      <sheetName val="Group Transactions"/>
    </sheetNames>
    <sheetDataSet>
      <sheetData sheetId="21">
        <row r="13">
          <cell r="C13">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heetName val="PROPERTIES"/>
      <sheetName val="MAIN_MENU"/>
      <sheetName val="P_L"/>
      <sheetName val="B_S"/>
      <sheetName val="1_REVENUES_EXPENSES"/>
      <sheetName val="STATMENT_CHANGES_EQUITY "/>
      <sheetName val="2_PROPERTY_PLANT_EQUIPMENT"/>
      <sheetName val="3_INTANGIBLE_ASSETS"/>
      <sheetName val="4_INVENTORIES"/>
      <sheetName val="5_TRADE_REC"/>
      <sheetName val="6_OTHER_REC_PREPAY"/>
      <sheetName val="7_CASH"/>
      <sheetName val="8_SHARE_CAPITAL"/>
      <sheetName val="9_RESERVES"/>
      <sheetName val="10_LT_BORR"/>
      <sheetName val="10a_OTHER_LT_LBLTS"/>
      <sheetName val="11_PROVISIONS"/>
      <sheetName val="12_TRADE_CREDITORS"/>
      <sheetName val="13_ST_BORR"/>
      <sheetName val="14_LT_RECEIV"/>
      <sheetName val="15_GOVERM_GRANTS"/>
      <sheetName val="16_OTHER_PAYABL"/>
      <sheetName val="17_INCOME_TAX"/>
      <sheetName val="18_DIVIDENDS"/>
      <sheetName val="19_INVEST_IN_SUBSD"/>
      <sheetName val="GROUP_TRANSACTIONS"/>
      <sheetName val="CONTROLS"/>
      <sheetName val="HELP"/>
      <sheetName val="DRAFT"/>
    </sheetNames>
    <sheetDataSet>
      <sheetData sheetId="7">
        <row r="17">
          <cell r="B17">
            <v>0</v>
          </cell>
        </row>
        <row r="18">
          <cell r="B18">
            <v>0</v>
          </cell>
        </row>
        <row r="19">
          <cell r="B19">
            <v>0</v>
          </cell>
        </row>
        <row r="24">
          <cell r="B24">
            <v>0</v>
          </cell>
        </row>
        <row r="25">
          <cell r="B25">
            <v>0</v>
          </cell>
        </row>
        <row r="26">
          <cell r="B26">
            <v>0</v>
          </cell>
        </row>
        <row r="27">
          <cell r="B27">
            <v>0</v>
          </cell>
        </row>
      </sheetData>
      <sheetData sheetId="13">
        <row r="22">
          <cell r="A22" t="str">
            <v>ALUMIL MILONAS SA (MOTHER COMPANY)</v>
          </cell>
        </row>
        <row r="23">
          <cell r="A23" t="str">
            <v>Georgios Salpingidhis</v>
          </cell>
        </row>
        <row r="24">
          <cell r="A24" t="str">
            <v>Sotirios Boulios</v>
          </cell>
        </row>
        <row r="25">
          <cell r="A25" t="str">
            <v>Joanis Boulios</v>
          </cell>
        </row>
        <row r="26">
          <cell r="A26" t="str">
            <v>Georgios Mylona</v>
          </cell>
        </row>
        <row r="27">
          <cell r="A27" t="str">
            <v>Evangjelia Mylona</v>
          </cell>
        </row>
        <row r="28">
          <cell r="A28" t="str">
            <v>M/E/Dh Kalludhi</v>
          </cell>
        </row>
      </sheetData>
      <sheetData sheetId="15">
        <row r="31">
          <cell r="C31" t="str">
            <v>Tirana Bank</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A"/>
      <sheetName val="PROPERTIES"/>
      <sheetName val="P_L"/>
      <sheetName val="B_S"/>
      <sheetName val="1_REVENUES_EXPENSES"/>
      <sheetName val="STATMENT_CHANGES_EQUITY "/>
      <sheetName val="2_PROPERTY_PLANT_EQUIPMENT"/>
      <sheetName val="3_INTANGIBLE_ASSETS"/>
      <sheetName val="4_INVENTORIES"/>
      <sheetName val="5_TRADE_REC"/>
      <sheetName val="6_OTHER_REC_PREPAY"/>
      <sheetName val="7_CASH"/>
      <sheetName val="8_SHARE_CAPITAL"/>
      <sheetName val="9_RESERVES"/>
      <sheetName val="10_LT_BORR"/>
      <sheetName val="10a_OTHER_LT_LBLTS"/>
      <sheetName val="11_PROVISIONS"/>
      <sheetName val="12_TRADE_CREDITORS"/>
      <sheetName val="13_ST_BORR"/>
      <sheetName val="14_LT_RECEIV"/>
      <sheetName val="15_GOVERM_GRANTS"/>
      <sheetName val="16_OTHER_PAYABL"/>
      <sheetName val="17_INCOME_TAX"/>
      <sheetName val="18_DIVIDENDS"/>
      <sheetName val="19_INVEST_IN_SUBSD"/>
      <sheetName val="GROUP_TRANSACTIONS"/>
      <sheetName val="CONTROLS"/>
      <sheetName val="HELP"/>
      <sheetName val="DRAFT"/>
    </sheetNames>
    <sheetDataSet>
      <sheetData sheetId="8">
        <row r="14">
          <cell r="C14">
            <v>0</v>
          </cell>
        </row>
      </sheetData>
      <sheetData sheetId="12">
        <row r="22">
          <cell r="B22">
            <v>980148</v>
          </cell>
        </row>
        <row r="23">
          <cell r="B23">
            <v>3043</v>
          </cell>
        </row>
        <row r="24">
          <cell r="B24">
            <v>1491</v>
          </cell>
        </row>
        <row r="25">
          <cell r="B25">
            <v>1432</v>
          </cell>
        </row>
        <row r="26">
          <cell r="B26">
            <v>540</v>
          </cell>
        </row>
        <row r="27">
          <cell r="B27">
            <v>540</v>
          </cell>
        </row>
        <row r="28">
          <cell r="B28">
            <v>540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A"/>
      <sheetName val="TE DHENA"/>
      <sheetName val="MENU"/>
      <sheetName val="Bilanci"/>
      <sheetName val="FITIM HUMBJE"/>
      <sheetName val="Ardhura shpenzime analitike"/>
      <sheetName val="KAPITALET"/>
      <sheetName val="Fluksi i parase"/>
      <sheetName val="2 AAM"/>
      <sheetName val="3 AAJOM"/>
      <sheetName val="4 INVENTARET"/>
      <sheetName val="5 KLIENTE"/>
      <sheetName val="6 KERKESA"/>
      <sheetName val="6.1 SHPEN E SHTYRA"/>
      <sheetName val="7 AKTIVE MONETARE"/>
      <sheetName val="8 KAPITALI"/>
      <sheetName val="9 REZERVAT"/>
      <sheetName val="13 HUARA AFATSHKURTRA"/>
      <sheetName val="11 PROVIZIONE"/>
      <sheetName val="12 FORNITORET"/>
      <sheetName val="10 HUARA AFATGJATA"/>
      <sheetName val="14 AA TE TJERA"/>
      <sheetName val="15 GRANTE"/>
      <sheetName val="16 TE  PAGUESHME TE TJERA"/>
      <sheetName val="17 TATIM FITIMI"/>
      <sheetName val="18 DIVIDENT"/>
      <sheetName val="19 INVESTIME FINANCIARE"/>
      <sheetName val="MARDHENJE TE BRENDSHME"/>
      <sheetName val="KONTROLL"/>
      <sheetName val="B-SH FURNITORE"/>
      <sheetName val="Sheet1"/>
    </sheetNames>
    <sheetDataSet>
      <sheetData sheetId="3">
        <row r="23">
          <cell r="J23">
            <v>8930329.38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A"/>
      <sheetName val="PROPERTIES"/>
      <sheetName val="P_L"/>
      <sheetName val="B_S"/>
      <sheetName val="1_REVENUES_EXPENSES"/>
      <sheetName val="1_ANALYTICAL_EXPENSES"/>
      <sheetName val="STATMENT_CHANGES_EQUITY "/>
      <sheetName val="2_PROPERTY_PLANT_EQUIPMENT"/>
      <sheetName val="3_INTANGIBLE_ASSETS"/>
      <sheetName val="4_INVENTORIES"/>
      <sheetName val="5_TRADE_REC"/>
      <sheetName val="6_OTHER_REC_PREPAY"/>
      <sheetName val="7_CASH"/>
      <sheetName val="8_SHARE_CAPITAL"/>
      <sheetName val="9_RESERVES"/>
      <sheetName val="10_LT_BORR"/>
      <sheetName val="10a_OTHER_LT_LBLTS"/>
      <sheetName val="11_PROVISIONS"/>
      <sheetName val="12_TRADE_CREDITORS"/>
      <sheetName val="13_ST_BORR"/>
      <sheetName val="14_LT_RECEIV"/>
      <sheetName val="15_GOVERM_GRANTS"/>
      <sheetName val="16_OTHER_PAYABL"/>
      <sheetName val="17_INCOME_TAX"/>
      <sheetName val="18_DIVIDENDS"/>
      <sheetName val="19_INVEST_IN_SUBSD"/>
      <sheetName val="GROUP_TRANSACTIONS"/>
      <sheetName val="CONTROLS"/>
      <sheetName val="HELP"/>
      <sheetName val="DRAFT"/>
    </sheetNames>
    <sheetDataSet>
      <sheetData sheetId="7">
        <row r="15">
          <cell r="H15">
            <v>1731169897.75</v>
          </cell>
        </row>
        <row r="20">
          <cell r="H20">
            <v>1906197667.7700002</v>
          </cell>
        </row>
        <row r="28">
          <cell r="H28">
            <v>533201694.97586244</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ATA"/>
      <sheetName val="TE DHENA"/>
      <sheetName val="MENU"/>
      <sheetName val="Bilanci"/>
      <sheetName val="FITIM HUMBJE"/>
      <sheetName val="Ardhura shpenzime analitike"/>
      <sheetName val="KAPITALET"/>
      <sheetName val="Fluksi i parase"/>
      <sheetName val="2 AAM"/>
      <sheetName val="3 AAJOM"/>
      <sheetName val="4 INVENTARET"/>
      <sheetName val="5 KLIENTE"/>
      <sheetName val="6 KERKESA"/>
      <sheetName val="6.1 SHPEN E SHTYRA"/>
      <sheetName val="7 AKTIVE MONETARE"/>
      <sheetName val="8 KAPITALI"/>
      <sheetName val="9 REZERVAT"/>
      <sheetName val="13 HUARA AFATSHKURTRA"/>
      <sheetName val="11 PROVIZIONE"/>
      <sheetName val="12 FURNITORET"/>
      <sheetName val="10 HUARA AFATGJATA"/>
      <sheetName val="14 AA TE TJERA"/>
      <sheetName val="15 GRANTE"/>
      <sheetName val="16 TE  PAGUESHME TE TJERA"/>
      <sheetName val="17 TATIM FITIMI"/>
      <sheetName val="18 DIVIDENT"/>
      <sheetName val="19 INVESTIME FINANCIARE"/>
      <sheetName val="MARDHENJE TE BRENDSHME"/>
      <sheetName val="KONTROLL"/>
      <sheetName val="Deklarata analitike"/>
    </sheetNames>
    <sheetDataSet>
      <sheetData sheetId="3">
        <row r="16">
          <cell r="J16">
            <v>42816283.93</v>
          </cell>
        </row>
        <row r="17">
          <cell r="J17">
            <v>80057448.46</v>
          </cell>
        </row>
        <row r="19">
          <cell r="J19">
            <v>438954065.74</v>
          </cell>
        </row>
        <row r="23">
          <cell r="J23">
            <v>5247200</v>
          </cell>
        </row>
        <row r="43">
          <cell r="J43">
            <v>70969673.42199999</v>
          </cell>
        </row>
        <row r="46">
          <cell r="J46">
            <v>1326603944.42</v>
          </cell>
        </row>
        <row r="47">
          <cell r="J47">
            <v>4138336.32</v>
          </cell>
        </row>
        <row r="60">
          <cell r="J60">
            <v>95726975.82</v>
          </cell>
        </row>
      </sheetData>
      <sheetData sheetId="7">
        <row r="14">
          <cell r="N14">
            <v>1602852678.47</v>
          </cell>
        </row>
        <row r="15">
          <cell r="N15">
            <v>-48607701.57</v>
          </cell>
        </row>
        <row r="16">
          <cell r="N16">
            <v>117719717.38999999</v>
          </cell>
        </row>
        <row r="17">
          <cell r="N17">
            <v>-155464797.84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TA"/>
      <sheetName val="PROPERTIES"/>
      <sheetName val="P_L"/>
      <sheetName val="B_S"/>
      <sheetName val="1_REVENUES_EXPENSES"/>
      <sheetName val="1_ANALYTICAL_EXPENSES"/>
      <sheetName val="STATMENT_CHANGES_EQUITY "/>
      <sheetName val="2_PROPERTY_PLANT_EQUIPMENT"/>
      <sheetName val="3_INTANGIBLE_ASSETS"/>
      <sheetName val="4_INVENTORIES"/>
      <sheetName val="5_TRADE_REC"/>
      <sheetName val="6_OTHER_REC_PREPAY"/>
      <sheetName val="7_CASH"/>
      <sheetName val="8_SHARE_CAPITAL"/>
      <sheetName val="9_RESERVES"/>
      <sheetName val="10_LT_BORR"/>
      <sheetName val="10a_OTHER_LT_LBLTS"/>
      <sheetName val="11_PROVISIONS"/>
      <sheetName val="12_TRADE_CREDITORS"/>
      <sheetName val="13_ST_BORR"/>
      <sheetName val="14_LT_RECEIV"/>
      <sheetName val="15_GOVERM_GRANTS"/>
      <sheetName val="16_OTHER_PAYABL"/>
      <sheetName val="17_INCOME_TAX"/>
      <sheetName val="18_DIVIDENDS"/>
      <sheetName val="19_INVEST_IN_SUBSD"/>
      <sheetName val="GROUP_TRANSACTIONS"/>
      <sheetName val="CONTROLS"/>
      <sheetName val="HELP"/>
      <sheetName val="DRAFT"/>
    </sheetNames>
    <sheetDataSet>
      <sheetData sheetId="7">
        <row r="24">
          <cell r="G24">
            <v>0</v>
          </cell>
        </row>
      </sheetData>
      <sheetData sheetId="9">
        <row r="26">
          <cell r="B26">
            <v>3648686.55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b final"/>
      <sheetName val="BSH"/>
      <sheetName val="PL"/>
      <sheetName val="CF"/>
      <sheetName val="EM"/>
      <sheetName val="7_"/>
      <sheetName val="5_"/>
      <sheetName val="6_"/>
      <sheetName val="4_"/>
      <sheetName val="2_"/>
      <sheetName val="3_"/>
      <sheetName val="19_"/>
      <sheetName val="14_"/>
      <sheetName val="8_"/>
      <sheetName val="9_"/>
      <sheetName val="15_"/>
      <sheetName val="12_"/>
      <sheetName val="16_"/>
      <sheetName val="10_"/>
      <sheetName val="_17"/>
      <sheetName val="1a,b,c,d,e,f,g,h_"/>
      <sheetName val="20_"/>
      <sheetName val="Sheet20"/>
      <sheetName val="Sheet21"/>
      <sheetName val="Sheet22"/>
      <sheetName val="Sheet23"/>
      <sheetName val="Sheet24"/>
      <sheetName val="Sheet25"/>
    </sheetNames>
    <sheetDataSet>
      <sheetData sheetId="20">
        <row r="91">
          <cell r="C9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4.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7.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20.x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6.vml" /><Relationship Id="rId3" Type="http://schemas.openxmlformats.org/officeDocument/2006/relationships/drawing" Target="../drawings/drawing24.x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26.x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27.x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M44"/>
  <sheetViews>
    <sheetView tabSelected="1" zoomScalePageLayoutView="0" workbookViewId="0" topLeftCell="A18">
      <selection activeCell="G35" sqref="G35"/>
    </sheetView>
  </sheetViews>
  <sheetFormatPr defaultColWidth="9.140625" defaultRowHeight="12.75"/>
  <cols>
    <col min="1" max="1" width="2.8515625" style="0" customWidth="1"/>
    <col min="2" max="2" width="7.28125" style="0" customWidth="1"/>
    <col min="3" max="3" width="38.421875" style="0" customWidth="1"/>
    <col min="6" max="6" width="4.140625" style="0" customWidth="1"/>
    <col min="8" max="8" width="3.140625" style="0" customWidth="1"/>
    <col min="10" max="10" width="13.8515625" style="0" customWidth="1"/>
    <col min="11" max="11" width="12.7109375" style="0" customWidth="1"/>
    <col min="12" max="12" width="3.28125" style="0" customWidth="1"/>
  </cols>
  <sheetData>
    <row r="1" ht="13.5" thickBot="1"/>
    <row r="2" spans="2:13" ht="17.25" thickBot="1">
      <c r="B2" s="473" t="s">
        <v>311</v>
      </c>
      <c r="C2" s="474" t="s">
        <v>323</v>
      </c>
      <c r="D2" s="475" t="s">
        <v>324</v>
      </c>
      <c r="E2" s="476" t="s">
        <v>325</v>
      </c>
      <c r="F2" s="477"/>
      <c r="G2" s="478" t="s">
        <v>294</v>
      </c>
      <c r="H2" s="477"/>
      <c r="I2" s="473" t="s">
        <v>326</v>
      </c>
      <c r="J2" s="479" t="s">
        <v>327</v>
      </c>
      <c r="K2" s="480" t="s">
        <v>328</v>
      </c>
      <c r="L2" s="481"/>
      <c r="M2" s="482" t="s">
        <v>325</v>
      </c>
    </row>
    <row r="3" spans="2:13" ht="13.5">
      <c r="B3" s="483">
        <v>1</v>
      </c>
      <c r="C3" s="484" t="s">
        <v>523</v>
      </c>
      <c r="D3" s="485" t="s">
        <v>524</v>
      </c>
      <c r="E3" s="496" t="s">
        <v>329</v>
      </c>
      <c r="F3" s="486"/>
      <c r="G3" s="487" t="s">
        <v>330</v>
      </c>
      <c r="H3" s="486"/>
      <c r="I3" s="488" t="s">
        <v>331</v>
      </c>
      <c r="J3" s="489" t="s">
        <v>332</v>
      </c>
      <c r="K3" s="490" t="s">
        <v>333</v>
      </c>
      <c r="L3" s="491"/>
      <c r="M3" s="492" t="s">
        <v>334</v>
      </c>
    </row>
    <row r="4" spans="2:13" ht="13.5">
      <c r="B4" s="493">
        <v>2</v>
      </c>
      <c r="C4" s="494" t="s">
        <v>537</v>
      </c>
      <c r="D4" s="495" t="s">
        <v>340</v>
      </c>
      <c r="E4" s="496" t="s">
        <v>340</v>
      </c>
      <c r="F4" s="486"/>
      <c r="G4" s="497" t="s">
        <v>335</v>
      </c>
      <c r="H4" s="486"/>
      <c r="I4" s="498" t="s">
        <v>336</v>
      </c>
      <c r="J4" s="499" t="s">
        <v>332</v>
      </c>
      <c r="K4" s="500" t="s">
        <v>337</v>
      </c>
      <c r="L4" s="491"/>
      <c r="M4" s="501" t="s">
        <v>338</v>
      </c>
    </row>
    <row r="5" spans="2:13" ht="14.25" thickBot="1">
      <c r="B5" s="493">
        <v>3</v>
      </c>
      <c r="F5" s="486"/>
      <c r="G5" s="497" t="s">
        <v>341</v>
      </c>
      <c r="H5" s="486"/>
      <c r="I5" s="498" t="s">
        <v>342</v>
      </c>
      <c r="J5" s="499" t="s">
        <v>332</v>
      </c>
      <c r="K5" s="500" t="s">
        <v>343</v>
      </c>
      <c r="L5" s="491"/>
      <c r="M5" s="501" t="s">
        <v>329</v>
      </c>
    </row>
    <row r="6" spans="2:13" ht="14.25" thickBot="1">
      <c r="B6" s="493">
        <v>4</v>
      </c>
      <c r="C6" s="484" t="s">
        <v>538</v>
      </c>
      <c r="D6" s="485" t="s">
        <v>539</v>
      </c>
      <c r="E6" s="898" t="s">
        <v>348</v>
      </c>
      <c r="F6" s="486"/>
      <c r="G6" s="497" t="s">
        <v>344</v>
      </c>
      <c r="H6" s="486"/>
      <c r="I6" s="502" t="s">
        <v>345</v>
      </c>
      <c r="J6" s="503" t="s">
        <v>332</v>
      </c>
      <c r="K6" s="504" t="s">
        <v>520</v>
      </c>
      <c r="L6" s="491"/>
      <c r="M6" s="501" t="s">
        <v>346</v>
      </c>
    </row>
    <row r="7" spans="2:13" ht="13.5">
      <c r="B7" s="493">
        <v>5</v>
      </c>
      <c r="C7" s="494" t="s">
        <v>540</v>
      </c>
      <c r="D7" s="495" t="s">
        <v>541</v>
      </c>
      <c r="E7" s="496" t="s">
        <v>346</v>
      </c>
      <c r="F7" s="486"/>
      <c r="G7" s="497" t="s">
        <v>347</v>
      </c>
      <c r="H7" s="486"/>
      <c r="I7" s="486"/>
      <c r="J7" s="491"/>
      <c r="K7" s="491"/>
      <c r="L7" s="491"/>
      <c r="M7" s="501" t="s">
        <v>348</v>
      </c>
    </row>
    <row r="8" spans="2:13" ht="13.5">
      <c r="B8" s="493">
        <v>6</v>
      </c>
      <c r="C8" s="494" t="s">
        <v>542</v>
      </c>
      <c r="D8" s="495" t="s">
        <v>543</v>
      </c>
      <c r="E8" s="496" t="s">
        <v>361</v>
      </c>
      <c r="F8" s="486"/>
      <c r="G8" s="497" t="s">
        <v>349</v>
      </c>
      <c r="H8" s="486"/>
      <c r="I8" s="486"/>
      <c r="J8" s="491"/>
      <c r="K8" s="491"/>
      <c r="L8" s="491"/>
      <c r="M8" s="501" t="s">
        <v>350</v>
      </c>
    </row>
    <row r="9" spans="2:13" ht="13.5">
      <c r="B9" s="493">
        <v>7</v>
      </c>
      <c r="C9" s="494" t="s">
        <v>544</v>
      </c>
      <c r="D9" s="495" t="s">
        <v>545</v>
      </c>
      <c r="E9" s="496" t="s">
        <v>352</v>
      </c>
      <c r="F9" s="486"/>
      <c r="G9" s="497" t="s">
        <v>351</v>
      </c>
      <c r="H9" s="486"/>
      <c r="I9" s="486"/>
      <c r="J9" s="491"/>
      <c r="K9" s="491"/>
      <c r="L9" s="491"/>
      <c r="M9" s="501" t="s">
        <v>352</v>
      </c>
    </row>
    <row r="10" spans="2:13" ht="13.5">
      <c r="B10" s="493">
        <v>8</v>
      </c>
      <c r="C10" s="494" t="s">
        <v>546</v>
      </c>
      <c r="D10" s="495" t="s">
        <v>547</v>
      </c>
      <c r="E10" s="496" t="s">
        <v>334</v>
      </c>
      <c r="F10" s="486"/>
      <c r="G10" s="497" t="s">
        <v>353</v>
      </c>
      <c r="H10" s="486"/>
      <c r="I10" s="486"/>
      <c r="J10" s="491"/>
      <c r="K10" s="491"/>
      <c r="L10" s="491"/>
      <c r="M10" s="501" t="s">
        <v>354</v>
      </c>
    </row>
    <row r="11" spans="2:13" ht="13.5">
      <c r="B11" s="493">
        <v>9</v>
      </c>
      <c r="C11" s="494" t="s">
        <v>548</v>
      </c>
      <c r="D11" s="495" t="s">
        <v>549</v>
      </c>
      <c r="E11" s="496" t="s">
        <v>354</v>
      </c>
      <c r="F11" s="486"/>
      <c r="G11" s="497" t="s">
        <v>355</v>
      </c>
      <c r="H11" s="486"/>
      <c r="I11" s="486"/>
      <c r="J11" s="491"/>
      <c r="K11" s="491"/>
      <c r="L11" s="491"/>
      <c r="M11" s="501" t="s">
        <v>356</v>
      </c>
    </row>
    <row r="12" spans="2:13" ht="13.5">
      <c r="B12" s="493">
        <v>10</v>
      </c>
      <c r="C12" s="494" t="s">
        <v>550</v>
      </c>
      <c r="D12" s="495" t="s">
        <v>551</v>
      </c>
      <c r="E12" s="496" t="s">
        <v>354</v>
      </c>
      <c r="F12" s="486"/>
      <c r="G12" s="505"/>
      <c r="H12" s="486"/>
      <c r="I12" s="486"/>
      <c r="J12" s="491"/>
      <c r="K12" s="491"/>
      <c r="L12" s="491"/>
      <c r="M12" s="501" t="s">
        <v>357</v>
      </c>
    </row>
    <row r="13" spans="2:13" ht="13.5">
      <c r="B13" s="493">
        <v>11</v>
      </c>
      <c r="C13" s="494" t="s">
        <v>552</v>
      </c>
      <c r="D13" s="495" t="s">
        <v>553</v>
      </c>
      <c r="E13" s="496" t="s">
        <v>360</v>
      </c>
      <c r="F13" s="486"/>
      <c r="G13" s="505"/>
      <c r="H13" s="486"/>
      <c r="I13" s="486"/>
      <c r="J13" s="491"/>
      <c r="K13" s="491"/>
      <c r="L13" s="491"/>
      <c r="M13" s="501" t="s">
        <v>358</v>
      </c>
    </row>
    <row r="14" spans="2:13" ht="13.5">
      <c r="B14" s="493">
        <v>12</v>
      </c>
      <c r="C14" s="494" t="s">
        <v>554</v>
      </c>
      <c r="D14" s="495" t="s">
        <v>555</v>
      </c>
      <c r="E14" s="496" t="s">
        <v>334</v>
      </c>
      <c r="F14" s="486"/>
      <c r="G14" s="505"/>
      <c r="H14" s="486"/>
      <c r="I14" s="486"/>
      <c r="J14" s="491"/>
      <c r="K14" s="491"/>
      <c r="L14" s="491"/>
      <c r="M14" s="501" t="s">
        <v>359</v>
      </c>
    </row>
    <row r="15" spans="2:13" ht="13.5">
      <c r="B15" s="493">
        <v>13</v>
      </c>
      <c r="C15" s="494" t="s">
        <v>556</v>
      </c>
      <c r="D15" s="495" t="s">
        <v>557</v>
      </c>
      <c r="E15" s="496" t="s">
        <v>338</v>
      </c>
      <c r="F15" s="486"/>
      <c r="G15" s="505"/>
      <c r="H15" s="486"/>
      <c r="I15" s="486"/>
      <c r="J15" s="491"/>
      <c r="K15" s="491"/>
      <c r="L15" s="491"/>
      <c r="M15" s="501" t="s">
        <v>360</v>
      </c>
    </row>
    <row r="16" spans="2:13" ht="14.25" thickBot="1">
      <c r="B16" s="493">
        <v>14</v>
      </c>
      <c r="C16" s="494" t="s">
        <v>558</v>
      </c>
      <c r="D16" s="495" t="s">
        <v>559</v>
      </c>
      <c r="E16" s="496" t="s">
        <v>356</v>
      </c>
      <c r="F16" s="486"/>
      <c r="G16" s="506"/>
      <c r="H16" s="486"/>
      <c r="I16" s="486"/>
      <c r="J16" s="491"/>
      <c r="K16" s="491"/>
      <c r="L16" s="491"/>
      <c r="M16" s="501" t="s">
        <v>361</v>
      </c>
    </row>
    <row r="17" spans="2:13" ht="13.5">
      <c r="B17" s="493">
        <v>15</v>
      </c>
      <c r="C17" s="494" t="s">
        <v>560</v>
      </c>
      <c r="D17" s="495" t="s">
        <v>561</v>
      </c>
      <c r="E17" s="496" t="s">
        <v>357</v>
      </c>
      <c r="F17" s="486"/>
      <c r="G17" s="486"/>
      <c r="H17" s="486"/>
      <c r="I17" s="486"/>
      <c r="J17" s="491"/>
      <c r="K17" s="491"/>
      <c r="L17" s="491"/>
      <c r="M17" s="501" t="s">
        <v>362</v>
      </c>
    </row>
    <row r="18" spans="2:13" ht="13.5">
      <c r="B18" s="493">
        <v>16</v>
      </c>
      <c r="C18" s="494" t="s">
        <v>562</v>
      </c>
      <c r="D18" s="495" t="s">
        <v>563</v>
      </c>
      <c r="E18" s="496" t="s">
        <v>334</v>
      </c>
      <c r="F18" s="486"/>
      <c r="G18" s="486"/>
      <c r="H18" s="486"/>
      <c r="I18" s="486"/>
      <c r="J18" s="491"/>
      <c r="K18" s="491"/>
      <c r="L18" s="491"/>
      <c r="M18" s="501" t="s">
        <v>363</v>
      </c>
    </row>
    <row r="19" spans="2:13" ht="13.5">
      <c r="B19" s="493">
        <v>17</v>
      </c>
      <c r="C19" s="494" t="s">
        <v>564</v>
      </c>
      <c r="D19" s="495" t="s">
        <v>565</v>
      </c>
      <c r="E19" s="496" t="s">
        <v>352</v>
      </c>
      <c r="F19" s="486"/>
      <c r="G19" s="486"/>
      <c r="H19" s="486"/>
      <c r="I19" s="486"/>
      <c r="J19" s="491"/>
      <c r="K19" s="491"/>
      <c r="L19" s="491"/>
      <c r="M19" s="507" t="s">
        <v>364</v>
      </c>
    </row>
    <row r="20" spans="2:13" ht="13.5">
      <c r="B20" s="493">
        <v>18</v>
      </c>
      <c r="C20" s="494" t="s">
        <v>566</v>
      </c>
      <c r="D20" s="495" t="s">
        <v>567</v>
      </c>
      <c r="E20" s="496" t="s">
        <v>359</v>
      </c>
      <c r="F20" s="486"/>
      <c r="G20" s="486"/>
      <c r="H20" s="486"/>
      <c r="I20" s="486"/>
      <c r="J20" s="491"/>
      <c r="K20" s="491"/>
      <c r="L20" s="491"/>
      <c r="M20" s="507" t="s">
        <v>364</v>
      </c>
    </row>
    <row r="21" spans="2:13" ht="13.5">
      <c r="B21" s="493">
        <v>19</v>
      </c>
      <c r="C21" s="494" t="s">
        <v>568</v>
      </c>
      <c r="D21" s="495" t="s">
        <v>569</v>
      </c>
      <c r="E21" s="496" t="s">
        <v>360</v>
      </c>
      <c r="F21" s="486"/>
      <c r="G21" s="486"/>
      <c r="H21" s="486"/>
      <c r="I21" s="486"/>
      <c r="J21" s="491"/>
      <c r="K21" s="491"/>
      <c r="L21" s="491"/>
      <c r="M21" s="507" t="s">
        <v>364</v>
      </c>
    </row>
    <row r="22" spans="2:13" ht="14.25" thickBot="1">
      <c r="B22" s="493">
        <v>20</v>
      </c>
      <c r="C22" s="494" t="s">
        <v>570</v>
      </c>
      <c r="D22" s="495" t="s">
        <v>571</v>
      </c>
      <c r="E22" s="496" t="s">
        <v>358</v>
      </c>
      <c r="F22" s="486"/>
      <c r="G22" s="486"/>
      <c r="H22" s="486"/>
      <c r="I22" s="486"/>
      <c r="J22" s="491"/>
      <c r="K22" s="491"/>
      <c r="L22" s="491"/>
      <c r="M22" s="508" t="s">
        <v>365</v>
      </c>
    </row>
    <row r="23" spans="2:13" ht="13.5">
      <c r="B23" s="493">
        <v>21</v>
      </c>
      <c r="C23" s="494" t="s">
        <v>572</v>
      </c>
      <c r="D23" s="495" t="s">
        <v>573</v>
      </c>
      <c r="E23" s="496" t="s">
        <v>361</v>
      </c>
      <c r="F23" s="486"/>
      <c r="G23" s="486"/>
      <c r="H23" s="486"/>
      <c r="I23" s="486"/>
      <c r="J23" s="491"/>
      <c r="K23" s="491"/>
      <c r="L23" s="491"/>
      <c r="M23" s="509"/>
    </row>
    <row r="24" spans="2:13" ht="13.5">
      <c r="B24" s="493">
        <v>22</v>
      </c>
      <c r="C24" s="494" t="s">
        <v>574</v>
      </c>
      <c r="D24" s="495" t="s">
        <v>575</v>
      </c>
      <c r="E24" s="496" t="s">
        <v>362</v>
      </c>
      <c r="F24" s="486"/>
      <c r="G24" s="486"/>
      <c r="H24" s="486"/>
      <c r="I24" s="486"/>
      <c r="J24" s="491"/>
      <c r="K24" s="491"/>
      <c r="L24" s="491"/>
      <c r="M24" s="509"/>
    </row>
    <row r="25" spans="2:13" ht="13.5">
      <c r="B25" s="493">
        <v>23</v>
      </c>
      <c r="C25" s="494" t="s">
        <v>576</v>
      </c>
      <c r="D25" s="495" t="s">
        <v>577</v>
      </c>
      <c r="E25" s="496" t="s">
        <v>361</v>
      </c>
      <c r="F25" s="486"/>
      <c r="G25" s="486"/>
      <c r="H25" s="486"/>
      <c r="I25" s="486"/>
      <c r="J25" s="491"/>
      <c r="K25" s="491"/>
      <c r="L25" s="491"/>
      <c r="M25" s="509"/>
    </row>
    <row r="26" spans="2:13" ht="13.5">
      <c r="B26" s="493">
        <v>24</v>
      </c>
      <c r="C26" s="494" t="s">
        <v>578</v>
      </c>
      <c r="D26" s="495" t="s">
        <v>325</v>
      </c>
      <c r="E26" s="496" t="s">
        <v>334</v>
      </c>
      <c r="F26" s="486"/>
      <c r="G26" s="486"/>
      <c r="H26" s="486"/>
      <c r="I26" s="486"/>
      <c r="J26" s="491"/>
      <c r="K26" s="491"/>
      <c r="L26" s="491"/>
      <c r="M26" s="509"/>
    </row>
    <row r="27" spans="2:13" ht="13.5">
      <c r="B27" s="493">
        <v>25</v>
      </c>
      <c r="C27" s="494" t="s">
        <v>579</v>
      </c>
      <c r="D27" s="495" t="s">
        <v>580</v>
      </c>
      <c r="E27" s="496" t="s">
        <v>346</v>
      </c>
      <c r="F27" s="486"/>
      <c r="G27" s="486"/>
      <c r="H27" s="486"/>
      <c r="I27" s="486"/>
      <c r="J27" s="491"/>
      <c r="K27" s="491"/>
      <c r="L27" s="491"/>
      <c r="M27" s="509"/>
    </row>
    <row r="28" spans="2:13" ht="13.5">
      <c r="B28" s="493">
        <v>26</v>
      </c>
      <c r="C28" s="494" t="s">
        <v>339</v>
      </c>
      <c r="D28" s="495" t="s">
        <v>340</v>
      </c>
      <c r="E28" s="496" t="s">
        <v>340</v>
      </c>
      <c r="F28" s="486"/>
      <c r="G28" s="486"/>
      <c r="H28" s="486"/>
      <c r="I28" s="486"/>
      <c r="J28" s="491"/>
      <c r="K28" s="491"/>
      <c r="L28" s="491"/>
      <c r="M28" s="509"/>
    </row>
    <row r="29" spans="2:13" ht="13.5">
      <c r="B29" s="493">
        <v>27</v>
      </c>
      <c r="C29" s="494" t="s">
        <v>581</v>
      </c>
      <c r="D29" s="495" t="s">
        <v>524</v>
      </c>
      <c r="E29" s="496" t="s">
        <v>334</v>
      </c>
      <c r="F29" s="486"/>
      <c r="G29" s="486"/>
      <c r="H29" s="486"/>
      <c r="I29" s="486"/>
      <c r="J29" s="491"/>
      <c r="K29" s="491"/>
      <c r="L29" s="491"/>
      <c r="M29" s="509"/>
    </row>
    <row r="30" spans="2:13" ht="13.5">
      <c r="B30" s="493">
        <v>28</v>
      </c>
      <c r="C30" s="494" t="s">
        <v>582</v>
      </c>
      <c r="D30" s="495" t="s">
        <v>583</v>
      </c>
      <c r="E30" s="496" t="s">
        <v>334</v>
      </c>
      <c r="F30" s="486"/>
      <c r="G30" s="486"/>
      <c r="H30" s="486"/>
      <c r="I30" s="486"/>
      <c r="J30" s="491"/>
      <c r="K30" s="491"/>
      <c r="L30" s="491"/>
      <c r="M30" s="509"/>
    </row>
    <row r="31" spans="2:13" ht="13.5">
      <c r="B31" s="493">
        <v>29</v>
      </c>
      <c r="C31" s="494" t="s">
        <v>584</v>
      </c>
      <c r="D31" s="495" t="s">
        <v>585</v>
      </c>
      <c r="E31" s="496" t="s">
        <v>334</v>
      </c>
      <c r="F31" s="486"/>
      <c r="G31" s="486"/>
      <c r="H31" s="486"/>
      <c r="I31" s="486"/>
      <c r="J31" s="491"/>
      <c r="K31" s="491"/>
      <c r="L31" s="491"/>
      <c r="M31" s="509"/>
    </row>
    <row r="32" spans="2:13" ht="13.5">
      <c r="B32" s="493">
        <v>30</v>
      </c>
      <c r="C32" s="494" t="s">
        <v>586</v>
      </c>
      <c r="D32" s="495" t="s">
        <v>587</v>
      </c>
      <c r="E32" s="496" t="s">
        <v>334</v>
      </c>
      <c r="F32" s="486"/>
      <c r="G32" s="486"/>
      <c r="H32" s="486"/>
      <c r="I32" s="486"/>
      <c r="J32" s="491"/>
      <c r="K32" s="491"/>
      <c r="L32" s="491"/>
      <c r="M32" s="509"/>
    </row>
    <row r="33" spans="2:13" ht="13.5">
      <c r="B33" s="493">
        <v>31</v>
      </c>
      <c r="C33" s="494" t="s">
        <v>588</v>
      </c>
      <c r="D33" s="495" t="s">
        <v>589</v>
      </c>
      <c r="E33" s="496" t="s">
        <v>334</v>
      </c>
      <c r="F33" s="486"/>
      <c r="G33" s="486"/>
      <c r="H33" s="486"/>
      <c r="I33" s="486"/>
      <c r="J33" s="491"/>
      <c r="K33" s="491"/>
      <c r="L33" s="491"/>
      <c r="M33" s="509"/>
    </row>
    <row r="34" spans="2:13" ht="13.5">
      <c r="B34" s="493">
        <v>32</v>
      </c>
      <c r="C34" s="494" t="s">
        <v>590</v>
      </c>
      <c r="D34" s="495" t="s">
        <v>591</v>
      </c>
      <c r="E34" s="496" t="s">
        <v>334</v>
      </c>
      <c r="F34" s="486"/>
      <c r="G34" s="486"/>
      <c r="H34" s="486"/>
      <c r="I34" s="486"/>
      <c r="J34" s="491"/>
      <c r="K34" s="491"/>
      <c r="L34" s="491"/>
      <c r="M34" s="509"/>
    </row>
    <row r="35" spans="2:13" ht="13.5">
      <c r="B35" s="493">
        <v>33</v>
      </c>
      <c r="C35" s="494" t="s">
        <v>592</v>
      </c>
      <c r="D35" s="495" t="s">
        <v>593</v>
      </c>
      <c r="E35" s="496" t="s">
        <v>334</v>
      </c>
      <c r="F35" s="486"/>
      <c r="G35" s="486"/>
      <c r="H35" s="486"/>
      <c r="I35" s="486"/>
      <c r="J35" s="491"/>
      <c r="K35" s="491"/>
      <c r="L35" s="491"/>
      <c r="M35" s="509"/>
    </row>
    <row r="36" spans="2:13" ht="13.5">
      <c r="B36" s="493">
        <v>34</v>
      </c>
      <c r="C36" s="494" t="s">
        <v>537</v>
      </c>
      <c r="D36" s="495" t="s">
        <v>594</v>
      </c>
      <c r="E36" s="496" t="s">
        <v>334</v>
      </c>
      <c r="F36" s="486"/>
      <c r="G36" s="486"/>
      <c r="H36" s="486"/>
      <c r="I36" s="486"/>
      <c r="J36" s="491"/>
      <c r="K36" s="491"/>
      <c r="L36" s="491"/>
      <c r="M36" s="509"/>
    </row>
    <row r="37" spans="2:13" ht="13.5">
      <c r="B37" s="493">
        <v>35</v>
      </c>
      <c r="C37" s="494" t="s">
        <v>595</v>
      </c>
      <c r="D37" s="495" t="s">
        <v>596</v>
      </c>
      <c r="E37" s="496" t="s">
        <v>361</v>
      </c>
      <c r="F37" s="486"/>
      <c r="G37" s="486"/>
      <c r="H37" s="486"/>
      <c r="I37" s="486"/>
      <c r="J37" s="491"/>
      <c r="K37" s="491"/>
      <c r="L37" s="491"/>
      <c r="M37" s="509"/>
    </row>
    <row r="38" spans="2:13" ht="13.5">
      <c r="B38" s="493">
        <v>36</v>
      </c>
      <c r="C38" s="494" t="s">
        <v>597</v>
      </c>
      <c r="D38" s="495" t="s">
        <v>598</v>
      </c>
      <c r="E38" s="496" t="s">
        <v>334</v>
      </c>
      <c r="F38" s="486"/>
      <c r="G38" s="486"/>
      <c r="H38" s="486"/>
      <c r="I38" s="486"/>
      <c r="J38" s="491"/>
      <c r="K38" s="491"/>
      <c r="L38" s="491"/>
      <c r="M38" s="509"/>
    </row>
    <row r="39" spans="2:13" ht="13.5">
      <c r="B39" s="493">
        <v>37</v>
      </c>
      <c r="C39" s="1059" t="s">
        <v>713</v>
      </c>
      <c r="D39" s="249" t="s">
        <v>524</v>
      </c>
      <c r="E39" s="496" t="s">
        <v>334</v>
      </c>
      <c r="F39" s="486"/>
      <c r="G39" s="486"/>
      <c r="H39" s="486"/>
      <c r="I39" s="486"/>
      <c r="J39" s="491"/>
      <c r="K39" s="491"/>
      <c r="L39" s="491"/>
      <c r="M39" s="509"/>
    </row>
    <row r="40" spans="2:13" ht="13.5">
      <c r="B40" s="493">
        <v>38</v>
      </c>
      <c r="C40" s="494" t="s">
        <v>714</v>
      </c>
      <c r="D40" s="495" t="s">
        <v>715</v>
      </c>
      <c r="E40" s="496" t="s">
        <v>334</v>
      </c>
      <c r="F40" s="486"/>
      <c r="G40" s="486"/>
      <c r="H40" s="486"/>
      <c r="I40" s="486"/>
      <c r="J40" s="491"/>
      <c r="K40" s="491"/>
      <c r="L40" s="491"/>
      <c r="M40" s="509"/>
    </row>
    <row r="41" spans="2:13" ht="13.5">
      <c r="B41" s="493">
        <v>39</v>
      </c>
      <c r="C41" s="494" t="s">
        <v>339</v>
      </c>
      <c r="D41" s="495" t="s">
        <v>340</v>
      </c>
      <c r="E41" s="496" t="s">
        <v>340</v>
      </c>
      <c r="F41" s="180"/>
      <c r="G41" s="180"/>
      <c r="H41" s="180"/>
      <c r="I41" s="180"/>
      <c r="J41" s="180"/>
      <c r="K41" s="180"/>
      <c r="L41" s="180"/>
      <c r="M41" s="369"/>
    </row>
    <row r="42" spans="2:13" ht="14.25" thickBot="1">
      <c r="B42" s="510">
        <v>40</v>
      </c>
      <c r="C42" s="511" t="s">
        <v>339</v>
      </c>
      <c r="D42" s="512" t="s">
        <v>340</v>
      </c>
      <c r="E42" s="513" t="s">
        <v>340</v>
      </c>
      <c r="F42" s="180"/>
      <c r="G42" s="180"/>
      <c r="H42" s="180"/>
      <c r="I42" s="180"/>
      <c r="J42" s="180"/>
      <c r="K42" s="180"/>
      <c r="L42" s="180"/>
      <c r="M42" s="369"/>
    </row>
    <row r="43" spans="2:13" ht="14.25" thickBot="1">
      <c r="B43" s="385"/>
      <c r="C43" s="385"/>
      <c r="D43" s="385"/>
      <c r="E43" s="385"/>
      <c r="F43" s="385"/>
      <c r="G43" s="385"/>
      <c r="H43" s="385"/>
      <c r="I43" s="385"/>
      <c r="J43" s="385"/>
      <c r="K43" s="385"/>
      <c r="L43" s="385"/>
      <c r="M43" s="386"/>
    </row>
    <row r="44" spans="2:13" ht="13.5">
      <c r="B44" s="514"/>
      <c r="C44" s="514"/>
      <c r="D44" s="514"/>
      <c r="E44" s="514"/>
      <c r="F44" s="514"/>
      <c r="G44" s="514"/>
      <c r="H44" s="514"/>
      <c r="I44" s="514"/>
      <c r="J44" s="514"/>
      <c r="K44" s="514"/>
      <c r="L44" s="514"/>
      <c r="M44" s="514"/>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C54"/>
  <sheetViews>
    <sheetView tabSelected="1" zoomScalePageLayoutView="0" workbookViewId="0" topLeftCell="A46">
      <selection activeCell="G35" sqref="G35"/>
    </sheetView>
  </sheetViews>
  <sheetFormatPr defaultColWidth="9.140625" defaultRowHeight="12.75"/>
  <cols>
    <col min="1" max="1" width="58.8515625" style="0" customWidth="1"/>
    <col min="2" max="2" width="26.00390625" style="0" customWidth="1"/>
    <col min="3" max="3" width="24.140625" style="0" customWidth="1"/>
  </cols>
  <sheetData>
    <row r="1" spans="1:3" ht="14.25" thickBot="1">
      <c r="A1" s="327"/>
      <c r="B1" s="344" t="str">
        <f>'2 AAM'!B1</f>
        <v>ALM</v>
      </c>
      <c r="C1" s="314"/>
    </row>
    <row r="2" spans="1:3" ht="14.25" thickBot="1">
      <c r="A2" s="328"/>
      <c r="B2" s="344" t="str">
        <f>'2 AAM'!B2</f>
        <v>ALUMIL ALBANIA SHPK</v>
      </c>
      <c r="C2" s="105"/>
    </row>
    <row r="3" spans="1:3" ht="14.25" thickBot="1">
      <c r="A3" s="328"/>
      <c r="B3" s="344" t="str">
        <f>'2 AAM'!B3</f>
        <v>01/01/2013 -31/12/2013</v>
      </c>
      <c r="C3" s="105"/>
    </row>
    <row r="4" spans="1:3" ht="14.25" thickBot="1">
      <c r="A4" s="328"/>
      <c r="B4" s="344" t="str">
        <f>'2 AAM'!B4</f>
        <v>ALL</v>
      </c>
      <c r="C4" s="105"/>
    </row>
    <row r="5" spans="1:3" ht="13.5">
      <c r="A5" s="328"/>
      <c r="B5" s="344" t="str">
        <f>'2 AAM'!B5</f>
        <v>Renata Fejzaj</v>
      </c>
      <c r="C5" s="105"/>
    </row>
    <row r="6" spans="1:3" ht="13.5">
      <c r="A6" s="55"/>
      <c r="B6" s="104"/>
      <c r="C6" s="105"/>
    </row>
    <row r="7" spans="1:3" ht="13.5">
      <c r="A7" s="55"/>
      <c r="B7" s="104"/>
      <c r="C7" s="105"/>
    </row>
    <row r="8" spans="1:3" ht="13.5">
      <c r="A8" s="55"/>
      <c r="B8" s="104"/>
      <c r="C8" s="105"/>
    </row>
    <row r="9" spans="1:3" ht="13.5">
      <c r="A9" s="55"/>
      <c r="B9" s="104"/>
      <c r="C9" s="105"/>
    </row>
    <row r="10" spans="1:3" ht="13.5">
      <c r="A10" s="55"/>
      <c r="B10" s="104"/>
      <c r="C10" s="105"/>
    </row>
    <row r="11" spans="1:3" ht="30" thickBot="1">
      <c r="A11" s="696"/>
      <c r="B11" s="697"/>
      <c r="C11" s="698"/>
    </row>
    <row r="12" spans="1:3" ht="14.25" thickBot="1">
      <c r="A12" s="106" t="s">
        <v>164</v>
      </c>
      <c r="B12" s="873" t="str">
        <f>'TE DHENA'!J18</f>
        <v>31/12/2013</v>
      </c>
      <c r="C12" s="798" t="str">
        <f>" 31/12/"&amp;VLOOKUP('TE DHENA'!C18-1,DATA!$B$3:$G$16,6,FALSE)</f>
        <v> 31/12/2012</v>
      </c>
    </row>
    <row r="13" spans="1:3" ht="13.5">
      <c r="A13" s="107"/>
      <c r="B13" s="108"/>
      <c r="C13" s="700"/>
    </row>
    <row r="14" spans="1:3" ht="19.5" customHeight="1">
      <c r="A14" s="89" t="s">
        <v>723</v>
      </c>
      <c r="B14" s="912">
        <v>0</v>
      </c>
      <c r="C14" s="913">
        <v>0</v>
      </c>
    </row>
    <row r="15" spans="1:3" ht="24.75" customHeight="1">
      <c r="A15" s="89" t="s">
        <v>724</v>
      </c>
      <c r="B15" s="912">
        <f>C18</f>
        <v>2001200</v>
      </c>
      <c r="C15" s="913">
        <v>1469200</v>
      </c>
    </row>
    <row r="16" spans="1:3" ht="24.75" customHeight="1">
      <c r="A16" s="109" t="s">
        <v>165</v>
      </c>
      <c r="B16" s="902">
        <v>0</v>
      </c>
      <c r="C16" s="914">
        <v>0</v>
      </c>
    </row>
    <row r="17" spans="1:3" ht="24.75" customHeight="1">
      <c r="A17" s="110" t="s">
        <v>166</v>
      </c>
      <c r="B17" s="902">
        <v>0</v>
      </c>
      <c r="C17" s="914">
        <v>532000</v>
      </c>
    </row>
    <row r="18" spans="1:3" ht="24.75" customHeight="1">
      <c r="A18" s="111" t="s">
        <v>722</v>
      </c>
      <c r="B18" s="915">
        <f>SUM(B14:B17)</f>
        <v>2001200</v>
      </c>
      <c r="C18" s="916">
        <f>SUM(C14:C17)</f>
        <v>2001200</v>
      </c>
    </row>
    <row r="19" spans="1:3" ht="24.75" customHeight="1">
      <c r="A19" s="107"/>
      <c r="B19" s="917"/>
      <c r="C19" s="918"/>
    </row>
    <row r="20" spans="1:3" ht="24.75" customHeight="1">
      <c r="A20" s="106" t="s">
        <v>167</v>
      </c>
      <c r="B20" s="917"/>
      <c r="C20" s="918"/>
    </row>
    <row r="21" spans="1:3" ht="24.75" customHeight="1">
      <c r="A21" s="107"/>
      <c r="B21" s="917"/>
      <c r="C21" s="918"/>
    </row>
    <row r="22" spans="1:3" ht="24.75" customHeight="1">
      <c r="A22" s="89" t="str">
        <f>A14</f>
        <v>Gjendje ne 01.01.2013 (per software)</v>
      </c>
      <c r="B22" s="912">
        <v>0</v>
      </c>
      <c r="C22" s="913">
        <v>0</v>
      </c>
    </row>
    <row r="23" spans="1:3" ht="24.75" customHeight="1">
      <c r="A23" s="89" t="str">
        <f>A15</f>
        <v>Gjendje ne 01.01.2013 (per asete te tjere)</v>
      </c>
      <c r="B23" s="912">
        <f>C26</f>
        <v>670136.6666666666</v>
      </c>
      <c r="C23" s="913">
        <v>523216.6666666666</v>
      </c>
    </row>
    <row r="24" spans="1:3" ht="24.75" customHeight="1">
      <c r="A24" s="109" t="s">
        <v>168</v>
      </c>
      <c r="B24" s="902">
        <v>0</v>
      </c>
      <c r="C24" s="914">
        <v>0</v>
      </c>
    </row>
    <row r="25" spans="1:3" ht="24.75" customHeight="1">
      <c r="A25" s="110" t="s">
        <v>169</v>
      </c>
      <c r="B25" s="902">
        <f>'[11]3_INTANGIBLE_ASSETS'!$B$28</f>
        <v>164120.00013698632</v>
      </c>
      <c r="C25" s="914">
        <v>146920</v>
      </c>
    </row>
    <row r="26" spans="1:3" ht="24.75" customHeight="1">
      <c r="A26" s="111" t="str">
        <f>A18</f>
        <v>Gjendje 31.12.2013</v>
      </c>
      <c r="B26" s="915">
        <f>SUM(B22:B25)</f>
        <v>834256.6668036529</v>
      </c>
      <c r="C26" s="916">
        <f>SUM(C22:C25)</f>
        <v>670136.6666666666</v>
      </c>
    </row>
    <row r="27" spans="1:3" ht="24.75" customHeight="1">
      <c r="A27" s="89"/>
      <c r="B27" s="917"/>
      <c r="C27" s="918"/>
    </row>
    <row r="28" spans="1:3" ht="24.75" customHeight="1">
      <c r="A28" s="89"/>
      <c r="B28" s="917"/>
      <c r="C28" s="918"/>
    </row>
    <row r="29" spans="1:3" ht="31.5" customHeight="1">
      <c r="A29" s="107" t="s">
        <v>170</v>
      </c>
      <c r="B29" s="906">
        <f>B14+B16-B22-B24</f>
        <v>0</v>
      </c>
      <c r="C29" s="907"/>
    </row>
    <row r="30" spans="1:3" ht="24.75" customHeight="1">
      <c r="A30" s="114" t="s">
        <v>727</v>
      </c>
      <c r="B30" s="906">
        <f>B15+B17-B23-B25</f>
        <v>1166943.333196347</v>
      </c>
      <c r="C30" s="907">
        <f>C15+C17-C23-C25</f>
        <v>1331063.3333333335</v>
      </c>
    </row>
    <row r="31" spans="1:3" ht="23.25" customHeight="1" thickBot="1">
      <c r="A31" s="115" t="s">
        <v>171</v>
      </c>
      <c r="B31" s="1031">
        <f>B29+B30</f>
        <v>1166943.333196347</v>
      </c>
      <c r="C31" s="1104">
        <f>C29+C30</f>
        <v>1331063.3333333335</v>
      </c>
    </row>
    <row r="32" spans="1:3" ht="14.25" thickTop="1">
      <c r="A32" s="55"/>
      <c r="B32" s="113"/>
      <c r="C32" s="105"/>
    </row>
    <row r="33" spans="1:3" ht="13.5">
      <c r="A33" s="55"/>
      <c r="B33" s="104"/>
      <c r="C33" s="105"/>
    </row>
    <row r="34" spans="1:3" ht="13.5">
      <c r="A34" s="55"/>
      <c r="B34" s="104"/>
      <c r="C34" s="105"/>
    </row>
    <row r="35" spans="1:3" ht="13.5">
      <c r="A35" s="55"/>
      <c r="B35" s="104"/>
      <c r="C35" s="105"/>
    </row>
    <row r="36" spans="1:3" ht="13.5">
      <c r="A36" s="55"/>
      <c r="B36" s="104"/>
      <c r="C36" s="105"/>
    </row>
    <row r="37" spans="1:3" ht="13.5">
      <c r="A37" s="55"/>
      <c r="B37" s="104"/>
      <c r="C37" s="105"/>
    </row>
    <row r="38" spans="1:3" ht="13.5">
      <c r="A38" s="55"/>
      <c r="B38" s="104"/>
      <c r="C38" s="105"/>
    </row>
    <row r="39" spans="1:3" ht="13.5">
      <c r="A39" s="55"/>
      <c r="B39" s="104"/>
      <c r="C39" s="105"/>
    </row>
    <row r="40" spans="1:3" ht="13.5">
      <c r="A40" s="55"/>
      <c r="B40" s="104"/>
      <c r="C40" s="105"/>
    </row>
    <row r="41" spans="1:3" ht="13.5">
      <c r="A41" s="55"/>
      <c r="B41" s="104"/>
      <c r="C41" s="105"/>
    </row>
    <row r="42" spans="1:3" ht="13.5">
      <c r="A42" s="55"/>
      <c r="B42" s="104"/>
      <c r="C42" s="105"/>
    </row>
    <row r="43" spans="1:3" ht="13.5">
      <c r="A43" s="55"/>
      <c r="B43" s="104"/>
      <c r="C43" s="105"/>
    </row>
    <row r="44" spans="1:3" ht="13.5">
      <c r="A44" s="55"/>
      <c r="B44" s="104"/>
      <c r="C44" s="105"/>
    </row>
    <row r="45" spans="1:3" ht="13.5">
      <c r="A45" s="55"/>
      <c r="B45" s="104"/>
      <c r="C45" s="105"/>
    </row>
    <row r="46" spans="1:3" ht="13.5">
      <c r="A46" s="55"/>
      <c r="B46" s="104"/>
      <c r="C46" s="105"/>
    </row>
    <row r="47" spans="1:3" ht="13.5">
      <c r="A47" s="55"/>
      <c r="B47" s="104"/>
      <c r="C47" s="105"/>
    </row>
    <row r="48" spans="1:3" ht="13.5">
      <c r="A48" s="55"/>
      <c r="B48" s="104"/>
      <c r="C48" s="105"/>
    </row>
    <row r="49" spans="1:3" ht="13.5">
      <c r="A49" s="55"/>
      <c r="B49" s="104"/>
      <c r="C49" s="105"/>
    </row>
    <row r="50" spans="1:3" ht="13.5">
      <c r="A50" s="55"/>
      <c r="B50" s="104"/>
      <c r="C50" s="105"/>
    </row>
    <row r="51" spans="1:3" ht="13.5">
      <c r="A51" s="55"/>
      <c r="B51" s="104"/>
      <c r="C51" s="105"/>
    </row>
    <row r="52" spans="1:3" ht="13.5">
      <c r="A52" s="55"/>
      <c r="B52" s="104"/>
      <c r="C52" s="105"/>
    </row>
    <row r="53" spans="1:3" ht="14.25" thickBot="1">
      <c r="A53" s="75"/>
      <c r="B53" s="699"/>
      <c r="C53" s="592"/>
    </row>
    <row r="54" spans="1:3" ht="12.75">
      <c r="A54" s="5"/>
      <c r="B54" s="5"/>
      <c r="C54" s="5"/>
    </row>
  </sheetData>
  <sheetProtection/>
  <printOptions/>
  <pageMargins left="0.75" right="0.75" top="0.54" bottom="0.52" header="0.5" footer="0.5"/>
  <pageSetup horizontalDpi="600" verticalDpi="600" orientation="portrait" paperSize="9" scale="80" r:id="rId2"/>
  <drawing r:id="rId1"/>
</worksheet>
</file>

<file path=xl/worksheets/sheet11.xml><?xml version="1.0" encoding="utf-8"?>
<worksheet xmlns="http://schemas.openxmlformats.org/spreadsheetml/2006/main" xmlns:r="http://schemas.openxmlformats.org/officeDocument/2006/relationships">
  <dimension ref="A1:G48"/>
  <sheetViews>
    <sheetView tabSelected="1" zoomScale="90" zoomScaleNormal="90" zoomScalePageLayoutView="0" workbookViewId="0" topLeftCell="A22">
      <selection activeCell="G35" sqref="G35"/>
    </sheetView>
  </sheetViews>
  <sheetFormatPr defaultColWidth="9.140625" defaultRowHeight="12.75"/>
  <cols>
    <col min="1" max="1" width="74.57421875" style="0" customWidth="1"/>
    <col min="2" max="2" width="35.7109375" style="0" customWidth="1"/>
    <col min="3" max="3" width="32.7109375" style="0" customWidth="1"/>
    <col min="4" max="4" width="28.28125" style="0" customWidth="1"/>
    <col min="5" max="5" width="29.28125" style="0" customWidth="1"/>
  </cols>
  <sheetData>
    <row r="1" spans="1:6" ht="14.25" thickBot="1">
      <c r="A1" s="327"/>
      <c r="B1" s="344" t="str">
        <f>'2 AAM'!B1</f>
        <v>ALM</v>
      </c>
      <c r="C1" s="99"/>
      <c r="D1" s="99"/>
      <c r="E1" s="99"/>
      <c r="F1" s="314"/>
    </row>
    <row r="2" spans="1:6" ht="14.25" thickBot="1">
      <c r="A2" s="328"/>
      <c r="B2" s="344" t="str">
        <f>'2 AAM'!B2</f>
        <v>ALUMIL ALBANIA SHPK</v>
      </c>
      <c r="C2" s="65"/>
      <c r="D2" s="65"/>
      <c r="E2" s="65"/>
      <c r="F2" s="105"/>
    </row>
    <row r="3" spans="1:6" ht="14.25" thickBot="1">
      <c r="A3" s="328"/>
      <c r="B3" s="344" t="str">
        <f>'2 AAM'!B3</f>
        <v>01/01/2013 -31/12/2013</v>
      </c>
      <c r="C3" s="65"/>
      <c r="D3" s="65"/>
      <c r="E3" s="65"/>
      <c r="F3" s="105"/>
    </row>
    <row r="4" spans="1:6" ht="14.25" thickBot="1">
      <c r="A4" s="328"/>
      <c r="B4" s="344" t="str">
        <f>'2 AAM'!B4</f>
        <v>ALL</v>
      </c>
      <c r="C4" s="65"/>
      <c r="D4" s="65"/>
      <c r="E4" s="65"/>
      <c r="F4" s="105"/>
    </row>
    <row r="5" spans="1:6" ht="13.5">
      <c r="A5" s="328"/>
      <c r="B5" s="344" t="str">
        <f>'2 AAM'!B5</f>
        <v>Renata Fejzaj</v>
      </c>
      <c r="C5" s="65"/>
      <c r="D5" s="65"/>
      <c r="E5" s="65"/>
      <c r="F5" s="105"/>
    </row>
    <row r="6" spans="1:6" ht="16.5">
      <c r="A6" s="701"/>
      <c r="B6" s="65"/>
      <c r="C6" s="65"/>
      <c r="D6" s="65"/>
      <c r="E6" s="65"/>
      <c r="F6" s="105"/>
    </row>
    <row r="7" spans="1:6" ht="12.75">
      <c r="A7" s="657"/>
      <c r="B7" s="28"/>
      <c r="C7" s="28"/>
      <c r="D7" s="28"/>
      <c r="E7" s="28"/>
      <c r="F7" s="156"/>
    </row>
    <row r="8" spans="1:7" ht="12.75">
      <c r="A8" s="155"/>
      <c r="B8" s="28"/>
      <c r="C8" s="28"/>
      <c r="D8" s="28"/>
      <c r="E8" s="28"/>
      <c r="F8" s="156"/>
      <c r="G8" s="28"/>
    </row>
    <row r="9" spans="1:7" ht="13.5" thickBot="1">
      <c r="A9" s="155"/>
      <c r="B9" s="28"/>
      <c r="C9" s="28"/>
      <c r="D9" s="28"/>
      <c r="E9" s="28"/>
      <c r="F9" s="156"/>
      <c r="G9" s="28"/>
    </row>
    <row r="10" spans="1:7" ht="40.5" customHeight="1">
      <c r="A10" s="127"/>
      <c r="B10" s="128" t="s">
        <v>177</v>
      </c>
      <c r="C10" s="128" t="s">
        <v>172</v>
      </c>
      <c r="D10" s="128" t="s">
        <v>178</v>
      </c>
      <c r="E10" s="129" t="s">
        <v>179</v>
      </c>
      <c r="F10" s="702"/>
      <c r="G10" s="28"/>
    </row>
    <row r="11" spans="1:7" ht="19.5" customHeight="1">
      <c r="A11" s="110" t="s">
        <v>173</v>
      </c>
      <c r="B11" s="902">
        <v>275722634</v>
      </c>
      <c r="C11" s="919"/>
      <c r="D11" s="902">
        <f>'[13]4_INVENTORIES'!$D$11</f>
        <v>267594694.96028104</v>
      </c>
      <c r="E11" s="903">
        <f>B11+C11-D11</f>
        <v>8127939.039718956</v>
      </c>
      <c r="F11" s="105"/>
      <c r="G11" s="28"/>
    </row>
    <row r="12" spans="1:7" ht="19.5" customHeight="1">
      <c r="A12" s="116" t="s">
        <v>174</v>
      </c>
      <c r="B12" s="902">
        <v>95114797.85365954</v>
      </c>
      <c r="C12" s="902">
        <f>'[11]4_INVENTORIES'!$C$12</f>
        <v>1101138748.1078002</v>
      </c>
      <c r="D12" s="902">
        <f>'[13]4_INVENTORIES'!$D$12</f>
        <v>74999641.85801268</v>
      </c>
      <c r="E12" s="903">
        <f>B12+C12-D12</f>
        <v>1121253904.1034472</v>
      </c>
      <c r="F12" s="105"/>
      <c r="G12" s="28"/>
    </row>
    <row r="13" spans="1:7" ht="19.5" customHeight="1">
      <c r="A13" s="110" t="s">
        <v>181</v>
      </c>
      <c r="B13" s="902">
        <v>130624535.49028945</v>
      </c>
      <c r="C13" s="902">
        <f>'[11]4_INVENTORIES'!$C$13</f>
        <v>204808432.09739727</v>
      </c>
      <c r="D13" s="902">
        <f>'[13]4_INVENTORIES'!$D$13</f>
        <v>126385115.55632022</v>
      </c>
      <c r="E13" s="903">
        <f>B13+C13-D13</f>
        <v>209047852.0313665</v>
      </c>
      <c r="F13" s="105"/>
      <c r="G13" s="28"/>
    </row>
    <row r="14" spans="1:7" ht="19.5" customHeight="1">
      <c r="A14" s="110" t="s">
        <v>175</v>
      </c>
      <c r="B14" s="902">
        <v>17860921.29789994</v>
      </c>
      <c r="C14" s="902">
        <f>'[4]4_INVENTORIES'!$C$14</f>
        <v>0</v>
      </c>
      <c r="D14" s="902">
        <f>'[13]4_INVENTORIES'!$D$14</f>
        <v>11720314.196500001</v>
      </c>
      <c r="E14" s="903">
        <f>B14+C14-D14</f>
        <v>6140607.101399938</v>
      </c>
      <c r="F14" s="105"/>
      <c r="G14" s="28"/>
    </row>
    <row r="15" spans="1:7" ht="19.5" customHeight="1">
      <c r="A15" s="117" t="s">
        <v>176</v>
      </c>
      <c r="B15" s="920">
        <f>SUM(B11:B14)</f>
        <v>519322888.6418489</v>
      </c>
      <c r="C15" s="920">
        <f>SUM(C11:C14)</f>
        <v>1305947180.2051976</v>
      </c>
      <c r="D15" s="920">
        <f>SUM(D11:D14)</f>
        <v>480699766.5711139</v>
      </c>
      <c r="E15" s="921">
        <f>SUM(E11:E14)</f>
        <v>1344570302.2759326</v>
      </c>
      <c r="F15" s="703"/>
      <c r="G15" s="28"/>
    </row>
    <row r="16" spans="1:7" ht="19.5" customHeight="1">
      <c r="A16" s="118"/>
      <c r="B16" s="119"/>
      <c r="C16" s="119"/>
      <c r="D16" s="119"/>
      <c r="E16" s="130"/>
      <c r="F16" s="105"/>
      <c r="G16" s="28"/>
    </row>
    <row r="17" spans="1:7" ht="19.5" customHeight="1">
      <c r="A17" s="120" t="s">
        <v>180</v>
      </c>
      <c r="B17" s="922">
        <v>3648686.55</v>
      </c>
      <c r="C17" s="923"/>
      <c r="D17" s="922">
        <f>B30</f>
        <v>3648686.55</v>
      </c>
      <c r="E17" s="924">
        <f>D17-B17</f>
        <v>0</v>
      </c>
      <c r="F17" s="105"/>
      <c r="G17" s="28"/>
    </row>
    <row r="18" spans="1:7" ht="19.5" customHeight="1" thickBot="1">
      <c r="A18" s="121" t="s">
        <v>109</v>
      </c>
      <c r="B18" s="925">
        <f>B15-B17</f>
        <v>515674202.0918489</v>
      </c>
      <c r="C18" s="925">
        <f>C15-C17</f>
        <v>1305947180.2051976</v>
      </c>
      <c r="D18" s="925">
        <f>D15-D17</f>
        <v>477051080.0211139</v>
      </c>
      <c r="E18" s="925">
        <f>E15-E17</f>
        <v>1344570302.2759326</v>
      </c>
      <c r="F18" s="703"/>
      <c r="G18" s="28"/>
    </row>
    <row r="19" spans="1:7" ht="19.5" customHeight="1" thickTop="1">
      <c r="A19" s="704"/>
      <c r="B19" s="705"/>
      <c r="C19" s="705"/>
      <c r="D19" s="705"/>
      <c r="E19" s="705"/>
      <c r="F19" s="703"/>
      <c r="G19" s="28"/>
    </row>
    <row r="20" spans="1:7" ht="19.5" customHeight="1">
      <c r="A20" s="704"/>
      <c r="B20" s="705"/>
      <c r="C20" s="705"/>
      <c r="D20" s="705"/>
      <c r="E20" s="705"/>
      <c r="F20" s="703"/>
      <c r="G20" s="28"/>
    </row>
    <row r="21" spans="1:7" ht="19.5" customHeight="1">
      <c r="A21" s="110"/>
      <c r="B21" s="87"/>
      <c r="C21" s="87"/>
      <c r="D21" s="87"/>
      <c r="E21" s="65"/>
      <c r="F21" s="105"/>
      <c r="G21" s="28"/>
    </row>
    <row r="22" spans="1:7" ht="19.5" customHeight="1">
      <c r="A22" s="110"/>
      <c r="B22" s="87"/>
      <c r="C22" s="87"/>
      <c r="D22" s="87"/>
      <c r="E22" s="65"/>
      <c r="F22" s="105"/>
      <c r="G22" s="28"/>
    </row>
    <row r="23" spans="1:7" ht="19.5" customHeight="1">
      <c r="A23" s="110"/>
      <c r="B23" s="87"/>
      <c r="C23" s="87"/>
      <c r="D23" s="87"/>
      <c r="E23" s="65"/>
      <c r="F23" s="105"/>
      <c r="G23" s="28"/>
    </row>
    <row r="24" spans="1:7" ht="19.5" customHeight="1">
      <c r="A24" s="107"/>
      <c r="B24" s="112"/>
      <c r="C24" s="112"/>
      <c r="D24" s="112"/>
      <c r="E24" s="65"/>
      <c r="F24" s="105"/>
      <c r="G24" s="28"/>
    </row>
    <row r="25" spans="1:7" ht="19.5" customHeight="1">
      <c r="A25" s="122"/>
      <c r="B25" s="126" t="s">
        <v>722</v>
      </c>
      <c r="C25" s="126" t="s">
        <v>712</v>
      </c>
      <c r="D25" s="65"/>
      <c r="E25" s="65"/>
      <c r="F25" s="105"/>
      <c r="G25" s="28"/>
    </row>
    <row r="26" spans="1:7" ht="19.5" customHeight="1">
      <c r="A26" s="110" t="str">
        <f>A11</f>
        <v>Produkte te gatshme</v>
      </c>
      <c r="B26" s="60">
        <f>'[8]4_INVENTORIES'!$B$26</f>
        <v>3648686.55</v>
      </c>
      <c r="C26" s="60">
        <v>3648686.55</v>
      </c>
      <c r="D26" s="65"/>
      <c r="E26" s="65"/>
      <c r="F26" s="105"/>
      <c r="G26" s="28"/>
    </row>
    <row r="27" spans="1:7" ht="19.5" customHeight="1">
      <c r="A27" s="110" t="str">
        <f>A12</f>
        <v>Lende te para,te konsumueshme,pjese nderrimi.</v>
      </c>
      <c r="B27" s="60">
        <v>0</v>
      </c>
      <c r="C27" s="60">
        <v>0</v>
      </c>
      <c r="D27" s="65"/>
      <c r="E27" s="65"/>
      <c r="F27" s="105"/>
      <c r="G27" s="28"/>
    </row>
    <row r="28" spans="1:7" ht="19.5" customHeight="1">
      <c r="A28" s="110" t="str">
        <f>A13</f>
        <v>Mallra per rishitje.</v>
      </c>
      <c r="B28" s="60">
        <v>0</v>
      </c>
      <c r="C28" s="60">
        <v>0</v>
      </c>
      <c r="D28" s="65"/>
      <c r="E28" s="65"/>
      <c r="F28" s="105"/>
      <c r="G28" s="28"/>
    </row>
    <row r="29" spans="1:7" ht="19.5" customHeight="1">
      <c r="A29" s="110" t="str">
        <f>A14</f>
        <v>Nenprodukte dhe mbeturina.</v>
      </c>
      <c r="B29" s="60">
        <v>0</v>
      </c>
      <c r="C29" s="60">
        <v>0</v>
      </c>
      <c r="D29" s="65"/>
      <c r="E29" s="65"/>
      <c r="F29" s="105"/>
      <c r="G29" s="28"/>
    </row>
    <row r="30" spans="1:7" ht="19.5" customHeight="1" thickBot="1">
      <c r="A30" s="123" t="s">
        <v>109</v>
      </c>
      <c r="B30" s="124">
        <f>SUM(B26:B29)</f>
        <v>3648686.55</v>
      </c>
      <c r="C30" s="124">
        <v>3648686.55</v>
      </c>
      <c r="D30" s="125"/>
      <c r="E30" s="125"/>
      <c r="F30" s="703"/>
      <c r="G30" s="28"/>
    </row>
    <row r="31" spans="1:7" ht="14.25" thickTop="1">
      <c r="A31" s="122"/>
      <c r="B31" s="65"/>
      <c r="C31" s="65"/>
      <c r="D31" s="65"/>
      <c r="E31" s="65"/>
      <c r="F31" s="105"/>
      <c r="G31" s="28"/>
    </row>
    <row r="32" spans="1:7" ht="13.5">
      <c r="A32" s="63"/>
      <c r="B32" s="71"/>
      <c r="C32" s="65"/>
      <c r="D32" s="65"/>
      <c r="E32" s="65"/>
      <c r="F32" s="105"/>
      <c r="G32" s="28"/>
    </row>
    <row r="33" spans="1:7" ht="13.5">
      <c r="A33" s="122"/>
      <c r="B33" s="65"/>
      <c r="C33" s="65"/>
      <c r="D33" s="65"/>
      <c r="E33" s="65"/>
      <c r="F33" s="105"/>
      <c r="G33" s="28"/>
    </row>
    <row r="34" spans="1:7" ht="13.5">
      <c r="A34" s="55"/>
      <c r="B34" s="65"/>
      <c r="C34" s="65"/>
      <c r="D34" s="65"/>
      <c r="E34" s="65"/>
      <c r="F34" s="105"/>
      <c r="G34" s="28"/>
    </row>
    <row r="35" spans="1:7" ht="13.5">
      <c r="A35" s="55"/>
      <c r="B35" s="65"/>
      <c r="C35" s="65"/>
      <c r="D35" s="65"/>
      <c r="E35" s="65"/>
      <c r="F35" s="105"/>
      <c r="G35" s="28"/>
    </row>
    <row r="36" spans="1:7" ht="13.5">
      <c r="A36" s="55"/>
      <c r="B36" s="65"/>
      <c r="C36" s="65"/>
      <c r="D36" s="65"/>
      <c r="E36" s="65"/>
      <c r="F36" s="105"/>
      <c r="G36" s="28"/>
    </row>
    <row r="37" spans="1:7" ht="13.5">
      <c r="A37" s="55"/>
      <c r="B37" s="65"/>
      <c r="C37" s="65"/>
      <c r="D37" s="65"/>
      <c r="E37" s="65"/>
      <c r="F37" s="105"/>
      <c r="G37" s="28"/>
    </row>
    <row r="38" spans="1:7" ht="13.5">
      <c r="A38" s="55"/>
      <c r="B38" s="65"/>
      <c r="C38" s="65"/>
      <c r="D38" s="65"/>
      <c r="E38" s="65"/>
      <c r="F38" s="105"/>
      <c r="G38" s="28"/>
    </row>
    <row r="39" spans="1:7" ht="13.5">
      <c r="A39" s="55"/>
      <c r="B39" s="65"/>
      <c r="C39" s="65"/>
      <c r="D39" s="65"/>
      <c r="E39" s="65"/>
      <c r="F39" s="105"/>
      <c r="G39" s="28"/>
    </row>
    <row r="40" spans="1:7" ht="13.5">
      <c r="A40" s="55"/>
      <c r="B40" s="65"/>
      <c r="C40" s="65"/>
      <c r="D40" s="65"/>
      <c r="E40" s="65"/>
      <c r="F40" s="105"/>
      <c r="G40" s="28"/>
    </row>
    <row r="41" spans="1:7" ht="13.5">
      <c r="A41" s="55"/>
      <c r="B41" s="65"/>
      <c r="C41" s="65"/>
      <c r="D41" s="65"/>
      <c r="E41" s="65"/>
      <c r="F41" s="105"/>
      <c r="G41" s="28"/>
    </row>
    <row r="42" spans="1:7" ht="13.5">
      <c r="A42" s="55"/>
      <c r="B42" s="65"/>
      <c r="C42" s="65"/>
      <c r="D42" s="65"/>
      <c r="E42" s="65"/>
      <c r="F42" s="105"/>
      <c r="G42" s="28"/>
    </row>
    <row r="43" spans="1:7" ht="14.25" thickBot="1">
      <c r="A43" s="75"/>
      <c r="B43" s="67"/>
      <c r="C43" s="67"/>
      <c r="D43" s="67"/>
      <c r="E43" s="67"/>
      <c r="F43" s="342"/>
      <c r="G43" s="28"/>
    </row>
    <row r="44" spans="1:7" ht="13.5">
      <c r="A44" s="70"/>
      <c r="B44" s="65"/>
      <c r="C44" s="65"/>
      <c r="D44" s="65"/>
      <c r="E44" s="65"/>
      <c r="F44" s="70"/>
      <c r="G44" s="28"/>
    </row>
    <row r="45" spans="1:7" ht="13.5">
      <c r="A45" s="70"/>
      <c r="B45" s="65"/>
      <c r="C45" s="65"/>
      <c r="D45" s="65"/>
      <c r="E45" s="65"/>
      <c r="F45" s="70"/>
      <c r="G45" s="28"/>
    </row>
    <row r="46" spans="1:7" ht="13.5">
      <c r="A46" s="70"/>
      <c r="B46" s="65"/>
      <c r="C46" s="65"/>
      <c r="D46" s="65"/>
      <c r="E46" s="65"/>
      <c r="F46" s="70"/>
      <c r="G46" s="28"/>
    </row>
    <row r="47" spans="1:7" ht="13.5">
      <c r="A47" s="70"/>
      <c r="B47" s="65"/>
      <c r="C47" s="65"/>
      <c r="D47" s="65"/>
      <c r="E47" s="65"/>
      <c r="F47" s="70"/>
      <c r="G47" s="28"/>
    </row>
    <row r="48" spans="1:7" ht="13.5">
      <c r="A48" s="70"/>
      <c r="B48" s="65"/>
      <c r="C48" s="65"/>
      <c r="D48" s="65"/>
      <c r="E48" s="65"/>
      <c r="F48" s="70"/>
      <c r="G48" s="28"/>
    </row>
  </sheetData>
  <sheetProtection/>
  <printOptions/>
  <pageMargins left="0.75" right="1.26" top="1" bottom="1" header="0.5" footer="0.5"/>
  <pageSetup horizontalDpi="600" verticalDpi="600" orientation="landscape" paperSize="9" scale="60" r:id="rId2"/>
  <drawing r:id="rId1"/>
</worksheet>
</file>

<file path=xl/worksheets/sheet12.xml><?xml version="1.0" encoding="utf-8"?>
<worksheet xmlns="http://schemas.openxmlformats.org/spreadsheetml/2006/main" xmlns:r="http://schemas.openxmlformats.org/officeDocument/2006/relationships">
  <dimension ref="A1:F51"/>
  <sheetViews>
    <sheetView tabSelected="1" zoomScalePageLayoutView="0" workbookViewId="0" topLeftCell="A1">
      <selection activeCell="G35" sqref="G35"/>
    </sheetView>
  </sheetViews>
  <sheetFormatPr defaultColWidth="9.140625" defaultRowHeight="12.75"/>
  <cols>
    <col min="1" max="1" width="46.8515625" style="0" customWidth="1"/>
    <col min="2" max="2" width="26.421875" style="0" customWidth="1"/>
    <col min="3" max="3" width="22.140625" style="0" customWidth="1"/>
  </cols>
  <sheetData>
    <row r="1" spans="1:6" ht="14.25" thickBot="1">
      <c r="A1" s="327"/>
      <c r="B1" s="344" t="str">
        <f>'4 INVENTARET'!B1</f>
        <v>ALM</v>
      </c>
      <c r="C1" s="706"/>
      <c r="D1" s="707"/>
      <c r="E1" s="707"/>
      <c r="F1" s="708"/>
    </row>
    <row r="2" spans="1:6" ht="14.25" thickBot="1">
      <c r="A2" s="328"/>
      <c r="B2" s="344" t="str">
        <f>'4 INVENTARET'!B2</f>
        <v>ALUMIL ALBANIA SHPK</v>
      </c>
      <c r="C2" s="133"/>
      <c r="D2" s="134"/>
      <c r="E2" s="134"/>
      <c r="F2" s="709"/>
    </row>
    <row r="3" spans="1:6" ht="14.25" thickBot="1">
      <c r="A3" s="328"/>
      <c r="B3" s="344" t="str">
        <f>'4 INVENTARET'!B3</f>
        <v>01/01/2013 -31/12/2013</v>
      </c>
      <c r="C3" s="133"/>
      <c r="D3" s="134"/>
      <c r="E3" s="134"/>
      <c r="F3" s="709"/>
    </row>
    <row r="4" spans="1:6" ht="14.25" thickBot="1">
      <c r="A4" s="328"/>
      <c r="B4" s="344" t="str">
        <f>'4 INVENTARET'!B4</f>
        <v>ALL</v>
      </c>
      <c r="C4" s="133"/>
      <c r="D4" s="134"/>
      <c r="E4" s="134"/>
      <c r="F4" s="709"/>
    </row>
    <row r="5" spans="1:6" ht="13.5">
      <c r="A5" s="328"/>
      <c r="B5" s="344" t="str">
        <f>'4 INVENTARET'!B5</f>
        <v>Renata Fejzaj</v>
      </c>
      <c r="C5" s="133"/>
      <c r="D5" s="134"/>
      <c r="E5" s="134"/>
      <c r="F5" s="709"/>
    </row>
    <row r="6" spans="1:6" ht="15.75">
      <c r="A6" s="710"/>
      <c r="B6" s="132"/>
      <c r="C6" s="133"/>
      <c r="D6" s="134"/>
      <c r="E6" s="134"/>
      <c r="F6" s="709"/>
    </row>
    <row r="7" spans="1:6" ht="19.5" customHeight="1">
      <c r="A7" s="710"/>
      <c r="B7" s="132"/>
      <c r="C7" s="133"/>
      <c r="D7" s="134"/>
      <c r="E7" s="134"/>
      <c r="F7" s="709"/>
    </row>
    <row r="8" spans="1:6" ht="19.5" customHeight="1" thickBot="1">
      <c r="A8" s="696"/>
      <c r="B8" s="697"/>
      <c r="C8" s="697"/>
      <c r="D8" s="134"/>
      <c r="E8" s="134"/>
      <c r="F8" s="709"/>
    </row>
    <row r="9" spans="1:6" ht="19.5" customHeight="1">
      <c r="A9" s="151"/>
      <c r="B9" s="158" t="str">
        <f>'3 AAJOM'!B12</f>
        <v>31/12/2013</v>
      </c>
      <c r="C9" s="158" t="str">
        <f>'3 AAJOM'!C12</f>
        <v> 31/12/2012</v>
      </c>
      <c r="D9" s="136"/>
      <c r="E9" s="136"/>
      <c r="F9" s="719"/>
    </row>
    <row r="10" spans="1:6" ht="19.5" customHeight="1">
      <c r="A10" s="137" t="s">
        <v>525</v>
      </c>
      <c r="B10" s="926">
        <f>'[11]5_TRADE_REC'!$B$13</f>
        <v>236929993.39</v>
      </c>
      <c r="C10" s="902">
        <v>316284643.59</v>
      </c>
      <c r="D10" s="138"/>
      <c r="E10" s="138"/>
      <c r="F10" s="720"/>
    </row>
    <row r="11" spans="1:6" ht="19.5" customHeight="1">
      <c r="A11" s="137" t="s">
        <v>526</v>
      </c>
      <c r="B11" s="926">
        <f>'[11]5_TRADE_REC'!$B$14:$B$14</f>
        <v>57518201.29118651</v>
      </c>
      <c r="C11" s="927">
        <v>27600434.160336435</v>
      </c>
      <c r="D11" s="140"/>
      <c r="E11" s="140"/>
      <c r="F11" s="721"/>
    </row>
    <row r="12" spans="1:6" ht="19.5" customHeight="1">
      <c r="A12" s="137"/>
      <c r="B12" s="139">
        <v>0</v>
      </c>
      <c r="C12" s="153">
        <v>0</v>
      </c>
      <c r="D12" s="140"/>
      <c r="E12" s="140"/>
      <c r="F12" s="721"/>
    </row>
    <row r="13" spans="1:6" ht="19.5" customHeight="1">
      <c r="A13" s="141"/>
      <c r="B13" s="139">
        <v>0</v>
      </c>
      <c r="C13" s="153">
        <v>0</v>
      </c>
      <c r="D13" s="140"/>
      <c r="E13" s="140"/>
      <c r="F13" s="721"/>
    </row>
    <row r="14" spans="1:6" ht="19.5" customHeight="1">
      <c r="A14" s="141"/>
      <c r="B14" s="139">
        <v>0</v>
      </c>
      <c r="C14" s="153">
        <v>0</v>
      </c>
      <c r="D14" s="140"/>
      <c r="E14" s="140"/>
      <c r="F14" s="721"/>
    </row>
    <row r="15" spans="1:6" ht="19.5" customHeight="1">
      <c r="A15" s="141" t="s">
        <v>182</v>
      </c>
      <c r="B15" s="139">
        <v>0</v>
      </c>
      <c r="C15" s="153">
        <v>0</v>
      </c>
      <c r="D15" s="140"/>
      <c r="E15" s="140"/>
      <c r="F15" s="721"/>
    </row>
    <row r="16" spans="1:6" ht="19.5" customHeight="1">
      <c r="A16" s="141" t="s">
        <v>182</v>
      </c>
      <c r="B16" s="139">
        <v>0</v>
      </c>
      <c r="C16" s="153">
        <v>0</v>
      </c>
      <c r="D16" s="140"/>
      <c r="E16" s="140"/>
      <c r="F16" s="721"/>
    </row>
    <row r="17" spans="1:6" ht="19.5" customHeight="1">
      <c r="A17" s="722" t="s">
        <v>189</v>
      </c>
      <c r="B17" s="920">
        <f>SUM(B10:B16)</f>
        <v>294448194.6811865</v>
      </c>
      <c r="C17" s="928">
        <v>343885077.7503364</v>
      </c>
      <c r="D17" s="144"/>
      <c r="E17" s="144"/>
      <c r="F17" s="723"/>
    </row>
    <row r="18" spans="1:6" ht="19.5" customHeight="1">
      <c r="A18" s="137"/>
      <c r="B18" s="905"/>
      <c r="C18" s="903"/>
      <c r="D18" s="140"/>
      <c r="E18" s="140"/>
      <c r="F18" s="721"/>
    </row>
    <row r="19" spans="1:6" ht="19.5" customHeight="1">
      <c r="A19" s="137" t="s">
        <v>186</v>
      </c>
      <c r="B19" s="926">
        <f>B34</f>
        <v>2307206.75</v>
      </c>
      <c r="C19" s="927">
        <v>2307206.75</v>
      </c>
      <c r="D19" s="140"/>
      <c r="E19" s="140"/>
      <c r="F19" s="721"/>
    </row>
    <row r="20" spans="1:6" ht="19.5" customHeight="1">
      <c r="A20" s="722" t="s">
        <v>190</v>
      </c>
      <c r="B20" s="929">
        <f>B17-B19</f>
        <v>292140987.9311865</v>
      </c>
      <c r="C20" s="930">
        <v>341577871.0003364</v>
      </c>
      <c r="D20" s="144"/>
      <c r="E20" s="144"/>
      <c r="F20" s="723"/>
    </row>
    <row r="21" spans="1:6" ht="19.5" customHeight="1">
      <c r="A21" s="145"/>
      <c r="B21" s="132"/>
      <c r="C21" s="154"/>
      <c r="D21" s="140"/>
      <c r="E21" s="140"/>
      <c r="F21" s="721"/>
    </row>
    <row r="22" spans="1:6" ht="19.5" customHeight="1">
      <c r="A22" s="145"/>
      <c r="B22" s="132"/>
      <c r="C22" s="146"/>
      <c r="D22" s="140"/>
      <c r="E22" s="140"/>
      <c r="F22" s="721"/>
    </row>
    <row r="23" spans="1:6" ht="19.5" customHeight="1">
      <c r="A23" s="145"/>
      <c r="B23" s="132"/>
      <c r="C23" s="146"/>
      <c r="D23" s="134"/>
      <c r="E23" s="134"/>
      <c r="F23" s="709"/>
    </row>
    <row r="24" spans="1:6" ht="19.5" customHeight="1">
      <c r="A24" s="145"/>
      <c r="B24" s="132"/>
      <c r="C24" s="146"/>
      <c r="D24" s="134"/>
      <c r="E24" s="134"/>
      <c r="F24" s="709"/>
    </row>
    <row r="25" spans="1:6" ht="19.5" customHeight="1">
      <c r="A25" s="1125"/>
      <c r="B25" s="1126"/>
      <c r="C25" s="1126"/>
      <c r="D25" s="140"/>
      <c r="E25" s="140"/>
      <c r="F25" s="721"/>
    </row>
    <row r="26" spans="1:6" ht="19.5" customHeight="1">
      <c r="A26" s="137"/>
      <c r="B26" s="159" t="str">
        <f>B9</f>
        <v>31/12/2013</v>
      </c>
      <c r="C26" s="160" t="str">
        <f>C9</f>
        <v> 31/12/2012</v>
      </c>
      <c r="D26" s="140"/>
      <c r="E26" s="140"/>
      <c r="F26" s="721"/>
    </row>
    <row r="27" spans="1:6" ht="19.5" customHeight="1">
      <c r="A27" s="137" t="s">
        <v>183</v>
      </c>
      <c r="B27" s="139">
        <f>C34</f>
        <v>2307206.75</v>
      </c>
      <c r="C27" s="153">
        <v>2307206.75</v>
      </c>
      <c r="D27" s="140"/>
      <c r="E27" s="140"/>
      <c r="F27" s="721"/>
    </row>
    <row r="28" spans="1:6" ht="19.5" customHeight="1">
      <c r="A28" s="137" t="s">
        <v>187</v>
      </c>
      <c r="B28" s="139">
        <v>0</v>
      </c>
      <c r="C28" s="153">
        <v>0</v>
      </c>
      <c r="D28" s="140"/>
      <c r="E28" s="140"/>
      <c r="F28" s="721"/>
    </row>
    <row r="29" spans="1:6" ht="19.5" customHeight="1">
      <c r="A29" s="148" t="s">
        <v>188</v>
      </c>
      <c r="B29" s="139">
        <v>0</v>
      </c>
      <c r="C29" s="153">
        <v>0</v>
      </c>
      <c r="D29" s="140"/>
      <c r="E29" s="140"/>
      <c r="F29" s="721"/>
    </row>
    <row r="30" spans="1:6" ht="19.5" customHeight="1">
      <c r="A30" s="141" t="s">
        <v>184</v>
      </c>
      <c r="B30" s="139">
        <v>0</v>
      </c>
      <c r="C30" s="153">
        <v>0</v>
      </c>
      <c r="D30" s="140"/>
      <c r="E30" s="140"/>
      <c r="F30" s="721"/>
    </row>
    <row r="31" spans="1:6" ht="19.5" customHeight="1">
      <c r="A31" s="141" t="s">
        <v>184</v>
      </c>
      <c r="B31" s="139">
        <v>0</v>
      </c>
      <c r="C31" s="153">
        <v>0</v>
      </c>
      <c r="D31" s="140"/>
      <c r="E31" s="140"/>
      <c r="F31" s="721"/>
    </row>
    <row r="32" spans="1:6" ht="19.5" customHeight="1">
      <c r="A32" s="141" t="s">
        <v>184</v>
      </c>
      <c r="B32" s="139">
        <v>0</v>
      </c>
      <c r="C32" s="153">
        <v>0</v>
      </c>
      <c r="D32" s="140"/>
      <c r="E32" s="140"/>
      <c r="F32" s="721"/>
    </row>
    <row r="33" spans="1:6" ht="19.5" customHeight="1">
      <c r="A33" s="141" t="s">
        <v>184</v>
      </c>
      <c r="B33" s="139">
        <v>0</v>
      </c>
      <c r="C33" s="153">
        <v>0</v>
      </c>
      <c r="D33" s="140"/>
      <c r="E33" s="140"/>
      <c r="F33" s="721"/>
    </row>
    <row r="34" spans="1:6" ht="19.5" customHeight="1">
      <c r="A34" s="722" t="s">
        <v>185</v>
      </c>
      <c r="B34" s="161">
        <f>SUM(B27:B33)</f>
        <v>2307206.75</v>
      </c>
      <c r="C34" s="162">
        <v>2307206.75</v>
      </c>
      <c r="D34" s="144"/>
      <c r="E34" s="144"/>
      <c r="F34" s="723"/>
    </row>
    <row r="35" spans="1:6" ht="19.5" customHeight="1">
      <c r="A35" s="145"/>
      <c r="B35" s="132"/>
      <c r="C35" s="154"/>
      <c r="D35" s="140"/>
      <c r="E35" s="140"/>
      <c r="F35" s="721"/>
    </row>
    <row r="36" spans="1:6" ht="19.5" customHeight="1">
      <c r="A36" s="711"/>
      <c r="B36" s="150"/>
      <c r="C36" s="150"/>
      <c r="D36" s="150"/>
      <c r="E36" s="150"/>
      <c r="F36" s="712"/>
    </row>
    <row r="37" spans="1:6" ht="19.5" customHeight="1">
      <c r="A37" s="713"/>
      <c r="B37" s="132"/>
      <c r="C37" s="133"/>
      <c r="D37" s="134"/>
      <c r="E37" s="134"/>
      <c r="F37" s="709"/>
    </row>
    <row r="38" spans="1:6" ht="19.5" customHeight="1">
      <c r="A38" s="147"/>
      <c r="B38" s="132"/>
      <c r="C38" s="133"/>
      <c r="D38" s="134"/>
      <c r="E38" s="134"/>
      <c r="F38" s="709"/>
    </row>
    <row r="39" spans="1:6" ht="19.5" customHeight="1">
      <c r="A39" s="147"/>
      <c r="B39" s="132"/>
      <c r="C39" s="133"/>
      <c r="D39" s="134"/>
      <c r="E39" s="134"/>
      <c r="F39" s="709"/>
    </row>
    <row r="40" spans="1:6" ht="19.5" customHeight="1">
      <c r="A40" s="145"/>
      <c r="B40" s="132"/>
      <c r="C40" s="133"/>
      <c r="D40" s="134"/>
      <c r="E40" s="134"/>
      <c r="F40" s="709"/>
    </row>
    <row r="41" spans="1:6" ht="19.5" customHeight="1">
      <c r="A41" s="147"/>
      <c r="B41" s="132"/>
      <c r="C41" s="133"/>
      <c r="D41" s="134"/>
      <c r="E41" s="134"/>
      <c r="F41" s="709"/>
    </row>
    <row r="42" spans="1:6" ht="19.5" customHeight="1">
      <c r="A42" s="147"/>
      <c r="B42" s="132"/>
      <c r="C42" s="133"/>
      <c r="D42" s="134"/>
      <c r="E42" s="134"/>
      <c r="F42" s="709"/>
    </row>
    <row r="43" spans="1:6" ht="19.5" customHeight="1">
      <c r="A43" s="147"/>
      <c r="B43" s="132"/>
      <c r="C43" s="133"/>
      <c r="D43" s="134"/>
      <c r="E43" s="134"/>
      <c r="F43" s="709"/>
    </row>
    <row r="44" spans="1:6" ht="19.5" customHeight="1" thickBot="1">
      <c r="A44" s="714"/>
      <c r="B44" s="715"/>
      <c r="C44" s="716"/>
      <c r="D44" s="717"/>
      <c r="E44" s="717"/>
      <c r="F44" s="718"/>
    </row>
    <row r="45" spans="1:3" ht="12.75">
      <c r="A45" s="5"/>
      <c r="B45" s="5"/>
      <c r="C45" s="5"/>
    </row>
    <row r="46" spans="1:3" ht="12.75">
      <c r="A46" s="5"/>
      <c r="B46" s="5"/>
      <c r="C46" s="5"/>
    </row>
    <row r="47" spans="1:3" ht="12.75">
      <c r="A47" s="5"/>
      <c r="B47" s="5"/>
      <c r="C47" s="5"/>
    </row>
    <row r="48" spans="1:3" ht="12.75">
      <c r="A48" s="5"/>
      <c r="B48" s="5"/>
      <c r="C48" s="5"/>
    </row>
    <row r="49" spans="1:3" ht="12.75">
      <c r="A49" s="5"/>
      <c r="B49" s="5"/>
      <c r="C49" s="5"/>
    </row>
    <row r="50" spans="1:3" ht="12.75">
      <c r="A50" s="5"/>
      <c r="B50" s="5"/>
      <c r="C50" s="5"/>
    </row>
    <row r="51" spans="1:3" ht="12.75">
      <c r="A51" s="5"/>
      <c r="B51" s="5"/>
      <c r="C51" s="5"/>
    </row>
  </sheetData>
  <sheetProtection/>
  <mergeCells count="1">
    <mergeCell ref="A25:C25"/>
  </mergeCells>
  <printOptions/>
  <pageMargins left="0.75" right="0.35" top="1" bottom="1" header="0.5" footer="0.5"/>
  <pageSetup horizontalDpi="600" verticalDpi="600" orientation="portrait" paperSize="9" scale="75" r:id="rId2"/>
  <drawing r:id="rId1"/>
</worksheet>
</file>

<file path=xl/worksheets/sheet13.xml><?xml version="1.0" encoding="utf-8"?>
<worksheet xmlns="http://schemas.openxmlformats.org/spreadsheetml/2006/main" xmlns:r="http://schemas.openxmlformats.org/officeDocument/2006/relationships">
  <dimension ref="A1:E56"/>
  <sheetViews>
    <sheetView tabSelected="1" zoomScalePageLayoutView="0" workbookViewId="0" topLeftCell="A1">
      <selection activeCell="G35" sqref="G35"/>
    </sheetView>
  </sheetViews>
  <sheetFormatPr defaultColWidth="9.140625" defaultRowHeight="12.75"/>
  <cols>
    <col min="1" max="1" width="73.28125" style="0" customWidth="1"/>
    <col min="2" max="2" width="27.28125" style="0" customWidth="1"/>
    <col min="3" max="3" width="23.00390625" style="0" customWidth="1"/>
    <col min="4" max="4" width="7.421875" style="0" hidden="1" customWidth="1"/>
  </cols>
  <sheetData>
    <row r="1" spans="1:4" ht="14.25" thickBot="1">
      <c r="A1" s="327"/>
      <c r="B1" s="344" t="str">
        <f>'5 KLIENTE'!B1</f>
        <v>ALM</v>
      </c>
      <c r="C1" s="172"/>
      <c r="D1" s="724"/>
    </row>
    <row r="2" spans="1:4" ht="14.25" thickBot="1">
      <c r="A2" s="328"/>
      <c r="B2" s="344" t="str">
        <f>'5 KLIENTE'!B2</f>
        <v>ALUMIL ALBANIA SHPK</v>
      </c>
      <c r="C2" s="163"/>
      <c r="D2" s="725"/>
    </row>
    <row r="3" spans="1:4" ht="14.25" thickBot="1">
      <c r="A3" s="328"/>
      <c r="B3" s="344" t="str">
        <f>'5 KLIENTE'!B3</f>
        <v>01/01/2013 -31/12/2013</v>
      </c>
      <c r="C3" s="163"/>
      <c r="D3" s="725"/>
    </row>
    <row r="4" spans="1:4" ht="14.25" thickBot="1">
      <c r="A4" s="328"/>
      <c r="B4" s="344" t="str">
        <f>'5 KLIENTE'!B4</f>
        <v>ALL</v>
      </c>
      <c r="C4" s="163"/>
      <c r="D4" s="725"/>
    </row>
    <row r="5" spans="1:4" ht="13.5">
      <c r="A5" s="328"/>
      <c r="B5" s="344" t="str">
        <f>'5 KLIENTE'!B5</f>
        <v>Renata Fejzaj</v>
      </c>
      <c r="C5" s="163"/>
      <c r="D5" s="725"/>
    </row>
    <row r="6" spans="1:4" ht="16.5">
      <c r="A6" s="726"/>
      <c r="B6" s="163"/>
      <c r="C6" s="163"/>
      <c r="D6" s="725"/>
    </row>
    <row r="7" spans="1:4" ht="16.5">
      <c r="A7" s="726"/>
      <c r="B7" s="163"/>
      <c r="C7" s="163"/>
      <c r="D7" s="725"/>
    </row>
    <row r="8" spans="1:4" ht="16.5">
      <c r="A8" s="726"/>
      <c r="B8" s="163"/>
      <c r="C8" s="163"/>
      <c r="D8" s="725"/>
    </row>
    <row r="9" spans="1:4" ht="29.25">
      <c r="A9" s="696"/>
      <c r="B9" s="697"/>
      <c r="C9" s="697"/>
      <c r="D9" s="725"/>
    </row>
    <row r="10" spans="1:4" ht="17.25" thickBot="1">
      <c r="A10" s="701"/>
      <c r="B10" s="163"/>
      <c r="C10" s="163"/>
      <c r="D10" s="725"/>
    </row>
    <row r="11" spans="1:5" ht="18" customHeight="1">
      <c r="A11" s="171"/>
      <c r="B11" s="172"/>
      <c r="C11" s="173"/>
      <c r="D11" s="180"/>
      <c r="E11" s="28"/>
    </row>
    <row r="12" spans="1:5" ht="18" customHeight="1">
      <c r="A12" s="164"/>
      <c r="B12" s="135" t="str">
        <f>'5 KLIENTE'!B9</f>
        <v>31/12/2013</v>
      </c>
      <c r="C12" s="174" t="str">
        <f>'5 KLIENTE'!C9</f>
        <v> 31/12/2012</v>
      </c>
      <c r="D12" s="180"/>
      <c r="E12" s="28"/>
    </row>
    <row r="13" spans="1:5" ht="18" customHeight="1">
      <c r="A13" s="164" t="s">
        <v>193</v>
      </c>
      <c r="B13" s="926">
        <f>'[11]6_OTHER_REC_PREPAY'!$B$16</f>
        <v>4743045.087599999</v>
      </c>
      <c r="C13" s="927">
        <v>4718204.43</v>
      </c>
      <c r="D13" s="180"/>
      <c r="E13" s="28"/>
    </row>
    <row r="14" spans="1:5" ht="18" customHeight="1">
      <c r="A14" s="164" t="s">
        <v>194</v>
      </c>
      <c r="B14" s="926">
        <v>0</v>
      </c>
      <c r="C14" s="927">
        <v>0</v>
      </c>
      <c r="D14" s="180"/>
      <c r="E14" s="28"/>
    </row>
    <row r="15" spans="1:5" ht="18" customHeight="1">
      <c r="A15" s="164" t="s">
        <v>195</v>
      </c>
      <c r="B15" s="926">
        <v>0</v>
      </c>
      <c r="C15" s="927">
        <v>0</v>
      </c>
      <c r="D15" s="180"/>
      <c r="E15" s="28"/>
    </row>
    <row r="16" spans="1:5" ht="18" customHeight="1">
      <c r="A16" s="164" t="s">
        <v>196</v>
      </c>
      <c r="B16" s="926">
        <v>0</v>
      </c>
      <c r="C16" s="927">
        <v>0</v>
      </c>
      <c r="D16" s="180"/>
      <c r="E16" s="28"/>
    </row>
    <row r="17" spans="1:5" ht="18" customHeight="1">
      <c r="A17" s="164" t="s">
        <v>197</v>
      </c>
      <c r="B17" s="926">
        <v>0</v>
      </c>
      <c r="C17" s="927">
        <v>101989</v>
      </c>
      <c r="D17" s="180"/>
      <c r="E17" s="28"/>
    </row>
    <row r="18" spans="1:5" ht="18" customHeight="1">
      <c r="A18" s="184" t="s">
        <v>704</v>
      </c>
      <c r="B18" s="926">
        <v>0</v>
      </c>
      <c r="C18" s="927">
        <v>80895</v>
      </c>
      <c r="D18" s="180"/>
      <c r="E18" s="28"/>
    </row>
    <row r="19" spans="1:5" ht="18" customHeight="1">
      <c r="A19" s="164" t="s">
        <v>198</v>
      </c>
      <c r="B19" s="926">
        <f>'[11]6_OTHER_REC_PREPAY'!$B$14</f>
        <v>4802897.21</v>
      </c>
      <c r="C19" s="927">
        <v>12494893.06</v>
      </c>
      <c r="D19" s="180"/>
      <c r="E19" s="28"/>
    </row>
    <row r="20" spans="1:5" ht="18" customHeight="1">
      <c r="A20" s="165" t="s">
        <v>199</v>
      </c>
      <c r="B20" s="926">
        <f>'[11]6_OTHER_REC_PREPAY'!$B$13</f>
        <v>5298861.999999994</v>
      </c>
      <c r="C20" s="927">
        <v>38435859.000000015</v>
      </c>
      <c r="D20" s="180"/>
      <c r="E20" s="28"/>
    </row>
    <row r="21" spans="1:5" ht="18" customHeight="1">
      <c r="A21" s="184" t="s">
        <v>200</v>
      </c>
      <c r="B21" s="926">
        <v>0</v>
      </c>
      <c r="C21" s="927">
        <v>0</v>
      </c>
      <c r="D21" s="180"/>
      <c r="E21" s="28"/>
    </row>
    <row r="22" spans="1:5" ht="18" customHeight="1">
      <c r="A22" s="184" t="s">
        <v>702</v>
      </c>
      <c r="B22" s="926">
        <v>0</v>
      </c>
      <c r="C22" s="927"/>
      <c r="D22" s="180"/>
      <c r="E22" s="28"/>
    </row>
    <row r="23" spans="1:5" ht="18" customHeight="1">
      <c r="A23" s="184" t="s">
        <v>703</v>
      </c>
      <c r="B23" s="926">
        <v>0</v>
      </c>
      <c r="C23" s="927"/>
      <c r="D23" s="180"/>
      <c r="E23" s="28"/>
    </row>
    <row r="24" spans="1:5" ht="18" customHeight="1">
      <c r="A24" s="184" t="s">
        <v>707</v>
      </c>
      <c r="B24" s="926">
        <f>'[11]6_OTHER_REC_PREPAY'!$B$22</f>
        <v>4180817.99545</v>
      </c>
      <c r="C24" s="927">
        <v>230799.00680000227</v>
      </c>
      <c r="D24" s="180"/>
      <c r="E24" s="28"/>
    </row>
    <row r="25" spans="1:5" ht="18" customHeight="1" thickBot="1">
      <c r="A25" s="166" t="s">
        <v>176</v>
      </c>
      <c r="B25" s="931">
        <f>SUM(B13:B24)</f>
        <v>19025622.293049995</v>
      </c>
      <c r="C25" s="932">
        <f>SUM(C13:C24)</f>
        <v>56062639.49680002</v>
      </c>
      <c r="D25" s="181"/>
      <c r="E25" s="28"/>
    </row>
    <row r="26" spans="1:5" ht="18" customHeight="1" thickTop="1">
      <c r="A26" s="167"/>
      <c r="B26" s="168"/>
      <c r="C26" s="176"/>
      <c r="D26" s="182"/>
      <c r="E26" s="28"/>
    </row>
    <row r="27" spans="1:5" ht="18" customHeight="1">
      <c r="A27" s="137" t="s">
        <v>413</v>
      </c>
      <c r="B27" s="139">
        <f>B42</f>
        <v>4636805.27</v>
      </c>
      <c r="C27" s="153">
        <f>C42</f>
        <v>4636805.27</v>
      </c>
      <c r="D27" s="180"/>
      <c r="E27" s="28"/>
    </row>
    <row r="28" spans="1:5" ht="18" customHeight="1" thickBot="1">
      <c r="A28" s="169" t="s">
        <v>109</v>
      </c>
      <c r="B28" s="1050">
        <f>B25-B27</f>
        <v>14388817.023049995</v>
      </c>
      <c r="C28" s="1058">
        <f>C25-C27</f>
        <v>51425834.226800025</v>
      </c>
      <c r="D28" s="181"/>
      <c r="E28" s="28"/>
    </row>
    <row r="29" spans="1:5" ht="18" customHeight="1" thickTop="1">
      <c r="A29" s="170"/>
      <c r="B29" s="163"/>
      <c r="C29" s="177"/>
      <c r="D29" s="180"/>
      <c r="E29" s="28"/>
    </row>
    <row r="30" spans="1:5" ht="18" customHeight="1">
      <c r="A30" s="170"/>
      <c r="B30" s="163"/>
      <c r="C30" s="177"/>
      <c r="D30" s="180"/>
      <c r="E30" s="28"/>
    </row>
    <row r="31" spans="1:5" ht="18" customHeight="1">
      <c r="A31" s="170"/>
      <c r="B31" s="163"/>
      <c r="C31" s="177"/>
      <c r="D31" s="180"/>
      <c r="E31" s="28"/>
    </row>
    <row r="32" spans="1:5" ht="18" customHeight="1">
      <c r="A32" s="170"/>
      <c r="B32" s="163"/>
      <c r="C32" s="177"/>
      <c r="D32" s="180"/>
      <c r="E32" s="28"/>
    </row>
    <row r="33" spans="1:5" ht="18" customHeight="1">
      <c r="A33" s="147"/>
      <c r="B33" s="134"/>
      <c r="C33" s="178"/>
      <c r="D33" s="146"/>
      <c r="E33" s="28"/>
    </row>
    <row r="34" spans="1:5" ht="18" customHeight="1">
      <c r="A34" s="137"/>
      <c r="B34" s="135" t="str">
        <f>B12</f>
        <v>31/12/2013</v>
      </c>
      <c r="C34" s="174" t="str">
        <f>C12</f>
        <v> 31/12/2012</v>
      </c>
      <c r="D34" s="180"/>
      <c r="E34" s="28"/>
    </row>
    <row r="35" spans="1:5" ht="18" customHeight="1">
      <c r="A35" s="137" t="s">
        <v>191</v>
      </c>
      <c r="B35" s="139">
        <f>C42</f>
        <v>4636805.27</v>
      </c>
      <c r="C35" s="153">
        <v>4636805.27</v>
      </c>
      <c r="D35" s="180"/>
      <c r="E35" s="28"/>
    </row>
    <row r="36" spans="1:5" ht="18" customHeight="1">
      <c r="A36" s="137" t="s">
        <v>201</v>
      </c>
      <c r="B36" s="139">
        <v>0</v>
      </c>
      <c r="C36" s="153">
        <v>0</v>
      </c>
      <c r="D36" s="180"/>
      <c r="E36" s="28"/>
    </row>
    <row r="37" spans="1:5" ht="18" customHeight="1">
      <c r="A37" s="148" t="s">
        <v>188</v>
      </c>
      <c r="B37" s="139">
        <v>0</v>
      </c>
      <c r="C37" s="153">
        <v>0</v>
      </c>
      <c r="D37" s="180"/>
      <c r="E37" s="28"/>
    </row>
    <row r="38" spans="1:5" ht="18" customHeight="1">
      <c r="A38" s="141" t="s">
        <v>192</v>
      </c>
      <c r="B38" s="139">
        <v>0</v>
      </c>
      <c r="C38" s="153">
        <v>0</v>
      </c>
      <c r="D38" s="180"/>
      <c r="E38" s="28"/>
    </row>
    <row r="39" spans="1:5" ht="18" customHeight="1">
      <c r="A39" s="141" t="s">
        <v>192</v>
      </c>
      <c r="B39" s="139">
        <v>0</v>
      </c>
      <c r="C39" s="153">
        <v>0</v>
      </c>
      <c r="D39" s="180"/>
      <c r="E39" s="28"/>
    </row>
    <row r="40" spans="1:5" ht="18" customHeight="1">
      <c r="A40" s="141" t="s">
        <v>192</v>
      </c>
      <c r="B40" s="139">
        <v>0</v>
      </c>
      <c r="C40" s="153">
        <v>0</v>
      </c>
      <c r="D40" s="180"/>
      <c r="E40" s="28"/>
    </row>
    <row r="41" spans="1:5" ht="18" customHeight="1">
      <c r="A41" s="141" t="s">
        <v>192</v>
      </c>
      <c r="B41" s="139">
        <v>0</v>
      </c>
      <c r="C41" s="153">
        <v>0</v>
      </c>
      <c r="D41" s="180"/>
      <c r="E41" s="28"/>
    </row>
    <row r="42" spans="1:5" ht="18" customHeight="1" thickBot="1">
      <c r="A42" s="142" t="s">
        <v>185</v>
      </c>
      <c r="B42" s="149">
        <f>SUM(B35:B41)</f>
        <v>4636805.27</v>
      </c>
      <c r="C42" s="179">
        <f>SUM(C35:C41)</f>
        <v>4636805.27</v>
      </c>
      <c r="D42" s="181"/>
      <c r="E42" s="28"/>
    </row>
    <row r="43" spans="1:5" ht="18" customHeight="1" thickTop="1">
      <c r="A43" s="170"/>
      <c r="B43" s="163"/>
      <c r="C43" s="177"/>
      <c r="D43" s="180"/>
      <c r="E43" s="28"/>
    </row>
    <row r="44" spans="1:5" ht="18" customHeight="1">
      <c r="A44" s="170"/>
      <c r="B44" s="163"/>
      <c r="C44" s="177"/>
      <c r="D44" s="180"/>
      <c r="E44" s="28"/>
    </row>
    <row r="45" spans="1:5" ht="18" customHeight="1">
      <c r="A45" s="170"/>
      <c r="B45" s="163"/>
      <c r="C45" s="177"/>
      <c r="D45" s="369"/>
      <c r="E45" s="28"/>
    </row>
    <row r="46" spans="1:5" ht="18" customHeight="1">
      <c r="A46" s="170"/>
      <c r="B46" s="163"/>
      <c r="C46" s="177"/>
      <c r="D46" s="369"/>
      <c r="E46" s="28"/>
    </row>
    <row r="47" spans="1:5" ht="18" customHeight="1">
      <c r="A47" s="170"/>
      <c r="B47" s="163"/>
      <c r="C47" s="177"/>
      <c r="D47" s="369"/>
      <c r="E47" s="28"/>
    </row>
    <row r="48" spans="1:5" ht="18" customHeight="1">
      <c r="A48" s="170"/>
      <c r="B48" s="163"/>
      <c r="C48" s="177"/>
      <c r="D48" s="369"/>
      <c r="E48" s="28"/>
    </row>
    <row r="49" spans="1:5" ht="18" customHeight="1">
      <c r="A49" s="170"/>
      <c r="B49" s="163"/>
      <c r="C49" s="177"/>
      <c r="D49" s="369"/>
      <c r="E49" s="28"/>
    </row>
    <row r="50" spans="1:5" ht="18" customHeight="1">
      <c r="A50" s="170"/>
      <c r="B50" s="163"/>
      <c r="C50" s="177"/>
      <c r="D50" s="369"/>
      <c r="E50" s="28"/>
    </row>
    <row r="51" spans="1:5" ht="13.5">
      <c r="A51" s="170"/>
      <c r="B51" s="163"/>
      <c r="C51" s="177"/>
      <c r="D51" s="369"/>
      <c r="E51" s="28"/>
    </row>
    <row r="52" spans="1:5" ht="14.25" thickBot="1">
      <c r="A52" s="729"/>
      <c r="B52" s="730"/>
      <c r="C52" s="1105"/>
      <c r="D52" s="386"/>
      <c r="E52" s="28"/>
    </row>
    <row r="53" spans="1:5" ht="13.5">
      <c r="A53" s="134"/>
      <c r="B53" s="132"/>
      <c r="C53" s="133"/>
      <c r="D53" s="28"/>
      <c r="E53" s="28"/>
    </row>
    <row r="54" spans="1:5" ht="12.75">
      <c r="A54" s="5"/>
      <c r="B54" s="5"/>
      <c r="C54" s="5"/>
      <c r="D54" s="28"/>
      <c r="E54" s="28"/>
    </row>
    <row r="55" spans="1:5" ht="12.75">
      <c r="A55" s="5"/>
      <c r="B55" s="5"/>
      <c r="C55" s="5"/>
      <c r="D55" s="28"/>
      <c r="E55" s="28"/>
    </row>
    <row r="56" spans="1:3" ht="12.75">
      <c r="A56" s="5"/>
      <c r="B56" s="5"/>
      <c r="C56" s="5"/>
    </row>
  </sheetData>
  <sheetProtection/>
  <printOptions/>
  <pageMargins left="0.75" right="0.75" top="1" bottom="1" header="0.5" footer="0.5"/>
  <pageSetup horizontalDpi="600" verticalDpi="600" orientation="portrait" paperSize="9" scale="70" r:id="rId2"/>
  <drawing r:id="rId1"/>
</worksheet>
</file>

<file path=xl/worksheets/sheet14.xml><?xml version="1.0" encoding="utf-8"?>
<worksheet xmlns="http://schemas.openxmlformats.org/spreadsheetml/2006/main" xmlns:r="http://schemas.openxmlformats.org/officeDocument/2006/relationships">
  <dimension ref="A1:C35"/>
  <sheetViews>
    <sheetView tabSelected="1" zoomScalePageLayoutView="0" workbookViewId="0" topLeftCell="A1">
      <selection activeCell="G35" sqref="G35"/>
    </sheetView>
  </sheetViews>
  <sheetFormatPr defaultColWidth="9.140625" defaultRowHeight="12.75"/>
  <cols>
    <col min="1" max="1" width="58.421875" style="0" customWidth="1"/>
    <col min="2" max="2" width="29.00390625" style="0" customWidth="1"/>
    <col min="3" max="3" width="21.8515625" style="0" customWidth="1"/>
    <col min="4" max="4" width="9.140625" style="0" hidden="1" customWidth="1"/>
  </cols>
  <sheetData>
    <row r="1" spans="1:3" ht="14.25" thickBot="1">
      <c r="A1" s="327"/>
      <c r="B1" s="344" t="str">
        <f>'6 KERKESA'!B1</f>
        <v>ALM</v>
      </c>
      <c r="C1" s="672"/>
    </row>
    <row r="2" spans="1:3" ht="13.5">
      <c r="A2" s="328"/>
      <c r="B2" s="344" t="str">
        <f>'6 KERKESA'!B2</f>
        <v>ALUMIL ALBANIA SHPK</v>
      </c>
      <c r="C2" s="262"/>
    </row>
    <row r="3" spans="1:3" ht="14.25" thickBot="1">
      <c r="A3" s="328"/>
      <c r="B3" s="345" t="str">
        <f>'6 KERKESA'!B3</f>
        <v>01/01/2013 -31/12/2013</v>
      </c>
      <c r="C3" s="262"/>
    </row>
    <row r="4" spans="1:3" ht="14.25" thickBot="1">
      <c r="A4" s="328"/>
      <c r="B4" s="344" t="str">
        <f>'6 KERKESA'!B4</f>
        <v>ALL</v>
      </c>
      <c r="C4" s="262"/>
    </row>
    <row r="5" spans="1:3" ht="13.5">
      <c r="A5" s="328"/>
      <c r="B5" s="344" t="str">
        <f>'6 KERKESA'!B5</f>
        <v>Renata Fejzaj</v>
      </c>
      <c r="C5" s="262"/>
    </row>
    <row r="6" spans="1:3" ht="16.5">
      <c r="A6" s="726"/>
      <c r="B6" s="163"/>
      <c r="C6" s="262"/>
    </row>
    <row r="7" spans="1:3" ht="16.5">
      <c r="A7" s="726"/>
      <c r="B7" s="163"/>
      <c r="C7" s="262"/>
    </row>
    <row r="8" spans="1:3" ht="16.5">
      <c r="A8" s="726"/>
      <c r="B8" s="163"/>
      <c r="C8" s="262"/>
    </row>
    <row r="9" spans="1:3" ht="29.25">
      <c r="A9" s="696"/>
      <c r="B9" s="697"/>
      <c r="C9" s="698"/>
    </row>
    <row r="10" spans="1:3" ht="17.25" thickBot="1">
      <c r="A10" s="701"/>
      <c r="B10" s="163"/>
      <c r="C10" s="262"/>
    </row>
    <row r="11" spans="1:3" ht="13.5">
      <c r="A11" s="171"/>
      <c r="B11" s="172"/>
      <c r="C11" s="173"/>
    </row>
    <row r="12" spans="1:3" ht="19.5" customHeight="1">
      <c r="A12" s="164"/>
      <c r="B12" s="135" t="str">
        <f>'6 KERKESA'!B34</f>
        <v>31/12/2013</v>
      </c>
      <c r="C12" s="174" t="str">
        <f>'6 KERKESA'!C34</f>
        <v> 31/12/2012</v>
      </c>
    </row>
    <row r="13" spans="1:3" ht="19.5" customHeight="1">
      <c r="A13" s="164" t="s">
        <v>202</v>
      </c>
      <c r="B13" s="139">
        <v>0</v>
      </c>
      <c r="C13" s="153">
        <v>0</v>
      </c>
    </row>
    <row r="14" spans="1:3" ht="19.5" customHeight="1">
      <c r="A14" s="164" t="s">
        <v>203</v>
      </c>
      <c r="B14" s="139">
        <v>0</v>
      </c>
      <c r="C14" s="153">
        <v>0</v>
      </c>
    </row>
    <row r="15" spans="1:3" ht="19.5" customHeight="1">
      <c r="A15" s="164" t="s">
        <v>204</v>
      </c>
      <c r="B15" s="139">
        <v>0</v>
      </c>
      <c r="C15" s="153">
        <v>0</v>
      </c>
    </row>
    <row r="16" spans="1:3" ht="19.5" customHeight="1" thickBot="1">
      <c r="A16" s="166" t="s">
        <v>176</v>
      </c>
      <c r="B16" s="143">
        <f>SUM(B13:B15)</f>
        <v>0</v>
      </c>
      <c r="C16" s="175">
        <f>SUM(C13:C15)</f>
        <v>0</v>
      </c>
    </row>
    <row r="17" spans="1:3" ht="13.5" thickTop="1">
      <c r="A17" s="155"/>
      <c r="B17" s="28"/>
      <c r="C17" s="156"/>
    </row>
    <row r="18" spans="1:3" ht="12.75">
      <c r="A18" s="155"/>
      <c r="B18" s="28"/>
      <c r="C18" s="156"/>
    </row>
    <row r="19" spans="1:3" ht="13.5">
      <c r="A19" s="170"/>
      <c r="B19" s="163"/>
      <c r="C19" s="177"/>
    </row>
    <row r="20" spans="1:3" ht="13.5">
      <c r="A20" s="170"/>
      <c r="B20" s="163"/>
      <c r="C20" s="177"/>
    </row>
    <row r="21" spans="1:3" ht="13.5">
      <c r="A21" s="170"/>
      <c r="B21" s="163"/>
      <c r="C21" s="177"/>
    </row>
    <row r="22" spans="1:3" ht="13.5">
      <c r="A22" s="170"/>
      <c r="B22" s="163"/>
      <c r="C22" s="177"/>
    </row>
    <row r="23" spans="1:3" ht="13.5">
      <c r="A23" s="170"/>
      <c r="B23" s="163"/>
      <c r="C23" s="177"/>
    </row>
    <row r="24" spans="1:3" ht="13.5">
      <c r="A24" s="170"/>
      <c r="B24" s="163"/>
      <c r="C24" s="177"/>
    </row>
    <row r="25" spans="1:3" ht="13.5">
      <c r="A25" s="170"/>
      <c r="B25" s="163"/>
      <c r="C25" s="177"/>
    </row>
    <row r="26" spans="1:3" ht="13.5">
      <c r="A26" s="170"/>
      <c r="B26" s="163"/>
      <c r="C26" s="177"/>
    </row>
    <row r="27" spans="1:3" ht="13.5">
      <c r="A27" s="170"/>
      <c r="B27" s="163"/>
      <c r="C27" s="177"/>
    </row>
    <row r="28" spans="1:3" ht="14.25" thickBot="1">
      <c r="A28" s="714"/>
      <c r="B28" s="715"/>
      <c r="C28" s="673"/>
    </row>
    <row r="29" spans="1:3" ht="13.5">
      <c r="A29" s="134"/>
      <c r="B29" s="132"/>
      <c r="C29" s="133"/>
    </row>
    <row r="30" spans="1:3" ht="13.5">
      <c r="A30" s="134"/>
      <c r="B30" s="132"/>
      <c r="C30" s="133"/>
    </row>
    <row r="31" spans="1:3" ht="13.5">
      <c r="A31" s="134"/>
      <c r="B31" s="132"/>
      <c r="C31" s="133"/>
    </row>
    <row r="32" spans="1:3" ht="12.75">
      <c r="A32" s="5"/>
      <c r="B32" s="5"/>
      <c r="C32" s="5"/>
    </row>
    <row r="33" spans="1:3" ht="12.75">
      <c r="A33" s="5"/>
      <c r="B33" s="5"/>
      <c r="C33" s="5"/>
    </row>
    <row r="34" spans="1:3" ht="12.75">
      <c r="A34" s="5"/>
      <c r="B34" s="5"/>
      <c r="C34" s="5"/>
    </row>
    <row r="35" spans="1:3" ht="12.75">
      <c r="A35" s="28"/>
      <c r="B35" s="28"/>
      <c r="C35" s="28"/>
    </row>
  </sheetData>
  <sheetProtection/>
  <printOptions/>
  <pageMargins left="0.75" right="0.75" top="1" bottom="1" header="0.5" footer="0.5"/>
  <pageSetup horizontalDpi="600" verticalDpi="600" orientation="portrait" paperSize="9" scale="80" r:id="rId2"/>
  <drawing r:id="rId1"/>
</worksheet>
</file>

<file path=xl/worksheets/sheet15.xml><?xml version="1.0" encoding="utf-8"?>
<worksheet xmlns="http://schemas.openxmlformats.org/spreadsheetml/2006/main" xmlns:r="http://schemas.openxmlformats.org/officeDocument/2006/relationships">
  <dimension ref="A1:AE57"/>
  <sheetViews>
    <sheetView tabSelected="1" zoomScalePageLayoutView="0" workbookViewId="0" topLeftCell="A1">
      <selection activeCell="G35" sqref="G35"/>
    </sheetView>
  </sheetViews>
  <sheetFormatPr defaultColWidth="9.140625" defaultRowHeight="12.75"/>
  <cols>
    <col min="1" max="1" width="3.57421875" style="0" customWidth="1"/>
    <col min="2" max="2" width="49.140625" style="0" customWidth="1"/>
    <col min="3" max="3" width="35.7109375" style="0" customWidth="1"/>
    <col min="4" max="4" width="36.7109375" style="0" customWidth="1"/>
    <col min="5" max="5" width="30.8515625" style="0" customWidth="1"/>
  </cols>
  <sheetData>
    <row r="1" spans="1:5" ht="14.25" thickBot="1">
      <c r="A1" s="366"/>
      <c r="B1" s="523"/>
      <c r="C1" s="344" t="str">
        <f>'6.1 SHPEN E SHTYRA'!B1</f>
        <v>ALM</v>
      </c>
      <c r="D1" s="732"/>
      <c r="E1" s="368"/>
    </row>
    <row r="2" spans="1:5" ht="14.25" thickBot="1">
      <c r="A2" s="198"/>
      <c r="B2" s="315"/>
      <c r="C2" s="344" t="str">
        <f>'6.1 SHPEN E SHTYRA'!B2</f>
        <v>ALUMIL ALBANIA SHPK</v>
      </c>
      <c r="D2" s="728"/>
      <c r="E2" s="369"/>
    </row>
    <row r="3" spans="1:5" ht="14.25" thickBot="1">
      <c r="A3" s="198"/>
      <c r="B3" s="315"/>
      <c r="C3" s="344" t="str">
        <f>'6.1 SHPEN E SHTYRA'!B3</f>
        <v>01/01/2013 -31/12/2013</v>
      </c>
      <c r="D3" s="728"/>
      <c r="E3" s="369"/>
    </row>
    <row r="4" spans="1:5" ht="14.25" thickBot="1">
      <c r="A4" s="198"/>
      <c r="B4" s="315"/>
      <c r="C4" s="344" t="str">
        <f>'6.1 SHPEN E SHTYRA'!B4</f>
        <v>ALL</v>
      </c>
      <c r="D4" s="728"/>
      <c r="E4" s="369"/>
    </row>
    <row r="5" spans="1:5" ht="13.5">
      <c r="A5" s="198"/>
      <c r="B5" s="315"/>
      <c r="C5" s="344" t="str">
        <f>'6.1 SHPEN E SHTYRA'!B5</f>
        <v>Renata Fejzaj</v>
      </c>
      <c r="D5" s="728"/>
      <c r="E5" s="369"/>
    </row>
    <row r="6" spans="1:5" ht="13.5">
      <c r="A6" s="198"/>
      <c r="B6" s="180"/>
      <c r="C6" s="180"/>
      <c r="D6" s="728"/>
      <c r="E6" s="369"/>
    </row>
    <row r="7" spans="1:5" ht="13.5">
      <c r="A7" s="198"/>
      <c r="B7" s="180"/>
      <c r="C7" s="180"/>
      <c r="D7" s="728"/>
      <c r="E7" s="369"/>
    </row>
    <row r="8" spans="1:5" ht="13.5">
      <c r="A8" s="198"/>
      <c r="B8" s="180"/>
      <c r="C8" s="180"/>
      <c r="D8" s="728"/>
      <c r="E8" s="369"/>
    </row>
    <row r="9" spans="1:5" ht="29.25">
      <c r="A9" s="198"/>
      <c r="B9" s="335"/>
      <c r="C9" s="335"/>
      <c r="D9" s="335"/>
      <c r="E9" s="369"/>
    </row>
    <row r="10" spans="1:5" ht="14.25" thickBot="1">
      <c r="A10" s="198"/>
      <c r="B10" s="180"/>
      <c r="C10" s="180"/>
      <c r="D10" s="728"/>
      <c r="E10" s="369"/>
    </row>
    <row r="11" spans="1:5" ht="12.75">
      <c r="A11" s="199"/>
      <c r="B11" s="200"/>
      <c r="C11" s="200"/>
      <c r="D11" s="201"/>
      <c r="E11" s="156"/>
    </row>
    <row r="12" spans="1:5" ht="19.5" customHeight="1">
      <c r="A12" s="198"/>
      <c r="B12" s="186"/>
      <c r="C12" s="23" t="str">
        <f>'6.1 SHPEN E SHTYRA'!B12</f>
        <v>31/12/2013</v>
      </c>
      <c r="D12" s="202" t="str">
        <f>'6.1 SHPEN E SHTYRA'!C12</f>
        <v> 31/12/2012</v>
      </c>
      <c r="E12" s="369"/>
    </row>
    <row r="13" spans="1:5" ht="19.5" customHeight="1">
      <c r="A13" s="198"/>
      <c r="B13" s="187" t="s">
        <v>207</v>
      </c>
      <c r="C13" s="1082">
        <f>'[11]7_CASH'!$C$15</f>
        <v>823988.7145999963</v>
      </c>
      <c r="D13" s="1084">
        <v>1433550.2338400066</v>
      </c>
      <c r="E13" s="189"/>
    </row>
    <row r="14" spans="1:5" ht="19.5" customHeight="1">
      <c r="A14" s="198"/>
      <c r="B14" s="187" t="s">
        <v>208</v>
      </c>
      <c r="C14" s="1082">
        <f>'[11]7_CASH'!$C$16</f>
        <v>20010190.774299968</v>
      </c>
      <c r="D14" s="1084">
        <v>29560470.22550005</v>
      </c>
      <c r="E14" s="189"/>
    </row>
    <row r="15" spans="1:5" ht="19.5" customHeight="1">
      <c r="A15" s="198"/>
      <c r="B15" s="187" t="s">
        <v>205</v>
      </c>
      <c r="C15" s="1082">
        <v>0</v>
      </c>
      <c r="D15" s="1084">
        <v>0</v>
      </c>
      <c r="E15" s="189"/>
    </row>
    <row r="16" spans="1:5" ht="19.5" customHeight="1" thickBot="1">
      <c r="A16" s="198"/>
      <c r="B16" s="190" t="s">
        <v>109</v>
      </c>
      <c r="C16" s="1083">
        <f>SUM(C13:C15)</f>
        <v>20834179.488899965</v>
      </c>
      <c r="D16" s="1085">
        <f>SUM(D13:D15)</f>
        <v>30994020.45934006</v>
      </c>
      <c r="E16" s="189"/>
    </row>
    <row r="17" spans="1:5" ht="19.5" customHeight="1" thickBot="1" thickTop="1">
      <c r="A17" s="384"/>
      <c r="B17" s="1106"/>
      <c r="C17" s="1106"/>
      <c r="D17" s="1107"/>
      <c r="E17" s="189"/>
    </row>
    <row r="18" spans="1:5" ht="19.5" customHeight="1">
      <c r="A18" s="198"/>
      <c r="B18" s="191"/>
      <c r="C18" s="191"/>
      <c r="D18" s="191"/>
      <c r="E18" s="189"/>
    </row>
    <row r="19" spans="1:31" ht="19.5" customHeight="1">
      <c r="A19" s="198"/>
      <c r="B19" s="192"/>
      <c r="C19" s="193"/>
      <c r="D19" s="193"/>
      <c r="E19" s="194"/>
      <c r="V19" s="14"/>
      <c r="W19" s="14"/>
      <c r="X19" s="14"/>
      <c r="Y19" s="14"/>
      <c r="Z19" s="14"/>
      <c r="AA19" s="14"/>
      <c r="AB19" s="14"/>
      <c r="AC19" s="14"/>
      <c r="AD19" s="14"/>
      <c r="AE19" s="14"/>
    </row>
    <row r="20" spans="1:31" ht="19.5" customHeight="1" thickBot="1">
      <c r="A20" s="198"/>
      <c r="B20" s="192"/>
      <c r="C20" s="193"/>
      <c r="D20" s="193"/>
      <c r="E20" s="194"/>
      <c r="V20" s="14"/>
      <c r="W20" s="14"/>
      <c r="X20" s="14"/>
      <c r="Y20" s="14"/>
      <c r="Z20" s="14"/>
      <c r="AA20" s="14"/>
      <c r="AB20" s="14"/>
      <c r="AC20" s="14"/>
      <c r="AD20" s="14"/>
      <c r="AE20" s="14"/>
    </row>
    <row r="21" spans="1:31" ht="19.5" customHeight="1" thickBot="1">
      <c r="A21" s="198"/>
      <c r="B21" s="195"/>
      <c r="C21" s="797" t="str">
        <f>C12</f>
        <v>31/12/2013</v>
      </c>
      <c r="D21" s="796" t="str">
        <f>D12</f>
        <v> 31/12/2012</v>
      </c>
      <c r="E21" s="189"/>
      <c r="V21" s="14"/>
      <c r="W21" s="14"/>
      <c r="X21" s="14"/>
      <c r="Y21" s="14"/>
      <c r="Z21" s="14"/>
      <c r="AA21" s="14"/>
      <c r="AB21" s="14"/>
      <c r="AC21" s="14"/>
      <c r="AD21" s="14"/>
      <c r="AE21" s="14"/>
    </row>
    <row r="22" spans="1:5" ht="19.5" customHeight="1">
      <c r="A22" s="198"/>
      <c r="B22" s="733" t="str">
        <f>"Monedha lokale ["&amp;C2&amp;"]"</f>
        <v>Monedha lokale [ALUMIL ALBANIA SHPK]</v>
      </c>
      <c r="C22" s="935">
        <f>'[11]7_CASH'!$C$27</f>
        <v>6728426.49000001</v>
      </c>
      <c r="D22" s="935">
        <v>4571531.549999995</v>
      </c>
      <c r="E22" s="189"/>
    </row>
    <row r="23" spans="1:5" ht="19.5" customHeight="1">
      <c r="A23" s="198"/>
      <c r="B23" s="196" t="s">
        <v>206</v>
      </c>
      <c r="C23" s="935">
        <f>'[11]7_CASH'!$C$26</f>
        <v>14106503.702499954</v>
      </c>
      <c r="D23" s="934">
        <v>26422488.90934006</v>
      </c>
      <c r="E23" s="189"/>
    </row>
    <row r="24" spans="1:5" ht="19.5" customHeight="1">
      <c r="A24" s="198"/>
      <c r="B24" s="196" t="s">
        <v>206</v>
      </c>
      <c r="C24" s="934">
        <f>'[11]7_CASH'!$C$28</f>
        <v>-750.7036</v>
      </c>
      <c r="D24" s="934">
        <v>0</v>
      </c>
      <c r="E24" s="189"/>
    </row>
    <row r="25" spans="1:5" ht="19.5" customHeight="1">
      <c r="A25" s="198"/>
      <c r="B25" s="196" t="s">
        <v>206</v>
      </c>
      <c r="C25" s="197">
        <v>0</v>
      </c>
      <c r="D25" s="197">
        <v>0</v>
      </c>
      <c r="E25" s="189"/>
    </row>
    <row r="26" spans="1:5" ht="19.5" customHeight="1">
      <c r="A26" s="198"/>
      <c r="B26" s="196" t="s">
        <v>206</v>
      </c>
      <c r="C26" s="197">
        <v>0</v>
      </c>
      <c r="D26" s="197">
        <v>0</v>
      </c>
      <c r="E26" s="189"/>
    </row>
    <row r="27" spans="1:5" ht="19.5" customHeight="1">
      <c r="A27" s="198"/>
      <c r="B27" s="196" t="s">
        <v>206</v>
      </c>
      <c r="C27" s="197">
        <v>0</v>
      </c>
      <c r="D27" s="197">
        <v>0</v>
      </c>
      <c r="E27" s="189"/>
    </row>
    <row r="28" spans="1:5" ht="19.5" customHeight="1">
      <c r="A28" s="198"/>
      <c r="B28" s="196" t="s">
        <v>206</v>
      </c>
      <c r="C28" s="197">
        <v>0</v>
      </c>
      <c r="D28" s="197">
        <v>0</v>
      </c>
      <c r="E28" s="189"/>
    </row>
    <row r="29" spans="1:5" ht="14.25" thickBot="1">
      <c r="A29" s="198"/>
      <c r="B29" s="734" t="s">
        <v>109</v>
      </c>
      <c r="C29" s="735">
        <f>SUM(C22:C28)</f>
        <v>20834179.488899965</v>
      </c>
      <c r="D29" s="735">
        <f>SUM(D22:D28)</f>
        <v>30994020.45934006</v>
      </c>
      <c r="E29" s="189"/>
    </row>
    <row r="30" spans="1:5" ht="13.5">
      <c r="A30" s="198"/>
      <c r="B30" s="191"/>
      <c r="C30" s="191"/>
      <c r="D30" s="191"/>
      <c r="E30" s="189"/>
    </row>
    <row r="31" spans="1:5" ht="13.5">
      <c r="A31" s="198"/>
      <c r="B31" s="191"/>
      <c r="C31" s="191"/>
      <c r="D31" s="191"/>
      <c r="E31" s="189"/>
    </row>
    <row r="32" spans="1:5" ht="13.5">
      <c r="A32" s="198"/>
      <c r="B32" s="736"/>
      <c r="C32" s="737"/>
      <c r="D32" s="736"/>
      <c r="E32" s="189"/>
    </row>
    <row r="33" spans="1:5" ht="13.5">
      <c r="A33" s="198"/>
      <c r="B33" s="180"/>
      <c r="C33" s="180"/>
      <c r="D33" s="728"/>
      <c r="E33" s="369"/>
    </row>
    <row r="34" spans="1:5" ht="13.5">
      <c r="A34" s="198"/>
      <c r="B34" s="180"/>
      <c r="C34" s="180"/>
      <c r="D34" s="728"/>
      <c r="E34" s="369"/>
    </row>
    <row r="35" spans="1:5" ht="13.5">
      <c r="A35" s="198"/>
      <c r="B35" s="180"/>
      <c r="C35" s="180"/>
      <c r="D35" s="728"/>
      <c r="E35" s="369"/>
    </row>
    <row r="36" spans="1:5" ht="13.5">
      <c r="A36" s="198"/>
      <c r="B36" s="180"/>
      <c r="C36" s="180"/>
      <c r="D36" s="728"/>
      <c r="E36" s="369"/>
    </row>
    <row r="37" spans="1:5" ht="13.5">
      <c r="A37" s="198"/>
      <c r="B37" s="180"/>
      <c r="C37" s="180"/>
      <c r="D37" s="728"/>
      <c r="E37" s="369"/>
    </row>
    <row r="38" spans="1:5" ht="14.25" thickBot="1">
      <c r="A38" s="384"/>
      <c r="B38" s="385"/>
      <c r="C38" s="385"/>
      <c r="D38" s="731"/>
      <c r="E38" s="386"/>
    </row>
    <row r="39" spans="1:5" ht="13.5">
      <c r="A39" s="198"/>
      <c r="B39" s="180"/>
      <c r="C39" s="728"/>
      <c r="D39" s="180"/>
      <c r="E39" s="28"/>
    </row>
    <row r="40" spans="1:5" ht="12.75">
      <c r="A40" s="155"/>
      <c r="B40" s="5"/>
      <c r="C40" s="5"/>
      <c r="D40" s="5"/>
      <c r="E40" s="28"/>
    </row>
    <row r="41" spans="1:5" ht="12.75">
      <c r="A41" s="155"/>
      <c r="B41" s="5"/>
      <c r="C41" s="5"/>
      <c r="D41" s="5"/>
      <c r="E41" s="28"/>
    </row>
    <row r="42" spans="1:5" ht="12.75">
      <c r="A42" s="155"/>
      <c r="B42" s="5"/>
      <c r="C42" s="5"/>
      <c r="D42" s="5"/>
      <c r="E42" s="28"/>
    </row>
    <row r="43" spans="1:5" ht="12.75">
      <c r="A43" s="155"/>
      <c r="B43" s="5"/>
      <c r="C43" s="5"/>
      <c r="D43" s="5"/>
      <c r="E43" s="28"/>
    </row>
    <row r="44" spans="1:5" ht="12.75">
      <c r="A44" s="155"/>
      <c r="B44" s="5"/>
      <c r="C44" s="5"/>
      <c r="D44" s="5"/>
      <c r="E44" s="28"/>
    </row>
    <row r="45" spans="1:5" ht="12.75">
      <c r="A45" s="155"/>
      <c r="B45" s="5"/>
      <c r="C45" s="5"/>
      <c r="D45" s="5"/>
      <c r="E45" s="28"/>
    </row>
    <row r="46" spans="1:5" ht="12.75">
      <c r="A46" s="155"/>
      <c r="B46" s="5"/>
      <c r="C46" s="5"/>
      <c r="D46" s="5"/>
      <c r="E46" s="28"/>
    </row>
    <row r="47" spans="1:5" ht="12.75">
      <c r="A47" s="155"/>
      <c r="B47" s="5"/>
      <c r="C47" s="5"/>
      <c r="D47" s="5"/>
      <c r="E47" s="28"/>
    </row>
    <row r="48" spans="1:5" ht="12.75">
      <c r="A48" s="155"/>
      <c r="B48" s="5"/>
      <c r="C48" s="5"/>
      <c r="D48" s="5"/>
      <c r="E48" s="28"/>
    </row>
    <row r="49" spans="1:5" ht="12.75">
      <c r="A49" s="155"/>
      <c r="B49" s="5"/>
      <c r="C49" s="5"/>
      <c r="D49" s="5"/>
      <c r="E49" s="28"/>
    </row>
    <row r="50" spans="1:5" ht="12.75">
      <c r="A50" s="155"/>
      <c r="B50" s="5"/>
      <c r="C50" s="5"/>
      <c r="D50" s="5"/>
      <c r="E50" s="28"/>
    </row>
    <row r="51" spans="1:5" ht="12.75">
      <c r="A51" s="155"/>
      <c r="B51" s="5"/>
      <c r="C51" s="5"/>
      <c r="D51" s="5"/>
      <c r="E51" s="28"/>
    </row>
    <row r="52" spans="1:5" ht="12.75">
      <c r="A52" s="155"/>
      <c r="B52" s="5"/>
      <c r="C52" s="5"/>
      <c r="D52" s="5"/>
      <c r="E52" s="28"/>
    </row>
    <row r="53" spans="1:5" ht="12.75">
      <c r="A53" s="28"/>
      <c r="B53" s="5"/>
      <c r="C53" s="5"/>
      <c r="D53" s="5"/>
      <c r="E53" s="28"/>
    </row>
    <row r="54" spans="1:5" ht="12.75">
      <c r="A54" s="28"/>
      <c r="B54" s="5"/>
      <c r="C54" s="5"/>
      <c r="D54" s="5"/>
      <c r="E54" s="28"/>
    </row>
    <row r="55" spans="1:4" ht="12.75">
      <c r="A55" s="28"/>
      <c r="B55" s="5"/>
      <c r="C55" s="5"/>
      <c r="D55" s="5"/>
    </row>
    <row r="56" spans="1:4" ht="12.75">
      <c r="A56" s="28"/>
      <c r="B56" s="5"/>
      <c r="C56" s="5"/>
      <c r="D56" s="5"/>
    </row>
    <row r="57" ht="12.75">
      <c r="A57" s="28"/>
    </row>
  </sheetData>
  <sheetProtection/>
  <printOptions/>
  <pageMargins left="0.75" right="1.36" top="0.49" bottom="0.44" header="0.5" footer="0.34"/>
  <pageSetup horizontalDpi="600" verticalDpi="600" orientation="landscape" paperSize="9" scale="80" r:id="rId3"/>
  <drawing r:id="rId2"/>
  <legacyDrawing r:id="rId1"/>
</worksheet>
</file>

<file path=xl/worksheets/sheet16.xml><?xml version="1.0" encoding="utf-8"?>
<worksheet xmlns="http://schemas.openxmlformats.org/spreadsheetml/2006/main" xmlns:r="http://schemas.openxmlformats.org/officeDocument/2006/relationships">
  <dimension ref="A1:D51"/>
  <sheetViews>
    <sheetView tabSelected="1" zoomScalePageLayoutView="0" workbookViewId="0" topLeftCell="A1">
      <selection activeCell="G35" sqref="G35"/>
    </sheetView>
  </sheetViews>
  <sheetFormatPr defaultColWidth="9.140625" defaultRowHeight="12.75"/>
  <cols>
    <col min="1" max="1" width="65.8515625" style="0" customWidth="1"/>
    <col min="2" max="2" width="32.28125" style="0" customWidth="1"/>
    <col min="3" max="3" width="29.421875" style="0" customWidth="1"/>
    <col min="4" max="4" width="28.57421875" style="0" customWidth="1"/>
  </cols>
  <sheetData>
    <row r="1" spans="1:4" ht="14.25" thickBot="1">
      <c r="A1" s="327"/>
      <c r="B1" s="344" t="str">
        <f>'7 AKTIVE MONETARE'!C1</f>
        <v>ALM</v>
      </c>
      <c r="C1" s="98"/>
      <c r="D1" s="314"/>
    </row>
    <row r="2" spans="1:4" ht="14.25" thickBot="1">
      <c r="A2" s="328"/>
      <c r="B2" s="344" t="str">
        <f>'7 AKTIVE MONETARE'!C2</f>
        <v>ALUMIL ALBANIA SHPK</v>
      </c>
      <c r="C2" s="70"/>
      <c r="D2" s="105"/>
    </row>
    <row r="3" spans="1:4" ht="14.25" thickBot="1">
      <c r="A3" s="328"/>
      <c r="B3" s="344" t="str">
        <f>'7 AKTIVE MONETARE'!C3</f>
        <v>01/01/2013 -31/12/2013</v>
      </c>
      <c r="C3" s="70"/>
      <c r="D3" s="105"/>
    </row>
    <row r="4" spans="1:4" ht="14.25" thickBot="1">
      <c r="A4" s="328"/>
      <c r="B4" s="344" t="str">
        <f>'7 AKTIVE MONETARE'!C4</f>
        <v>ALL</v>
      </c>
      <c r="C4" s="70"/>
      <c r="D4" s="105"/>
    </row>
    <row r="5" spans="1:4" ht="13.5">
      <c r="A5" s="328"/>
      <c r="B5" s="344" t="str">
        <f>'7 AKTIVE MONETARE'!C5</f>
        <v>Renata Fejzaj</v>
      </c>
      <c r="C5" s="70"/>
      <c r="D5" s="105"/>
    </row>
    <row r="6" spans="1:4" ht="15.75">
      <c r="A6" s="590"/>
      <c r="B6" s="70"/>
      <c r="C6" s="70"/>
      <c r="D6" s="105"/>
    </row>
    <row r="7" spans="1:4" ht="15.75">
      <c r="A7" s="590"/>
      <c r="B7" s="70"/>
      <c r="C7" s="70"/>
      <c r="D7" s="105"/>
    </row>
    <row r="8" spans="1:4" ht="15.75">
      <c r="A8" s="590"/>
      <c r="B8" s="70"/>
      <c r="C8" s="70"/>
      <c r="D8" s="105"/>
    </row>
    <row r="9" spans="1:4" ht="12" customHeight="1" thickBot="1">
      <c r="A9" s="59"/>
      <c r="B9" s="70"/>
      <c r="C9" s="70"/>
      <c r="D9" s="105"/>
    </row>
    <row r="10" spans="1:4" ht="12" customHeight="1">
      <c r="A10" s="312"/>
      <c r="B10" s="98"/>
      <c r="C10" s="313"/>
      <c r="D10" s="314"/>
    </row>
    <row r="11" spans="1:4" ht="12.75" customHeight="1">
      <c r="A11" s="204"/>
      <c r="B11" s="135" t="str">
        <f>'7 AKTIVE MONETARE'!C12</f>
        <v>31/12/2013</v>
      </c>
      <c r="C11" s="135"/>
      <c r="D11" s="174" t="str">
        <f>'7 AKTIVE MONETARE'!D12</f>
        <v> 31/12/2012</v>
      </c>
    </row>
    <row r="12" spans="1:4" ht="12.75" customHeight="1" thickBot="1">
      <c r="A12" s="205" t="s">
        <v>212</v>
      </c>
      <c r="B12" s="206">
        <v>1481601000</v>
      </c>
      <c r="C12" s="1127"/>
      <c r="D12" s="1108">
        <v>1481601000</v>
      </c>
    </row>
    <row r="13" spans="1:4" ht="12.75" customHeight="1" thickTop="1">
      <c r="A13" s="205"/>
      <c r="B13" s="22"/>
      <c r="C13" s="1127"/>
      <c r="D13" s="105"/>
    </row>
    <row r="14" spans="1:4" ht="12.75" customHeight="1">
      <c r="A14" s="55" t="s">
        <v>213</v>
      </c>
      <c r="B14" s="65">
        <f>IF(B29=0,0,B12/B29)</f>
        <v>1500</v>
      </c>
      <c r="C14" s="65"/>
      <c r="D14" s="72">
        <f>IF(D29=0,0,D12/B29)</f>
        <v>1500</v>
      </c>
    </row>
    <row r="15" spans="1:4" ht="12.75" customHeight="1">
      <c r="A15" s="55"/>
      <c r="B15" s="65"/>
      <c r="C15" s="22"/>
      <c r="D15" s="105"/>
    </row>
    <row r="16" spans="1:4" ht="12.75" customHeight="1">
      <c r="A16" s="207"/>
      <c r="B16" s="65"/>
      <c r="C16" s="22"/>
      <c r="D16" s="105"/>
    </row>
    <row r="17" spans="1:4" ht="12.75" customHeight="1" thickBot="1">
      <c r="A17" s="55"/>
      <c r="B17" s="65"/>
      <c r="C17" s="22"/>
      <c r="D17" s="105"/>
    </row>
    <row r="18" spans="1:4" ht="12.75" customHeight="1">
      <c r="A18" s="208" t="s">
        <v>215</v>
      </c>
      <c r="B18" s="209" t="s">
        <v>214</v>
      </c>
      <c r="C18" s="210" t="s">
        <v>209</v>
      </c>
      <c r="D18" s="211" t="s">
        <v>210</v>
      </c>
    </row>
    <row r="19" spans="1:4" ht="12.75" customHeight="1">
      <c r="A19" s="212" t="str">
        <f>'[3]8_SHARE_CAPITAL'!$A$22</f>
        <v>ALUMIL MILONAS SA (MOTHER COMPANY)</v>
      </c>
      <c r="B19" s="936">
        <f>'[4]8_SHARE_CAPITAL'!$B$22</f>
        <v>980148</v>
      </c>
      <c r="C19" s="896">
        <f aca="true" t="shared" si="0" ref="C19:C28">IF($B$29=0,0,B19/$B$29)</f>
        <v>0.9923197946005706</v>
      </c>
      <c r="D19" s="938">
        <f aca="true" t="shared" si="1" ref="D19:D28">C19*$B$12</f>
        <v>1470222000</v>
      </c>
    </row>
    <row r="20" spans="1:4" ht="12.75" customHeight="1">
      <c r="A20" s="212" t="str">
        <f>'[3]8_SHARE_CAPITAL'!$A$23</f>
        <v>Georgios Salpingidhis</v>
      </c>
      <c r="B20" s="936">
        <f>'[4]8_SHARE_CAPITAL'!$B$23</f>
        <v>3043</v>
      </c>
      <c r="C20" s="896">
        <f t="shared" si="0"/>
        <v>0.003080788957350866</v>
      </c>
      <c r="D20" s="938">
        <f t="shared" si="1"/>
        <v>4564500</v>
      </c>
    </row>
    <row r="21" spans="1:4" ht="12.75" customHeight="1">
      <c r="A21" s="212" t="str">
        <f>'[3]8_SHARE_CAPITAL'!$A$24</f>
        <v>Sotirios Boulios</v>
      </c>
      <c r="B21" s="936">
        <f>'[4]8_SHARE_CAPITAL'!$B$24</f>
        <v>1491</v>
      </c>
      <c r="C21" s="896">
        <f t="shared" si="0"/>
        <v>0.0015095157198193037</v>
      </c>
      <c r="D21" s="938">
        <f t="shared" si="1"/>
        <v>2236500</v>
      </c>
    </row>
    <row r="22" spans="1:4" ht="12.75" customHeight="1">
      <c r="A22" s="212" t="str">
        <f>'[3]8_SHARE_CAPITAL'!$A$25</f>
        <v>Joanis Boulios</v>
      </c>
      <c r="B22" s="936">
        <f>'[4]8_SHARE_CAPITAL'!$B$25</f>
        <v>1432</v>
      </c>
      <c r="C22" s="896">
        <f t="shared" si="0"/>
        <v>0.0014497830387533487</v>
      </c>
      <c r="D22" s="938">
        <f t="shared" si="1"/>
        <v>2148000</v>
      </c>
    </row>
    <row r="23" spans="1:4" ht="12.75" customHeight="1">
      <c r="A23" s="212" t="str">
        <f>'[3]8_SHARE_CAPITAL'!$A$26</f>
        <v>Georgios Mylona</v>
      </c>
      <c r="B23" s="936">
        <f>'[4]8_SHARE_CAPITAL'!$B$26</f>
        <v>540</v>
      </c>
      <c r="C23" s="896">
        <f t="shared" si="0"/>
        <v>0.0005467058945019611</v>
      </c>
      <c r="D23" s="938">
        <f t="shared" si="1"/>
        <v>810000</v>
      </c>
    </row>
    <row r="24" spans="1:4" ht="12.75" customHeight="1">
      <c r="A24" s="212" t="str">
        <f>'[3]8_SHARE_CAPITAL'!$A$27</f>
        <v>Evangjelia Mylona</v>
      </c>
      <c r="B24" s="936">
        <f>'[4]8_SHARE_CAPITAL'!$B$27</f>
        <v>540</v>
      </c>
      <c r="C24" s="896">
        <f t="shared" si="0"/>
        <v>0.0005467058945019611</v>
      </c>
      <c r="D24" s="938">
        <f t="shared" si="1"/>
        <v>810000</v>
      </c>
    </row>
    <row r="25" spans="1:4" ht="12.75" customHeight="1">
      <c r="A25" s="212" t="str">
        <f>'[3]8_SHARE_CAPITAL'!$A$28</f>
        <v>M/E/Dh Kalludhi</v>
      </c>
      <c r="B25" s="936">
        <f>'[4]8_SHARE_CAPITAL'!$B$28</f>
        <v>540</v>
      </c>
      <c r="C25" s="896">
        <f t="shared" si="0"/>
        <v>0.0005467058945019611</v>
      </c>
      <c r="D25" s="938">
        <f t="shared" si="1"/>
        <v>810000</v>
      </c>
    </row>
    <row r="26" spans="1:4" ht="12.75" customHeight="1">
      <c r="A26" s="212" t="s">
        <v>211</v>
      </c>
      <c r="B26" s="936">
        <v>0</v>
      </c>
      <c r="C26" s="896">
        <f t="shared" si="0"/>
        <v>0</v>
      </c>
      <c r="D26" s="938">
        <f t="shared" si="1"/>
        <v>0</v>
      </c>
    </row>
    <row r="27" spans="1:4" ht="12.75" customHeight="1">
      <c r="A27" s="212" t="s">
        <v>211</v>
      </c>
      <c r="B27" s="936">
        <v>0</v>
      </c>
      <c r="C27" s="896">
        <f t="shared" si="0"/>
        <v>0</v>
      </c>
      <c r="D27" s="938">
        <f t="shared" si="1"/>
        <v>0</v>
      </c>
    </row>
    <row r="28" spans="1:4" ht="12.75" customHeight="1">
      <c r="A28" s="212" t="s">
        <v>211</v>
      </c>
      <c r="B28" s="936">
        <v>0</v>
      </c>
      <c r="C28" s="896">
        <f t="shared" si="0"/>
        <v>0</v>
      </c>
      <c r="D28" s="938">
        <f t="shared" si="1"/>
        <v>0</v>
      </c>
    </row>
    <row r="29" spans="1:4" ht="12.75" customHeight="1" thickBot="1">
      <c r="A29" s="213" t="s">
        <v>109</v>
      </c>
      <c r="B29" s="937">
        <f>SUM(B19:B28)</f>
        <v>987734</v>
      </c>
      <c r="C29" s="897">
        <f>SUM(C19:C28)</f>
        <v>1</v>
      </c>
      <c r="D29" s="939">
        <f>SUM(D19:D28)</f>
        <v>1481601000</v>
      </c>
    </row>
    <row r="30" spans="1:4" ht="12" customHeight="1">
      <c r="A30" s="55"/>
      <c r="B30" s="70"/>
      <c r="C30" s="65"/>
      <c r="D30" s="214">
        <f>D29-B12</f>
        <v>0</v>
      </c>
    </row>
    <row r="31" spans="1:4" ht="12" customHeight="1">
      <c r="A31" s="55"/>
      <c r="B31" s="65"/>
      <c r="C31" s="65"/>
      <c r="D31" s="105"/>
    </row>
    <row r="32" spans="1:4" ht="12" customHeight="1">
      <c r="A32" s="55"/>
      <c r="B32" s="65"/>
      <c r="C32" s="65"/>
      <c r="D32" s="105"/>
    </row>
    <row r="33" spans="1:4" ht="12" customHeight="1">
      <c r="A33" s="55"/>
      <c r="B33" s="65"/>
      <c r="C33" s="65"/>
      <c r="D33" s="105"/>
    </row>
    <row r="34" spans="1:4" ht="12" customHeight="1">
      <c r="A34" s="55"/>
      <c r="B34" s="65"/>
      <c r="C34" s="65"/>
      <c r="D34" s="105"/>
    </row>
    <row r="35" spans="1:4" ht="12" customHeight="1">
      <c r="A35" s="55"/>
      <c r="B35" s="65"/>
      <c r="C35" s="65"/>
      <c r="D35" s="105"/>
    </row>
    <row r="36" spans="1:4" ht="12" customHeight="1">
      <c r="A36" s="55"/>
      <c r="B36" s="65"/>
      <c r="C36" s="65"/>
      <c r="D36" s="105"/>
    </row>
    <row r="37" spans="1:4" ht="12" customHeight="1">
      <c r="A37" s="55"/>
      <c r="B37" s="65"/>
      <c r="C37" s="65"/>
      <c r="D37" s="105"/>
    </row>
    <row r="38" spans="1:4" ht="12" customHeight="1">
      <c r="A38" s="55"/>
      <c r="B38" s="65"/>
      <c r="C38" s="65"/>
      <c r="D38" s="105"/>
    </row>
    <row r="39" spans="1:4" ht="12" customHeight="1" thickBot="1">
      <c r="A39" s="75"/>
      <c r="B39" s="591"/>
      <c r="C39" s="591"/>
      <c r="D39" s="592"/>
    </row>
    <row r="40" spans="1:4" ht="12" customHeight="1">
      <c r="A40" s="70"/>
      <c r="B40" s="65"/>
      <c r="C40" s="65"/>
      <c r="D40" s="70"/>
    </row>
    <row r="41" spans="1:4" ht="12" customHeight="1">
      <c r="A41" s="70"/>
      <c r="B41" s="65"/>
      <c r="C41" s="65"/>
      <c r="D41" s="70"/>
    </row>
    <row r="42" spans="1:4" ht="12.75" customHeight="1">
      <c r="A42" s="70"/>
      <c r="B42" s="65"/>
      <c r="C42" s="65"/>
      <c r="D42" s="70"/>
    </row>
    <row r="43" spans="1:4" ht="12.75" customHeight="1">
      <c r="A43" s="70"/>
      <c r="B43" s="65"/>
      <c r="C43" s="65"/>
      <c r="D43" s="70"/>
    </row>
    <row r="44" spans="1:4" ht="12.75" customHeight="1">
      <c r="A44" s="70"/>
      <c r="B44" s="65"/>
      <c r="C44" s="65"/>
      <c r="D44" s="70"/>
    </row>
    <row r="45" spans="1:4" ht="12.75" customHeight="1">
      <c r="A45" s="70"/>
      <c r="B45" s="65"/>
      <c r="C45" s="887"/>
      <c r="D45" s="70"/>
    </row>
    <row r="46" spans="1:4" ht="12.75" customHeight="1">
      <c r="A46" s="70"/>
      <c r="B46" s="65"/>
      <c r="C46" s="887"/>
      <c r="D46" s="70"/>
    </row>
    <row r="47" spans="1:4" ht="12.75" customHeight="1">
      <c r="A47" s="70"/>
      <c r="B47" s="593"/>
      <c r="C47" s="887"/>
      <c r="D47" s="594"/>
    </row>
    <row r="48" ht="13.5">
      <c r="C48" s="887"/>
    </row>
    <row r="49" ht="13.5">
      <c r="C49" s="887"/>
    </row>
    <row r="50" ht="13.5">
      <c r="C50" s="887"/>
    </row>
    <row r="51" ht="13.5">
      <c r="C51" s="887"/>
    </row>
  </sheetData>
  <sheetProtection/>
  <mergeCells count="1">
    <mergeCell ref="C12:C13"/>
  </mergeCells>
  <printOptions/>
  <pageMargins left="0.75" right="0.75" top="1" bottom="1" header="0.5" footer="0.5"/>
  <pageSetup horizontalDpi="600" verticalDpi="600" orientation="landscape" paperSize="9" scale="80" r:id="rId2"/>
  <drawing r:id="rId1"/>
</worksheet>
</file>

<file path=xl/worksheets/sheet17.xml><?xml version="1.0" encoding="utf-8"?>
<worksheet xmlns="http://schemas.openxmlformats.org/spreadsheetml/2006/main" xmlns:r="http://schemas.openxmlformats.org/officeDocument/2006/relationships">
  <dimension ref="A1:G76"/>
  <sheetViews>
    <sheetView tabSelected="1" zoomScalePageLayoutView="0" workbookViewId="0" topLeftCell="A1">
      <selection activeCell="G35" sqref="G35"/>
    </sheetView>
  </sheetViews>
  <sheetFormatPr defaultColWidth="9.140625" defaultRowHeight="12.75"/>
  <cols>
    <col min="1" max="1" width="3.00390625" style="0" customWidth="1"/>
    <col min="2" max="2" width="46.57421875" style="0" customWidth="1"/>
    <col min="3" max="3" width="26.7109375" style="0" customWidth="1"/>
    <col min="4" max="4" width="23.00390625" style="0" customWidth="1"/>
    <col min="5" max="5" width="19.7109375" style="0" customWidth="1"/>
    <col min="6" max="6" width="20.28125" style="0" customWidth="1"/>
    <col min="7" max="7" width="24.7109375" style="0" customWidth="1"/>
  </cols>
  <sheetData>
    <row r="1" spans="1:7" ht="14.25" thickBot="1">
      <c r="A1" s="97"/>
      <c r="B1" s="523"/>
      <c r="C1" s="344" t="str">
        <f>'8 KAPITALI'!B1</f>
        <v>ALM</v>
      </c>
      <c r="D1" s="98"/>
      <c r="E1" s="98"/>
      <c r="F1" s="98"/>
      <c r="G1" s="314"/>
    </row>
    <row r="2" spans="1:7" ht="14.25" thickBot="1">
      <c r="A2" s="55"/>
      <c r="B2" s="315"/>
      <c r="C2" s="344" t="str">
        <f>'8 KAPITALI'!B2</f>
        <v>ALUMIL ALBANIA SHPK</v>
      </c>
      <c r="D2" s="70"/>
      <c r="E2" s="70"/>
      <c r="F2" s="70"/>
      <c r="G2" s="105"/>
    </row>
    <row r="3" spans="1:7" ht="14.25" thickBot="1">
      <c r="A3" s="55"/>
      <c r="B3" s="315"/>
      <c r="C3" s="344" t="str">
        <f>'8 KAPITALI'!B3</f>
        <v>01/01/2013 -31/12/2013</v>
      </c>
      <c r="D3" s="70"/>
      <c r="E3" s="70"/>
      <c r="F3" s="70"/>
      <c r="G3" s="105"/>
    </row>
    <row r="4" spans="1:7" ht="14.25" thickBot="1">
      <c r="A4" s="55"/>
      <c r="B4" s="315"/>
      <c r="C4" s="344" t="str">
        <f>'8 KAPITALI'!B4</f>
        <v>ALL</v>
      </c>
      <c r="D4" s="70"/>
      <c r="E4" s="70"/>
      <c r="F4" s="70"/>
      <c r="G4" s="105"/>
    </row>
    <row r="5" spans="1:7" ht="13.5">
      <c r="A5" s="55"/>
      <c r="B5" s="315"/>
      <c r="C5" s="344" t="str">
        <f>'8 KAPITALI'!B5</f>
        <v>Renata Fejzaj</v>
      </c>
      <c r="D5" s="70"/>
      <c r="E5" s="70"/>
      <c r="F5" s="70"/>
      <c r="G5" s="105"/>
    </row>
    <row r="6" spans="1:7" ht="13.5">
      <c r="A6" s="55"/>
      <c r="B6" s="70"/>
      <c r="C6" s="70"/>
      <c r="D6" s="70"/>
      <c r="E6" s="70"/>
      <c r="F6" s="70"/>
      <c r="G6" s="105"/>
    </row>
    <row r="7" spans="1:7" ht="13.5">
      <c r="A7" s="55"/>
      <c r="B7" s="70"/>
      <c r="C7" s="70"/>
      <c r="D7" s="70"/>
      <c r="E7" s="70"/>
      <c r="F7" s="70"/>
      <c r="G7" s="105"/>
    </row>
    <row r="8" spans="1:7" ht="29.25">
      <c r="A8" s="55"/>
      <c r="B8" s="335"/>
      <c r="C8" s="335"/>
      <c r="D8" s="335"/>
      <c r="E8" s="70"/>
      <c r="F8" s="70"/>
      <c r="G8" s="105"/>
    </row>
    <row r="9" spans="1:7" ht="13.5">
      <c r="A9" s="55"/>
      <c r="B9" s="70"/>
      <c r="C9" s="70"/>
      <c r="D9" s="70"/>
      <c r="E9" s="70"/>
      <c r="F9" s="70"/>
      <c r="G9" s="105"/>
    </row>
    <row r="10" spans="1:7" ht="13.5">
      <c r="A10" s="55"/>
      <c r="B10" s="70"/>
      <c r="C10" s="70"/>
      <c r="D10" s="70"/>
      <c r="E10" s="70"/>
      <c r="F10" s="70"/>
      <c r="G10" s="105"/>
    </row>
    <row r="11" spans="1:7" ht="13.5">
      <c r="A11" s="55"/>
      <c r="B11" s="70"/>
      <c r="C11" s="70"/>
      <c r="D11" s="70"/>
      <c r="E11" s="70"/>
      <c r="F11" s="70"/>
      <c r="G11" s="105"/>
    </row>
    <row r="12" spans="1:7" ht="13.5">
      <c r="A12" s="55"/>
      <c r="B12" s="70"/>
      <c r="C12" s="70"/>
      <c r="D12" s="70"/>
      <c r="E12" s="70"/>
      <c r="F12" s="70"/>
      <c r="G12" s="105"/>
    </row>
    <row r="13" spans="1:7" ht="19.5" customHeight="1">
      <c r="A13" s="55"/>
      <c r="B13" s="70"/>
      <c r="C13" s="70"/>
      <c r="D13" s="70"/>
      <c r="E13" s="70"/>
      <c r="F13" s="70"/>
      <c r="G13" s="105"/>
    </row>
    <row r="14" spans="1:7" ht="19.5" customHeight="1">
      <c r="A14" s="55"/>
      <c r="B14" s="70"/>
      <c r="C14" s="70"/>
      <c r="D14" s="203"/>
      <c r="E14" s="70"/>
      <c r="F14" s="70"/>
      <c r="G14" s="105"/>
    </row>
    <row r="15" spans="1:7" ht="19.5" customHeight="1">
      <c r="A15" s="55"/>
      <c r="B15" s="70"/>
      <c r="C15" s="70"/>
      <c r="D15" s="203"/>
      <c r="E15" s="70"/>
      <c r="F15" s="70"/>
      <c r="G15" s="105"/>
    </row>
    <row r="16" spans="1:7" ht="19.5" customHeight="1">
      <c r="A16" s="55"/>
      <c r="B16" s="589"/>
      <c r="C16" s="70"/>
      <c r="D16" s="203"/>
      <c r="E16" s="70"/>
      <c r="F16" s="70"/>
      <c r="G16" s="105"/>
    </row>
    <row r="17" spans="1:7" ht="19.5" customHeight="1">
      <c r="A17" s="55"/>
      <c r="B17" s="219"/>
      <c r="C17" s="135" t="str">
        <f>'8 KAPITALI'!B11</f>
        <v>31/12/2013</v>
      </c>
      <c r="D17" s="174" t="str">
        <f>'8 KAPITALI'!D11</f>
        <v> 31/12/2012</v>
      </c>
      <c r="E17" s="70"/>
      <c r="F17" s="70"/>
      <c r="G17" s="105"/>
    </row>
    <row r="18" spans="1:7" ht="19.5" customHeight="1">
      <c r="A18" s="55"/>
      <c r="B18" s="220" t="s">
        <v>42</v>
      </c>
      <c r="C18" s="12">
        <f>'[11]9_RESERVES'!$C$18</f>
        <v>16104768.401</v>
      </c>
      <c r="D18" s="152">
        <v>0</v>
      </c>
      <c r="E18" s="215"/>
      <c r="F18" s="70"/>
      <c r="G18" s="105"/>
    </row>
    <row r="19" spans="1:7" ht="19.5" customHeight="1">
      <c r="A19" s="55"/>
      <c r="B19" s="220" t="s">
        <v>43</v>
      </c>
      <c r="C19" s="12">
        <v>0</v>
      </c>
      <c r="D19" s="914">
        <v>15236007.25</v>
      </c>
      <c r="E19" s="215"/>
      <c r="F19" s="70"/>
      <c r="G19" s="105"/>
    </row>
    <row r="20" spans="1:7" ht="19.5" customHeight="1">
      <c r="A20" s="55"/>
      <c r="B20" s="220" t="s">
        <v>217</v>
      </c>
      <c r="C20" s="12">
        <v>0</v>
      </c>
      <c r="D20" s="152">
        <v>0</v>
      </c>
      <c r="E20" s="215"/>
      <c r="F20" s="70"/>
      <c r="G20" s="105"/>
    </row>
    <row r="21" spans="1:7" ht="19.5" customHeight="1">
      <c r="A21" s="55"/>
      <c r="B21" s="221" t="s">
        <v>218</v>
      </c>
      <c r="C21" s="12">
        <v>0</v>
      </c>
      <c r="D21" s="152">
        <v>0</v>
      </c>
      <c r="E21" s="215"/>
      <c r="F21" s="70"/>
      <c r="G21" s="105"/>
    </row>
    <row r="22" spans="1:7" ht="19.5" customHeight="1">
      <c r="A22" s="55"/>
      <c r="B22" s="221" t="s">
        <v>216</v>
      </c>
      <c r="C22" s="12">
        <v>0</v>
      </c>
      <c r="D22" s="152">
        <v>0</v>
      </c>
      <c r="E22" s="215"/>
      <c r="F22" s="70"/>
      <c r="G22" s="105"/>
    </row>
    <row r="23" spans="1:7" ht="19.5" customHeight="1">
      <c r="A23" s="55"/>
      <c r="B23" s="221" t="s">
        <v>216</v>
      </c>
      <c r="C23" s="12">
        <v>0</v>
      </c>
      <c r="D23" s="152">
        <v>0</v>
      </c>
      <c r="E23" s="215"/>
      <c r="F23" s="70"/>
      <c r="G23" s="105"/>
    </row>
    <row r="24" spans="1:7" ht="13.5">
      <c r="A24" s="55"/>
      <c r="B24" s="221" t="s">
        <v>216</v>
      </c>
      <c r="C24" s="12">
        <v>0</v>
      </c>
      <c r="D24" s="152">
        <v>0</v>
      </c>
      <c r="E24" s="215"/>
      <c r="F24" s="70"/>
      <c r="G24" s="105"/>
    </row>
    <row r="25" spans="1:7" ht="13.5">
      <c r="A25" s="55"/>
      <c r="B25" s="221" t="s">
        <v>216</v>
      </c>
      <c r="C25" s="12">
        <v>0</v>
      </c>
      <c r="D25" s="152">
        <v>0</v>
      </c>
      <c r="E25" s="215"/>
      <c r="F25" s="70"/>
      <c r="G25" s="105"/>
    </row>
    <row r="26" spans="1:7" ht="13.5">
      <c r="A26" s="55"/>
      <c r="B26" s="221" t="s">
        <v>216</v>
      </c>
      <c r="C26" s="12">
        <v>0</v>
      </c>
      <c r="D26" s="152">
        <v>0</v>
      </c>
      <c r="E26" s="215"/>
      <c r="F26" s="70"/>
      <c r="G26" s="105"/>
    </row>
    <row r="27" spans="1:7" ht="16.5" thickBot="1">
      <c r="A27" s="44"/>
      <c r="B27" s="222" t="s">
        <v>109</v>
      </c>
      <c r="C27" s="143">
        <f>SUM(C18:C26)</f>
        <v>16104768.401</v>
      </c>
      <c r="D27" s="143">
        <f>SUM(D18:D26)</f>
        <v>15236007.25</v>
      </c>
      <c r="E27" s="216"/>
      <c r="F27" s="71"/>
      <c r="G27" s="341"/>
    </row>
    <row r="28" spans="1:7" ht="14.25" thickTop="1">
      <c r="A28" s="55"/>
      <c r="B28" s="70"/>
      <c r="C28" s="70"/>
      <c r="D28" s="203"/>
      <c r="E28" s="70"/>
      <c r="F28" s="70"/>
      <c r="G28" s="105"/>
    </row>
    <row r="29" spans="1:7" ht="13.5">
      <c r="A29" s="55"/>
      <c r="B29" s="70"/>
      <c r="C29" s="70"/>
      <c r="D29" s="70"/>
      <c r="E29" s="70"/>
      <c r="F29" s="70"/>
      <c r="G29" s="105"/>
    </row>
    <row r="30" spans="1:7" ht="13.5">
      <c r="A30" s="55"/>
      <c r="B30" s="70"/>
      <c r="C30" s="70"/>
      <c r="D30" s="70"/>
      <c r="E30" s="70"/>
      <c r="F30" s="70"/>
      <c r="G30" s="105"/>
    </row>
    <row r="31" spans="1:7" ht="13.5">
      <c r="A31" s="55"/>
      <c r="B31" s="70"/>
      <c r="C31" s="70"/>
      <c r="D31" s="70"/>
      <c r="E31" s="70"/>
      <c r="F31" s="70"/>
      <c r="G31" s="105"/>
    </row>
    <row r="32" spans="1:7" ht="13.5">
      <c r="A32" s="55"/>
      <c r="B32" s="70"/>
      <c r="C32" s="70"/>
      <c r="D32" s="70"/>
      <c r="E32" s="70"/>
      <c r="F32" s="70"/>
      <c r="G32" s="105"/>
    </row>
    <row r="33" spans="1:7" ht="13.5">
      <c r="A33" s="55"/>
      <c r="B33" s="70"/>
      <c r="C33" s="70"/>
      <c r="D33" s="70"/>
      <c r="E33" s="70"/>
      <c r="F33" s="70"/>
      <c r="G33" s="105"/>
    </row>
    <row r="34" spans="1:7" ht="13.5">
      <c r="A34" s="55"/>
      <c r="B34" s="70"/>
      <c r="C34" s="70"/>
      <c r="D34" s="70"/>
      <c r="E34" s="70"/>
      <c r="F34" s="70"/>
      <c r="G34" s="105"/>
    </row>
    <row r="35" spans="1:7" ht="14.25" thickBot="1">
      <c r="A35" s="75"/>
      <c r="B35" s="76"/>
      <c r="C35" s="76"/>
      <c r="D35" s="76"/>
      <c r="E35" s="76"/>
      <c r="F35" s="76"/>
      <c r="G35" s="342"/>
    </row>
    <row r="36" spans="1:5" ht="12.75">
      <c r="A36" s="5"/>
      <c r="B36" s="5"/>
      <c r="C36" s="5"/>
      <c r="D36" s="5"/>
      <c r="E36" s="5"/>
    </row>
    <row r="37" spans="1:5" ht="12.75">
      <c r="A37" s="5"/>
      <c r="B37" s="5"/>
      <c r="C37" s="5"/>
      <c r="D37" s="5"/>
      <c r="E37" s="5"/>
    </row>
    <row r="38" spans="1:5" ht="12.75">
      <c r="A38" s="5"/>
      <c r="B38" s="5"/>
      <c r="C38" s="5"/>
      <c r="D38" s="5"/>
      <c r="E38" s="5"/>
    </row>
    <row r="39" spans="1:5" ht="12.75">
      <c r="A39" s="5"/>
      <c r="B39" s="5"/>
      <c r="C39" s="5"/>
      <c r="D39" s="5"/>
      <c r="E39" s="5"/>
    </row>
    <row r="40" spans="1:5" ht="12.75">
      <c r="A40" s="5"/>
      <c r="B40" s="5"/>
      <c r="C40" s="5"/>
      <c r="D40" s="5"/>
      <c r="E40" s="5"/>
    </row>
    <row r="41" spans="1:5" ht="12.75">
      <c r="A41" s="5"/>
      <c r="B41" s="5"/>
      <c r="C41" s="5"/>
      <c r="D41" s="5"/>
      <c r="E41" s="5"/>
    </row>
    <row r="42" spans="1:5" ht="12.75">
      <c r="A42" s="5"/>
      <c r="B42" s="5"/>
      <c r="C42" s="5"/>
      <c r="D42" s="5"/>
      <c r="E42" s="5"/>
    </row>
    <row r="43" spans="1:5" ht="12.75">
      <c r="A43" s="5"/>
      <c r="B43" s="5"/>
      <c r="C43" s="5"/>
      <c r="D43" s="5"/>
      <c r="E43" s="5"/>
    </row>
    <row r="44" spans="1:5" ht="12.75">
      <c r="A44" s="5"/>
      <c r="B44" s="5"/>
      <c r="C44" s="5"/>
      <c r="D44" s="5"/>
      <c r="E44" s="5"/>
    </row>
    <row r="45" spans="1:5" ht="12.75">
      <c r="A45" s="5"/>
      <c r="B45" s="5"/>
      <c r="C45" s="5"/>
      <c r="D45" s="5"/>
      <c r="E45" s="5"/>
    </row>
    <row r="46" spans="1:5" ht="12.75">
      <c r="A46" s="5"/>
      <c r="B46" s="5"/>
      <c r="C46" s="5"/>
      <c r="D46" s="5"/>
      <c r="E46" s="5"/>
    </row>
    <row r="47" spans="1:5" ht="12.75">
      <c r="A47" s="5"/>
      <c r="B47" s="5"/>
      <c r="C47" s="5"/>
      <c r="D47" s="5"/>
      <c r="E47" s="5"/>
    </row>
    <row r="48" spans="1:5" ht="12.75">
      <c r="A48" s="5"/>
      <c r="B48" s="5"/>
      <c r="C48" s="5"/>
      <c r="D48" s="5"/>
      <c r="E48" s="5"/>
    </row>
    <row r="49" spans="1:5" ht="12.75">
      <c r="A49" s="5"/>
      <c r="B49" s="5"/>
      <c r="C49" s="5"/>
      <c r="D49" s="5"/>
      <c r="E49" s="5"/>
    </row>
    <row r="50" spans="1:5" ht="12.75">
      <c r="A50" s="5"/>
      <c r="B50" s="5"/>
      <c r="C50" s="5"/>
      <c r="D50" s="5"/>
      <c r="E50" s="5"/>
    </row>
    <row r="51" spans="1:5" ht="12.75">
      <c r="A51" s="5"/>
      <c r="B51" s="5"/>
      <c r="C51" s="5"/>
      <c r="D51" s="5"/>
      <c r="E51" s="5"/>
    </row>
    <row r="52" spans="1:5" ht="12.75">
      <c r="A52" s="5"/>
      <c r="B52" s="5"/>
      <c r="C52" s="5"/>
      <c r="D52" s="5"/>
      <c r="E52" s="5"/>
    </row>
    <row r="53" spans="1:5" ht="12.75">
      <c r="A53" s="5"/>
      <c r="B53" s="5"/>
      <c r="C53" s="5"/>
      <c r="D53" s="5"/>
      <c r="E53" s="5"/>
    </row>
    <row r="54" spans="1:5" ht="12.75">
      <c r="A54" s="5"/>
      <c r="B54" s="5"/>
      <c r="C54" s="5"/>
      <c r="D54" s="5"/>
      <c r="E54" s="5"/>
    </row>
    <row r="55" spans="1:5" ht="12.75">
      <c r="A55" s="5"/>
      <c r="B55" s="5"/>
      <c r="C55" s="5"/>
      <c r="D55" s="5"/>
      <c r="E55" s="5"/>
    </row>
    <row r="56" spans="1:5" ht="12.75">
      <c r="A56" s="5"/>
      <c r="B56" s="5"/>
      <c r="C56" s="5"/>
      <c r="D56" s="5"/>
      <c r="E56" s="5"/>
    </row>
    <row r="57" spans="1:5" ht="12.75">
      <c r="A57" s="5"/>
      <c r="B57" s="5"/>
      <c r="C57" s="5"/>
      <c r="D57" s="5"/>
      <c r="E57" s="5"/>
    </row>
    <row r="58" spans="1:5" ht="12.75">
      <c r="A58" s="5"/>
      <c r="B58" s="5"/>
      <c r="C58" s="5"/>
      <c r="D58" s="5"/>
      <c r="E58" s="5"/>
    </row>
    <row r="59" spans="1:5" ht="12.75">
      <c r="A59" s="5"/>
      <c r="B59" s="5"/>
      <c r="C59" s="5"/>
      <c r="D59" s="5"/>
      <c r="E59" s="5"/>
    </row>
    <row r="60" spans="1:5" ht="12.75">
      <c r="A60" s="5"/>
      <c r="B60" s="5"/>
      <c r="C60" s="5"/>
      <c r="D60" s="5"/>
      <c r="E60" s="5"/>
    </row>
    <row r="61" spans="1:5" ht="12.75">
      <c r="A61" s="5"/>
      <c r="B61" s="5"/>
      <c r="C61" s="5"/>
      <c r="D61" s="5"/>
      <c r="E61" s="5"/>
    </row>
    <row r="62" spans="1:5" ht="12.75">
      <c r="A62" s="5"/>
      <c r="B62" s="5"/>
      <c r="C62" s="5"/>
      <c r="D62" s="5"/>
      <c r="E62" s="5"/>
    </row>
    <row r="64" ht="13.5" thickBot="1"/>
    <row r="65" spans="2:4" ht="13.5">
      <c r="B65" s="97"/>
      <c r="C65" s="98"/>
      <c r="D65" s="218"/>
    </row>
    <row r="66" spans="2:4" ht="18.75">
      <c r="B66" s="219"/>
      <c r="C66" s="135">
        <f>'8 KAPITALI'!B64</f>
        <v>0</v>
      </c>
      <c r="D66" s="174">
        <f>'8 KAPITALI'!D64</f>
        <v>0</v>
      </c>
    </row>
    <row r="67" spans="2:4" ht="13.5">
      <c r="B67" s="220" t="s">
        <v>42</v>
      </c>
      <c r="C67" s="12">
        <v>0</v>
      </c>
      <c r="D67" s="152">
        <v>0</v>
      </c>
    </row>
    <row r="68" spans="2:4" ht="13.5">
      <c r="B68" s="220" t="s">
        <v>43</v>
      </c>
      <c r="C68" s="12">
        <v>0</v>
      </c>
      <c r="D68" s="152">
        <v>0</v>
      </c>
    </row>
    <row r="69" spans="2:4" ht="27">
      <c r="B69" s="220" t="s">
        <v>217</v>
      </c>
      <c r="C69" s="12">
        <v>0</v>
      </c>
      <c r="D69" s="152">
        <v>0</v>
      </c>
    </row>
    <row r="70" spans="2:4" ht="13.5">
      <c r="B70" s="221" t="s">
        <v>218</v>
      </c>
      <c r="C70" s="12">
        <v>0</v>
      </c>
      <c r="D70" s="152">
        <v>0</v>
      </c>
    </row>
    <row r="71" spans="2:4" ht="13.5">
      <c r="B71" s="221" t="s">
        <v>216</v>
      </c>
      <c r="C71" s="12">
        <v>0</v>
      </c>
      <c r="D71" s="152">
        <v>0</v>
      </c>
    </row>
    <row r="72" spans="2:4" ht="13.5">
      <c r="B72" s="221" t="s">
        <v>216</v>
      </c>
      <c r="C72" s="12">
        <v>0</v>
      </c>
      <c r="D72" s="152">
        <v>0</v>
      </c>
    </row>
    <row r="73" spans="2:4" ht="13.5">
      <c r="B73" s="221" t="s">
        <v>216</v>
      </c>
      <c r="C73" s="12">
        <v>0</v>
      </c>
      <c r="D73" s="152">
        <v>0</v>
      </c>
    </row>
    <row r="74" spans="2:4" ht="13.5">
      <c r="B74" s="221" t="s">
        <v>216</v>
      </c>
      <c r="C74" s="12">
        <v>0</v>
      </c>
      <c r="D74" s="152">
        <v>0</v>
      </c>
    </row>
    <row r="75" spans="2:4" ht="13.5">
      <c r="B75" s="221" t="s">
        <v>216</v>
      </c>
      <c r="C75" s="12">
        <v>0</v>
      </c>
      <c r="D75" s="152">
        <v>0</v>
      </c>
    </row>
    <row r="76" spans="2:4" ht="16.5" thickBot="1">
      <c r="B76" s="222" t="s">
        <v>109</v>
      </c>
      <c r="C76" s="143">
        <f>SUM(C67:C75)</f>
        <v>0</v>
      </c>
      <c r="D76" s="175">
        <f>SUM(D67:D75)</f>
        <v>0</v>
      </c>
    </row>
    <row r="77" ht="13.5" thickTop="1"/>
  </sheetData>
  <sheetProtection/>
  <printOptions/>
  <pageMargins left="0.75" right="0.75" top="1" bottom="1" header="0.5" footer="0.5"/>
  <pageSetup horizontalDpi="600" verticalDpi="600" orientation="landscape" paperSize="9" scale="80" r:id="rId2"/>
  <drawing r:id="rId1"/>
</worksheet>
</file>

<file path=xl/worksheets/sheet18.xml><?xml version="1.0" encoding="utf-8"?>
<worksheet xmlns="http://schemas.openxmlformats.org/spreadsheetml/2006/main" xmlns:r="http://schemas.openxmlformats.org/officeDocument/2006/relationships">
  <dimension ref="A1:P48"/>
  <sheetViews>
    <sheetView tabSelected="1" zoomScalePageLayoutView="0" workbookViewId="0" topLeftCell="A1">
      <selection activeCell="G35" sqref="G35"/>
    </sheetView>
  </sheetViews>
  <sheetFormatPr defaultColWidth="9.140625" defaultRowHeight="12.75"/>
  <cols>
    <col min="1" max="1" width="2.28125" style="0" customWidth="1"/>
    <col min="2" max="2" width="21.28125" style="0" customWidth="1"/>
    <col min="3" max="3" width="36.8515625" style="0" customWidth="1"/>
    <col min="4" max="4" width="13.28125" style="0" customWidth="1"/>
    <col min="5" max="5" width="21.7109375" style="0" customWidth="1"/>
    <col min="6" max="6" width="16.421875" style="0" customWidth="1"/>
    <col min="7" max="7" width="21.7109375" style="0" customWidth="1"/>
    <col min="8" max="8" width="17.421875" style="0" customWidth="1"/>
    <col min="14" max="14" width="16.57421875" style="0" customWidth="1"/>
    <col min="15" max="15" width="4.7109375" style="0" customWidth="1"/>
    <col min="16" max="16" width="14.8515625" style="0" customWidth="1"/>
  </cols>
  <sheetData>
    <row r="1" spans="1:10" ht="14.25" thickBot="1">
      <c r="A1" s="738"/>
      <c r="B1" s="739"/>
      <c r="C1" s="740"/>
      <c r="D1" s="739"/>
      <c r="E1" s="739"/>
      <c r="F1" s="739"/>
      <c r="G1" s="739"/>
      <c r="H1" s="739"/>
      <c r="I1" s="739"/>
      <c r="J1" s="314"/>
    </row>
    <row r="2" spans="1:10" ht="14.25" thickBot="1">
      <c r="A2" s="741"/>
      <c r="B2" s="448" t="str">
        <f>'[1]PROPERTIES'!$F$16</f>
        <v>KODI : </v>
      </c>
      <c r="C2" s="449" t="str">
        <f>'9 REZERVAT'!C1</f>
        <v>ALM</v>
      </c>
      <c r="D2" s="742"/>
      <c r="E2" s="742"/>
      <c r="F2" s="742"/>
      <c r="G2" s="742"/>
      <c r="H2" s="70"/>
      <c r="I2" s="70"/>
      <c r="J2" s="105"/>
    </row>
    <row r="3" spans="1:10" ht="14.25" thickBot="1">
      <c r="A3" s="741"/>
      <c r="B3" s="451" t="str">
        <f>'[1]PROPERTIES'!$B$16</f>
        <v>KOMPANIA: </v>
      </c>
      <c r="C3" s="449" t="str">
        <f>'9 REZERVAT'!C2</f>
        <v>ALUMIL ALBANIA SHPK</v>
      </c>
      <c r="D3" s="742"/>
      <c r="E3" s="742"/>
      <c r="F3" s="742"/>
      <c r="G3" s="742"/>
      <c r="H3" s="70"/>
      <c r="I3" s="70"/>
      <c r="J3" s="105"/>
    </row>
    <row r="4" spans="1:10" ht="14.25" thickBot="1">
      <c r="A4" s="741"/>
      <c r="B4" s="451" t="str">
        <f>'[1]PROPERTIES'!$B$18</f>
        <v>PERIUDHA(VITI/Q): </v>
      </c>
      <c r="C4" s="449" t="str">
        <f>'9 REZERVAT'!C3</f>
        <v>01/01/2013 -31/12/2013</v>
      </c>
      <c r="D4" s="742"/>
      <c r="E4" s="742"/>
      <c r="F4" s="742"/>
      <c r="G4" s="742"/>
      <c r="H4" s="70"/>
      <c r="I4" s="70"/>
      <c r="J4" s="105"/>
    </row>
    <row r="5" spans="1:10" ht="14.25" thickBot="1">
      <c r="A5" s="741"/>
      <c r="B5" s="451" t="str">
        <f>'[1]PROPERTIES'!$B$22</f>
        <v>MONEDHA : </v>
      </c>
      <c r="C5" s="449" t="str">
        <f>'9 REZERVAT'!C4</f>
        <v>ALL</v>
      </c>
      <c r="D5" s="742"/>
      <c r="E5" s="742"/>
      <c r="F5" s="742"/>
      <c r="G5" s="742"/>
      <c r="H5" s="70"/>
      <c r="I5" s="70"/>
      <c r="J5" s="105"/>
    </row>
    <row r="6" spans="1:10" ht="14.25" thickBot="1">
      <c r="A6" s="741"/>
      <c r="B6" s="452" t="str">
        <f>'[1]PROPERTIES'!$B$24</f>
        <v>AUTORI : </v>
      </c>
      <c r="C6" s="1109" t="str">
        <f>'9 REZERVAT'!C5</f>
        <v>Renata Fejzaj</v>
      </c>
      <c r="D6" s="743"/>
      <c r="E6" s="743"/>
      <c r="F6" s="742"/>
      <c r="G6" s="742"/>
      <c r="H6" s="70"/>
      <c r="I6" s="70"/>
      <c r="J6" s="105"/>
    </row>
    <row r="7" spans="1:10" ht="13.5">
      <c r="A7" s="741"/>
      <c r="B7" s="742"/>
      <c r="C7" s="742"/>
      <c r="D7" s="742"/>
      <c r="E7" s="742"/>
      <c r="F7" s="742"/>
      <c r="G7" s="742"/>
      <c r="H7" s="70"/>
      <c r="I7" s="70"/>
      <c r="J7" s="105"/>
    </row>
    <row r="8" spans="1:10" ht="13.5">
      <c r="A8" s="741"/>
      <c r="B8" s="742"/>
      <c r="C8" s="742"/>
      <c r="D8" s="742"/>
      <c r="E8" s="742"/>
      <c r="F8" s="742"/>
      <c r="G8" s="742"/>
      <c r="H8" s="70"/>
      <c r="I8" s="70"/>
      <c r="J8" s="105"/>
    </row>
    <row r="9" spans="1:10" ht="13.5">
      <c r="A9" s="741"/>
      <c r="B9" s="742"/>
      <c r="C9" s="742"/>
      <c r="D9" s="742"/>
      <c r="E9" s="742"/>
      <c r="F9" s="742"/>
      <c r="G9" s="742"/>
      <c r="H9" s="70"/>
      <c r="I9" s="70"/>
      <c r="J9" s="105"/>
    </row>
    <row r="10" spans="1:10" ht="13.5">
      <c r="A10" s="741"/>
      <c r="B10" s="742"/>
      <c r="C10" s="742"/>
      <c r="D10" s="742"/>
      <c r="E10" s="742"/>
      <c r="F10" s="742"/>
      <c r="G10" s="742"/>
      <c r="H10" s="70"/>
      <c r="I10" s="70"/>
      <c r="J10" s="105"/>
    </row>
    <row r="11" spans="1:10" ht="13.5">
      <c r="A11" s="741"/>
      <c r="B11" s="742"/>
      <c r="C11" s="742"/>
      <c r="D11" s="742"/>
      <c r="E11" s="742"/>
      <c r="F11" s="742"/>
      <c r="G11" s="742"/>
      <c r="H11" s="70"/>
      <c r="I11" s="70"/>
      <c r="J11" s="105"/>
    </row>
    <row r="12" spans="1:10" ht="13.5">
      <c r="A12" s="741"/>
      <c r="B12" s="742"/>
      <c r="C12" s="742"/>
      <c r="D12" s="742"/>
      <c r="E12" s="742"/>
      <c r="F12" s="742"/>
      <c r="G12" s="742"/>
      <c r="H12" s="70"/>
      <c r="I12" s="70"/>
      <c r="J12" s="105"/>
    </row>
    <row r="13" spans="1:10" ht="13.5">
      <c r="A13" s="741"/>
      <c r="B13" s="742"/>
      <c r="C13" s="742"/>
      <c r="D13" s="742"/>
      <c r="E13" s="742"/>
      <c r="F13" s="742"/>
      <c r="G13" s="742"/>
      <c r="H13" s="70"/>
      <c r="I13" s="70"/>
      <c r="J13" s="105"/>
    </row>
    <row r="14" spans="1:10" ht="13.5">
      <c r="A14" s="741"/>
      <c r="B14" s="742"/>
      <c r="C14" s="742"/>
      <c r="D14" s="742"/>
      <c r="E14" s="742"/>
      <c r="F14" s="742"/>
      <c r="G14" s="742"/>
      <c r="H14" s="70"/>
      <c r="I14" s="70"/>
      <c r="J14" s="105"/>
    </row>
    <row r="15" spans="1:10" ht="13.5">
      <c r="A15" s="741"/>
      <c r="B15" s="742"/>
      <c r="C15" s="742"/>
      <c r="D15" s="742"/>
      <c r="E15" s="742"/>
      <c r="F15" s="742"/>
      <c r="G15" s="742"/>
      <c r="H15" s="70"/>
      <c r="I15" s="70"/>
      <c r="J15" s="105"/>
    </row>
    <row r="16" spans="1:10" ht="14.25" thickBot="1">
      <c r="A16" s="741"/>
      <c r="B16" s="742"/>
      <c r="C16" s="742"/>
      <c r="D16" s="742"/>
      <c r="E16" s="742"/>
      <c r="F16" s="742"/>
      <c r="G16" s="742"/>
      <c r="H16" s="70"/>
      <c r="I16" s="70"/>
      <c r="J16" s="105"/>
    </row>
    <row r="17" spans="1:10" ht="27.75" thickBot="1">
      <c r="A17" s="741"/>
      <c r="B17" s="742"/>
      <c r="C17" s="223" t="s">
        <v>219</v>
      </c>
      <c r="D17" s="224" t="s">
        <v>220</v>
      </c>
      <c r="E17" s="224" t="s">
        <v>221</v>
      </c>
      <c r="F17" s="224" t="s">
        <v>222</v>
      </c>
      <c r="G17" s="225" t="str">
        <f>'9 REZERVAT'!C17</f>
        <v>31/12/2013</v>
      </c>
      <c r="H17" s="225" t="str">
        <f>'9 REZERVAT'!D17</f>
        <v> 31/12/2012</v>
      </c>
      <c r="I17" s="70"/>
      <c r="J17" s="105"/>
    </row>
    <row r="18" spans="1:16" ht="19.5" customHeight="1">
      <c r="A18" s="741"/>
      <c r="B18" s="742"/>
      <c r="C18" s="880"/>
      <c r="D18" s="226"/>
      <c r="E18" s="227"/>
      <c r="F18" s="228"/>
      <c r="G18" s="229">
        <v>0</v>
      </c>
      <c r="H18" s="229">
        <v>0</v>
      </c>
      <c r="I18" s="70"/>
      <c r="J18" s="105"/>
      <c r="N18" s="881">
        <v>361775245.81</v>
      </c>
      <c r="P18">
        <f>169086443+23224940</f>
        <v>192311383</v>
      </c>
    </row>
    <row r="19" spans="1:16" ht="19.5" customHeight="1">
      <c r="A19" s="741"/>
      <c r="B19" s="742"/>
      <c r="C19" s="880"/>
      <c r="D19" s="231"/>
      <c r="E19" s="232"/>
      <c r="F19" s="233"/>
      <c r="G19" s="234">
        <v>0</v>
      </c>
      <c r="H19" s="234">
        <v>0</v>
      </c>
      <c r="I19" s="70"/>
      <c r="J19" s="105"/>
      <c r="N19" s="881">
        <f>N18*52/100</f>
        <v>188123127.82119998</v>
      </c>
      <c r="P19" s="881">
        <f>P18*52/100</f>
        <v>100001919.16</v>
      </c>
    </row>
    <row r="20" spans="1:16" ht="19.5" customHeight="1">
      <c r="A20" s="741"/>
      <c r="B20" s="742"/>
      <c r="C20" s="880"/>
      <c r="D20" s="231"/>
      <c r="E20" s="232"/>
      <c r="F20" s="233"/>
      <c r="G20" s="234">
        <v>0</v>
      </c>
      <c r="H20" s="234">
        <v>0</v>
      </c>
      <c r="I20" s="70"/>
      <c r="J20" s="105"/>
      <c r="N20" s="881">
        <f>N18*24/100</f>
        <v>86826058.99440001</v>
      </c>
      <c r="P20" s="881">
        <f>P18*24/100</f>
        <v>46154731.92</v>
      </c>
    </row>
    <row r="21" spans="1:16" ht="19.5" customHeight="1">
      <c r="A21" s="741"/>
      <c r="B21" s="742"/>
      <c r="C21" s="230"/>
      <c r="D21" s="231"/>
      <c r="E21" s="232"/>
      <c r="F21" s="233"/>
      <c r="G21" s="234">
        <v>0</v>
      </c>
      <c r="H21" s="234">
        <v>0</v>
      </c>
      <c r="I21" s="70"/>
      <c r="J21" s="105"/>
      <c r="N21" s="881">
        <f>N18*24/100</f>
        <v>86826058.99440001</v>
      </c>
      <c r="P21" s="881">
        <f>P18*24/100</f>
        <v>46154731.92</v>
      </c>
    </row>
    <row r="22" spans="1:16" ht="19.5" customHeight="1">
      <c r="A22" s="741"/>
      <c r="B22" s="742"/>
      <c r="C22" s="230"/>
      <c r="D22" s="231"/>
      <c r="E22" s="232"/>
      <c r="F22" s="233"/>
      <c r="G22" s="234">
        <v>0</v>
      </c>
      <c r="H22" s="234">
        <v>0</v>
      </c>
      <c r="I22" s="70"/>
      <c r="J22" s="105"/>
      <c r="N22" s="881">
        <f>SUM(N19:N21)</f>
        <v>361775245.81</v>
      </c>
      <c r="P22" s="881">
        <f>SUM(P19:P21)</f>
        <v>192311383</v>
      </c>
    </row>
    <row r="23" spans="1:14" ht="19.5" customHeight="1">
      <c r="A23" s="741"/>
      <c r="B23" s="742"/>
      <c r="C23" s="230"/>
      <c r="D23" s="231"/>
      <c r="E23" s="232"/>
      <c r="F23" s="233"/>
      <c r="G23" s="234">
        <v>0</v>
      </c>
      <c r="H23" s="234">
        <v>0</v>
      </c>
      <c r="I23" s="70"/>
      <c r="J23" s="105"/>
      <c r="N23" s="882">
        <f>N18-N22</f>
        <v>0</v>
      </c>
    </row>
    <row r="24" spans="1:10" ht="19.5" customHeight="1">
      <c r="A24" s="741"/>
      <c r="B24" s="742"/>
      <c r="C24" s="230"/>
      <c r="D24" s="231"/>
      <c r="E24" s="232"/>
      <c r="F24" s="233"/>
      <c r="G24" s="234">
        <v>0</v>
      </c>
      <c r="H24" s="234">
        <v>0</v>
      </c>
      <c r="I24" s="70"/>
      <c r="J24" s="105"/>
    </row>
    <row r="25" spans="1:10" ht="19.5" customHeight="1">
      <c r="A25" s="741"/>
      <c r="B25" s="742"/>
      <c r="C25" s="230"/>
      <c r="D25" s="231"/>
      <c r="E25" s="232"/>
      <c r="F25" s="233"/>
      <c r="G25" s="234">
        <v>0</v>
      </c>
      <c r="H25" s="234">
        <v>0</v>
      </c>
      <c r="I25" s="70"/>
      <c r="J25" s="105"/>
    </row>
    <row r="26" spans="1:10" ht="19.5" customHeight="1">
      <c r="A26" s="741"/>
      <c r="B26" s="742"/>
      <c r="C26" s="230"/>
      <c r="D26" s="231"/>
      <c r="E26" s="232"/>
      <c r="F26" s="233"/>
      <c r="G26" s="234">
        <v>0</v>
      </c>
      <c r="H26" s="234">
        <v>0</v>
      </c>
      <c r="I26" s="70"/>
      <c r="J26" s="105"/>
    </row>
    <row r="27" spans="1:10" ht="19.5" customHeight="1" thickBot="1">
      <c r="A27" s="741"/>
      <c r="B27" s="742"/>
      <c r="C27" s="235"/>
      <c r="D27" s="236"/>
      <c r="E27" s="237"/>
      <c r="F27" s="238"/>
      <c r="G27" s="239">
        <v>0</v>
      </c>
      <c r="H27" s="239">
        <v>0</v>
      </c>
      <c r="I27" s="70"/>
      <c r="J27" s="105"/>
    </row>
    <row r="28" spans="1:10" ht="17.25" thickBot="1">
      <c r="A28" s="744"/>
      <c r="B28" s="745"/>
      <c r="C28" s="240" t="s">
        <v>109</v>
      </c>
      <c r="D28" s="241"/>
      <c r="E28" s="242"/>
      <c r="F28" s="243"/>
      <c r="G28" s="244">
        <f>SUM(G18:G27)</f>
        <v>0</v>
      </c>
      <c r="H28" s="874">
        <f>SUM(H18:H27)</f>
        <v>0</v>
      </c>
      <c r="I28" s="217"/>
      <c r="J28" s="341"/>
    </row>
    <row r="29" spans="1:10" ht="13.5">
      <c r="A29" s="741"/>
      <c r="B29" s="742"/>
      <c r="C29" s="70"/>
      <c r="D29" s="70"/>
      <c r="E29" s="245"/>
      <c r="F29" s="70"/>
      <c r="G29" s="70"/>
      <c r="H29" s="70"/>
      <c r="I29" s="70"/>
      <c r="J29" s="105"/>
    </row>
    <row r="30" spans="1:10" ht="13.5">
      <c r="A30" s="741"/>
      <c r="B30" s="742"/>
      <c r="C30" s="70"/>
      <c r="D30" s="70"/>
      <c r="E30" s="70"/>
      <c r="F30" s="70"/>
      <c r="G30" s="70"/>
      <c r="H30" s="70"/>
      <c r="I30" s="70"/>
      <c r="J30" s="105"/>
    </row>
    <row r="31" spans="1:10" ht="13.5">
      <c r="A31" s="741"/>
      <c r="B31" s="742"/>
      <c r="C31" s="246" t="s">
        <v>223</v>
      </c>
      <c r="D31" s="70"/>
      <c r="E31" s="70"/>
      <c r="F31" s="70"/>
      <c r="G31" s="70"/>
      <c r="H31" s="70"/>
      <c r="I31" s="70"/>
      <c r="J31" s="105"/>
    </row>
    <row r="32" spans="1:10" ht="13.5">
      <c r="A32" s="741"/>
      <c r="B32" s="742"/>
      <c r="C32" s="246" t="s">
        <v>224</v>
      </c>
      <c r="D32" s="70"/>
      <c r="E32" s="247" t="s">
        <v>225</v>
      </c>
      <c r="F32" s="247" t="s">
        <v>226</v>
      </c>
      <c r="G32" s="247" t="s">
        <v>227</v>
      </c>
      <c r="H32" s="248"/>
      <c r="I32" s="70"/>
      <c r="J32" s="105"/>
    </row>
    <row r="33" spans="1:10" ht="13.5">
      <c r="A33" s="741"/>
      <c r="B33" s="742"/>
      <c r="C33" s="246" t="s">
        <v>228</v>
      </c>
      <c r="D33" s="70"/>
      <c r="E33" s="249"/>
      <c r="F33" s="249"/>
      <c r="G33" s="249"/>
      <c r="H33" s="250"/>
      <c r="I33" s="70"/>
      <c r="J33" s="105"/>
    </row>
    <row r="34" spans="1:10" ht="13.5">
      <c r="A34" s="741"/>
      <c r="B34" s="742"/>
      <c r="C34" s="251" t="s">
        <v>229</v>
      </c>
      <c r="D34" s="70"/>
      <c r="E34" s="70"/>
      <c r="F34" s="70"/>
      <c r="G34" s="70"/>
      <c r="H34" s="70"/>
      <c r="I34" s="70"/>
      <c r="J34" s="105"/>
    </row>
    <row r="35" spans="1:10" ht="13.5">
      <c r="A35" s="741"/>
      <c r="B35" s="742"/>
      <c r="C35" s="252"/>
      <c r="D35" s="252"/>
      <c r="E35" s="70"/>
      <c r="F35" s="70"/>
      <c r="G35" s="70"/>
      <c r="H35" s="70"/>
      <c r="I35" s="70"/>
      <c r="J35" s="105"/>
    </row>
    <row r="36" spans="1:10" ht="13.5">
      <c r="A36" s="741"/>
      <c r="B36" s="742"/>
      <c r="C36" s="70"/>
      <c r="D36" s="70"/>
      <c r="E36" s="70"/>
      <c r="F36" s="70"/>
      <c r="G36" s="70"/>
      <c r="H36" s="70"/>
      <c r="I36" s="70"/>
      <c r="J36" s="105"/>
    </row>
    <row r="37" spans="1:10" ht="13.5">
      <c r="A37" s="741"/>
      <c r="B37" s="742"/>
      <c r="C37" s="246"/>
      <c r="D37" s="70"/>
      <c r="E37" s="253" t="s">
        <v>230</v>
      </c>
      <c r="F37" s="253" t="s">
        <v>231</v>
      </c>
      <c r="G37" s="70"/>
      <c r="H37" s="70"/>
      <c r="I37" s="70"/>
      <c r="J37" s="105"/>
    </row>
    <row r="38" spans="1:10" ht="13.5">
      <c r="A38" s="741"/>
      <c r="B38" s="742"/>
      <c r="C38" s="70"/>
      <c r="D38" s="70"/>
      <c r="E38" s="249"/>
      <c r="F38" s="249"/>
      <c r="G38" s="70"/>
      <c r="H38" s="70"/>
      <c r="I38" s="70"/>
      <c r="J38" s="105"/>
    </row>
    <row r="39" spans="1:10" ht="13.5">
      <c r="A39" s="741"/>
      <c r="B39" s="742"/>
      <c r="C39" s="70"/>
      <c r="D39" s="70"/>
      <c r="E39" s="70"/>
      <c r="F39" s="70"/>
      <c r="G39" s="70"/>
      <c r="H39" s="70"/>
      <c r="I39" s="70"/>
      <c r="J39" s="105"/>
    </row>
    <row r="40" spans="1:10" ht="13.5">
      <c r="A40" s="741"/>
      <c r="B40" s="742"/>
      <c r="C40" s="70"/>
      <c r="D40" s="70"/>
      <c r="E40" s="70"/>
      <c r="F40" s="70"/>
      <c r="G40" s="70"/>
      <c r="H40" s="70"/>
      <c r="I40" s="70"/>
      <c r="J40" s="105"/>
    </row>
    <row r="41" spans="1:10" ht="13.5">
      <c r="A41" s="741"/>
      <c r="B41" s="742"/>
      <c r="C41" s="70"/>
      <c r="D41" s="70"/>
      <c r="E41" s="70"/>
      <c r="F41" s="70"/>
      <c r="G41" s="70"/>
      <c r="H41" s="70"/>
      <c r="I41" s="70"/>
      <c r="J41" s="105"/>
    </row>
    <row r="42" spans="1:10" ht="13.5">
      <c r="A42" s="741"/>
      <c r="B42" s="742"/>
      <c r="C42" s="70"/>
      <c r="D42" s="70"/>
      <c r="E42" s="70"/>
      <c r="F42" s="70"/>
      <c r="G42" s="70"/>
      <c r="H42" s="70"/>
      <c r="I42" s="70"/>
      <c r="J42" s="105"/>
    </row>
    <row r="43" spans="1:10" ht="13.5">
      <c r="A43" s="741"/>
      <c r="B43" s="742"/>
      <c r="C43" s="70"/>
      <c r="D43" s="70"/>
      <c r="E43" s="70"/>
      <c r="F43" s="70"/>
      <c r="G43" s="70"/>
      <c r="H43" s="70"/>
      <c r="I43" s="70"/>
      <c r="J43" s="105"/>
    </row>
    <row r="44" spans="1:10" ht="13.5">
      <c r="A44" s="741"/>
      <c r="B44" s="742"/>
      <c r="C44" s="70"/>
      <c r="D44" s="70"/>
      <c r="E44" s="70"/>
      <c r="F44" s="70"/>
      <c r="G44" s="70"/>
      <c r="H44" s="70"/>
      <c r="I44" s="70"/>
      <c r="J44" s="105"/>
    </row>
    <row r="45" spans="1:10" ht="13.5">
      <c r="A45" s="55"/>
      <c r="B45" s="70"/>
      <c r="C45" s="70"/>
      <c r="D45" s="70"/>
      <c r="E45" s="70"/>
      <c r="F45" s="70"/>
      <c r="G45" s="70"/>
      <c r="H45" s="70"/>
      <c r="I45" s="70"/>
      <c r="J45" s="105"/>
    </row>
    <row r="46" spans="1:10" ht="13.5">
      <c r="A46" s="55"/>
      <c r="B46" s="70"/>
      <c r="C46" s="70"/>
      <c r="D46" s="70"/>
      <c r="E46" s="70"/>
      <c r="F46" s="70"/>
      <c r="G46" s="70"/>
      <c r="H46" s="70"/>
      <c r="I46" s="70"/>
      <c r="J46" s="105"/>
    </row>
    <row r="47" spans="1:10" ht="13.5">
      <c r="A47" s="55"/>
      <c r="B47" s="70"/>
      <c r="C47" s="70"/>
      <c r="D47" s="70"/>
      <c r="E47" s="70"/>
      <c r="F47" s="70"/>
      <c r="G47" s="70"/>
      <c r="H47" s="70"/>
      <c r="I47" s="70"/>
      <c r="J47" s="105"/>
    </row>
    <row r="48" spans="1:10" ht="14.25" thickBot="1">
      <c r="A48" s="75"/>
      <c r="B48" s="76"/>
      <c r="C48" s="76"/>
      <c r="D48" s="76"/>
      <c r="E48" s="76"/>
      <c r="F48" s="76"/>
      <c r="G48" s="76"/>
      <c r="H48" s="76"/>
      <c r="I48" s="76"/>
      <c r="J48" s="342"/>
    </row>
  </sheetData>
  <sheetProtection/>
  <printOptions/>
  <pageMargins left="0.75" right="0.49" top="0.19" bottom="0.5" header="0.32" footer="0.5"/>
  <pageSetup horizontalDpi="600" verticalDpi="600" orientation="landscape" paperSize="9" scale="75" r:id="rId3"/>
  <drawing r:id="rId2"/>
  <legacyDrawing r:id="rId1"/>
</worksheet>
</file>

<file path=xl/worksheets/sheet19.xml><?xml version="1.0" encoding="utf-8"?>
<worksheet xmlns="http://schemas.openxmlformats.org/spreadsheetml/2006/main" xmlns:r="http://schemas.openxmlformats.org/officeDocument/2006/relationships">
  <dimension ref="A1:G47"/>
  <sheetViews>
    <sheetView tabSelected="1" zoomScalePageLayoutView="0" workbookViewId="0" topLeftCell="B1">
      <selection activeCell="G35" sqref="G35"/>
    </sheetView>
  </sheetViews>
  <sheetFormatPr defaultColWidth="9.140625" defaultRowHeight="12.75"/>
  <cols>
    <col min="1" max="1" width="32.421875" style="0" customWidth="1"/>
    <col min="2" max="2" width="50.57421875" style="0" customWidth="1"/>
    <col min="3" max="3" width="23.28125" style="0" customWidth="1"/>
    <col min="4" max="4" width="23.7109375" style="0" customWidth="1"/>
    <col min="5" max="5" width="19.00390625" style="0" customWidth="1"/>
  </cols>
  <sheetData>
    <row r="1" spans="1:7" ht="14.25" thickBot="1">
      <c r="A1" s="265"/>
      <c r="B1" s="266"/>
      <c r="C1" s="266"/>
      <c r="D1" s="266"/>
      <c r="E1" s="266"/>
      <c r="F1" s="267"/>
      <c r="G1" s="28"/>
    </row>
    <row r="2" spans="1:7" ht="14.25" thickBot="1">
      <c r="A2" s="254"/>
      <c r="B2" s="344" t="str">
        <f>'13 HUARA AFATSHKURTRA'!C2</f>
        <v>ALM</v>
      </c>
      <c r="C2" s="255"/>
      <c r="D2" s="255"/>
      <c r="E2" s="255"/>
      <c r="F2" s="256"/>
      <c r="G2" s="28"/>
    </row>
    <row r="3" spans="1:7" ht="14.25" thickBot="1">
      <c r="A3" s="254"/>
      <c r="B3" s="344" t="str">
        <f>'13 HUARA AFATSHKURTRA'!C3</f>
        <v>ALUMIL ALBANIA SHPK</v>
      </c>
      <c r="C3" s="255"/>
      <c r="D3" s="255"/>
      <c r="E3" s="255"/>
      <c r="F3" s="256"/>
      <c r="G3" s="28"/>
    </row>
    <row r="4" spans="1:7" ht="14.25" thickBot="1">
      <c r="A4" s="254"/>
      <c r="B4" s="344" t="str">
        <f>'13 HUARA AFATSHKURTRA'!C4</f>
        <v>01/01/2013 -31/12/2013</v>
      </c>
      <c r="C4" s="255"/>
      <c r="D4" s="255"/>
      <c r="E4" s="255"/>
      <c r="F4" s="256"/>
      <c r="G4" s="28"/>
    </row>
    <row r="5" spans="1:7" ht="14.25" thickBot="1">
      <c r="A5" s="254"/>
      <c r="B5" s="344" t="str">
        <f>'13 HUARA AFATSHKURTRA'!C5</f>
        <v>ALL</v>
      </c>
      <c r="C5" s="255"/>
      <c r="D5" s="255"/>
      <c r="E5" s="255"/>
      <c r="F5" s="256"/>
      <c r="G5" s="28"/>
    </row>
    <row r="6" spans="1:7" ht="14.25" thickBot="1">
      <c r="A6" s="254"/>
      <c r="B6" s="1110" t="str">
        <f>'13 HUARA AFATSHKURTRA'!C6</f>
        <v>Renata Fejzaj</v>
      </c>
      <c r="C6" s="255"/>
      <c r="D6" s="255"/>
      <c r="E6" s="255"/>
      <c r="F6" s="256"/>
      <c r="G6" s="28"/>
    </row>
    <row r="7" spans="1:7" ht="13.5">
      <c r="A7" s="254"/>
      <c r="B7" s="255"/>
      <c r="C7" s="255"/>
      <c r="D7" s="255"/>
      <c r="E7" s="255"/>
      <c r="F7" s="256"/>
      <c r="G7" s="28"/>
    </row>
    <row r="8" spans="1:7" ht="13.5">
      <c r="A8" s="254"/>
      <c r="B8" s="255"/>
      <c r="C8" s="255"/>
      <c r="D8" s="255"/>
      <c r="E8" s="255"/>
      <c r="F8" s="256"/>
      <c r="G8" s="28"/>
    </row>
    <row r="9" spans="1:7" ht="13.5">
      <c r="A9" s="254"/>
      <c r="B9" s="255"/>
      <c r="C9" s="255"/>
      <c r="D9" s="255"/>
      <c r="E9" s="255"/>
      <c r="F9" s="256"/>
      <c r="G9" s="28"/>
    </row>
    <row r="10" spans="1:7" ht="13.5">
      <c r="A10" s="254"/>
      <c r="B10" s="255"/>
      <c r="C10" s="255"/>
      <c r="D10" s="255"/>
      <c r="E10" s="255"/>
      <c r="F10" s="256"/>
      <c r="G10" s="28"/>
    </row>
    <row r="11" spans="1:7" ht="17.25" thickBot="1">
      <c r="A11" s="254"/>
      <c r="B11" s="587"/>
      <c r="C11" s="255"/>
      <c r="D11" s="255"/>
      <c r="E11" s="596"/>
      <c r="F11" s="256"/>
      <c r="G11" s="28"/>
    </row>
    <row r="12" spans="1:7" ht="13.5">
      <c r="A12" s="265"/>
      <c r="B12" s="265"/>
      <c r="C12" s="266"/>
      <c r="D12" s="266"/>
      <c r="E12" s="267"/>
      <c r="F12" s="256"/>
      <c r="G12" s="28"/>
    </row>
    <row r="13" spans="1:7" ht="13.5">
      <c r="A13" s="254"/>
      <c r="B13" s="254"/>
      <c r="C13" s="255"/>
      <c r="D13" s="255"/>
      <c r="E13" s="256"/>
      <c r="F13" s="256"/>
      <c r="G13" s="28"/>
    </row>
    <row r="14" spans="1:7" ht="19.5" thickBot="1">
      <c r="A14" s="254"/>
      <c r="B14" s="1111"/>
      <c r="C14" s="263" t="s">
        <v>235</v>
      </c>
      <c r="D14" s="264" t="s">
        <v>236</v>
      </c>
      <c r="E14" s="268" t="s">
        <v>109</v>
      </c>
      <c r="F14" s="256"/>
      <c r="G14" s="28"/>
    </row>
    <row r="15" spans="1:7" ht="13.5">
      <c r="A15" s="254"/>
      <c r="B15" s="254" t="s">
        <v>725</v>
      </c>
      <c r="C15" s="257">
        <v>0</v>
      </c>
      <c r="D15" s="257">
        <v>0</v>
      </c>
      <c r="E15" s="269">
        <v>0</v>
      </c>
      <c r="F15" s="598"/>
      <c r="G15" s="28"/>
    </row>
    <row r="16" spans="1:7" ht="13.5">
      <c r="A16" s="254"/>
      <c r="B16" s="254" t="s">
        <v>233</v>
      </c>
      <c r="C16" s="257">
        <v>0</v>
      </c>
      <c r="D16" s="257">
        <v>0</v>
      </c>
      <c r="E16" s="269">
        <f>SUM(C16,D16)</f>
        <v>0</v>
      </c>
      <c r="F16" s="598"/>
      <c r="G16" s="28"/>
    </row>
    <row r="17" spans="1:7" ht="13.5">
      <c r="A17" s="254"/>
      <c r="B17" s="254" t="s">
        <v>234</v>
      </c>
      <c r="C17" s="257">
        <v>0</v>
      </c>
      <c r="D17" s="257">
        <v>0</v>
      </c>
      <c r="E17" s="269">
        <f>SUM(C17,D17)</f>
        <v>0</v>
      </c>
      <c r="F17" s="598"/>
      <c r="G17" s="28"/>
    </row>
    <row r="18" spans="1:7" ht="13.5">
      <c r="A18" s="254"/>
      <c r="B18" s="1112" t="s">
        <v>232</v>
      </c>
      <c r="C18" s="257">
        <v>0</v>
      </c>
      <c r="D18" s="257">
        <v>0</v>
      </c>
      <c r="E18" s="269">
        <f>SUM(C18,D18)</f>
        <v>0</v>
      </c>
      <c r="F18" s="598"/>
      <c r="G18" s="28"/>
    </row>
    <row r="19" spans="1:7" ht="13.5">
      <c r="A19" s="254"/>
      <c r="B19" s="1112" t="s">
        <v>232</v>
      </c>
      <c r="C19" s="257">
        <v>0</v>
      </c>
      <c r="D19" s="257">
        <v>0</v>
      </c>
      <c r="E19" s="269">
        <f>SUM(C19,D19)</f>
        <v>0</v>
      </c>
      <c r="F19" s="598"/>
      <c r="G19" s="28"/>
    </row>
    <row r="20" spans="1:7" ht="13.5">
      <c r="A20" s="254"/>
      <c r="B20" s="1112" t="s">
        <v>232</v>
      </c>
      <c r="C20" s="257">
        <v>0</v>
      </c>
      <c r="D20" s="257">
        <v>0</v>
      </c>
      <c r="E20" s="269">
        <f>SUM(C20,D20)</f>
        <v>0</v>
      </c>
      <c r="F20" s="598"/>
      <c r="G20" s="28"/>
    </row>
    <row r="21" spans="1:7" ht="16.5" thickBot="1">
      <c r="A21" s="254"/>
      <c r="B21" s="1113" t="s">
        <v>726</v>
      </c>
      <c r="C21" s="1114">
        <f>SUM(C15:C20)</f>
        <v>0</v>
      </c>
      <c r="D21" s="1114">
        <f>SUM(D15:D20)</f>
        <v>0</v>
      </c>
      <c r="E21" s="599">
        <f>SUM(E15:E20)</f>
        <v>0</v>
      </c>
      <c r="F21" s="598"/>
      <c r="G21" s="28"/>
    </row>
    <row r="22" spans="1:7" ht="13.5">
      <c r="A22" s="254"/>
      <c r="B22" s="255"/>
      <c r="C22" s="258"/>
      <c r="D22" s="258"/>
      <c r="E22" s="258"/>
      <c r="F22" s="598"/>
      <c r="G22" s="28"/>
    </row>
    <row r="23" spans="1:7" ht="16.5">
      <c r="A23" s="254"/>
      <c r="B23" s="259"/>
      <c r="C23" s="255"/>
      <c r="D23" s="255"/>
      <c r="E23" s="255"/>
      <c r="F23" s="256"/>
      <c r="G23" s="28"/>
    </row>
    <row r="24" spans="1:7" ht="13.5">
      <c r="A24" s="270" t="s">
        <v>237</v>
      </c>
      <c r="B24" s="271"/>
      <c r="C24" s="271"/>
      <c r="D24" s="271"/>
      <c r="E24" s="260"/>
      <c r="F24" s="261"/>
      <c r="G24" s="28"/>
    </row>
    <row r="25" spans="1:7" ht="13.5">
      <c r="A25" s="270" t="s">
        <v>238</v>
      </c>
      <c r="B25" s="271"/>
      <c r="C25" s="271"/>
      <c r="D25" s="271"/>
      <c r="E25" s="260"/>
      <c r="F25" s="261"/>
      <c r="G25" s="28"/>
    </row>
    <row r="26" spans="1:7" ht="13.5">
      <c r="A26" s="272"/>
      <c r="B26" s="273"/>
      <c r="C26" s="273"/>
      <c r="D26" s="273"/>
      <c r="E26" s="163"/>
      <c r="F26" s="262"/>
      <c r="G26" s="28"/>
    </row>
    <row r="27" spans="1:7" ht="13.5">
      <c r="A27" s="272" t="s">
        <v>239</v>
      </c>
      <c r="B27" s="274"/>
      <c r="C27" s="274"/>
      <c r="D27" s="274"/>
      <c r="E27" s="255"/>
      <c r="F27" s="256"/>
      <c r="G27" s="28"/>
    </row>
    <row r="28" spans="1:7" ht="13.5">
      <c r="A28" s="254"/>
      <c r="B28" s="255"/>
      <c r="C28" s="255"/>
      <c r="D28" s="255"/>
      <c r="E28" s="255"/>
      <c r="F28" s="256"/>
      <c r="G28" s="28"/>
    </row>
    <row r="29" spans="1:7" ht="13.5">
      <c r="A29" s="254"/>
      <c r="B29" s="255"/>
      <c r="C29" s="255"/>
      <c r="D29" s="255"/>
      <c r="E29" s="255"/>
      <c r="F29" s="256"/>
      <c r="G29" s="28"/>
    </row>
    <row r="30" spans="1:7" ht="13.5">
      <c r="A30" s="254"/>
      <c r="B30" s="255"/>
      <c r="C30" s="255"/>
      <c r="D30" s="255"/>
      <c r="E30" s="255"/>
      <c r="F30" s="256"/>
      <c r="G30" s="28"/>
    </row>
    <row r="31" spans="1:7" ht="13.5">
      <c r="A31" s="254"/>
      <c r="B31" s="255"/>
      <c r="C31" s="255"/>
      <c r="D31" s="255"/>
      <c r="E31" s="255"/>
      <c r="F31" s="256"/>
      <c r="G31" s="28"/>
    </row>
    <row r="32" spans="1:7" ht="13.5">
      <c r="A32" s="254"/>
      <c r="B32" s="255"/>
      <c r="C32" s="255"/>
      <c r="D32" s="255"/>
      <c r="E32" s="255"/>
      <c r="F32" s="256"/>
      <c r="G32" s="28"/>
    </row>
    <row r="33" spans="1:7" ht="13.5">
      <c r="A33" s="254"/>
      <c r="B33" s="255"/>
      <c r="C33" s="255"/>
      <c r="D33" s="255"/>
      <c r="E33" s="255"/>
      <c r="F33" s="256"/>
      <c r="G33" s="28"/>
    </row>
    <row r="34" spans="1:7" ht="13.5">
      <c r="A34" s="254"/>
      <c r="B34" s="255"/>
      <c r="C34" s="255"/>
      <c r="D34" s="255"/>
      <c r="E34" s="255"/>
      <c r="F34" s="256"/>
      <c r="G34" s="28"/>
    </row>
    <row r="35" spans="1:7" ht="13.5">
      <c r="A35" s="254"/>
      <c r="B35" s="255"/>
      <c r="C35" s="255"/>
      <c r="D35" s="255"/>
      <c r="E35" s="255"/>
      <c r="F35" s="256"/>
      <c r="G35" s="28"/>
    </row>
    <row r="36" spans="1:7" ht="13.5">
      <c r="A36" s="254"/>
      <c r="B36" s="255"/>
      <c r="C36" s="255"/>
      <c r="D36" s="255"/>
      <c r="E36" s="255"/>
      <c r="F36" s="256"/>
      <c r="G36" s="28"/>
    </row>
    <row r="37" spans="1:7" ht="13.5">
      <c r="A37" s="254"/>
      <c r="B37" s="255"/>
      <c r="C37" s="255"/>
      <c r="D37" s="255"/>
      <c r="E37" s="255"/>
      <c r="F37" s="256"/>
      <c r="G37" s="28"/>
    </row>
    <row r="38" spans="1:7" ht="13.5">
      <c r="A38" s="254"/>
      <c r="B38" s="255"/>
      <c r="C38" s="255"/>
      <c r="D38" s="255"/>
      <c r="E38" s="255"/>
      <c r="F38" s="256"/>
      <c r="G38" s="28"/>
    </row>
    <row r="39" spans="1:7" ht="13.5">
      <c r="A39" s="254"/>
      <c r="B39" s="255"/>
      <c r="C39" s="255"/>
      <c r="D39" s="255"/>
      <c r="E39" s="255"/>
      <c r="F39" s="256"/>
      <c r="G39" s="28"/>
    </row>
    <row r="40" spans="1:7" ht="13.5">
      <c r="A40" s="254"/>
      <c r="B40" s="255"/>
      <c r="C40" s="255"/>
      <c r="D40" s="255"/>
      <c r="E40" s="255"/>
      <c r="F40" s="256"/>
      <c r="G40" s="28"/>
    </row>
    <row r="41" spans="1:7" ht="13.5">
      <c r="A41" s="254"/>
      <c r="B41" s="255"/>
      <c r="C41" s="255"/>
      <c r="D41" s="255"/>
      <c r="E41" s="255"/>
      <c r="F41" s="256"/>
      <c r="G41" s="28"/>
    </row>
    <row r="42" spans="1:7" ht="13.5">
      <c r="A42" s="254"/>
      <c r="B42" s="255"/>
      <c r="C42" s="255"/>
      <c r="D42" s="255"/>
      <c r="E42" s="255"/>
      <c r="F42" s="256"/>
      <c r="G42" s="28"/>
    </row>
    <row r="43" spans="1:7" ht="13.5">
      <c r="A43" s="254"/>
      <c r="B43" s="255"/>
      <c r="C43" s="255"/>
      <c r="D43" s="255"/>
      <c r="E43" s="255"/>
      <c r="F43" s="256"/>
      <c r="G43" s="28"/>
    </row>
    <row r="44" spans="1:7" ht="13.5">
      <c r="A44" s="254"/>
      <c r="B44" s="255"/>
      <c r="C44" s="255"/>
      <c r="D44" s="255"/>
      <c r="E44" s="255"/>
      <c r="F44" s="256"/>
      <c r="G44" s="28"/>
    </row>
    <row r="45" spans="1:7" ht="14.25" thickBot="1">
      <c r="A45" s="595"/>
      <c r="B45" s="596"/>
      <c r="C45" s="596"/>
      <c r="D45" s="596"/>
      <c r="E45" s="596"/>
      <c r="F45" s="597"/>
      <c r="G45" s="28"/>
    </row>
    <row r="46" spans="6:7" ht="12.75">
      <c r="F46" s="28"/>
      <c r="G46" s="28"/>
    </row>
    <row r="47" spans="6:7" ht="12.75">
      <c r="F47" s="28"/>
      <c r="G47" s="28"/>
    </row>
  </sheetData>
  <sheetProtection/>
  <printOptions/>
  <pageMargins left="0.75" right="0.75" top="1" bottom="0.49" header="0.5" footer="0.5"/>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dimension ref="A1:M35"/>
  <sheetViews>
    <sheetView showGridLines="0" tabSelected="1" zoomScalePageLayoutView="0" workbookViewId="0" topLeftCell="A4">
      <selection activeCell="G35" sqref="G35"/>
    </sheetView>
  </sheetViews>
  <sheetFormatPr defaultColWidth="9.140625" defaultRowHeight="12.75"/>
  <cols>
    <col min="1" max="1" width="1.8515625" style="0" customWidth="1"/>
    <col min="2" max="2" width="22.421875" style="0" customWidth="1"/>
    <col min="3" max="3" width="27.421875" style="0" customWidth="1"/>
    <col min="4" max="4" width="2.140625" style="0" customWidth="1"/>
    <col min="5" max="5" width="9.57421875" style="0" customWidth="1"/>
    <col min="6" max="6" width="11.57421875" style="0" customWidth="1"/>
    <col min="7" max="7" width="13.8515625" style="0" customWidth="1"/>
    <col min="9" max="9" width="12.7109375" style="0" customWidth="1"/>
    <col min="10" max="10" width="15.28125" style="0" customWidth="1"/>
  </cols>
  <sheetData>
    <row r="1" spans="1:13" ht="14.25" thickBot="1">
      <c r="A1" s="453"/>
      <c r="B1" s="454"/>
      <c r="C1" s="455"/>
      <c r="D1" s="456"/>
      <c r="E1" s="456"/>
      <c r="F1" s="456"/>
      <c r="G1" s="456"/>
      <c r="H1" s="456"/>
      <c r="I1" s="456"/>
      <c r="J1" s="456"/>
      <c r="K1" s="456"/>
      <c r="L1" s="456"/>
      <c r="M1" s="456"/>
    </row>
    <row r="2" spans="1:13" ht="13.5">
      <c r="A2" s="457"/>
      <c r="B2" s="458"/>
      <c r="C2" s="459"/>
      <c r="D2" s="460"/>
      <c r="E2" s="460"/>
      <c r="F2" s="460"/>
      <c r="G2" s="460"/>
      <c r="H2" s="460"/>
      <c r="I2" s="460"/>
      <c r="J2" s="460"/>
      <c r="K2" s="460"/>
      <c r="L2" s="460"/>
      <c r="M2" s="461"/>
    </row>
    <row r="3" spans="1:13" ht="13.5">
      <c r="A3" s="457"/>
      <c r="B3" s="462"/>
      <c r="C3" s="463"/>
      <c r="D3" s="464"/>
      <c r="E3" s="464"/>
      <c r="F3" s="464"/>
      <c r="G3" s="464"/>
      <c r="H3" s="464"/>
      <c r="I3" s="464"/>
      <c r="J3" s="464"/>
      <c r="K3" s="464"/>
      <c r="L3" s="464"/>
      <c r="M3" s="465"/>
    </row>
    <row r="4" spans="1:13" ht="20.25" customHeight="1">
      <c r="A4" s="457"/>
      <c r="B4" s="462"/>
      <c r="C4" s="463"/>
      <c r="D4" s="464"/>
      <c r="E4" s="464"/>
      <c r="F4" s="464"/>
      <c r="G4" s="464"/>
      <c r="H4" s="464"/>
      <c r="I4" s="464"/>
      <c r="J4" s="464"/>
      <c r="K4" s="464"/>
      <c r="L4" s="464"/>
      <c r="M4" s="465"/>
    </row>
    <row r="5" spans="1:13" ht="13.5">
      <c r="A5" s="457"/>
      <c r="B5" s="462"/>
      <c r="C5" s="463"/>
      <c r="D5" s="464"/>
      <c r="E5" s="464"/>
      <c r="F5" s="464"/>
      <c r="G5" s="464"/>
      <c r="H5" s="464"/>
      <c r="I5" s="464"/>
      <c r="J5" s="464"/>
      <c r="K5" s="464"/>
      <c r="L5" s="464"/>
      <c r="M5" s="465"/>
    </row>
    <row r="6" spans="1:13" ht="13.5">
      <c r="A6" s="457"/>
      <c r="B6" s="462"/>
      <c r="C6" s="463"/>
      <c r="D6" s="464"/>
      <c r="E6" s="464"/>
      <c r="F6" s="464"/>
      <c r="G6" s="464"/>
      <c r="H6" s="464"/>
      <c r="I6" s="464"/>
      <c r="J6" s="464"/>
      <c r="K6" s="464"/>
      <c r="L6" s="464"/>
      <c r="M6" s="465"/>
    </row>
    <row r="7" spans="1:13" ht="13.5">
      <c r="A7" s="457"/>
      <c r="B7" s="462"/>
      <c r="C7" s="463"/>
      <c r="D7" s="464"/>
      <c r="E7" s="464"/>
      <c r="F7" s="464"/>
      <c r="G7" s="464"/>
      <c r="H7" s="464"/>
      <c r="I7" s="464"/>
      <c r="J7" s="464"/>
      <c r="K7" s="464"/>
      <c r="L7" s="464"/>
      <c r="M7" s="465"/>
    </row>
    <row r="8" spans="1:13" ht="13.5">
      <c r="A8" s="457"/>
      <c r="B8" s="462"/>
      <c r="C8" s="463"/>
      <c r="D8" s="464"/>
      <c r="E8" s="464"/>
      <c r="F8" s="464"/>
      <c r="G8" s="464"/>
      <c r="H8" s="464"/>
      <c r="I8" s="464"/>
      <c r="J8" s="464"/>
      <c r="K8" s="464"/>
      <c r="L8" s="464"/>
      <c r="M8" s="465"/>
    </row>
    <row r="9" spans="1:13" ht="13.5">
      <c r="A9" s="457"/>
      <c r="B9" s="462"/>
      <c r="C9" s="463"/>
      <c r="D9" s="464"/>
      <c r="E9" s="464"/>
      <c r="F9" s="464"/>
      <c r="G9" s="464"/>
      <c r="H9" s="464"/>
      <c r="I9" s="464"/>
      <c r="J9" s="464"/>
      <c r="K9" s="464"/>
      <c r="L9" s="464"/>
      <c r="M9" s="465"/>
    </row>
    <row r="10" spans="1:13" ht="29.25">
      <c r="A10" s="457"/>
      <c r="B10" s="466"/>
      <c r="C10" s="467"/>
      <c r="D10" s="467"/>
      <c r="E10" s="467" t="s">
        <v>717</v>
      </c>
      <c r="F10" s="467"/>
      <c r="G10" s="467"/>
      <c r="H10" s="467"/>
      <c r="I10" s="467"/>
      <c r="J10" s="467"/>
      <c r="K10" s="467"/>
      <c r="L10" s="467"/>
      <c r="M10" s="468"/>
    </row>
    <row r="11" spans="1:13" ht="21">
      <c r="A11" s="457"/>
      <c r="B11" s="462"/>
      <c r="C11" s="463"/>
      <c r="D11" s="464"/>
      <c r="E11" s="1077" t="s">
        <v>716</v>
      </c>
      <c r="F11" s="464"/>
      <c r="G11" s="464"/>
      <c r="H11" s="464"/>
      <c r="I11" s="464"/>
      <c r="J11" s="464"/>
      <c r="K11" s="464"/>
      <c r="L11" s="464"/>
      <c r="M11" s="465"/>
    </row>
    <row r="12" spans="1:13" ht="13.5">
      <c r="A12" s="457"/>
      <c r="B12" s="462"/>
      <c r="C12" s="463"/>
      <c r="D12" s="464"/>
      <c r="E12" s="464"/>
      <c r="F12" s="464"/>
      <c r="G12" s="464"/>
      <c r="H12" s="464"/>
      <c r="I12" s="464"/>
      <c r="J12" s="464"/>
      <c r="K12" s="464"/>
      <c r="L12" s="464"/>
      <c r="M12" s="465"/>
    </row>
    <row r="13" spans="1:13" ht="13.5">
      <c r="A13" s="457"/>
      <c r="B13" s="462"/>
      <c r="C13" s="463"/>
      <c r="D13" s="464"/>
      <c r="E13" s="464"/>
      <c r="F13" s="464"/>
      <c r="G13" s="464"/>
      <c r="H13" s="464"/>
      <c r="I13" s="464"/>
      <c r="J13" s="464"/>
      <c r="K13" s="464"/>
      <c r="L13" s="464"/>
      <c r="M13" s="465"/>
    </row>
    <row r="14" spans="1:13" ht="13.5">
      <c r="A14" s="457"/>
      <c r="B14" s="462"/>
      <c r="C14" s="463"/>
      <c r="D14" s="464"/>
      <c r="E14" s="464"/>
      <c r="F14" s="464"/>
      <c r="G14" s="464"/>
      <c r="H14" s="464"/>
      <c r="I14" s="464"/>
      <c r="J14" s="464"/>
      <c r="K14" s="464"/>
      <c r="L14" s="464"/>
      <c r="M14" s="465"/>
    </row>
    <row r="15" spans="1:13" ht="13.5">
      <c r="A15" s="457"/>
      <c r="B15" s="462"/>
      <c r="C15" s="463"/>
      <c r="D15" s="464"/>
      <c r="E15" s="464"/>
      <c r="F15" s="464"/>
      <c r="G15" s="464"/>
      <c r="H15" s="464"/>
      <c r="I15" s="464"/>
      <c r="J15" s="464"/>
      <c r="K15" s="464"/>
      <c r="L15" s="464"/>
      <c r="M15" s="465"/>
    </row>
    <row r="16" spans="1:13" ht="16.5">
      <c r="A16" s="457"/>
      <c r="B16" s="1071" t="s">
        <v>521</v>
      </c>
      <c r="C16" s="469">
        <v>1</v>
      </c>
      <c r="D16" s="464"/>
      <c r="E16" s="464"/>
      <c r="F16" s="1066" t="s">
        <v>316</v>
      </c>
      <c r="G16" s="1067" t="str">
        <f>VLOOKUP($C$16,DATA!$B$3:$D$42,3,FALSE)</f>
        <v>ALM</v>
      </c>
      <c r="H16" s="464"/>
      <c r="I16" s="464"/>
      <c r="J16" s="464"/>
      <c r="K16" s="464"/>
      <c r="L16" s="464"/>
      <c r="M16" s="465"/>
    </row>
    <row r="17" spans="1:13" ht="13.5">
      <c r="A17" s="457"/>
      <c r="B17" s="462"/>
      <c r="C17" s="463"/>
      <c r="D17" s="464"/>
      <c r="E17" s="464"/>
      <c r="F17" s="464"/>
      <c r="G17" s="464"/>
      <c r="H17" s="464"/>
      <c r="I17" s="464"/>
      <c r="J17" s="464"/>
      <c r="K17" s="464"/>
      <c r="L17" s="464"/>
      <c r="M17" s="465"/>
    </row>
    <row r="18" spans="1:13" ht="13.5">
      <c r="A18" s="457"/>
      <c r="B18" s="1071" t="s">
        <v>317</v>
      </c>
      <c r="C18" s="470">
        <v>8</v>
      </c>
      <c r="D18" s="471">
        <v>4</v>
      </c>
      <c r="E18" s="472">
        <f>C18+D18</f>
        <v>12</v>
      </c>
      <c r="F18" s="1066" t="s">
        <v>318</v>
      </c>
      <c r="G18" s="1068" t="str">
        <f>VLOOKUP($D$18,DATA!$B$3:$K$7,9,FALSE)&amp;VLOOKUP($C$18,DATA!$B$3:$G$16,6,FALSE)</f>
        <v>01/01/2013</v>
      </c>
      <c r="H18" s="464"/>
      <c r="I18" s="1066" t="s">
        <v>319</v>
      </c>
      <c r="J18" s="1068" t="str">
        <f>VLOOKUP($D$18,DATA!$B$3:$K$7,10,FALSE)&amp;VLOOKUP($C$18,DATA!$B$3:$G$16,6,FALSE)</f>
        <v>31/12/2013</v>
      </c>
      <c r="K18" s="464"/>
      <c r="L18" s="464"/>
      <c r="M18" s="465"/>
    </row>
    <row r="19" spans="1:13" ht="13.5">
      <c r="A19" s="457"/>
      <c r="B19" s="462"/>
      <c r="C19" s="463"/>
      <c r="D19" s="464"/>
      <c r="E19" s="464"/>
      <c r="F19" s="464"/>
      <c r="G19" s="464"/>
      <c r="H19" s="464"/>
      <c r="I19" s="464"/>
      <c r="J19" s="464"/>
      <c r="K19" s="464"/>
      <c r="L19" s="464"/>
      <c r="M19" s="465"/>
    </row>
    <row r="20" spans="1:13" ht="13.5">
      <c r="A20" s="457"/>
      <c r="B20" s="1071" t="s">
        <v>320</v>
      </c>
      <c r="C20" s="1069" t="s">
        <v>718</v>
      </c>
      <c r="D20" s="464"/>
      <c r="E20" s="464"/>
      <c r="F20" s="464"/>
      <c r="G20" s="464"/>
      <c r="H20" s="464"/>
      <c r="I20" s="464"/>
      <c r="J20" s="464"/>
      <c r="K20" s="464"/>
      <c r="L20" s="464"/>
      <c r="M20" s="465"/>
    </row>
    <row r="21" spans="1:13" ht="13.5">
      <c r="A21" s="457"/>
      <c r="B21" s="462"/>
      <c r="C21" s="463"/>
      <c r="D21" s="464"/>
      <c r="E21" s="464"/>
      <c r="F21" s="464"/>
      <c r="G21" s="464"/>
      <c r="H21" s="464"/>
      <c r="I21" s="464"/>
      <c r="J21" s="464"/>
      <c r="K21" s="464"/>
      <c r="L21" s="464"/>
      <c r="M21" s="465"/>
    </row>
    <row r="22" spans="1:13" ht="16.5">
      <c r="A22" s="457"/>
      <c r="B22" s="1071" t="s">
        <v>321</v>
      </c>
      <c r="C22" s="1067" t="str">
        <f>VLOOKUP($C$16,DATA!$B$3:$E$42,4,FALSE)</f>
        <v>ALL</v>
      </c>
      <c r="D22" s="464"/>
      <c r="E22" s="464"/>
      <c r="F22" s="464"/>
      <c r="G22" s="464"/>
      <c r="H22" s="464"/>
      <c r="I22" s="464"/>
      <c r="J22" s="464"/>
      <c r="K22" s="464"/>
      <c r="L22" s="464"/>
      <c r="M22" s="465"/>
    </row>
    <row r="23" spans="1:13" ht="13.5">
      <c r="A23" s="457"/>
      <c r="B23" s="462"/>
      <c r="C23" s="463"/>
      <c r="D23" s="464"/>
      <c r="E23" s="464"/>
      <c r="F23" s="464"/>
      <c r="G23" s="464"/>
      <c r="H23" s="464"/>
      <c r="I23" s="464"/>
      <c r="J23" s="464"/>
      <c r="K23" s="464"/>
      <c r="L23" s="464"/>
      <c r="M23" s="465"/>
    </row>
    <row r="24" spans="1:13" ht="13.5">
      <c r="A24" s="457"/>
      <c r="B24" s="1071" t="s">
        <v>322</v>
      </c>
      <c r="C24" s="1069" t="s">
        <v>708</v>
      </c>
      <c r="D24" s="464"/>
      <c r="E24" s="464"/>
      <c r="F24" s="464"/>
      <c r="G24" s="464"/>
      <c r="H24" s="464"/>
      <c r="I24" s="464"/>
      <c r="J24" s="464"/>
      <c r="K24" s="464"/>
      <c r="L24" s="464"/>
      <c r="M24" s="465"/>
    </row>
    <row r="25" spans="1:13" ht="13.5">
      <c r="A25" s="457"/>
      <c r="B25" s="462"/>
      <c r="C25" s="463"/>
      <c r="D25" s="464"/>
      <c r="E25" s="464"/>
      <c r="F25" s="464"/>
      <c r="G25" s="464"/>
      <c r="H25" s="464"/>
      <c r="I25" s="464"/>
      <c r="J25" s="464"/>
      <c r="K25" s="464"/>
      <c r="L25" s="464"/>
      <c r="M25" s="465"/>
    </row>
    <row r="26" spans="1:13" ht="13.5">
      <c r="A26" s="457"/>
      <c r="B26" s="462"/>
      <c r="C26" s="463"/>
      <c r="D26" s="464"/>
      <c r="E26" s="464"/>
      <c r="F26" s="464"/>
      <c r="G26" s="464"/>
      <c r="H26" s="464"/>
      <c r="I26" s="464"/>
      <c r="J26" s="464"/>
      <c r="K26" s="464"/>
      <c r="L26" s="464"/>
      <c r="M26" s="465"/>
    </row>
    <row r="27" spans="1:13" ht="13.5">
      <c r="A27" s="770"/>
      <c r="B27" s="462"/>
      <c r="C27" s="463"/>
      <c r="D27" s="464"/>
      <c r="E27" s="464"/>
      <c r="F27" s="464"/>
      <c r="G27" s="464"/>
      <c r="H27" s="464"/>
      <c r="I27" s="464"/>
      <c r="J27" s="464"/>
      <c r="K27" s="464"/>
      <c r="L27" s="464"/>
      <c r="M27" s="465"/>
    </row>
    <row r="28" spans="2:13" ht="12.75">
      <c r="B28" s="1072"/>
      <c r="C28" s="1070"/>
      <c r="D28" s="1070"/>
      <c r="E28" s="1070"/>
      <c r="F28" s="1070"/>
      <c r="G28" s="1070"/>
      <c r="H28" s="1070"/>
      <c r="I28" s="1070"/>
      <c r="J28" s="1070"/>
      <c r="K28" s="1070"/>
      <c r="L28" s="1070"/>
      <c r="M28" s="1073"/>
    </row>
    <row r="29" spans="2:13" ht="12.75">
      <c r="B29" s="1072"/>
      <c r="C29" s="1070"/>
      <c r="D29" s="1070"/>
      <c r="E29" s="1070"/>
      <c r="F29" s="1070"/>
      <c r="G29" s="1070"/>
      <c r="H29" s="1070"/>
      <c r="I29" s="1070"/>
      <c r="J29" s="1070"/>
      <c r="K29" s="1070"/>
      <c r="L29" s="1070"/>
      <c r="M29" s="1073"/>
    </row>
    <row r="30" spans="2:13" ht="12.75">
      <c r="B30" s="1072"/>
      <c r="C30" s="1070"/>
      <c r="D30" s="1070"/>
      <c r="E30" s="1070"/>
      <c r="F30" s="1070"/>
      <c r="G30" s="1070"/>
      <c r="H30" s="1070"/>
      <c r="I30" s="1070"/>
      <c r="J30" s="1070"/>
      <c r="K30" s="1070"/>
      <c r="L30" s="1070"/>
      <c r="M30" s="1073"/>
    </row>
    <row r="31" spans="2:13" ht="12.75">
      <c r="B31" s="1072"/>
      <c r="C31" s="1070"/>
      <c r="D31" s="1070"/>
      <c r="E31" s="1070"/>
      <c r="F31" s="1070"/>
      <c r="G31" s="1070"/>
      <c r="H31" s="1070"/>
      <c r="I31" s="1070"/>
      <c r="J31" s="1070"/>
      <c r="K31" s="1070"/>
      <c r="L31" s="1070"/>
      <c r="M31" s="1073"/>
    </row>
    <row r="32" spans="2:13" ht="12.75">
      <c r="B32" s="1072"/>
      <c r="C32" s="1070"/>
      <c r="D32" s="1070"/>
      <c r="E32" s="1070"/>
      <c r="F32" s="1070"/>
      <c r="G32" s="1070"/>
      <c r="H32" s="1070"/>
      <c r="I32" s="1070"/>
      <c r="J32" s="1070"/>
      <c r="K32" s="1070"/>
      <c r="L32" s="1070"/>
      <c r="M32" s="1073"/>
    </row>
    <row r="33" spans="2:13" ht="12.75">
      <c r="B33" s="1072"/>
      <c r="C33" s="1070"/>
      <c r="D33" s="1070"/>
      <c r="E33" s="1070"/>
      <c r="F33" s="1070"/>
      <c r="G33" s="1070"/>
      <c r="H33" s="1070"/>
      <c r="I33" s="1070"/>
      <c r="J33" s="1070"/>
      <c r="K33" s="1070"/>
      <c r="L33" s="1070"/>
      <c r="M33" s="1073"/>
    </row>
    <row r="34" spans="2:13" ht="12.75">
      <c r="B34" s="1072"/>
      <c r="C34" s="1070"/>
      <c r="D34" s="1070"/>
      <c r="E34" s="1070"/>
      <c r="F34" s="1070"/>
      <c r="G34" s="1070"/>
      <c r="H34" s="1070"/>
      <c r="I34" s="1070"/>
      <c r="J34" s="1070"/>
      <c r="K34" s="1070"/>
      <c r="L34" s="1070"/>
      <c r="M34" s="1073"/>
    </row>
    <row r="35" spans="2:13" ht="13.5" thickBot="1">
      <c r="B35" s="1074"/>
      <c r="C35" s="1075"/>
      <c r="D35" s="1075"/>
      <c r="E35" s="1075"/>
      <c r="F35" s="1075"/>
      <c r="G35" s="1075"/>
      <c r="H35" s="1075"/>
      <c r="I35" s="1075"/>
      <c r="J35" s="1075"/>
      <c r="K35" s="1075"/>
      <c r="L35" s="1075"/>
      <c r="M35" s="1076"/>
    </row>
  </sheetData>
  <sheetProtection/>
  <dataValidations count="1">
    <dataValidation type="textLength" allowBlank="1" showInputMessage="1" showErrorMessage="1" errorTitle="MESSAGE TO USER" error="The length must be 1 character to 20.&#10;" sqref="C24">
      <formula1>1</formula1>
      <formula2>20</formula2>
    </dataValidation>
  </dataValidations>
  <printOptions/>
  <pageMargins left="0.75" right="0.75" top="1" bottom="1" header="0.5" footer="0.5"/>
  <pageSetup horizontalDpi="600" verticalDpi="600" orientation="landscape" paperSize="9" scale="80" r:id="rId3"/>
  <drawing r:id="rId2"/>
  <legacyDrawing r:id="rId1"/>
</worksheet>
</file>

<file path=xl/worksheets/sheet20.xml><?xml version="1.0" encoding="utf-8"?>
<worksheet xmlns="http://schemas.openxmlformats.org/spreadsheetml/2006/main" xmlns:r="http://schemas.openxmlformats.org/officeDocument/2006/relationships">
  <dimension ref="B1:H69"/>
  <sheetViews>
    <sheetView tabSelected="1" zoomScalePageLayoutView="0" workbookViewId="0" topLeftCell="A1">
      <selection activeCell="G35" sqref="G35"/>
    </sheetView>
  </sheetViews>
  <sheetFormatPr defaultColWidth="9.140625" defaultRowHeight="12.75"/>
  <cols>
    <col min="1" max="1" width="4.28125" style="0" customWidth="1"/>
    <col min="2" max="2" width="33.57421875" style="0" customWidth="1"/>
    <col min="3" max="3" width="36.7109375" style="0" customWidth="1"/>
    <col min="4" max="4" width="39.140625" style="0" customWidth="1"/>
    <col min="5" max="5" width="43.7109375" style="0" customWidth="1"/>
    <col min="8" max="8" width="13.421875" style="0" bestFit="1" customWidth="1"/>
  </cols>
  <sheetData>
    <row r="1" spans="2:6" ht="14.25" thickBot="1">
      <c r="B1" s="448" t="str">
        <f>'[1]PROPERTIES'!$F$16</f>
        <v>KODI : </v>
      </c>
      <c r="C1" s="449" t="str">
        <f>'11 PROVIZIONE'!B2</f>
        <v>ALM</v>
      </c>
      <c r="D1" s="309"/>
      <c r="E1" s="309"/>
      <c r="F1" s="311"/>
    </row>
    <row r="2" spans="2:6" ht="14.25" thickBot="1">
      <c r="B2" s="451" t="str">
        <f>'[1]PROPERTIES'!$B$16</f>
        <v>KOMPANIA: </v>
      </c>
      <c r="C2" s="449" t="str">
        <f>'11 PROVIZIONE'!B3</f>
        <v>ALUMIL ALBANIA SHPK</v>
      </c>
      <c r="D2" s="16"/>
      <c r="E2" s="16"/>
      <c r="F2" s="275"/>
    </row>
    <row r="3" spans="2:6" ht="14.25" thickBot="1">
      <c r="B3" s="451" t="str">
        <f>'[1]PROPERTIES'!$B$18</f>
        <v>PERIUDHA(VITI/Q): </v>
      </c>
      <c r="C3" s="449" t="str">
        <f>'11 PROVIZIONE'!B4</f>
        <v>01/01/2013 -31/12/2013</v>
      </c>
      <c r="D3" s="16"/>
      <c r="E3" s="280"/>
      <c r="F3" s="275"/>
    </row>
    <row r="4" spans="2:6" ht="14.25" thickBot="1">
      <c r="B4" s="451" t="str">
        <f>'[1]PROPERTIES'!$B$22</f>
        <v>MONEDHA : </v>
      </c>
      <c r="C4" s="449" t="str">
        <f>'11 PROVIZIONE'!B5</f>
        <v>ALL</v>
      </c>
      <c r="D4" s="16"/>
      <c r="E4" s="16"/>
      <c r="F4" s="275"/>
    </row>
    <row r="5" spans="2:6" ht="14.25" thickBot="1">
      <c r="B5" s="452" t="str">
        <f>'[1]PROPERTIES'!$B$24</f>
        <v>AUTORI : </v>
      </c>
      <c r="C5" s="1109" t="str">
        <f>'11 PROVIZIONE'!B6</f>
        <v>Renata Fejzaj</v>
      </c>
      <c r="D5" s="16"/>
      <c r="E5" s="16"/>
      <c r="F5" s="275"/>
    </row>
    <row r="6" spans="2:6" ht="13.5">
      <c r="B6" s="20"/>
      <c r="C6" s="16"/>
      <c r="D6" s="16"/>
      <c r="E6" s="16"/>
      <c r="F6" s="275"/>
    </row>
    <row r="7" spans="2:6" ht="13.5">
      <c r="B7" s="20"/>
      <c r="C7" s="16"/>
      <c r="D7" s="16"/>
      <c r="E7" s="16"/>
      <c r="F7" s="275"/>
    </row>
    <row r="8" spans="2:6" ht="13.5">
      <c r="B8" s="20"/>
      <c r="C8" s="16"/>
      <c r="D8" s="16"/>
      <c r="E8" s="16"/>
      <c r="F8" s="275"/>
    </row>
    <row r="9" spans="2:6" ht="29.25">
      <c r="B9" s="20"/>
      <c r="C9" s="335"/>
      <c r="D9" s="335"/>
      <c r="E9" s="335"/>
      <c r="F9" s="275"/>
    </row>
    <row r="10" spans="2:6" ht="13.5">
      <c r="B10" s="20"/>
      <c r="C10" s="16"/>
      <c r="D10" s="16"/>
      <c r="E10" s="16"/>
      <c r="F10" s="275"/>
    </row>
    <row r="11" spans="2:6" ht="13.5" thickBot="1">
      <c r="B11" s="157"/>
      <c r="C11" s="586"/>
      <c r="D11" s="586"/>
      <c r="E11" s="586"/>
      <c r="F11" s="585"/>
    </row>
    <row r="12" spans="2:6" ht="13.5" thickBot="1">
      <c r="B12" s="199"/>
      <c r="C12" s="200"/>
      <c r="D12" s="200"/>
      <c r="E12" s="201"/>
      <c r="F12" s="201"/>
    </row>
    <row r="13" spans="2:6" ht="19.5" thickBot="1">
      <c r="B13" s="1128"/>
      <c r="C13" s="1129"/>
      <c r="D13" s="1115" t="str">
        <f>'9 REZERVAT'!C17</f>
        <v>31/12/2013</v>
      </c>
      <c r="E13" s="1116" t="str">
        <f>'9 REZERVAT'!D17</f>
        <v> 31/12/2012</v>
      </c>
      <c r="F13" s="156"/>
    </row>
    <row r="14" spans="2:6" ht="13.5">
      <c r="B14" s="1118" t="s">
        <v>532</v>
      </c>
      <c r="C14" s="16"/>
      <c r="D14" s="60">
        <f>'[11]12_TRADE_CREDITORS'!$D$14</f>
        <v>315968008.15</v>
      </c>
      <c r="E14" s="941">
        <f>445509166.69+0.25</f>
        <v>445509166.94</v>
      </c>
      <c r="F14" s="156"/>
    </row>
    <row r="15" spans="2:6" ht="13.5">
      <c r="B15" s="1119" t="s">
        <v>527</v>
      </c>
      <c r="C15" s="16"/>
      <c r="D15" s="60">
        <f>'[11]12_TRADE_CREDITORS'!$D$15</f>
        <v>28550625.267398775</v>
      </c>
      <c r="E15" s="941">
        <v>42803885.59220045</v>
      </c>
      <c r="F15" s="156"/>
    </row>
    <row r="16" spans="2:6" ht="13.5">
      <c r="B16" s="1120" t="s">
        <v>522</v>
      </c>
      <c r="C16" s="279"/>
      <c r="D16" s="60">
        <v>0</v>
      </c>
      <c r="E16" s="278">
        <v>0</v>
      </c>
      <c r="F16" s="156"/>
    </row>
    <row r="17" spans="2:6" ht="13.5">
      <c r="B17" s="1120" t="s">
        <v>244</v>
      </c>
      <c r="C17" s="279"/>
      <c r="D17" s="60">
        <v>0</v>
      </c>
      <c r="E17" s="278">
        <v>0</v>
      </c>
      <c r="F17" s="156"/>
    </row>
    <row r="18" spans="2:6" ht="13.5">
      <c r="B18" s="1120" t="s">
        <v>244</v>
      </c>
      <c r="C18" s="279"/>
      <c r="D18" s="60">
        <v>0</v>
      </c>
      <c r="E18" s="278">
        <v>0</v>
      </c>
      <c r="F18" s="156"/>
    </row>
    <row r="19" spans="2:6" ht="13.5">
      <c r="B19" s="1120" t="s">
        <v>244</v>
      </c>
      <c r="C19" s="279"/>
      <c r="D19" s="60">
        <v>0</v>
      </c>
      <c r="E19" s="278">
        <v>0</v>
      </c>
      <c r="F19" s="156"/>
    </row>
    <row r="20" spans="2:6" ht="13.5">
      <c r="B20" s="1120" t="s">
        <v>244</v>
      </c>
      <c r="C20" s="279"/>
      <c r="D20" s="60">
        <v>0</v>
      </c>
      <c r="E20" s="278">
        <v>0</v>
      </c>
      <c r="F20" s="156"/>
    </row>
    <row r="21" spans="2:8" ht="16.5" thickBot="1">
      <c r="B21" s="1121" t="s">
        <v>109</v>
      </c>
      <c r="C21" s="1117"/>
      <c r="D21" s="942">
        <f>SUM(D14:D20)</f>
        <v>344518633.41739875</v>
      </c>
      <c r="E21" s="943">
        <f>SUM(E14:E20)</f>
        <v>488313052.53220046</v>
      </c>
      <c r="F21" s="156"/>
      <c r="H21" s="901">
        <f>E21-D21</f>
        <v>143794419.1148017</v>
      </c>
    </row>
    <row r="22" spans="2:6" ht="13.5">
      <c r="B22" s="20"/>
      <c r="C22" s="16"/>
      <c r="D22" s="16"/>
      <c r="E22" s="275"/>
      <c r="F22" s="156"/>
    </row>
    <row r="23" spans="2:6" ht="14.25" thickBot="1">
      <c r="B23" s="358"/>
      <c r="C23" s="276"/>
      <c r="D23" s="276"/>
      <c r="E23" s="277"/>
      <c r="F23" s="156"/>
    </row>
    <row r="24" spans="2:6" ht="13.5">
      <c r="B24" s="20"/>
      <c r="C24" s="16"/>
      <c r="D24" s="16"/>
      <c r="E24" s="16"/>
      <c r="F24" s="275"/>
    </row>
    <row r="25" spans="2:6" ht="16.5">
      <c r="B25" s="600"/>
      <c r="C25" s="16"/>
      <c r="D25" s="16"/>
      <c r="E25" s="16"/>
      <c r="F25" s="275"/>
    </row>
    <row r="26" spans="2:6" ht="13.5">
      <c r="B26" s="20"/>
      <c r="C26" s="16"/>
      <c r="D26" s="16"/>
      <c r="E26" s="16"/>
      <c r="F26" s="275"/>
    </row>
    <row r="27" spans="2:6" ht="13.5">
      <c r="B27" s="20"/>
      <c r="C27" s="16"/>
      <c r="D27" s="16"/>
      <c r="E27" s="16"/>
      <c r="F27" s="275"/>
    </row>
    <row r="28" spans="2:6" ht="13.5">
      <c r="B28" s="20"/>
      <c r="C28" s="16"/>
      <c r="D28" s="16"/>
      <c r="E28" s="16"/>
      <c r="F28" s="275"/>
    </row>
    <row r="29" spans="2:6" ht="13.5">
      <c r="B29" s="20"/>
      <c r="C29" s="16"/>
      <c r="D29" s="16"/>
      <c r="E29" s="16"/>
      <c r="F29" s="275"/>
    </row>
    <row r="30" spans="2:6" ht="13.5">
      <c r="B30" s="20"/>
      <c r="C30" s="16"/>
      <c r="D30" s="16"/>
      <c r="E30" s="16"/>
      <c r="F30" s="275"/>
    </row>
    <row r="31" spans="2:6" ht="13.5">
      <c r="B31" s="20"/>
      <c r="C31" s="16"/>
      <c r="D31" s="16"/>
      <c r="E31" s="16"/>
      <c r="F31" s="275"/>
    </row>
    <row r="32" spans="2:6" ht="13.5">
      <c r="B32" s="20"/>
      <c r="C32" s="16"/>
      <c r="D32" s="16"/>
      <c r="E32" s="16"/>
      <c r="F32" s="275"/>
    </row>
    <row r="33" spans="2:6" ht="13.5">
      <c r="B33" s="20"/>
      <c r="C33" s="16"/>
      <c r="D33" s="16"/>
      <c r="E33" s="16"/>
      <c r="F33" s="275"/>
    </row>
    <row r="34" spans="2:6" ht="13.5">
      <c r="B34" s="20"/>
      <c r="C34" s="16"/>
      <c r="D34" s="16"/>
      <c r="E34" s="16"/>
      <c r="F34" s="275"/>
    </row>
    <row r="35" spans="2:6" ht="13.5">
      <c r="B35" s="20"/>
      <c r="C35" s="16"/>
      <c r="D35" s="16"/>
      <c r="E35" s="16"/>
      <c r="F35" s="275"/>
    </row>
    <row r="36" spans="2:6" ht="13.5">
      <c r="B36" s="20"/>
      <c r="C36" s="16"/>
      <c r="D36" s="16"/>
      <c r="E36" s="16"/>
      <c r="F36" s="275"/>
    </row>
    <row r="37" spans="2:6" ht="13.5">
      <c r="B37" s="20"/>
      <c r="C37" s="16"/>
      <c r="D37" s="16"/>
      <c r="E37" s="16"/>
      <c r="F37" s="275"/>
    </row>
    <row r="38" spans="2:6" ht="14.25" thickBot="1">
      <c r="B38" s="358"/>
      <c r="C38" s="276"/>
      <c r="D38" s="276"/>
      <c r="E38" s="276"/>
      <c r="F38" s="277"/>
    </row>
    <row r="39" spans="2:6" ht="12.75">
      <c r="B39" s="5"/>
      <c r="C39" s="5"/>
      <c r="D39" s="5"/>
      <c r="E39" s="5"/>
      <c r="F39" s="5"/>
    </row>
    <row r="40" spans="2:5" ht="12.75">
      <c r="B40" s="5"/>
      <c r="C40" s="5"/>
      <c r="D40" s="5"/>
      <c r="E40" s="5"/>
    </row>
    <row r="41" spans="2:5" ht="12.75">
      <c r="B41" s="5"/>
      <c r="C41" s="5"/>
      <c r="D41" s="5"/>
      <c r="E41" s="5"/>
    </row>
    <row r="42" spans="2:5" ht="12.75">
      <c r="B42" s="5"/>
      <c r="C42" s="5"/>
      <c r="D42" s="5"/>
      <c r="E42" s="5"/>
    </row>
    <row r="43" spans="2:5" ht="12.75">
      <c r="B43" s="5"/>
      <c r="C43" s="5"/>
      <c r="D43" s="5"/>
      <c r="E43" s="5"/>
    </row>
    <row r="44" spans="2:5" ht="12.75">
      <c r="B44" s="5"/>
      <c r="C44" s="5"/>
      <c r="D44" s="5"/>
      <c r="E44" s="5"/>
    </row>
    <row r="45" spans="2:5" ht="12.75">
      <c r="B45" s="5"/>
      <c r="C45" s="5"/>
      <c r="D45" s="5"/>
      <c r="E45" s="5"/>
    </row>
    <row r="46" spans="2:5" ht="12.75">
      <c r="B46" s="5"/>
      <c r="C46" s="5"/>
      <c r="D46" s="5"/>
      <c r="E46" s="5"/>
    </row>
    <row r="47" spans="2:5" ht="12.75">
      <c r="B47" s="5"/>
      <c r="C47" s="5"/>
      <c r="D47" s="5"/>
      <c r="E47" s="5"/>
    </row>
    <row r="48" spans="2:5" ht="12.75">
      <c r="B48" s="5"/>
      <c r="C48" s="5"/>
      <c r="D48" s="5"/>
      <c r="E48" s="5"/>
    </row>
    <row r="49" spans="2:5" ht="12.75">
      <c r="B49" s="5"/>
      <c r="C49" s="5"/>
      <c r="D49" s="5"/>
      <c r="E49" s="5"/>
    </row>
    <row r="50" spans="2:5" ht="12.75">
      <c r="B50" s="5"/>
      <c r="C50" s="5"/>
      <c r="D50" s="5"/>
      <c r="E50" s="5"/>
    </row>
    <row r="51" spans="2:5" ht="12.75">
      <c r="B51" s="5"/>
      <c r="C51" s="5"/>
      <c r="D51" s="5"/>
      <c r="E51" s="5"/>
    </row>
    <row r="52" spans="2:5" ht="12.75">
      <c r="B52" s="5"/>
      <c r="C52" s="5"/>
      <c r="D52" s="5"/>
      <c r="E52" s="5"/>
    </row>
    <row r="53" spans="2:5" ht="12.75">
      <c r="B53" s="5"/>
      <c r="C53" s="5"/>
      <c r="D53" s="5"/>
      <c r="E53" s="5"/>
    </row>
    <row r="54" spans="2:5" ht="12.75">
      <c r="B54" s="5"/>
      <c r="C54" s="5"/>
      <c r="D54" s="5"/>
      <c r="E54" s="5"/>
    </row>
    <row r="55" spans="2:5" ht="12.75">
      <c r="B55" s="5"/>
      <c r="C55" s="5"/>
      <c r="D55" s="5"/>
      <c r="E55" s="5"/>
    </row>
    <row r="56" spans="2:5" ht="12.75">
      <c r="B56" s="5"/>
      <c r="C56" s="5"/>
      <c r="D56" s="5"/>
      <c r="E56" s="5"/>
    </row>
    <row r="57" spans="2:5" ht="12.75">
      <c r="B57" s="5"/>
      <c r="C57" s="5"/>
      <c r="D57" s="5"/>
      <c r="E57" s="5"/>
    </row>
    <row r="58" spans="2:5" ht="12.75">
      <c r="B58" s="5"/>
      <c r="C58" s="5"/>
      <c r="D58" s="5"/>
      <c r="E58" s="5"/>
    </row>
    <row r="59" spans="2:5" ht="12.75">
      <c r="B59" s="5"/>
      <c r="C59" s="5"/>
      <c r="D59" s="5"/>
      <c r="E59" s="5"/>
    </row>
    <row r="60" spans="2:5" ht="12.75">
      <c r="B60" s="5"/>
      <c r="C60" s="5"/>
      <c r="D60" s="5"/>
      <c r="E60" s="5"/>
    </row>
    <row r="61" spans="2:5" ht="12.75">
      <c r="B61" s="5"/>
      <c r="C61" s="5"/>
      <c r="D61" s="5"/>
      <c r="E61" s="5"/>
    </row>
    <row r="62" spans="2:5" ht="12.75">
      <c r="B62" s="5"/>
      <c r="C62" s="5"/>
      <c r="D62" s="5"/>
      <c r="E62" s="5"/>
    </row>
    <row r="63" spans="2:5" ht="12.75">
      <c r="B63" s="5"/>
      <c r="C63" s="5"/>
      <c r="D63" s="5"/>
      <c r="E63" s="5"/>
    </row>
    <row r="64" spans="2:5" ht="12.75">
      <c r="B64" s="5"/>
      <c r="C64" s="5"/>
      <c r="D64" s="5"/>
      <c r="E64" s="5"/>
    </row>
    <row r="65" spans="2:5" ht="12.75">
      <c r="B65" s="5"/>
      <c r="C65" s="5"/>
      <c r="D65" s="5"/>
      <c r="E65" s="5"/>
    </row>
    <row r="66" spans="2:5" ht="12.75">
      <c r="B66" s="5"/>
      <c r="C66" s="5"/>
      <c r="D66" s="5"/>
      <c r="E66" s="5"/>
    </row>
    <row r="67" spans="2:5" ht="12.75">
      <c r="B67" s="5"/>
      <c r="C67" s="5"/>
      <c r="D67" s="5"/>
      <c r="E67" s="5"/>
    </row>
    <row r="68" spans="2:5" ht="12.75">
      <c r="B68" s="5"/>
      <c r="C68" s="5"/>
      <c r="D68" s="5"/>
      <c r="E68" s="5"/>
    </row>
    <row r="69" spans="2:5" ht="12.75">
      <c r="B69" s="5"/>
      <c r="C69" s="5"/>
      <c r="D69" s="5"/>
      <c r="E69" s="5"/>
    </row>
  </sheetData>
  <sheetProtection/>
  <mergeCells count="1">
    <mergeCell ref="B13:C13"/>
  </mergeCells>
  <printOptions/>
  <pageMargins left="0.75" right="0.6" top="1" bottom="1" header="0.5" footer="0.5"/>
  <pageSetup horizontalDpi="600" verticalDpi="600" orientation="landscape" paperSize="9" scale="80" r:id="rId2"/>
  <drawing r:id="rId1"/>
</worksheet>
</file>

<file path=xl/worksheets/sheet21.xml><?xml version="1.0" encoding="utf-8"?>
<worksheet xmlns="http://schemas.openxmlformats.org/spreadsheetml/2006/main" xmlns:r="http://schemas.openxmlformats.org/officeDocument/2006/relationships">
  <dimension ref="A1:L53"/>
  <sheetViews>
    <sheetView tabSelected="1" zoomScalePageLayoutView="0" workbookViewId="0" topLeftCell="A1">
      <selection activeCell="G35" sqref="G35"/>
    </sheetView>
  </sheetViews>
  <sheetFormatPr defaultColWidth="9.140625" defaultRowHeight="12.75"/>
  <cols>
    <col min="1" max="1" width="1.7109375" style="0" customWidth="1"/>
    <col min="2" max="2" width="14.140625" style="0" customWidth="1"/>
    <col min="3" max="3" width="47.8515625" style="0" customWidth="1"/>
    <col min="4" max="4" width="16.57421875" style="0" customWidth="1"/>
    <col min="5" max="5" width="20.140625" style="0" customWidth="1"/>
    <col min="6" max="6" width="17.421875" style="0" customWidth="1"/>
    <col min="7" max="7" width="9.8515625" style="0" customWidth="1"/>
    <col min="8" max="8" width="21.421875" style="0" customWidth="1"/>
    <col min="9" max="9" width="23.8515625" style="0" customWidth="1"/>
    <col min="10" max="10" width="14.7109375" style="0" customWidth="1"/>
    <col min="11" max="11" width="18.7109375" style="0" customWidth="1"/>
  </cols>
  <sheetData>
    <row r="1" spans="1:11" ht="14.25" thickBot="1">
      <c r="A1" s="308"/>
      <c r="B1" s="309"/>
      <c r="C1" s="309"/>
      <c r="D1" s="309"/>
      <c r="E1" s="309"/>
      <c r="F1" s="309"/>
      <c r="G1" s="309"/>
      <c r="H1" s="310"/>
      <c r="I1" s="309"/>
      <c r="J1" s="309"/>
      <c r="K1" s="311"/>
    </row>
    <row r="2" spans="1:11" ht="14.25" thickBot="1">
      <c r="A2" s="20"/>
      <c r="B2" s="448" t="str">
        <f>'[1]PROPERTIES'!$F$16</f>
        <v>KODI : </v>
      </c>
      <c r="C2" s="449" t="str">
        <f>'12 FURNITORET'!C1</f>
        <v>ALM</v>
      </c>
      <c r="D2" s="16"/>
      <c r="E2" s="16"/>
      <c r="F2" s="16"/>
      <c r="G2" s="16"/>
      <c r="H2" s="280"/>
      <c r="I2" s="16"/>
      <c r="J2" s="16"/>
      <c r="K2" s="275"/>
    </row>
    <row r="3" spans="1:11" ht="14.25" thickBot="1">
      <c r="A3" s="20"/>
      <c r="B3" s="451" t="str">
        <f>'[1]PROPERTIES'!$B$16</f>
        <v>KOMPANIA: </v>
      </c>
      <c r="C3" s="449" t="str">
        <f>'12 FURNITORET'!C2</f>
        <v>ALUMIL ALBANIA SHPK</v>
      </c>
      <c r="D3" s="16"/>
      <c r="E3" s="16"/>
      <c r="F3" s="16"/>
      <c r="G3" s="16"/>
      <c r="H3" s="280"/>
      <c r="I3" s="16"/>
      <c r="J3" s="16"/>
      <c r="K3" s="275"/>
    </row>
    <row r="4" spans="1:11" ht="14.25" thickBot="1">
      <c r="A4" s="20"/>
      <c r="B4" s="451" t="str">
        <f>'[1]PROPERTIES'!$B$18</f>
        <v>PERIUDHA(VITI/Q): </v>
      </c>
      <c r="C4" s="449" t="str">
        <f>'12 FURNITORET'!C3</f>
        <v>01/01/2013 -31/12/2013</v>
      </c>
      <c r="D4" s="16"/>
      <c r="E4" s="16"/>
      <c r="F4" s="16"/>
      <c r="G4" s="16"/>
      <c r="H4" s="280"/>
      <c r="I4" s="16"/>
      <c r="J4" s="16"/>
      <c r="K4" s="275"/>
    </row>
    <row r="5" spans="1:11" ht="14.25" thickBot="1">
      <c r="A5" s="20"/>
      <c r="B5" s="451" t="str">
        <f>'[1]PROPERTIES'!$B$22</f>
        <v>MONEDHA : </v>
      </c>
      <c r="C5" s="449" t="str">
        <f>'12 FURNITORET'!C4</f>
        <v>ALL</v>
      </c>
      <c r="D5" s="16"/>
      <c r="E5" s="16"/>
      <c r="F5" s="16"/>
      <c r="G5" s="16"/>
      <c r="H5" s="280"/>
      <c r="I5" s="16"/>
      <c r="J5" s="16"/>
      <c r="K5" s="275"/>
    </row>
    <row r="6" spans="1:11" ht="14.25" thickBot="1">
      <c r="A6" s="20"/>
      <c r="B6" s="452" t="str">
        <f>'[1]PROPERTIES'!$B$24</f>
        <v>AUTORI : </v>
      </c>
      <c r="C6" s="449" t="str">
        <f>'12 FURNITORET'!C5</f>
        <v>Renata Fejzaj</v>
      </c>
      <c r="D6" s="16"/>
      <c r="E6" s="16"/>
      <c r="F6" s="16"/>
      <c r="G6" s="16"/>
      <c r="H6" s="280"/>
      <c r="I6" s="16"/>
      <c r="J6" s="16"/>
      <c r="K6" s="275"/>
    </row>
    <row r="7" spans="1:11" ht="13.5">
      <c r="A7" s="20"/>
      <c r="B7" s="16"/>
      <c r="C7" s="16"/>
      <c r="D7" s="16"/>
      <c r="E7" s="16"/>
      <c r="F7" s="16"/>
      <c r="G7" s="16"/>
      <c r="H7" s="280"/>
      <c r="I7" s="16"/>
      <c r="J7" s="16"/>
      <c r="K7" s="275"/>
    </row>
    <row r="8" spans="1:11" ht="13.5">
      <c r="A8" s="20"/>
      <c r="B8" s="16"/>
      <c r="C8" s="16"/>
      <c r="D8" s="16"/>
      <c r="E8" s="16"/>
      <c r="F8" s="16"/>
      <c r="G8" s="16"/>
      <c r="H8" s="280"/>
      <c r="I8" s="16"/>
      <c r="J8" s="16"/>
      <c r="K8" s="275"/>
    </row>
    <row r="9" spans="1:11" ht="13.5">
      <c r="A9" s="20"/>
      <c r="B9" s="16"/>
      <c r="C9" s="16"/>
      <c r="D9" s="16"/>
      <c r="E9" s="16"/>
      <c r="F9" s="16" t="s">
        <v>414</v>
      </c>
      <c r="G9" s="16"/>
      <c r="H9" s="280"/>
      <c r="I9" s="16"/>
      <c r="J9" s="16"/>
      <c r="K9" s="275"/>
    </row>
    <row r="10" spans="1:11" ht="13.5">
      <c r="A10" s="20"/>
      <c r="B10" s="16"/>
      <c r="C10" s="16"/>
      <c r="D10" s="16"/>
      <c r="E10" s="16"/>
      <c r="F10" s="16"/>
      <c r="G10" s="16"/>
      <c r="H10" s="280"/>
      <c r="I10" s="16"/>
      <c r="J10" s="16"/>
      <c r="K10" s="275"/>
    </row>
    <row r="11" spans="1:11" ht="13.5">
      <c r="A11" s="20"/>
      <c r="B11" s="16"/>
      <c r="C11" s="16"/>
      <c r="D11" s="16"/>
      <c r="E11" s="16"/>
      <c r="F11" s="16"/>
      <c r="G11" s="16"/>
      <c r="H11" s="280"/>
      <c r="I11" s="16"/>
      <c r="J11" s="16"/>
      <c r="K11" s="275"/>
    </row>
    <row r="12" spans="1:11" ht="29.25">
      <c r="A12" s="20"/>
      <c r="B12" s="16"/>
      <c r="C12" s="335"/>
      <c r="D12" s="335"/>
      <c r="E12" s="335"/>
      <c r="F12" s="335"/>
      <c r="G12" s="335"/>
      <c r="H12" s="335"/>
      <c r="I12" s="16"/>
      <c r="J12" s="16"/>
      <c r="K12" s="275"/>
    </row>
    <row r="13" spans="1:11" ht="13.5">
      <c r="A13" s="20"/>
      <c r="B13" s="16"/>
      <c r="C13" s="16"/>
      <c r="D13" s="16"/>
      <c r="E13" s="16"/>
      <c r="F13" s="16"/>
      <c r="G13" s="16"/>
      <c r="H13" s="280"/>
      <c r="I13" s="16"/>
      <c r="J13" s="16"/>
      <c r="K13" s="275"/>
    </row>
    <row r="14" spans="1:11" ht="13.5">
      <c r="A14" s="20"/>
      <c r="B14" s="16"/>
      <c r="C14" s="16"/>
      <c r="D14" s="16"/>
      <c r="E14" s="16"/>
      <c r="F14" s="16"/>
      <c r="G14" s="16"/>
      <c r="H14" s="280"/>
      <c r="I14" s="16"/>
      <c r="J14" s="16"/>
      <c r="K14" s="275"/>
    </row>
    <row r="15" spans="1:11" ht="13.5">
      <c r="A15" s="20"/>
      <c r="B15" s="16"/>
      <c r="C15" s="281"/>
      <c r="D15" s="281"/>
      <c r="E15" s="281"/>
      <c r="F15" s="281"/>
      <c r="G15" s="281"/>
      <c r="H15" s="281"/>
      <c r="I15" s="281"/>
      <c r="J15" s="16"/>
      <c r="K15" s="275"/>
    </row>
    <row r="16" spans="1:11" ht="13.5">
      <c r="A16" s="20"/>
      <c r="B16" s="16"/>
      <c r="C16" s="17"/>
      <c r="D16" s="1130"/>
      <c r="E16" s="1130"/>
      <c r="F16" s="1130"/>
      <c r="G16" s="1130"/>
      <c r="H16" s="282"/>
      <c r="I16" s="17"/>
      <c r="J16" s="17"/>
      <c r="K16" s="275"/>
    </row>
    <row r="17" spans="1:11" ht="14.25" thickBot="1">
      <c r="A17" s="20"/>
      <c r="B17" s="16"/>
      <c r="C17" s="17"/>
      <c r="D17" s="1130"/>
      <c r="E17" s="1130"/>
      <c r="F17" s="17"/>
      <c r="G17" s="17"/>
      <c r="H17" s="283" t="str">
        <f>'12 FURNITORET'!D13</f>
        <v>31/12/2013</v>
      </c>
      <c r="I17" s="283" t="str">
        <f>'12 FURNITORET'!E13</f>
        <v> 31/12/2012</v>
      </c>
      <c r="J17" s="18"/>
      <c r="K17" s="284"/>
    </row>
    <row r="18" spans="1:11" ht="13.5">
      <c r="A18" s="20"/>
      <c r="B18" s="16"/>
      <c r="C18" s="746" t="s">
        <v>415</v>
      </c>
      <c r="D18" s="1130"/>
      <c r="E18" s="1130"/>
      <c r="F18" s="17"/>
      <c r="G18" s="17"/>
      <c r="H18" s="285"/>
      <c r="I18" s="285"/>
      <c r="J18" s="39"/>
      <c r="K18" s="286"/>
    </row>
    <row r="19" spans="1:11" ht="19.5">
      <c r="A19" s="20"/>
      <c r="B19" s="16"/>
      <c r="C19" s="1130" t="s">
        <v>245</v>
      </c>
      <c r="D19" s="1130"/>
      <c r="E19" s="1130"/>
      <c r="F19" s="1130"/>
      <c r="G19" s="287" t="s">
        <v>246</v>
      </c>
      <c r="H19" s="339">
        <f>E39</f>
        <v>0</v>
      </c>
      <c r="I19" s="339">
        <f>F39</f>
        <v>0</v>
      </c>
      <c r="J19" s="39"/>
      <c r="K19" s="288"/>
    </row>
    <row r="20" spans="1:11" ht="19.5">
      <c r="A20" s="20"/>
      <c r="B20" s="16"/>
      <c r="C20" s="1130" t="s">
        <v>247</v>
      </c>
      <c r="D20" s="1130"/>
      <c r="E20" s="1130"/>
      <c r="F20" s="1130"/>
      <c r="G20" s="287" t="s">
        <v>248</v>
      </c>
      <c r="H20" s="889">
        <v>0</v>
      </c>
      <c r="I20" s="889">
        <v>0</v>
      </c>
      <c r="J20" s="39"/>
      <c r="K20" s="288"/>
    </row>
    <row r="21" spans="1:11" ht="19.5">
      <c r="A21" s="20"/>
      <c r="B21" s="16"/>
      <c r="C21" s="1130" t="s">
        <v>249</v>
      </c>
      <c r="D21" s="1130"/>
      <c r="E21" s="1130"/>
      <c r="F21" s="1130"/>
      <c r="G21" s="287" t="s">
        <v>250</v>
      </c>
      <c r="H21" s="767">
        <v>0</v>
      </c>
      <c r="I21" s="890">
        <v>0</v>
      </c>
      <c r="J21" s="39"/>
      <c r="K21" s="288"/>
    </row>
    <row r="22" spans="1:11" ht="13.5">
      <c r="A22" s="748"/>
      <c r="B22" s="290"/>
      <c r="C22" s="1131" t="s">
        <v>176</v>
      </c>
      <c r="D22" s="1131"/>
      <c r="E22" s="1131"/>
      <c r="F22" s="1131"/>
      <c r="G22" s="291"/>
      <c r="H22" s="768">
        <f>SUM(H20:H21)</f>
        <v>0</v>
      </c>
      <c r="I22" s="891">
        <f>SUM(I20:I21)</f>
        <v>0</v>
      </c>
      <c r="J22" s="293"/>
      <c r="K22" s="294"/>
    </row>
    <row r="23" spans="1:11" ht="16.5" thickBot="1">
      <c r="A23" s="748"/>
      <c r="B23" s="290"/>
      <c r="C23" s="1144" t="s">
        <v>109</v>
      </c>
      <c r="D23" s="1144"/>
      <c r="E23" s="1145"/>
      <c r="F23" s="1145"/>
      <c r="G23" s="295"/>
      <c r="H23" s="888">
        <f>H22+H19</f>
        <v>0</v>
      </c>
      <c r="I23" s="888">
        <f>I22+I19</f>
        <v>0</v>
      </c>
      <c r="J23" s="292"/>
      <c r="K23" s="296"/>
    </row>
    <row r="24" spans="1:11" ht="14.25" thickTop="1">
      <c r="A24" s="20"/>
      <c r="B24" s="16"/>
      <c r="C24" s="16"/>
      <c r="D24" s="16"/>
      <c r="E24" s="16"/>
      <c r="F24" s="16"/>
      <c r="G24" s="16"/>
      <c r="H24" s="22"/>
      <c r="I24" s="22"/>
      <c r="J24" s="22"/>
      <c r="K24" s="275"/>
    </row>
    <row r="25" spans="1:11" ht="19.5" customHeight="1">
      <c r="A25" s="20"/>
      <c r="B25" s="16"/>
      <c r="C25" s="16"/>
      <c r="D25" s="16"/>
      <c r="E25" s="16"/>
      <c r="F25" s="16"/>
      <c r="G25" s="16"/>
      <c r="H25" s="280"/>
      <c r="I25" s="16"/>
      <c r="J25" s="16"/>
      <c r="K25" s="275"/>
    </row>
    <row r="26" spans="1:11" ht="19.5" customHeight="1">
      <c r="A26" s="20"/>
      <c r="B26" s="16"/>
      <c r="C26" s="297"/>
      <c r="D26" s="16"/>
      <c r="E26" s="16"/>
      <c r="F26" s="16"/>
      <c r="G26" s="16"/>
      <c r="H26" s="280"/>
      <c r="I26" s="16"/>
      <c r="J26" s="16"/>
      <c r="K26" s="275"/>
    </row>
    <row r="27" spans="1:11" ht="19.5" customHeight="1">
      <c r="A27" s="20"/>
      <c r="B27" s="16"/>
      <c r="C27" s="16"/>
      <c r="D27" s="16"/>
      <c r="E27" s="16"/>
      <c r="F27" s="16"/>
      <c r="G27" s="16"/>
      <c r="H27" s="280"/>
      <c r="I27" s="16"/>
      <c r="J27" s="16"/>
      <c r="K27" s="275"/>
    </row>
    <row r="28" spans="1:11" ht="19.5" customHeight="1" thickBot="1">
      <c r="A28" s="20"/>
      <c r="B28" s="16"/>
      <c r="C28" s="16"/>
      <c r="D28" s="16"/>
      <c r="E28" s="16"/>
      <c r="F28" s="16"/>
      <c r="G28" s="16"/>
      <c r="H28" s="280"/>
      <c r="I28" s="16"/>
      <c r="J28" s="16"/>
      <c r="K28" s="275"/>
    </row>
    <row r="29" spans="1:11" ht="19.5" customHeight="1">
      <c r="A29" s="20"/>
      <c r="B29" s="16"/>
      <c r="C29" s="1140" t="s">
        <v>219</v>
      </c>
      <c r="D29" s="1142" t="s">
        <v>220</v>
      </c>
      <c r="E29" s="1132" t="s">
        <v>251</v>
      </c>
      <c r="F29" s="1134" t="s">
        <v>252</v>
      </c>
      <c r="G29" s="1134"/>
      <c r="H29" s="1135" t="s">
        <v>253</v>
      </c>
      <c r="I29" s="1134" t="s">
        <v>254</v>
      </c>
      <c r="J29" s="1134" t="s">
        <v>255</v>
      </c>
      <c r="K29" s="1138" t="s">
        <v>256</v>
      </c>
    </row>
    <row r="30" spans="1:11" ht="33.75" thickBot="1">
      <c r="A30" s="20"/>
      <c r="B30" s="16"/>
      <c r="C30" s="1141"/>
      <c r="D30" s="1143"/>
      <c r="E30" s="1133"/>
      <c r="F30" s="298" t="s">
        <v>257</v>
      </c>
      <c r="G30" s="299" t="s">
        <v>258</v>
      </c>
      <c r="H30" s="1136"/>
      <c r="I30" s="1137"/>
      <c r="J30" s="1137"/>
      <c r="K30" s="1139"/>
    </row>
    <row r="31" spans="1:11" ht="24.75" customHeight="1" thickBot="1">
      <c r="A31" s="20"/>
      <c r="B31" s="16"/>
      <c r="C31" s="300" t="str">
        <f>'[3]10_LT_BORR'!$C$31</f>
        <v>Tirana Bank</v>
      </c>
      <c r="D31" s="301"/>
      <c r="E31" s="754">
        <v>0</v>
      </c>
      <c r="F31" s="754">
        <v>0</v>
      </c>
      <c r="G31" s="749">
        <v>0</v>
      </c>
      <c r="H31" s="750">
        <f>SUM(E31:G31)</f>
        <v>0</v>
      </c>
      <c r="I31" s="751"/>
      <c r="J31" s="752"/>
      <c r="K31" s="753"/>
    </row>
    <row r="32" spans="1:11" ht="24.75" customHeight="1">
      <c r="A32" s="20"/>
      <c r="B32" s="16"/>
      <c r="C32" s="300" t="s">
        <v>535</v>
      </c>
      <c r="D32" s="302"/>
      <c r="E32" s="754">
        <v>0</v>
      </c>
      <c r="F32" s="754">
        <v>0</v>
      </c>
      <c r="G32" s="754">
        <v>0</v>
      </c>
      <c r="H32" s="755">
        <f aca="true" t="shared" si="0" ref="H32:H38">SUM(E32:G32)</f>
        <v>0</v>
      </c>
      <c r="I32" s="756"/>
      <c r="J32" s="752"/>
      <c r="K32" s="753"/>
    </row>
    <row r="33" spans="1:11" ht="24.75" customHeight="1">
      <c r="A33" s="20"/>
      <c r="B33" s="16"/>
      <c r="C33" s="300" t="s">
        <v>259</v>
      </c>
      <c r="D33" s="302"/>
      <c r="E33" s="754">
        <v>0</v>
      </c>
      <c r="F33" s="754">
        <v>0</v>
      </c>
      <c r="G33" s="754">
        <v>0</v>
      </c>
      <c r="H33" s="755">
        <f t="shared" si="0"/>
        <v>0</v>
      </c>
      <c r="I33" s="756"/>
      <c r="J33" s="757"/>
      <c r="K33" s="758"/>
    </row>
    <row r="34" spans="1:11" ht="24.75" customHeight="1">
      <c r="A34" s="20"/>
      <c r="B34" s="16"/>
      <c r="C34" s="300" t="s">
        <v>259</v>
      </c>
      <c r="D34" s="302"/>
      <c r="E34" s="754">
        <v>0</v>
      </c>
      <c r="F34" s="754">
        <v>0</v>
      </c>
      <c r="G34" s="754">
        <v>0</v>
      </c>
      <c r="H34" s="755">
        <f t="shared" si="0"/>
        <v>0</v>
      </c>
      <c r="I34" s="756" t="s">
        <v>416</v>
      </c>
      <c r="J34" s="757"/>
      <c r="K34" s="758"/>
    </row>
    <row r="35" spans="1:11" ht="24.75" customHeight="1">
      <c r="A35" s="20"/>
      <c r="B35" s="16"/>
      <c r="C35" s="300" t="s">
        <v>259</v>
      </c>
      <c r="D35" s="302"/>
      <c r="E35" s="754">
        <v>0</v>
      </c>
      <c r="F35" s="754">
        <v>0</v>
      </c>
      <c r="G35" s="754">
        <v>0</v>
      </c>
      <c r="H35" s="755">
        <f t="shared" si="0"/>
        <v>0</v>
      </c>
      <c r="I35" s="756" t="s">
        <v>416</v>
      </c>
      <c r="J35" s="757"/>
      <c r="K35" s="758"/>
    </row>
    <row r="36" spans="1:11" ht="24.75" customHeight="1">
      <c r="A36" s="20"/>
      <c r="B36" s="16"/>
      <c r="C36" s="300" t="s">
        <v>259</v>
      </c>
      <c r="D36" s="302"/>
      <c r="E36" s="754">
        <v>0</v>
      </c>
      <c r="F36" s="754">
        <v>0</v>
      </c>
      <c r="G36" s="754">
        <v>0</v>
      </c>
      <c r="H36" s="755">
        <f t="shared" si="0"/>
        <v>0</v>
      </c>
      <c r="I36" s="756" t="s">
        <v>416</v>
      </c>
      <c r="J36" s="757"/>
      <c r="K36" s="758"/>
    </row>
    <row r="37" spans="1:11" ht="24.75" customHeight="1">
      <c r="A37" s="20"/>
      <c r="B37" s="16"/>
      <c r="C37" s="300" t="s">
        <v>259</v>
      </c>
      <c r="D37" s="302"/>
      <c r="E37" s="754">
        <v>0</v>
      </c>
      <c r="F37" s="754">
        <v>0</v>
      </c>
      <c r="G37" s="754">
        <v>0</v>
      </c>
      <c r="H37" s="755">
        <f t="shared" si="0"/>
        <v>0</v>
      </c>
      <c r="I37" s="756" t="s">
        <v>416</v>
      </c>
      <c r="J37" s="757"/>
      <c r="K37" s="758"/>
    </row>
    <row r="38" spans="1:11" ht="22.5" customHeight="1" thickBot="1">
      <c r="A38" s="20"/>
      <c r="B38" s="16"/>
      <c r="C38" s="303" t="s">
        <v>259</v>
      </c>
      <c r="D38" s="304"/>
      <c r="E38" s="759">
        <v>0</v>
      </c>
      <c r="F38" s="759">
        <v>0</v>
      </c>
      <c r="G38" s="759">
        <v>0</v>
      </c>
      <c r="H38" s="760">
        <f t="shared" si="0"/>
        <v>0</v>
      </c>
      <c r="I38" s="761" t="s">
        <v>416</v>
      </c>
      <c r="J38" s="762"/>
      <c r="K38" s="763"/>
    </row>
    <row r="39" spans="1:11" ht="16.5" thickBot="1">
      <c r="A39" s="20"/>
      <c r="B39" s="16"/>
      <c r="C39" s="305" t="s">
        <v>260</v>
      </c>
      <c r="D39" s="306"/>
      <c r="E39" s="764">
        <f>SUM(E31:E38)</f>
        <v>0</v>
      </c>
      <c r="F39" s="764">
        <f>SUM(F31:F38)</f>
        <v>0</v>
      </c>
      <c r="G39" s="764">
        <f>SUM(G31:G38)</f>
        <v>0</v>
      </c>
      <c r="H39" s="764">
        <f>SUM(H31:H38)</f>
        <v>0</v>
      </c>
      <c r="I39" s="765"/>
      <c r="J39" s="765"/>
      <c r="K39" s="766"/>
    </row>
    <row r="40" spans="1:11" ht="13.5">
      <c r="A40" s="20"/>
      <c r="B40" s="16"/>
      <c r="C40" s="16"/>
      <c r="D40" s="16"/>
      <c r="E40" s="22"/>
      <c r="F40" s="22"/>
      <c r="G40" s="22"/>
      <c r="H40" s="22"/>
      <c r="I40" s="22"/>
      <c r="J40" s="22"/>
      <c r="K40" s="275"/>
    </row>
    <row r="41" spans="1:11" ht="13.5">
      <c r="A41" s="20"/>
      <c r="B41" s="16"/>
      <c r="C41" s="16"/>
      <c r="D41" s="16"/>
      <c r="E41" s="16"/>
      <c r="F41" s="16"/>
      <c r="G41" s="16"/>
      <c r="H41" s="280"/>
      <c r="I41" s="16"/>
      <c r="J41" s="16"/>
      <c r="K41" s="275"/>
    </row>
    <row r="42" spans="1:11" ht="13.5">
      <c r="A42" s="20"/>
      <c r="B42" s="16"/>
      <c r="C42" s="16"/>
      <c r="D42" s="16"/>
      <c r="E42" s="16"/>
      <c r="F42" s="16"/>
      <c r="G42" s="16"/>
      <c r="H42" s="280"/>
      <c r="I42" s="16"/>
      <c r="J42" s="16"/>
      <c r="K42" s="275"/>
    </row>
    <row r="43" spans="1:11" ht="13.5">
      <c r="A43" s="20"/>
      <c r="B43" s="16"/>
      <c r="C43" s="747"/>
      <c r="D43" s="16"/>
      <c r="E43" s="16"/>
      <c r="F43" s="16"/>
      <c r="G43" s="16"/>
      <c r="H43" s="280"/>
      <c r="I43" s="16"/>
      <c r="J43" s="16"/>
      <c r="K43" s="275"/>
    </row>
    <row r="44" spans="1:12" ht="13.5">
      <c r="A44" s="20"/>
      <c r="B44" s="16"/>
      <c r="C44" s="297"/>
      <c r="D44" s="16"/>
      <c r="E44" s="16"/>
      <c r="F44" s="16"/>
      <c r="G44" s="16"/>
      <c r="H44" s="280"/>
      <c r="I44" s="16"/>
      <c r="J44" s="16"/>
      <c r="K44" s="275"/>
      <c r="L44" s="28"/>
    </row>
    <row r="45" spans="1:12" ht="13.5">
      <c r="A45" s="20"/>
      <c r="B45" s="16"/>
      <c r="C45" s="297"/>
      <c r="D45" s="16"/>
      <c r="E45" s="16"/>
      <c r="F45" s="16"/>
      <c r="G45" s="16"/>
      <c r="H45" s="280"/>
      <c r="I45" s="16"/>
      <c r="J45" s="16"/>
      <c r="K45" s="275"/>
      <c r="L45" s="28"/>
    </row>
    <row r="46" spans="1:12" ht="13.5">
      <c r="A46" s="20"/>
      <c r="B46" s="16"/>
      <c r="C46" s="297"/>
      <c r="D46" s="16"/>
      <c r="E46" s="16"/>
      <c r="F46" s="16"/>
      <c r="G46" s="16"/>
      <c r="H46" s="280"/>
      <c r="I46" s="16"/>
      <c r="J46" s="16"/>
      <c r="K46" s="275"/>
      <c r="L46" s="28"/>
    </row>
    <row r="47" spans="1:12" ht="13.5">
      <c r="A47" s="20"/>
      <c r="B47" s="16"/>
      <c r="C47" s="297"/>
      <c r="D47" s="16"/>
      <c r="E47" s="16"/>
      <c r="F47" s="16"/>
      <c r="G47" s="16"/>
      <c r="H47" s="280"/>
      <c r="I47" s="16"/>
      <c r="J47" s="16"/>
      <c r="K47" s="275"/>
      <c r="L47" s="28"/>
    </row>
    <row r="48" spans="1:12" ht="13.5">
      <c r="A48" s="20"/>
      <c r="B48" s="16"/>
      <c r="C48" s="297"/>
      <c r="D48" s="16"/>
      <c r="E48" s="16"/>
      <c r="F48" s="16"/>
      <c r="G48" s="16"/>
      <c r="H48" s="280"/>
      <c r="I48" s="16"/>
      <c r="J48" s="16"/>
      <c r="K48" s="275"/>
      <c r="L48" s="28"/>
    </row>
    <row r="49" spans="1:12" ht="13.5">
      <c r="A49" s="20"/>
      <c r="B49" s="16"/>
      <c r="C49" s="297"/>
      <c r="D49" s="16"/>
      <c r="E49" s="16"/>
      <c r="F49" s="16"/>
      <c r="G49" s="16"/>
      <c r="H49" s="280"/>
      <c r="I49" s="16"/>
      <c r="J49" s="16"/>
      <c r="K49" s="275"/>
      <c r="L49" s="28"/>
    </row>
    <row r="50" spans="1:12" ht="13.5">
      <c r="A50" s="20"/>
      <c r="B50" s="16"/>
      <c r="C50" s="297"/>
      <c r="D50" s="16"/>
      <c r="E50" s="16"/>
      <c r="F50" s="16"/>
      <c r="G50" s="16"/>
      <c r="H50" s="280"/>
      <c r="I50" s="16"/>
      <c r="J50" s="16"/>
      <c r="K50" s="275"/>
      <c r="L50" s="28"/>
    </row>
    <row r="51" spans="1:11" ht="14.25" thickBot="1">
      <c r="A51" s="358"/>
      <c r="B51" s="276"/>
      <c r="C51" s="769"/>
      <c r="D51" s="276"/>
      <c r="E51" s="276"/>
      <c r="F51" s="276"/>
      <c r="G51" s="276"/>
      <c r="H51" s="307"/>
      <c r="I51" s="276"/>
      <c r="J51" s="276"/>
      <c r="K51" s="277"/>
    </row>
    <row r="52" spans="1:12" ht="13.5">
      <c r="A52" s="16"/>
      <c r="B52" s="16"/>
      <c r="C52" s="16"/>
      <c r="D52" s="16"/>
      <c r="E52" s="16"/>
      <c r="F52" s="16"/>
      <c r="G52" s="16"/>
      <c r="H52" s="280"/>
      <c r="I52" s="16"/>
      <c r="J52" s="16"/>
      <c r="K52" s="16"/>
      <c r="L52" s="28"/>
    </row>
    <row r="53" spans="1:12" ht="12.75">
      <c r="A53" s="28"/>
      <c r="B53" s="28"/>
      <c r="C53" s="28"/>
      <c r="D53" s="28"/>
      <c r="E53" s="28"/>
      <c r="F53" s="28"/>
      <c r="G53" s="28"/>
      <c r="H53" s="28"/>
      <c r="I53" s="28"/>
      <c r="J53" s="28"/>
      <c r="K53" s="28"/>
      <c r="L53" s="28"/>
    </row>
  </sheetData>
  <sheetProtection/>
  <mergeCells count="22">
    <mergeCell ref="D16:E16"/>
    <mergeCell ref="F16:G16"/>
    <mergeCell ref="D17:E17"/>
    <mergeCell ref="D18:E18"/>
    <mergeCell ref="C29:C30"/>
    <mergeCell ref="D29:D30"/>
    <mergeCell ref="C20:D20"/>
    <mergeCell ref="E20:F20"/>
    <mergeCell ref="C23:D23"/>
    <mergeCell ref="E23:F23"/>
    <mergeCell ref="E29:E30"/>
    <mergeCell ref="F29:G29"/>
    <mergeCell ref="H29:H30"/>
    <mergeCell ref="I29:I30"/>
    <mergeCell ref="J29:J30"/>
    <mergeCell ref="K29:K30"/>
    <mergeCell ref="C19:D19"/>
    <mergeCell ref="E19:F19"/>
    <mergeCell ref="C21:D21"/>
    <mergeCell ref="E21:F21"/>
    <mergeCell ref="C22:D22"/>
    <mergeCell ref="E22:F22"/>
  </mergeCells>
  <printOptions/>
  <pageMargins left="0.75" right="0.2" top="0.37" bottom="0.16" header="0.36" footer="0.16"/>
  <pageSetup horizontalDpi="600" verticalDpi="600" orientation="landscape" paperSize="9" scale="65" r:id="rId3"/>
  <drawing r:id="rId2"/>
  <legacyDrawing r:id="rId1"/>
</worksheet>
</file>

<file path=xl/worksheets/sheet22.xml><?xml version="1.0" encoding="utf-8"?>
<worksheet xmlns="http://schemas.openxmlformats.org/spreadsheetml/2006/main" xmlns:r="http://schemas.openxmlformats.org/officeDocument/2006/relationships">
  <dimension ref="A1:K65"/>
  <sheetViews>
    <sheetView tabSelected="1" zoomScalePageLayoutView="0" workbookViewId="0" topLeftCell="A1">
      <selection activeCell="G35" sqref="G35"/>
    </sheetView>
  </sheetViews>
  <sheetFormatPr defaultColWidth="9.140625" defaultRowHeight="12.75"/>
  <cols>
    <col min="1" max="1" width="2.421875" style="0" customWidth="1"/>
    <col min="2" max="2" width="52.57421875" style="0" customWidth="1"/>
    <col min="3" max="3" width="42.00390625" style="0" customWidth="1"/>
    <col min="4" max="4" width="7.57421875" style="0" customWidth="1"/>
    <col min="5" max="5" width="22.8515625" style="0" customWidth="1"/>
    <col min="6" max="6" width="25.8515625" style="0" customWidth="1"/>
  </cols>
  <sheetData>
    <row r="1" spans="1:8" ht="17.25" thickBot="1">
      <c r="A1" s="1122"/>
      <c r="B1" s="448" t="str">
        <f>'[1]PROPERTIES'!$F$16</f>
        <v>KODI : </v>
      </c>
      <c r="C1" s="449" t="str">
        <f>'10 HUARA AFATGJATA'!C2</f>
        <v>ALM</v>
      </c>
      <c r="D1" s="98"/>
      <c r="E1" s="98"/>
      <c r="F1" s="98"/>
      <c r="G1" s="98"/>
      <c r="H1" s="201"/>
    </row>
    <row r="2" spans="1:8" ht="17.25" thickBot="1">
      <c r="A2" s="1123"/>
      <c r="B2" s="451" t="str">
        <f>'[1]PROPERTIES'!$B$16</f>
        <v>KOMPANIA: </v>
      </c>
      <c r="C2" s="449" t="str">
        <f>'10 HUARA AFATGJATA'!C3</f>
        <v>ALUMIL ALBANIA SHPK</v>
      </c>
      <c r="D2" s="70"/>
      <c r="E2" s="70"/>
      <c r="F2" s="70"/>
      <c r="G2" s="70"/>
      <c r="H2" s="156"/>
    </row>
    <row r="3" spans="1:8" ht="14.25" thickBot="1">
      <c r="A3" s="70"/>
      <c r="B3" s="451" t="str">
        <f>'[1]PROPERTIES'!$B$18</f>
        <v>PERIUDHA(VITI/Q): </v>
      </c>
      <c r="C3" s="449" t="str">
        <f>'10 HUARA AFATGJATA'!C4</f>
        <v>01/01/2013 -31/12/2013</v>
      </c>
      <c r="D3" s="70"/>
      <c r="E3" s="70"/>
      <c r="F3" s="70"/>
      <c r="G3" s="70"/>
      <c r="H3" s="156"/>
    </row>
    <row r="4" spans="1:8" ht="14.25" thickBot="1">
      <c r="A4" s="70"/>
      <c r="B4" s="451" t="str">
        <f>'[1]PROPERTIES'!$B$22</f>
        <v>MONEDHA : </v>
      </c>
      <c r="C4" s="449" t="str">
        <f>'10 HUARA AFATGJATA'!C5</f>
        <v>ALL</v>
      </c>
      <c r="D4" s="70"/>
      <c r="E4" s="70"/>
      <c r="F4" s="70"/>
      <c r="G4" s="70"/>
      <c r="H4" s="156"/>
    </row>
    <row r="5" spans="1:8" ht="14.25" thickBot="1">
      <c r="A5" s="70"/>
      <c r="B5" s="452" t="str">
        <f>'[1]PROPERTIES'!$B$24</f>
        <v>AUTORI : </v>
      </c>
      <c r="C5" s="449" t="str">
        <f>'10 HUARA AFATGJATA'!C6</f>
        <v>Renata Fejzaj</v>
      </c>
      <c r="D5" s="70"/>
      <c r="E5" s="70"/>
      <c r="F5" s="70"/>
      <c r="G5" s="70"/>
      <c r="H5" s="156"/>
    </row>
    <row r="6" spans="1:8" ht="13.5">
      <c r="A6" s="70"/>
      <c r="B6" s="55"/>
      <c r="C6" s="70"/>
      <c r="D6" s="70"/>
      <c r="E6" s="70"/>
      <c r="F6" s="70"/>
      <c r="G6" s="70"/>
      <c r="H6" s="156"/>
    </row>
    <row r="7" spans="1:8" ht="13.5">
      <c r="A7" s="70"/>
      <c r="B7" s="55"/>
      <c r="C7" s="70"/>
      <c r="D7" s="70"/>
      <c r="E7" s="70"/>
      <c r="F7" s="70"/>
      <c r="G7" s="70"/>
      <c r="H7" s="156"/>
    </row>
    <row r="8" spans="1:8" ht="13.5">
      <c r="A8" s="70"/>
      <c r="B8" s="55"/>
      <c r="C8" s="70"/>
      <c r="D8" s="70"/>
      <c r="E8" s="70"/>
      <c r="F8" s="70"/>
      <c r="G8" s="70"/>
      <c r="H8" s="156"/>
    </row>
    <row r="9" spans="1:8" ht="13.5">
      <c r="A9" s="70"/>
      <c r="B9" s="55"/>
      <c r="C9" s="70"/>
      <c r="D9" s="70"/>
      <c r="E9" s="70"/>
      <c r="F9" s="70"/>
      <c r="G9" s="70"/>
      <c r="H9" s="156"/>
    </row>
    <row r="10" spans="1:8" ht="14.25" thickBot="1">
      <c r="A10" s="70"/>
      <c r="B10" s="55"/>
      <c r="C10" s="70"/>
      <c r="D10" s="70"/>
      <c r="E10" s="70"/>
      <c r="F10" s="70"/>
      <c r="G10" s="70"/>
      <c r="H10" s="156"/>
    </row>
    <row r="11" spans="1:8" ht="13.5">
      <c r="A11" s="255"/>
      <c r="B11" s="327"/>
      <c r="C11" s="325"/>
      <c r="D11" s="266"/>
      <c r="E11" s="266"/>
      <c r="F11" s="267"/>
      <c r="G11" s="266"/>
      <c r="H11" s="267"/>
    </row>
    <row r="12" spans="1:11" ht="13.5">
      <c r="A12" s="255"/>
      <c r="B12" s="328" t="s">
        <v>314</v>
      </c>
      <c r="C12" s="316"/>
      <c r="D12" s="255"/>
      <c r="E12" s="255"/>
      <c r="F12" s="256"/>
      <c r="G12" s="255"/>
      <c r="H12" s="256"/>
      <c r="I12" s="28"/>
      <c r="J12" s="28"/>
      <c r="K12" s="28"/>
    </row>
    <row r="13" spans="1:11" ht="13.5">
      <c r="A13" s="255"/>
      <c r="B13" s="328" t="s">
        <v>315</v>
      </c>
      <c r="C13" s="316"/>
      <c r="D13" s="255"/>
      <c r="E13" s="255"/>
      <c r="F13" s="256"/>
      <c r="G13" s="255"/>
      <c r="H13" s="256"/>
      <c r="I13" s="28"/>
      <c r="J13" s="28"/>
      <c r="K13" s="28"/>
    </row>
    <row r="14" spans="1:8" ht="13.5">
      <c r="A14" s="255"/>
      <c r="B14" s="328"/>
      <c r="C14" s="316"/>
      <c r="D14" s="255"/>
      <c r="E14" s="255"/>
      <c r="F14" s="256"/>
      <c r="G14" s="255"/>
      <c r="H14" s="256"/>
    </row>
    <row r="15" spans="1:8" ht="13.5">
      <c r="A15" s="255"/>
      <c r="B15" s="328"/>
      <c r="C15" s="316"/>
      <c r="D15" s="255"/>
      <c r="E15" s="255"/>
      <c r="F15" s="256"/>
      <c r="G15" s="255"/>
      <c r="H15" s="256"/>
    </row>
    <row r="16" spans="1:8" ht="18.75">
      <c r="A16" s="255"/>
      <c r="B16" s="254"/>
      <c r="C16" s="317"/>
      <c r="D16" s="318"/>
      <c r="E16" s="333" t="str">
        <f>'10 HUARA AFATGJATA'!H17</f>
        <v>31/12/2013</v>
      </c>
      <c r="F16" s="334" t="str">
        <f>'10 HUARA AFATGJATA'!I17</f>
        <v> 31/12/2012</v>
      </c>
      <c r="G16" s="255"/>
      <c r="H16" s="256"/>
    </row>
    <row r="17" spans="1:8" ht="13.5">
      <c r="A17" s="255"/>
      <c r="B17" s="254"/>
      <c r="C17" s="319"/>
      <c r="D17" s="320"/>
      <c r="E17" s="321">
        <v>0</v>
      </c>
      <c r="F17" s="326">
        <v>0</v>
      </c>
      <c r="G17" s="255"/>
      <c r="H17" s="256"/>
    </row>
    <row r="18" spans="1:8" ht="13.5">
      <c r="A18" s="255"/>
      <c r="B18" s="254"/>
      <c r="C18" s="319"/>
      <c r="D18" s="320"/>
      <c r="E18" s="321">
        <v>0</v>
      </c>
      <c r="F18" s="326">
        <v>0</v>
      </c>
      <c r="G18" s="255"/>
      <c r="H18" s="256"/>
    </row>
    <row r="19" spans="1:8" ht="13.5">
      <c r="A19" s="255"/>
      <c r="B19" s="254"/>
      <c r="C19" s="319"/>
      <c r="D19" s="320"/>
      <c r="E19" s="321">
        <v>0</v>
      </c>
      <c r="F19" s="326">
        <v>0</v>
      </c>
      <c r="G19" s="255"/>
      <c r="H19" s="256"/>
    </row>
    <row r="20" spans="1:8" ht="13.5">
      <c r="A20" s="255"/>
      <c r="B20" s="254"/>
      <c r="C20" s="319"/>
      <c r="D20" s="320"/>
      <c r="E20" s="321">
        <v>0</v>
      </c>
      <c r="F20" s="326">
        <v>0</v>
      </c>
      <c r="G20" s="255"/>
      <c r="H20" s="256"/>
    </row>
    <row r="21" spans="1:8" ht="13.5">
      <c r="A21" s="255"/>
      <c r="B21" s="254"/>
      <c r="C21" s="319"/>
      <c r="D21" s="320"/>
      <c r="E21" s="321">
        <v>0</v>
      </c>
      <c r="F21" s="326">
        <v>0</v>
      </c>
      <c r="G21" s="255"/>
      <c r="H21" s="256"/>
    </row>
    <row r="22" spans="1:8" ht="13.5">
      <c r="A22" s="255"/>
      <c r="B22" s="254"/>
      <c r="C22" s="319" t="s">
        <v>278</v>
      </c>
      <c r="D22" s="320"/>
      <c r="E22" s="321">
        <f>'[11]14_LT_RECEIV'!$E$24</f>
        <v>4988833.44</v>
      </c>
      <c r="F22" s="326">
        <v>4316641.27</v>
      </c>
      <c r="G22" s="255"/>
      <c r="H22" s="256"/>
    </row>
    <row r="23" spans="1:8" ht="13.5">
      <c r="A23" s="255"/>
      <c r="B23" s="254"/>
      <c r="C23" s="322" t="s">
        <v>263</v>
      </c>
      <c r="D23" s="320"/>
      <c r="E23" s="321">
        <v>0</v>
      </c>
      <c r="F23" s="326">
        <v>0</v>
      </c>
      <c r="G23" s="255"/>
      <c r="H23" s="256"/>
    </row>
    <row r="24" spans="1:8" ht="13.5">
      <c r="A24" s="255"/>
      <c r="B24" s="254"/>
      <c r="C24" s="322" t="s">
        <v>263</v>
      </c>
      <c r="D24" s="320"/>
      <c r="E24" s="321">
        <v>0</v>
      </c>
      <c r="F24" s="326">
        <v>0</v>
      </c>
      <c r="G24" s="255"/>
      <c r="H24" s="256"/>
    </row>
    <row r="25" spans="1:8" ht="13.5">
      <c r="A25" s="255"/>
      <c r="B25" s="254"/>
      <c r="C25" s="322" t="s">
        <v>263</v>
      </c>
      <c r="D25" s="320"/>
      <c r="E25" s="321">
        <v>0</v>
      </c>
      <c r="F25" s="326">
        <v>0</v>
      </c>
      <c r="G25" s="255"/>
      <c r="H25" s="256"/>
    </row>
    <row r="26" spans="1:8" ht="13.5">
      <c r="A26" s="255"/>
      <c r="B26" s="254"/>
      <c r="C26" s="322" t="s">
        <v>263</v>
      </c>
      <c r="D26" s="320"/>
      <c r="E26" s="321">
        <v>0</v>
      </c>
      <c r="F26" s="326">
        <v>0</v>
      </c>
      <c r="G26" s="255"/>
      <c r="H26" s="256"/>
    </row>
    <row r="27" spans="1:8" ht="13.5">
      <c r="A27" s="255"/>
      <c r="B27" s="254"/>
      <c r="C27" s="322" t="s">
        <v>263</v>
      </c>
      <c r="D27" s="320"/>
      <c r="E27" s="321">
        <v>0</v>
      </c>
      <c r="F27" s="326">
        <v>0</v>
      </c>
      <c r="G27" s="255"/>
      <c r="H27" s="256"/>
    </row>
    <row r="28" spans="1:8" ht="15.75">
      <c r="A28" s="324"/>
      <c r="B28" s="323"/>
      <c r="C28" s="332" t="s">
        <v>109</v>
      </c>
      <c r="D28" s="329"/>
      <c r="E28" s="330">
        <f>SUM(E17:E27)</f>
        <v>4988833.44</v>
      </c>
      <c r="F28" s="331">
        <f>SUM(F17:F27)</f>
        <v>4316641.27</v>
      </c>
      <c r="G28" s="324"/>
      <c r="H28" s="601"/>
    </row>
    <row r="29" spans="1:8" ht="14.25" thickBot="1">
      <c r="A29" s="255"/>
      <c r="B29" s="595"/>
      <c r="C29" s="596"/>
      <c r="D29" s="596"/>
      <c r="E29" s="596"/>
      <c r="F29" s="597"/>
      <c r="G29" s="255"/>
      <c r="H29" s="256"/>
    </row>
    <row r="30" spans="1:8" ht="13.5">
      <c r="A30" s="255"/>
      <c r="B30" s="254"/>
      <c r="C30" s="255"/>
      <c r="D30" s="255"/>
      <c r="E30" s="255"/>
      <c r="F30" s="255"/>
      <c r="G30" s="255"/>
      <c r="H30" s="256"/>
    </row>
    <row r="31" spans="1:8" ht="13.5">
      <c r="A31" s="255"/>
      <c r="B31" s="254"/>
      <c r="C31" s="255"/>
      <c r="D31" s="255"/>
      <c r="E31" s="255"/>
      <c r="F31" s="255"/>
      <c r="G31" s="255"/>
      <c r="H31" s="256"/>
    </row>
    <row r="32" spans="1:8" ht="13.5">
      <c r="A32" s="255"/>
      <c r="B32" s="254"/>
      <c r="C32" s="255"/>
      <c r="D32" s="255"/>
      <c r="E32" s="255"/>
      <c r="F32" s="255"/>
      <c r="G32" s="255"/>
      <c r="H32" s="256"/>
    </row>
    <row r="33" spans="1:8" ht="13.5">
      <c r="A33" s="255"/>
      <c r="B33" s="254"/>
      <c r="C33" s="255"/>
      <c r="D33" s="255"/>
      <c r="E33" s="255"/>
      <c r="F33" s="255"/>
      <c r="G33" s="255"/>
      <c r="H33" s="256"/>
    </row>
    <row r="34" spans="1:8" ht="13.5">
      <c r="A34" s="255"/>
      <c r="B34" s="254"/>
      <c r="C34" s="255"/>
      <c r="D34" s="255"/>
      <c r="E34" s="255"/>
      <c r="F34" s="255"/>
      <c r="G34" s="255"/>
      <c r="H34" s="256"/>
    </row>
    <row r="35" spans="1:8" ht="13.5">
      <c r="A35" s="255"/>
      <c r="B35" s="254"/>
      <c r="C35" s="255"/>
      <c r="D35" s="255"/>
      <c r="E35" s="255"/>
      <c r="F35" s="255"/>
      <c r="G35" s="255"/>
      <c r="H35" s="256"/>
    </row>
    <row r="36" spans="1:8" ht="13.5">
      <c r="A36" s="255"/>
      <c r="B36" s="254"/>
      <c r="C36" s="255"/>
      <c r="D36" s="255"/>
      <c r="E36" s="255"/>
      <c r="F36" s="255"/>
      <c r="G36" s="255"/>
      <c r="H36" s="256"/>
    </row>
    <row r="37" spans="1:8" ht="13.5">
      <c r="A37" s="255"/>
      <c r="B37" s="254"/>
      <c r="C37" s="255"/>
      <c r="D37" s="255"/>
      <c r="E37" s="255"/>
      <c r="F37" s="255"/>
      <c r="G37" s="255"/>
      <c r="H37" s="256"/>
    </row>
    <row r="38" spans="1:8" ht="14.25" thickBot="1">
      <c r="A38" s="5"/>
      <c r="B38" s="595"/>
      <c r="C38" s="596"/>
      <c r="D38" s="596"/>
      <c r="E38" s="596"/>
      <c r="F38" s="596"/>
      <c r="G38" s="596"/>
      <c r="H38" s="597"/>
    </row>
    <row r="39" spans="1:7" ht="12.75">
      <c r="A39" s="5"/>
      <c r="B39" s="5"/>
      <c r="C39" s="5"/>
      <c r="D39" s="5"/>
      <c r="E39" s="5"/>
      <c r="F39" s="5"/>
      <c r="G39" s="5"/>
    </row>
    <row r="40" spans="1:7" ht="12.75">
      <c r="A40" s="5"/>
      <c r="B40" s="5"/>
      <c r="C40" s="5"/>
      <c r="D40" s="5"/>
      <c r="E40" s="5"/>
      <c r="F40" s="5"/>
      <c r="G40" s="5"/>
    </row>
    <row r="41" spans="1:7" ht="12.75">
      <c r="A41" s="5"/>
      <c r="B41" s="5"/>
      <c r="C41" s="5"/>
      <c r="D41" s="5"/>
      <c r="E41" s="5"/>
      <c r="F41" s="5"/>
      <c r="G41" s="5"/>
    </row>
    <row r="42" spans="1:6" ht="12.75">
      <c r="A42" s="28"/>
      <c r="B42" s="5"/>
      <c r="C42" s="5"/>
      <c r="D42" s="5"/>
      <c r="E42" s="5"/>
      <c r="F42" s="5"/>
    </row>
    <row r="43" spans="1:6" ht="12.75">
      <c r="A43" s="28"/>
      <c r="B43" s="5"/>
      <c r="C43" s="5"/>
      <c r="D43" s="5"/>
      <c r="E43" s="5"/>
      <c r="F43" s="5"/>
    </row>
    <row r="44" spans="1:6" ht="12.75">
      <c r="A44" s="28"/>
      <c r="B44" s="5"/>
      <c r="C44" s="5"/>
      <c r="D44" s="5"/>
      <c r="E44" s="5"/>
      <c r="F44" s="5"/>
    </row>
    <row r="45" spans="1:6" ht="12.75">
      <c r="A45" s="28"/>
      <c r="B45" s="5"/>
      <c r="C45" s="5"/>
      <c r="D45" s="5"/>
      <c r="E45" s="5"/>
      <c r="F45" s="5"/>
    </row>
    <row r="46" spans="1:6" ht="12.75">
      <c r="A46" s="28"/>
      <c r="B46" s="5"/>
      <c r="C46" s="5"/>
      <c r="D46" s="5"/>
      <c r="E46" s="5"/>
      <c r="F46" s="5"/>
    </row>
    <row r="47" spans="1:6" ht="12.75">
      <c r="A47" s="28"/>
      <c r="B47" s="5"/>
      <c r="C47" s="5"/>
      <c r="D47" s="5"/>
      <c r="E47" s="5"/>
      <c r="F47" s="5"/>
    </row>
    <row r="48" spans="1:6" ht="12.75">
      <c r="A48" s="28"/>
      <c r="B48" s="5"/>
      <c r="C48" s="5"/>
      <c r="D48" s="5"/>
      <c r="E48" s="5"/>
      <c r="F48" s="5"/>
    </row>
    <row r="49" spans="1:6" ht="12.75">
      <c r="A49" s="28"/>
      <c r="B49" s="5"/>
      <c r="C49" s="5"/>
      <c r="D49" s="5"/>
      <c r="E49" s="5"/>
      <c r="F49" s="5"/>
    </row>
    <row r="50" spans="1:6" ht="12.75">
      <c r="A50" s="28"/>
      <c r="B50" s="5"/>
      <c r="C50" s="5"/>
      <c r="D50" s="5"/>
      <c r="E50" s="5"/>
      <c r="F50" s="5"/>
    </row>
    <row r="51" spans="1:6" ht="12.75">
      <c r="A51" s="28"/>
      <c r="B51" s="5"/>
      <c r="C51" s="5"/>
      <c r="D51" s="5"/>
      <c r="E51" s="5"/>
      <c r="F51" s="5"/>
    </row>
    <row r="52" spans="1:6" ht="12.75">
      <c r="A52" s="28"/>
      <c r="B52" s="5"/>
      <c r="C52" s="5"/>
      <c r="D52" s="5"/>
      <c r="E52" s="5"/>
      <c r="F52" s="5"/>
    </row>
    <row r="53" spans="1:6" ht="12.75">
      <c r="A53" s="28"/>
      <c r="B53" s="5"/>
      <c r="C53" s="5"/>
      <c r="D53" s="5"/>
      <c r="E53" s="5"/>
      <c r="F53" s="5"/>
    </row>
    <row r="54" spans="1:6" ht="12.75">
      <c r="A54" s="28"/>
      <c r="B54" s="5"/>
      <c r="C54" s="5"/>
      <c r="D54" s="5"/>
      <c r="E54" s="5"/>
      <c r="F54" s="5"/>
    </row>
    <row r="55" spans="1:6" ht="12.75">
      <c r="A55" s="28"/>
      <c r="B55" s="5"/>
      <c r="C55" s="5"/>
      <c r="D55" s="5"/>
      <c r="E55" s="5"/>
      <c r="F55" s="5"/>
    </row>
    <row r="56" spans="1:6" ht="12.75">
      <c r="A56" s="28"/>
      <c r="B56" s="5"/>
      <c r="C56" s="5"/>
      <c r="D56" s="5"/>
      <c r="E56" s="5"/>
      <c r="F56" s="5"/>
    </row>
    <row r="57" spans="1:6" ht="12.75">
      <c r="A57" s="28"/>
      <c r="B57" s="5"/>
      <c r="C57" s="5"/>
      <c r="D57" s="5"/>
      <c r="E57" s="5"/>
      <c r="F57" s="5"/>
    </row>
    <row r="58" spans="1:6" ht="12.75">
      <c r="A58" s="28"/>
      <c r="B58" s="5"/>
      <c r="C58" s="5"/>
      <c r="D58" s="5"/>
      <c r="E58" s="5"/>
      <c r="F58" s="5"/>
    </row>
    <row r="59" spans="1:6" ht="12.75">
      <c r="A59" s="28"/>
      <c r="B59" s="5"/>
      <c r="C59" s="5"/>
      <c r="D59" s="5"/>
      <c r="E59" s="5"/>
      <c r="F59" s="5"/>
    </row>
    <row r="60" spans="2:6" ht="12.75">
      <c r="B60" s="14"/>
      <c r="C60" s="14"/>
      <c r="D60" s="14"/>
      <c r="E60" s="14"/>
      <c r="F60" s="14"/>
    </row>
    <row r="61" spans="2:6" ht="12.75">
      <c r="B61" s="14"/>
      <c r="C61" s="14"/>
      <c r="D61" s="14"/>
      <c r="E61" s="14"/>
      <c r="F61" s="14"/>
    </row>
    <row r="62" spans="2:6" ht="12.75">
      <c r="B62" s="14"/>
      <c r="C62" s="14"/>
      <c r="D62" s="14"/>
      <c r="E62" s="14"/>
      <c r="F62" s="14"/>
    </row>
    <row r="63" spans="2:6" ht="12.75">
      <c r="B63" s="14"/>
      <c r="C63" s="14"/>
      <c r="D63" s="14"/>
      <c r="E63" s="14"/>
      <c r="F63" s="14"/>
    </row>
    <row r="64" spans="2:6" ht="12.75">
      <c r="B64" s="14"/>
      <c r="C64" s="14"/>
      <c r="D64" s="14"/>
      <c r="E64" s="14"/>
      <c r="F64" s="14"/>
    </row>
    <row r="65" spans="2:6" ht="12.75">
      <c r="B65" s="14"/>
      <c r="C65" s="14"/>
      <c r="D65" s="14"/>
      <c r="E65" s="14"/>
      <c r="F65" s="14"/>
    </row>
  </sheetData>
  <sheetProtection/>
  <printOptions/>
  <pageMargins left="0.75" right="0.2" top="1" bottom="1" header="0.5" footer="0.5"/>
  <pageSetup horizontalDpi="600" verticalDpi="600" orientation="landscape" paperSize="9" scale="80" r:id="rId2"/>
  <drawing r:id="rId1"/>
</worksheet>
</file>

<file path=xl/worksheets/sheet23.xml><?xml version="1.0" encoding="utf-8"?>
<worksheet xmlns="http://schemas.openxmlformats.org/spreadsheetml/2006/main" xmlns:r="http://schemas.openxmlformats.org/officeDocument/2006/relationships">
  <dimension ref="A1:H26"/>
  <sheetViews>
    <sheetView tabSelected="1" zoomScalePageLayoutView="0" workbookViewId="0" topLeftCell="A1">
      <selection activeCell="G35" sqref="G35"/>
    </sheetView>
  </sheetViews>
  <sheetFormatPr defaultColWidth="9.140625" defaultRowHeight="12.75"/>
  <cols>
    <col min="1" max="1" width="3.7109375" style="0" customWidth="1"/>
    <col min="2" max="2" width="63.421875" style="0" customWidth="1"/>
    <col min="3" max="3" width="26.8515625" style="0" customWidth="1"/>
    <col min="4" max="4" width="26.421875" style="0" customWidth="1"/>
    <col min="7" max="7" width="10.8515625" style="0" customWidth="1"/>
  </cols>
  <sheetData>
    <row r="1" spans="1:8" ht="14.25" thickBot="1">
      <c r="A1" s="97"/>
      <c r="B1" s="98"/>
      <c r="C1" s="98"/>
      <c r="D1" s="98"/>
      <c r="E1" s="98"/>
      <c r="F1" s="98"/>
      <c r="G1" s="98"/>
      <c r="H1" s="201"/>
    </row>
    <row r="2" spans="1:8" ht="17.25" thickBot="1">
      <c r="A2" s="59"/>
      <c r="B2" s="448" t="str">
        <f>'[1]PROPERTIES'!$F$16</f>
        <v>KODI : </v>
      </c>
      <c r="C2" s="449" t="str">
        <f>'14 AA TE TJERA'!C1</f>
        <v>ALM</v>
      </c>
      <c r="D2" s="70"/>
      <c r="E2" s="70"/>
      <c r="F2" s="70"/>
      <c r="G2" s="70"/>
      <c r="H2" s="156"/>
    </row>
    <row r="3" spans="1:8" ht="17.25" thickBot="1">
      <c r="A3" s="450"/>
      <c r="B3" s="451" t="str">
        <f>'[1]PROPERTIES'!$B$16</f>
        <v>KOMPANIA: </v>
      </c>
      <c r="C3" s="449" t="str">
        <f>'14 AA TE TJERA'!C2</f>
        <v>ALUMIL ALBANIA SHPK</v>
      </c>
      <c r="D3" s="70"/>
      <c r="E3" s="70"/>
      <c r="F3" s="70"/>
      <c r="G3" s="70"/>
      <c r="H3" s="156"/>
    </row>
    <row r="4" spans="1:8" ht="14.25" thickBot="1">
      <c r="A4" s="55"/>
      <c r="B4" s="451" t="str">
        <f>'[1]PROPERTIES'!$B$18</f>
        <v>PERIUDHA(VITI/Q): </v>
      </c>
      <c r="C4" s="449" t="str">
        <f>'14 AA TE TJERA'!C3</f>
        <v>01/01/2013 -31/12/2013</v>
      </c>
      <c r="D4" s="70"/>
      <c r="E4" s="70"/>
      <c r="F4" s="70"/>
      <c r="G4" s="70"/>
      <c r="H4" s="156"/>
    </row>
    <row r="5" spans="1:8" ht="14.25" thickBot="1">
      <c r="A5" s="55"/>
      <c r="B5" s="451" t="str">
        <f>'[1]PROPERTIES'!$B$22</f>
        <v>MONEDHA : </v>
      </c>
      <c r="C5" s="449" t="str">
        <f>'14 AA TE TJERA'!C4</f>
        <v>ALL</v>
      </c>
      <c r="D5" s="70"/>
      <c r="E5" s="70"/>
      <c r="F5" s="70"/>
      <c r="G5" s="70"/>
      <c r="H5" s="156"/>
    </row>
    <row r="6" spans="1:8" ht="14.25" thickBot="1">
      <c r="A6" s="55"/>
      <c r="B6" s="452" t="str">
        <f>'[1]PROPERTIES'!$B$24</f>
        <v>AUTORI : </v>
      </c>
      <c r="C6" s="1109" t="str">
        <f>'14 AA TE TJERA'!C5</f>
        <v>Renata Fejzaj</v>
      </c>
      <c r="D6" s="70"/>
      <c r="E6" s="70"/>
      <c r="F6" s="70"/>
      <c r="G6" s="70"/>
      <c r="H6" s="156"/>
    </row>
    <row r="7" spans="1:8" ht="16.5" customHeight="1">
      <c r="A7" s="55"/>
      <c r="B7" s="70"/>
      <c r="C7" s="70"/>
      <c r="D7" s="70"/>
      <c r="E7" s="70"/>
      <c r="F7" s="70"/>
      <c r="G7" s="70"/>
      <c r="H7" s="105"/>
    </row>
    <row r="8" spans="1:8" ht="16.5" customHeight="1">
      <c r="A8" s="55"/>
      <c r="B8" s="70"/>
      <c r="C8" s="70"/>
      <c r="D8" s="70"/>
      <c r="E8" s="70"/>
      <c r="F8" s="70"/>
      <c r="G8" s="70"/>
      <c r="H8" s="105"/>
    </row>
    <row r="9" spans="1:8" ht="16.5" customHeight="1">
      <c r="A9" s="55"/>
      <c r="B9" s="70"/>
      <c r="C9" s="70"/>
      <c r="D9" s="70"/>
      <c r="E9" s="70"/>
      <c r="F9" s="70"/>
      <c r="G9" s="70"/>
      <c r="H9" s="105"/>
    </row>
    <row r="10" spans="1:8" ht="16.5" customHeight="1">
      <c r="A10" s="55"/>
      <c r="B10" s="70"/>
      <c r="C10" s="70"/>
      <c r="D10" s="70"/>
      <c r="E10" s="70"/>
      <c r="F10" s="70"/>
      <c r="G10" s="70"/>
      <c r="H10" s="105"/>
    </row>
    <row r="11" spans="1:8" ht="16.5" customHeight="1">
      <c r="A11" s="55"/>
      <c r="B11" s="70"/>
      <c r="C11" s="70"/>
      <c r="D11" s="70"/>
      <c r="E11" s="70"/>
      <c r="F11" s="70"/>
      <c r="G11" s="70"/>
      <c r="H11" s="105"/>
    </row>
    <row r="12" spans="1:8" ht="16.5" customHeight="1">
      <c r="A12" s="55"/>
      <c r="B12" s="336"/>
      <c r="C12" s="135" t="str">
        <f>'14 AA TE TJERA'!E16</f>
        <v>31/12/2013</v>
      </c>
      <c r="D12" s="135" t="str">
        <f>'14 AA TE TJERA'!F16</f>
        <v> 31/12/2012</v>
      </c>
      <c r="E12" s="70"/>
      <c r="F12" s="70"/>
      <c r="G12" s="70"/>
      <c r="H12" s="105"/>
    </row>
    <row r="13" spans="1:8" ht="16.5" customHeight="1">
      <c r="A13" s="55"/>
      <c r="B13" s="337" t="s">
        <v>264</v>
      </c>
      <c r="C13" s="944">
        <f>'[11]15_GOVERM_GRANTS'!$D$17</f>
        <v>183870000</v>
      </c>
      <c r="D13" s="944">
        <v>183870000</v>
      </c>
      <c r="E13" s="70"/>
      <c r="F13" s="70"/>
      <c r="G13" s="70"/>
      <c r="H13" s="105"/>
    </row>
    <row r="14" spans="1:8" ht="16.5" customHeight="1">
      <c r="A14" s="55"/>
      <c r="B14" s="338" t="s">
        <v>265</v>
      </c>
      <c r="C14" s="944"/>
      <c r="D14" s="944"/>
      <c r="E14" s="70"/>
      <c r="F14" s="70"/>
      <c r="G14" s="70"/>
      <c r="H14" s="105"/>
    </row>
    <row r="15" spans="1:8" ht="16.5" customHeight="1">
      <c r="A15" s="55"/>
      <c r="B15" s="338" t="s">
        <v>266</v>
      </c>
      <c r="C15" s="944"/>
      <c r="D15" s="944"/>
      <c r="E15" s="70"/>
      <c r="F15" s="70"/>
      <c r="G15" s="70"/>
      <c r="H15" s="105"/>
    </row>
    <row r="16" spans="1:8" ht="16.5" customHeight="1">
      <c r="A16" s="55"/>
      <c r="B16" s="339" t="s">
        <v>528</v>
      </c>
      <c r="C16" s="1051">
        <f>'[11]15_GOVERM_GRANTS'!$D$18</f>
        <v>-179592072.68</v>
      </c>
      <c r="D16" s="1051">
        <v>-154852311.59</v>
      </c>
      <c r="E16" s="70"/>
      <c r="F16" s="70"/>
      <c r="G16" s="70"/>
      <c r="H16" s="105"/>
    </row>
    <row r="17" spans="1:8" ht="16.5" customHeight="1">
      <c r="A17" s="55"/>
      <c r="B17" s="339" t="s">
        <v>705</v>
      </c>
      <c r="C17" s="1051">
        <f>'[11]15_GOVERM_GRANTS'!$D$19</f>
        <v>-4277927.32</v>
      </c>
      <c r="D17" s="1051">
        <v>-24739761.089999996</v>
      </c>
      <c r="E17" s="70"/>
      <c r="F17" s="70"/>
      <c r="G17" s="70"/>
      <c r="H17" s="105"/>
    </row>
    <row r="18" spans="1:8" ht="16.5" customHeight="1">
      <c r="A18" s="55"/>
      <c r="B18" s="339" t="s">
        <v>536</v>
      </c>
      <c r="C18" s="944" t="s">
        <v>640</v>
      </c>
      <c r="D18" s="944"/>
      <c r="E18" s="70"/>
      <c r="F18" s="70"/>
      <c r="G18" s="70"/>
      <c r="H18" s="105"/>
    </row>
    <row r="19" spans="1:8" ht="16.5" customHeight="1" thickBot="1">
      <c r="A19" s="44"/>
      <c r="B19" s="340" t="s">
        <v>109</v>
      </c>
      <c r="C19" s="945">
        <f>SUM(C13:C18)</f>
        <v>-7.450580596923828E-09</v>
      </c>
      <c r="D19" s="945">
        <f>SUM(D13:D18)</f>
        <v>4277927.32</v>
      </c>
      <c r="E19" s="217"/>
      <c r="F19" s="217"/>
      <c r="G19" s="217"/>
      <c r="H19" s="341"/>
    </row>
    <row r="20" spans="1:8" ht="16.5" customHeight="1" thickTop="1">
      <c r="A20" s="55"/>
      <c r="B20" s="70"/>
      <c r="C20" s="70"/>
      <c r="D20" s="70"/>
      <c r="E20" s="70"/>
      <c r="F20" s="70"/>
      <c r="G20" s="70"/>
      <c r="H20" s="105"/>
    </row>
    <row r="21" spans="1:8" ht="16.5" customHeight="1">
      <c r="A21" s="55"/>
      <c r="B21" s="70"/>
      <c r="C21" s="70"/>
      <c r="D21" s="70"/>
      <c r="E21" s="70"/>
      <c r="F21" s="70"/>
      <c r="G21" s="70"/>
      <c r="H21" s="105"/>
    </row>
    <row r="22" spans="1:8" ht="16.5" customHeight="1">
      <c r="A22" s="55"/>
      <c r="B22" s="70"/>
      <c r="C22" s="70"/>
      <c r="D22" s="70"/>
      <c r="E22" s="70"/>
      <c r="F22" s="70"/>
      <c r="G22" s="70"/>
      <c r="H22" s="105"/>
    </row>
    <row r="23" spans="1:8" ht="16.5" customHeight="1">
      <c r="A23" s="55"/>
      <c r="B23" s="70"/>
      <c r="C23" s="70"/>
      <c r="D23" s="70"/>
      <c r="E23" s="70"/>
      <c r="F23" s="70"/>
      <c r="G23" s="70"/>
      <c r="H23" s="105"/>
    </row>
    <row r="24" spans="1:8" ht="16.5" customHeight="1">
      <c r="A24" s="55"/>
      <c r="B24" s="70"/>
      <c r="C24" s="70"/>
      <c r="D24" s="70"/>
      <c r="E24" s="70"/>
      <c r="F24" s="70"/>
      <c r="G24" s="70"/>
      <c r="H24" s="105"/>
    </row>
    <row r="25" spans="1:8" ht="16.5" customHeight="1">
      <c r="A25" s="55"/>
      <c r="B25" s="70"/>
      <c r="C25" s="70"/>
      <c r="D25" s="70"/>
      <c r="E25" s="70"/>
      <c r="F25" s="70"/>
      <c r="G25" s="70"/>
      <c r="H25" s="105"/>
    </row>
    <row r="26" spans="1:8" ht="16.5" customHeight="1" thickBot="1">
      <c r="A26" s="75"/>
      <c r="B26" s="76"/>
      <c r="C26" s="76"/>
      <c r="D26" s="76"/>
      <c r="E26" s="76"/>
      <c r="F26" s="76"/>
      <c r="G26" s="76"/>
      <c r="H26" s="342"/>
    </row>
  </sheetData>
  <sheetProtection/>
  <printOptions/>
  <pageMargins left="0.75" right="0.75" top="1" bottom="1" header="0.5" footer="0.5"/>
  <pageSetup horizontalDpi="600" verticalDpi="600" orientation="landscape" paperSize="9" scale="80" r:id="rId2"/>
  <drawing r:id="rId1"/>
</worksheet>
</file>

<file path=xl/worksheets/sheet24.xml><?xml version="1.0" encoding="utf-8"?>
<worksheet xmlns="http://schemas.openxmlformats.org/spreadsheetml/2006/main" xmlns:r="http://schemas.openxmlformats.org/officeDocument/2006/relationships">
  <dimension ref="A1:E49"/>
  <sheetViews>
    <sheetView tabSelected="1" zoomScalePageLayoutView="0" workbookViewId="0" topLeftCell="A1">
      <selection activeCell="G35" sqref="G35"/>
    </sheetView>
  </sheetViews>
  <sheetFormatPr defaultColWidth="9.140625" defaultRowHeight="12.75"/>
  <cols>
    <col min="1" max="1" width="2.28125" style="0" customWidth="1"/>
    <col min="2" max="2" width="66.421875" style="0" customWidth="1"/>
    <col min="3" max="3" width="31.00390625" style="0" customWidth="1"/>
    <col min="4" max="4" width="24.140625" style="0" customWidth="1"/>
    <col min="5" max="5" width="39.140625" style="0" customWidth="1"/>
  </cols>
  <sheetData>
    <row r="1" spans="1:5" ht="17.25" thickBot="1">
      <c r="A1" s="308"/>
      <c r="B1" s="343"/>
      <c r="C1" s="309"/>
      <c r="D1" s="309"/>
      <c r="E1" s="311"/>
    </row>
    <row r="2" spans="1:5" ht="14.25" thickBot="1">
      <c r="A2" s="20"/>
      <c r="B2" s="315"/>
      <c r="C2" s="344" t="str">
        <f>'15 GRANTE'!C2</f>
        <v>ALM</v>
      </c>
      <c r="D2" s="16"/>
      <c r="E2" s="275"/>
    </row>
    <row r="3" spans="1:5" ht="14.25" thickBot="1">
      <c r="A3" s="20"/>
      <c r="B3" s="315"/>
      <c r="C3" s="344" t="str">
        <f>'15 GRANTE'!C3</f>
        <v>ALUMIL ALBANIA SHPK</v>
      </c>
      <c r="D3" s="16"/>
      <c r="E3" s="346"/>
    </row>
    <row r="4" spans="1:5" ht="14.25" thickBot="1">
      <c r="A4" s="20"/>
      <c r="B4" s="315"/>
      <c r="C4" s="344" t="str">
        <f>'15 GRANTE'!C4</f>
        <v>01/01/2013 -31/12/2013</v>
      </c>
      <c r="D4" s="16"/>
      <c r="E4" s="275"/>
    </row>
    <row r="5" spans="1:5" ht="14.25" thickBot="1">
      <c r="A5" s="20"/>
      <c r="B5" s="315"/>
      <c r="C5" s="344" t="str">
        <f>'15 GRANTE'!C5</f>
        <v>ALL</v>
      </c>
      <c r="D5" s="16"/>
      <c r="E5" s="275"/>
    </row>
    <row r="6" spans="1:5" ht="13.5">
      <c r="A6" s="20"/>
      <c r="B6" s="315"/>
      <c r="C6" s="344" t="str">
        <f>'15 GRANTE'!C6</f>
        <v>Renata Fejzaj</v>
      </c>
      <c r="D6" s="16"/>
      <c r="E6" s="275"/>
    </row>
    <row r="7" spans="1:5" ht="18.75">
      <c r="A7" s="20"/>
      <c r="B7" s="347"/>
      <c r="C7" s="18"/>
      <c r="D7" s="348"/>
      <c r="E7" s="349"/>
    </row>
    <row r="8" spans="1:5" ht="18.75">
      <c r="A8" s="20"/>
      <c r="B8" s="347"/>
      <c r="C8" s="18"/>
      <c r="D8" s="348"/>
      <c r="E8" s="349"/>
    </row>
    <row r="9" spans="1:5" ht="18.75">
      <c r="A9" s="20"/>
      <c r="B9" s="347"/>
      <c r="C9" s="18"/>
      <c r="D9" s="348"/>
      <c r="E9" s="349"/>
    </row>
    <row r="10" spans="1:5" ht="18.75">
      <c r="A10" s="20"/>
      <c r="B10" s="347"/>
      <c r="C10" s="18"/>
      <c r="D10" s="348"/>
      <c r="E10" s="349"/>
    </row>
    <row r="11" spans="1:5" ht="12.75" customHeight="1">
      <c r="A11" s="20"/>
      <c r="B11" s="335"/>
      <c r="C11" s="335"/>
      <c r="D11" s="348"/>
      <c r="E11" s="349"/>
    </row>
    <row r="12" spans="1:5" ht="12.75" customHeight="1">
      <c r="A12" s="20"/>
      <c r="B12" s="347"/>
      <c r="C12" s="18"/>
      <c r="D12" s="348"/>
      <c r="E12" s="349"/>
    </row>
    <row r="13" spans="1:5" ht="12.75" customHeight="1">
      <c r="A13" s="20"/>
      <c r="B13" s="347"/>
      <c r="C13" s="18"/>
      <c r="D13" s="348"/>
      <c r="E13" s="349"/>
    </row>
    <row r="14" spans="1:5" ht="12.75" customHeight="1" thickBot="1">
      <c r="A14" s="20"/>
      <c r="B14" s="347"/>
      <c r="C14" s="350" t="str">
        <f>'15 GRANTE'!C12</f>
        <v>31/12/2013</v>
      </c>
      <c r="D14" s="350" t="str">
        <f>'15 GRANTE'!D12</f>
        <v> 31/12/2012</v>
      </c>
      <c r="E14" s="349"/>
    </row>
    <row r="15" spans="1:5" ht="12.75" customHeight="1">
      <c r="A15" s="20"/>
      <c r="B15" s="17" t="s">
        <v>270</v>
      </c>
      <c r="C15" s="902">
        <f>'[11]16_OTHER_PAYABL'!$C$15</f>
        <v>891444.8643999964</v>
      </c>
      <c r="D15" s="902">
        <v>449877.6446000015</v>
      </c>
      <c r="E15" s="351"/>
    </row>
    <row r="16" spans="1:5" ht="12.75" customHeight="1">
      <c r="A16" s="20"/>
      <c r="B16" s="17" t="s">
        <v>271</v>
      </c>
      <c r="C16" s="902">
        <v>0</v>
      </c>
      <c r="D16" s="902">
        <v>0</v>
      </c>
      <c r="E16" s="351"/>
    </row>
    <row r="17" spans="1:5" ht="12.75" customHeight="1">
      <c r="A17" s="20"/>
      <c r="B17" s="17" t="s">
        <v>272</v>
      </c>
      <c r="C17" s="902">
        <f>'[11]16_OTHER_PAYABL'!$C$17</f>
        <v>2708284</v>
      </c>
      <c r="D17" s="902">
        <v>2678550</v>
      </c>
      <c r="E17" s="351"/>
    </row>
    <row r="18" spans="1:5" ht="12.75" customHeight="1">
      <c r="A18" s="20"/>
      <c r="B18" s="17" t="s">
        <v>273</v>
      </c>
      <c r="C18" s="902">
        <f>'[11]16_OTHER_PAYABL'!$C$18</f>
        <v>1658527</v>
      </c>
      <c r="D18" s="902">
        <v>1088597</v>
      </c>
      <c r="E18" s="351"/>
    </row>
    <row r="19" spans="1:5" ht="12.75" customHeight="1">
      <c r="A19" s="20"/>
      <c r="B19" s="17" t="s">
        <v>267</v>
      </c>
      <c r="C19" s="12">
        <f>'[2]Note 16-Other payables'!$C$13</f>
        <v>0</v>
      </c>
      <c r="D19" s="902">
        <v>0</v>
      </c>
      <c r="E19" s="351"/>
    </row>
    <row r="20" spans="1:5" ht="12.75" customHeight="1">
      <c r="A20" s="20"/>
      <c r="B20" s="352" t="s">
        <v>313</v>
      </c>
      <c r="C20" s="12">
        <f>'[2]Note 16-Other payables'!$C$13</f>
        <v>0</v>
      </c>
      <c r="D20" s="12">
        <v>0</v>
      </c>
      <c r="E20" s="351"/>
    </row>
    <row r="21" spans="1:5" ht="12.75" customHeight="1">
      <c r="A21" s="20"/>
      <c r="B21" s="352" t="s">
        <v>268</v>
      </c>
      <c r="C21" s="12">
        <v>0</v>
      </c>
      <c r="D21" s="12">
        <v>0</v>
      </c>
      <c r="E21" s="351"/>
    </row>
    <row r="22" spans="1:5" ht="12.75" customHeight="1">
      <c r="A22" s="20"/>
      <c r="B22" s="352" t="s">
        <v>268</v>
      </c>
      <c r="C22" s="12">
        <v>0</v>
      </c>
      <c r="D22" s="12">
        <v>0</v>
      </c>
      <c r="E22" s="351"/>
    </row>
    <row r="23" spans="1:5" ht="12.75" customHeight="1">
      <c r="A23" s="20"/>
      <c r="B23" s="352" t="s">
        <v>268</v>
      </c>
      <c r="C23" s="12">
        <v>0</v>
      </c>
      <c r="D23" s="12">
        <v>0</v>
      </c>
      <c r="E23" s="351"/>
    </row>
    <row r="24" spans="1:5" ht="12.75" customHeight="1">
      <c r="A24" s="20"/>
      <c r="B24" s="352" t="s">
        <v>268</v>
      </c>
      <c r="C24" s="12">
        <v>0</v>
      </c>
      <c r="D24" s="12">
        <v>0</v>
      </c>
      <c r="E24" s="351"/>
    </row>
    <row r="25" spans="1:5" ht="12.75" customHeight="1">
      <c r="A25" s="20"/>
      <c r="B25" s="352" t="s">
        <v>268</v>
      </c>
      <c r="C25" s="12">
        <v>0</v>
      </c>
      <c r="D25" s="12">
        <v>0</v>
      </c>
      <c r="E25" s="351"/>
    </row>
    <row r="26" spans="1:5" ht="12.75" customHeight="1">
      <c r="A26" s="20"/>
      <c r="B26" s="352" t="s">
        <v>268</v>
      </c>
      <c r="C26" s="12">
        <v>0</v>
      </c>
      <c r="D26" s="12">
        <v>0</v>
      </c>
      <c r="E26" s="351"/>
    </row>
    <row r="27" spans="1:5" ht="12.75" customHeight="1" thickBot="1">
      <c r="A27" s="20"/>
      <c r="B27" s="353" t="s">
        <v>109</v>
      </c>
      <c r="C27" s="946">
        <f>SUM(C15:C26)</f>
        <v>5258255.864399997</v>
      </c>
      <c r="D27" s="946">
        <f>SUM(D15:D26)</f>
        <v>4217024.644600002</v>
      </c>
      <c r="E27" s="354"/>
    </row>
    <row r="28" spans="1:5" ht="12.75" customHeight="1" thickTop="1">
      <c r="A28" s="20"/>
      <c r="B28" s="291"/>
      <c r="C28" s="292"/>
      <c r="D28" s="292"/>
      <c r="E28" s="354"/>
    </row>
    <row r="29" spans="1:5" ht="12.75" customHeight="1">
      <c r="A29" s="20"/>
      <c r="B29" s="291"/>
      <c r="C29" s="292"/>
      <c r="D29" s="292"/>
      <c r="E29" s="354"/>
    </row>
    <row r="30" spans="1:5" ht="12.75" customHeight="1">
      <c r="A30" s="20"/>
      <c r="B30" s="16"/>
      <c r="C30" s="280"/>
      <c r="D30" s="16"/>
      <c r="E30" s="275"/>
    </row>
    <row r="31" spans="1:5" ht="12.75" customHeight="1" thickBot="1">
      <c r="A31" s="20"/>
      <c r="B31" s="355" t="s">
        <v>274</v>
      </c>
      <c r="C31" s="283" t="str">
        <f>C14</f>
        <v>31/12/2013</v>
      </c>
      <c r="D31" s="283" t="str">
        <f>D14</f>
        <v> 31/12/2012</v>
      </c>
      <c r="E31" s="349"/>
    </row>
    <row r="32" spans="1:5" ht="12.75" customHeight="1">
      <c r="A32" s="20"/>
      <c r="B32" s="17" t="s">
        <v>275</v>
      </c>
      <c r="C32" s="12">
        <v>0</v>
      </c>
      <c r="D32" s="12">
        <v>0</v>
      </c>
      <c r="E32" s="62"/>
    </row>
    <row r="33" spans="1:5" ht="12.75" customHeight="1">
      <c r="A33" s="20"/>
      <c r="B33" s="17" t="s">
        <v>276</v>
      </c>
      <c r="C33" s="902">
        <f>'[11]16_OTHER_PAYABL'!$C$18</f>
        <v>1658527</v>
      </c>
      <c r="D33" s="12">
        <v>1088597</v>
      </c>
      <c r="E33" s="62"/>
    </row>
    <row r="34" spans="1:5" ht="12.75" customHeight="1">
      <c r="A34" s="20"/>
      <c r="B34" s="16" t="s">
        <v>277</v>
      </c>
      <c r="C34" s="902">
        <v>0</v>
      </c>
      <c r="D34" s="12">
        <v>0</v>
      </c>
      <c r="E34" s="62"/>
    </row>
    <row r="35" spans="1:5" ht="12.75" customHeight="1">
      <c r="A35" s="20"/>
      <c r="B35" s="17" t="s">
        <v>278</v>
      </c>
      <c r="C35" s="902">
        <v>0</v>
      </c>
      <c r="D35" s="12">
        <v>0</v>
      </c>
      <c r="E35" s="62"/>
    </row>
    <row r="36" spans="1:5" ht="12.75" customHeight="1">
      <c r="A36" s="20"/>
      <c r="B36" s="17" t="s">
        <v>279</v>
      </c>
      <c r="C36" s="902">
        <v>0</v>
      </c>
      <c r="D36" s="12">
        <v>0</v>
      </c>
      <c r="E36" s="62"/>
    </row>
    <row r="37" spans="1:5" ht="12.75" customHeight="1">
      <c r="A37" s="20"/>
      <c r="C37" s="899">
        <v>0</v>
      </c>
      <c r="D37" s="12">
        <v>0</v>
      </c>
      <c r="E37" s="351"/>
    </row>
    <row r="38" spans="1:5" ht="12.75" customHeight="1">
      <c r="A38" s="20"/>
      <c r="B38" s="352" t="s">
        <v>182</v>
      </c>
      <c r="C38" s="902">
        <v>0</v>
      </c>
      <c r="D38" s="12">
        <v>0</v>
      </c>
      <c r="E38" s="351"/>
    </row>
    <row r="39" spans="1:5" ht="12.75" customHeight="1">
      <c r="A39" s="20"/>
      <c r="B39" s="352" t="s">
        <v>182</v>
      </c>
      <c r="C39" s="289">
        <v>0</v>
      </c>
      <c r="D39" s="289">
        <v>0</v>
      </c>
      <c r="E39" s="351"/>
    </row>
    <row r="40" spans="1:5" ht="12.75" customHeight="1" thickBot="1">
      <c r="A40" s="20"/>
      <c r="B40" s="295" t="s">
        <v>269</v>
      </c>
      <c r="C40" s="1048">
        <f>SUM(C32:C39)</f>
        <v>1658527</v>
      </c>
      <c r="D40" s="356">
        <f>SUM(D32:D39)</f>
        <v>1088597</v>
      </c>
      <c r="E40" s="354"/>
    </row>
    <row r="41" spans="1:5" ht="14.25" thickTop="1">
      <c r="A41" s="20"/>
      <c r="B41" s="16"/>
      <c r="C41" s="22"/>
      <c r="D41" s="22"/>
      <c r="E41" s="357"/>
    </row>
    <row r="42" spans="1:5" ht="13.5">
      <c r="A42" s="20"/>
      <c r="B42" s="16"/>
      <c r="C42" s="16"/>
      <c r="D42" s="16"/>
      <c r="E42" s="275"/>
    </row>
    <row r="43" spans="1:5" ht="13.5">
      <c r="A43" s="20"/>
      <c r="B43" s="16"/>
      <c r="C43" s="16"/>
      <c r="D43" s="16"/>
      <c r="E43" s="275"/>
    </row>
    <row r="44" spans="1:5" ht="13.5">
      <c r="A44" s="20"/>
      <c r="B44" s="16"/>
      <c r="C44" s="16"/>
      <c r="D44" s="16"/>
      <c r="E44" s="275"/>
    </row>
    <row r="45" spans="1:5" ht="13.5">
      <c r="A45" s="20"/>
      <c r="B45" s="16"/>
      <c r="C45" s="16"/>
      <c r="D45" s="16"/>
      <c r="E45" s="275"/>
    </row>
    <row r="46" spans="1:5" ht="13.5">
      <c r="A46" s="20"/>
      <c r="B46" s="16"/>
      <c r="C46" s="16"/>
      <c r="D46" s="16"/>
      <c r="E46" s="275"/>
    </row>
    <row r="47" spans="1:5" ht="13.5">
      <c r="A47" s="20"/>
      <c r="B47" s="16"/>
      <c r="C47" s="16"/>
      <c r="D47" s="16"/>
      <c r="E47" s="275"/>
    </row>
    <row r="48" spans="1:5" ht="13.5">
      <c r="A48" s="20"/>
      <c r="B48" s="16"/>
      <c r="C48" s="16"/>
      <c r="D48" s="16"/>
      <c r="E48" s="275"/>
    </row>
    <row r="49" spans="1:5" ht="14.25" thickBot="1">
      <c r="A49" s="358"/>
      <c r="B49" s="276"/>
      <c r="C49" s="276"/>
      <c r="D49" s="276"/>
      <c r="E49" s="277"/>
    </row>
  </sheetData>
  <sheetProtection/>
  <printOptions/>
  <pageMargins left="0.75" right="0.2" top="0.42" bottom="0.44" header="0.5" footer="0.5"/>
  <pageSetup horizontalDpi="600" verticalDpi="600" orientation="landscape" paperSize="9" scale="80" r:id="rId2"/>
  <drawing r:id="rId1"/>
</worksheet>
</file>

<file path=xl/worksheets/sheet25.xml><?xml version="1.0" encoding="utf-8"?>
<worksheet xmlns="http://schemas.openxmlformats.org/spreadsheetml/2006/main" xmlns:r="http://schemas.openxmlformats.org/officeDocument/2006/relationships">
  <dimension ref="A1:G60"/>
  <sheetViews>
    <sheetView tabSelected="1" zoomScalePageLayoutView="0" workbookViewId="0" topLeftCell="A10">
      <selection activeCell="G35" sqref="G35"/>
    </sheetView>
  </sheetViews>
  <sheetFormatPr defaultColWidth="9.140625" defaultRowHeight="12.75"/>
  <cols>
    <col min="1" max="1" width="3.00390625" style="0" customWidth="1"/>
    <col min="2" max="2" width="32.8515625" style="0" customWidth="1"/>
    <col min="3" max="3" width="55.8515625" style="0" customWidth="1"/>
    <col min="4" max="4" width="37.28125" style="0" customWidth="1"/>
    <col min="5" max="5" width="34.140625" style="0" customWidth="1"/>
  </cols>
  <sheetData>
    <row r="1" spans="1:7" ht="14.25" thickBot="1">
      <c r="A1" s="366"/>
      <c r="B1" s="367"/>
      <c r="C1" s="367"/>
      <c r="D1" s="367"/>
      <c r="E1" s="367"/>
      <c r="F1" s="367"/>
      <c r="G1" s="368"/>
    </row>
    <row r="2" spans="1:7" ht="14.25" thickBot="1">
      <c r="A2" s="198"/>
      <c r="B2" s="180"/>
      <c r="C2" s="344" t="str">
        <f>'16 TE  PAGUESHME TE TJERA'!C2</f>
        <v>ALM</v>
      </c>
      <c r="D2" s="180"/>
      <c r="E2" s="180"/>
      <c r="F2" s="180"/>
      <c r="G2" s="369"/>
    </row>
    <row r="3" spans="1:7" ht="14.25" thickBot="1">
      <c r="A3" s="198"/>
      <c r="B3" s="180"/>
      <c r="C3" s="344" t="str">
        <f>'16 TE  PAGUESHME TE TJERA'!C3</f>
        <v>ALUMIL ALBANIA SHPK</v>
      </c>
      <c r="D3" s="180"/>
      <c r="E3" s="180"/>
      <c r="F3" s="180"/>
      <c r="G3" s="369"/>
    </row>
    <row r="4" spans="1:7" ht="14.25" thickBot="1">
      <c r="A4" s="198"/>
      <c r="B4" s="180"/>
      <c r="C4" s="344" t="str">
        <f>'16 TE  PAGUESHME TE TJERA'!C4</f>
        <v>01/01/2013 -31/12/2013</v>
      </c>
      <c r="D4" s="180"/>
      <c r="E4" s="180"/>
      <c r="F4" s="180"/>
      <c r="G4" s="369"/>
    </row>
    <row r="5" spans="1:7" ht="14.25" thickBot="1">
      <c r="A5" s="198"/>
      <c r="B5" s="180"/>
      <c r="C5" s="344" t="str">
        <f>'16 TE  PAGUESHME TE TJERA'!C5</f>
        <v>ALL</v>
      </c>
      <c r="D5" s="180"/>
      <c r="E5" s="180"/>
      <c r="F5" s="180"/>
      <c r="G5" s="369"/>
    </row>
    <row r="6" spans="1:7" ht="13.5">
      <c r="A6" s="198"/>
      <c r="B6" s="180"/>
      <c r="C6" s="344" t="str">
        <f>'16 TE  PAGUESHME TE TJERA'!C6</f>
        <v>Renata Fejzaj</v>
      </c>
      <c r="D6" s="180"/>
      <c r="E6" s="180"/>
      <c r="F6" s="180"/>
      <c r="G6" s="369"/>
    </row>
    <row r="7" spans="1:7" ht="13.5">
      <c r="A7" s="198"/>
      <c r="B7" s="180"/>
      <c r="C7" s="180"/>
      <c r="D7" s="180"/>
      <c r="E7" s="180"/>
      <c r="F7" s="180"/>
      <c r="G7" s="369"/>
    </row>
    <row r="8" spans="1:7" ht="13.5">
      <c r="A8" s="198"/>
      <c r="B8" s="180"/>
      <c r="C8" s="180"/>
      <c r="D8" s="180"/>
      <c r="E8" s="180"/>
      <c r="F8" s="180"/>
      <c r="G8" s="369"/>
    </row>
    <row r="9" spans="1:7" ht="13.5">
      <c r="A9" s="198"/>
      <c r="B9" s="180"/>
      <c r="C9" s="180"/>
      <c r="D9" s="180"/>
      <c r="E9" s="180"/>
      <c r="F9" s="180"/>
      <c r="G9" s="369"/>
    </row>
    <row r="10" spans="1:7" ht="13.5">
      <c r="A10" s="198"/>
      <c r="B10" s="180"/>
      <c r="C10" s="180"/>
      <c r="D10" s="180"/>
      <c r="E10" s="180"/>
      <c r="F10" s="180"/>
      <c r="G10" s="369"/>
    </row>
    <row r="11" spans="1:7" ht="13.5">
      <c r="A11" s="198"/>
      <c r="B11" s="180"/>
      <c r="C11" s="180"/>
      <c r="D11" s="180"/>
      <c r="E11" s="180"/>
      <c r="F11" s="180"/>
      <c r="G11" s="369"/>
    </row>
    <row r="12" spans="1:7" ht="13.5">
      <c r="A12" s="198"/>
      <c r="B12" s="180"/>
      <c r="C12" s="180"/>
      <c r="D12" s="180"/>
      <c r="E12" s="180"/>
      <c r="F12" s="180"/>
      <c r="G12" s="369"/>
    </row>
    <row r="13" spans="1:7" ht="13.5">
      <c r="A13" s="198"/>
      <c r="B13" s="180"/>
      <c r="C13" s="180"/>
      <c r="D13" s="180"/>
      <c r="E13" s="180"/>
      <c r="F13" s="180"/>
      <c r="G13" s="369"/>
    </row>
    <row r="14" spans="1:7" ht="15.75">
      <c r="A14" s="198"/>
      <c r="B14" s="180"/>
      <c r="C14" s="180"/>
      <c r="D14" s="892" t="str">
        <f>'16 TE  PAGUESHME TE TJERA'!C14</f>
        <v>31/12/2013</v>
      </c>
      <c r="E14" s="892" t="str">
        <f>'16 TE  PAGUESHME TE TJERA'!D14</f>
        <v> 31/12/2012</v>
      </c>
      <c r="F14" s="180"/>
      <c r="G14" s="369"/>
    </row>
    <row r="15" spans="1:7" ht="13.5">
      <c r="A15" s="198"/>
      <c r="B15" s="180"/>
      <c r="C15" s="370" t="s">
        <v>288</v>
      </c>
      <c r="D15" s="933">
        <f>D49</f>
        <v>1564404.847</v>
      </c>
      <c r="E15" s="188">
        <v>4021746.429</v>
      </c>
      <c r="F15" s="180"/>
      <c r="G15" s="369"/>
    </row>
    <row r="16" spans="1:7" ht="13.5">
      <c r="A16" s="198"/>
      <c r="B16" s="180"/>
      <c r="C16" s="180"/>
      <c r="D16" s="969"/>
      <c r="E16" s="371"/>
      <c r="F16" s="180"/>
      <c r="G16" s="369"/>
    </row>
    <row r="17" spans="1:7" ht="13.5">
      <c r="A17" s="198"/>
      <c r="B17" s="180"/>
      <c r="C17" s="370" t="s">
        <v>280</v>
      </c>
      <c r="D17" s="1052">
        <f>'[11]17_INCOME_TAX'!$D$17</f>
        <v>-6367302.06</v>
      </c>
      <c r="E17" s="1052">
        <v>-10008225</v>
      </c>
      <c r="F17" s="180"/>
      <c r="G17" s="369"/>
    </row>
    <row r="18" spans="1:7" ht="13.5">
      <c r="A18" s="198"/>
      <c r="B18" s="180"/>
      <c r="C18" s="370" t="s">
        <v>287</v>
      </c>
      <c r="D18" s="1052">
        <f>-D15-D17</f>
        <v>4802897.2129999995</v>
      </c>
      <c r="E18" s="1052">
        <v>5986478.571</v>
      </c>
      <c r="F18" s="180"/>
      <c r="G18" s="369"/>
    </row>
    <row r="19" spans="1:7" ht="13.5">
      <c r="A19" s="198"/>
      <c r="B19" s="180"/>
      <c r="C19" s="372" t="s">
        <v>182</v>
      </c>
      <c r="D19" s="1052">
        <v>0</v>
      </c>
      <c r="E19" s="1052">
        <v>0</v>
      </c>
      <c r="F19" s="180"/>
      <c r="G19" s="369"/>
    </row>
    <row r="20" spans="1:7" ht="13.5">
      <c r="A20" s="198"/>
      <c r="B20" s="180"/>
      <c r="C20" s="372" t="s">
        <v>182</v>
      </c>
      <c r="D20" s="1052">
        <v>0</v>
      </c>
      <c r="E20" s="1052">
        <v>0</v>
      </c>
      <c r="F20" s="180"/>
      <c r="G20" s="369"/>
    </row>
    <row r="21" spans="1:7" ht="13.5">
      <c r="A21" s="198"/>
      <c r="B21" s="180"/>
      <c r="C21" s="372" t="s">
        <v>182</v>
      </c>
      <c r="D21" s="1052">
        <v>0</v>
      </c>
      <c r="E21" s="1052">
        <v>0</v>
      </c>
      <c r="F21" s="180"/>
      <c r="G21" s="369"/>
    </row>
    <row r="22" spans="1:7" ht="15.75">
      <c r="A22" s="198"/>
      <c r="B22" s="180"/>
      <c r="C22" s="373" t="s">
        <v>281</v>
      </c>
      <c r="D22" s="1053">
        <f>SUM(D15:D21)</f>
        <v>0</v>
      </c>
      <c r="E22" s="1053">
        <v>0</v>
      </c>
      <c r="F22" s="180"/>
      <c r="G22" s="369"/>
    </row>
    <row r="23" spans="1:7" ht="14.25" thickBot="1">
      <c r="A23" s="198"/>
      <c r="B23" s="180"/>
      <c r="C23" s="180"/>
      <c r="D23" s="1054"/>
      <c r="E23" s="1054"/>
      <c r="F23" s="180"/>
      <c r="G23" s="369"/>
    </row>
    <row r="24" spans="1:7" ht="6" customHeight="1" hidden="1" thickBot="1">
      <c r="A24" s="198"/>
      <c r="B24" s="180"/>
      <c r="C24" s="180"/>
      <c r="D24" s="970"/>
      <c r="E24" s="180"/>
      <c r="F24" s="180"/>
      <c r="G24" s="369"/>
    </row>
    <row r="25" spans="1:7" ht="14.25" hidden="1" thickBot="1">
      <c r="A25" s="198"/>
      <c r="B25" s="180"/>
      <c r="C25" s="180"/>
      <c r="D25" s="970"/>
      <c r="E25" s="180"/>
      <c r="F25" s="180"/>
      <c r="G25" s="369"/>
    </row>
    <row r="26" spans="1:7" ht="14.25" hidden="1" thickBot="1">
      <c r="A26" s="198"/>
      <c r="B26" s="180"/>
      <c r="C26" s="180"/>
      <c r="D26" s="970"/>
      <c r="E26" s="180"/>
      <c r="F26" s="180"/>
      <c r="G26" s="369"/>
    </row>
    <row r="27" spans="1:7" ht="14.25" hidden="1" thickBot="1">
      <c r="A27" s="198"/>
      <c r="B27" s="180"/>
      <c r="C27" s="180"/>
      <c r="D27" s="970"/>
      <c r="E27" s="180"/>
      <c r="F27" s="180"/>
      <c r="G27" s="369"/>
    </row>
    <row r="28" spans="1:7" ht="14.25" hidden="1" thickBot="1">
      <c r="A28" s="198"/>
      <c r="B28" s="180"/>
      <c r="C28" s="180"/>
      <c r="D28" s="970"/>
      <c r="E28" s="180"/>
      <c r="F28" s="180"/>
      <c r="G28" s="369"/>
    </row>
    <row r="29" spans="1:7" ht="14.25" hidden="1" thickBot="1">
      <c r="A29" s="198"/>
      <c r="B29" s="180"/>
      <c r="C29" s="180"/>
      <c r="D29" s="970"/>
      <c r="E29" s="180"/>
      <c r="F29" s="180"/>
      <c r="G29" s="369"/>
    </row>
    <row r="30" spans="1:7" ht="14.25" hidden="1" thickBot="1">
      <c r="A30" s="198"/>
      <c r="B30" s="180"/>
      <c r="C30" s="180"/>
      <c r="D30" s="970"/>
      <c r="E30" s="180"/>
      <c r="F30" s="180"/>
      <c r="G30" s="369"/>
    </row>
    <row r="31" spans="1:7" ht="14.25" hidden="1" thickBot="1">
      <c r="A31" s="198"/>
      <c r="B31" s="180"/>
      <c r="C31" s="180"/>
      <c r="D31" s="970"/>
      <c r="E31" s="180"/>
      <c r="F31" s="180"/>
      <c r="G31" s="369"/>
    </row>
    <row r="32" spans="1:7" ht="13.5">
      <c r="A32" s="198"/>
      <c r="B32" s="180"/>
      <c r="C32" s="374" t="s">
        <v>289</v>
      </c>
      <c r="D32" s="971">
        <f>'[11]17_INCOME_TAX'!$D$32</f>
        <v>2632383.98</v>
      </c>
      <c r="E32" s="375">
        <v>19640169.68</v>
      </c>
      <c r="F32" s="180"/>
      <c r="G32" s="369"/>
    </row>
    <row r="33" spans="1:7" ht="13.5">
      <c r="A33" s="198"/>
      <c r="B33" s="180"/>
      <c r="C33" s="198"/>
      <c r="D33" s="972"/>
      <c r="E33" s="369"/>
      <c r="F33" s="180"/>
      <c r="G33" s="369"/>
    </row>
    <row r="34" spans="1:7" ht="13.5">
      <c r="A34" s="198"/>
      <c r="B34" s="180"/>
      <c r="C34" s="376" t="s">
        <v>290</v>
      </c>
      <c r="D34" s="934">
        <f>'[11]17_INCOME_TAX'!$D$34</f>
        <v>9006094.49</v>
      </c>
      <c r="E34" s="197">
        <v>20072248.65</v>
      </c>
      <c r="F34" s="180"/>
      <c r="G34" s="369"/>
    </row>
    <row r="35" spans="1:7" ht="13.5">
      <c r="A35" s="198"/>
      <c r="B35" s="180"/>
      <c r="C35" s="377" t="s">
        <v>58</v>
      </c>
      <c r="D35" s="934">
        <v>0</v>
      </c>
      <c r="E35" s="197">
        <v>0</v>
      </c>
      <c r="F35" s="180"/>
      <c r="G35" s="369"/>
    </row>
    <row r="36" spans="1:7" ht="13.5">
      <c r="A36" s="198"/>
      <c r="B36" s="180"/>
      <c r="C36" s="377" t="s">
        <v>291</v>
      </c>
      <c r="D36" s="934">
        <f>'[11]17_INCOME_TAX'!$D$36</f>
        <v>4005570</v>
      </c>
      <c r="E36" s="197">
        <v>505045.96</v>
      </c>
      <c r="F36" s="180"/>
      <c r="G36" s="369"/>
    </row>
    <row r="37" spans="1:7" ht="15.75">
      <c r="A37" s="198"/>
      <c r="B37" s="180"/>
      <c r="C37" s="378" t="s">
        <v>109</v>
      </c>
      <c r="D37" s="973">
        <f>SUM(D34:D36)</f>
        <v>13011664.49</v>
      </c>
      <c r="E37" s="973">
        <f>SUM(E34:E36)</f>
        <v>20577294.61</v>
      </c>
      <c r="F37" s="180"/>
      <c r="G37" s="369"/>
    </row>
    <row r="38" spans="1:7" ht="13.5">
      <c r="A38" s="198"/>
      <c r="B38" s="180"/>
      <c r="C38" s="198"/>
      <c r="D38" s="985"/>
      <c r="E38" s="369"/>
      <c r="F38" s="180"/>
      <c r="G38" s="369"/>
    </row>
    <row r="39" spans="1:7" ht="15.75">
      <c r="A39" s="198"/>
      <c r="B39" s="180"/>
      <c r="C39" s="380" t="s">
        <v>282</v>
      </c>
      <c r="D39" s="973">
        <f>D32+D37</f>
        <v>15644048.47</v>
      </c>
      <c r="E39" s="973">
        <f>E32+E37</f>
        <v>40217464.29</v>
      </c>
      <c r="F39" s="180"/>
      <c r="G39" s="369"/>
    </row>
    <row r="40" spans="1:7" ht="13.5">
      <c r="A40" s="198"/>
      <c r="B40" s="180"/>
      <c r="C40" s="198"/>
      <c r="D40" s="972"/>
      <c r="E40" s="369"/>
      <c r="F40" s="180"/>
      <c r="G40" s="369"/>
    </row>
    <row r="41" spans="1:7" ht="13.5">
      <c r="A41" s="198"/>
      <c r="B41" s="180"/>
      <c r="C41" s="381" t="s">
        <v>283</v>
      </c>
      <c r="D41" s="934">
        <v>0</v>
      </c>
      <c r="E41" s="197">
        <v>0</v>
      </c>
      <c r="F41" s="180"/>
      <c r="G41" s="369"/>
    </row>
    <row r="42" spans="1:7" ht="13.5">
      <c r="A42" s="198"/>
      <c r="B42" s="180"/>
      <c r="C42" s="377" t="s">
        <v>284</v>
      </c>
      <c r="D42" s="934">
        <v>0</v>
      </c>
      <c r="E42" s="197">
        <v>0</v>
      </c>
      <c r="F42" s="180"/>
      <c r="G42" s="369"/>
    </row>
    <row r="43" spans="1:7" ht="15.75">
      <c r="A43" s="198"/>
      <c r="B43" s="180"/>
      <c r="C43" s="378" t="s">
        <v>109</v>
      </c>
      <c r="D43" s="973">
        <f>SUM(D41:D42)</f>
        <v>0</v>
      </c>
      <c r="E43" s="379">
        <v>0</v>
      </c>
      <c r="F43" s="180"/>
      <c r="G43" s="369"/>
    </row>
    <row r="44" spans="1:7" ht="13.5">
      <c r="A44" s="198"/>
      <c r="B44" s="180"/>
      <c r="C44" s="198"/>
      <c r="D44" s="972"/>
      <c r="E44" s="369"/>
      <c r="F44" s="180"/>
      <c r="G44" s="369"/>
    </row>
    <row r="45" spans="1:7" ht="15.75">
      <c r="A45" s="198"/>
      <c r="B45" s="180"/>
      <c r="C45" s="378" t="s">
        <v>285</v>
      </c>
      <c r="D45" s="973">
        <f>D39-D43</f>
        <v>15644048.47</v>
      </c>
      <c r="E45" s="973">
        <f>E39-E43</f>
        <v>40217464.29</v>
      </c>
      <c r="F45" s="180"/>
      <c r="G45" s="369"/>
    </row>
    <row r="46" spans="1:7" ht="13.5">
      <c r="A46" s="198"/>
      <c r="B46" s="180"/>
      <c r="C46" s="198"/>
      <c r="D46" s="972"/>
      <c r="E46" s="369"/>
      <c r="F46" s="180"/>
      <c r="G46" s="369"/>
    </row>
    <row r="47" spans="1:7" ht="13.5">
      <c r="A47" s="198"/>
      <c r="B47" s="180"/>
      <c r="C47" s="377" t="s">
        <v>292</v>
      </c>
      <c r="D47" s="1088">
        <v>0.1</v>
      </c>
      <c r="E47" s="382">
        <v>0.1</v>
      </c>
      <c r="F47" s="180"/>
      <c r="G47" s="369"/>
    </row>
    <row r="48" spans="1:7" ht="13.5">
      <c r="A48" s="198"/>
      <c r="B48" s="180"/>
      <c r="C48" s="198"/>
      <c r="D48" s="972"/>
      <c r="E48" s="369"/>
      <c r="F48" s="180"/>
      <c r="G48" s="369"/>
    </row>
    <row r="49" spans="1:7" ht="16.5" thickBot="1">
      <c r="A49" s="198"/>
      <c r="B49" s="180"/>
      <c r="C49" s="383" t="s">
        <v>286</v>
      </c>
      <c r="D49" s="974">
        <f>D45*D47</f>
        <v>1564404.847</v>
      </c>
      <c r="E49" s="974">
        <f>E45*E47</f>
        <v>4021746.429</v>
      </c>
      <c r="F49" s="180"/>
      <c r="G49" s="369"/>
    </row>
    <row r="50" spans="1:7" ht="16.5" thickBot="1">
      <c r="A50" s="198"/>
      <c r="B50" s="180"/>
      <c r="C50" s="387" t="s">
        <v>293</v>
      </c>
      <c r="D50" s="975">
        <f>D32-D49</f>
        <v>1067979.133</v>
      </c>
      <c r="E50" s="975">
        <f>E32-E49</f>
        <v>15618423.251</v>
      </c>
      <c r="F50" s="180"/>
      <c r="G50" s="369"/>
    </row>
    <row r="51" spans="1:7" ht="13.5">
      <c r="A51" s="198"/>
      <c r="B51" s="180"/>
      <c r="C51" s="180"/>
      <c r="D51" s="180"/>
      <c r="E51" s="180"/>
      <c r="F51" s="180"/>
      <c r="G51" s="369"/>
    </row>
    <row r="52" spans="1:7" ht="13.5">
      <c r="A52" s="198"/>
      <c r="B52" s="180"/>
      <c r="C52" s="180"/>
      <c r="D52" s="180"/>
      <c r="E52" s="180"/>
      <c r="F52" s="180"/>
      <c r="G52" s="369"/>
    </row>
    <row r="53" spans="1:7" ht="13.5">
      <c r="A53" s="198"/>
      <c r="B53" s="180"/>
      <c r="C53" s="180"/>
      <c r="D53" s="180"/>
      <c r="E53" s="180"/>
      <c r="F53" s="180"/>
      <c r="G53" s="369"/>
    </row>
    <row r="54" spans="1:7" ht="13.5">
      <c r="A54" s="198"/>
      <c r="B54" s="180"/>
      <c r="C54" s="180"/>
      <c r="D54" s="180"/>
      <c r="E54" s="180"/>
      <c r="F54" s="180"/>
      <c r="G54" s="369"/>
    </row>
    <row r="55" spans="1:7" ht="13.5">
      <c r="A55" s="198"/>
      <c r="B55" s="180"/>
      <c r="C55" s="180"/>
      <c r="D55" s="180"/>
      <c r="E55" s="180"/>
      <c r="F55" s="180"/>
      <c r="G55" s="369"/>
    </row>
    <row r="56" spans="1:7" ht="13.5">
      <c r="A56" s="198"/>
      <c r="B56" s="180"/>
      <c r="C56" s="180"/>
      <c r="D56" s="180"/>
      <c r="E56" s="180"/>
      <c r="F56" s="180"/>
      <c r="G56" s="369"/>
    </row>
    <row r="57" spans="1:7" ht="13.5">
      <c r="A57" s="198"/>
      <c r="B57" s="180"/>
      <c r="C57" s="180"/>
      <c r="D57" s="180"/>
      <c r="E57" s="180"/>
      <c r="F57" s="180"/>
      <c r="G57" s="369"/>
    </row>
    <row r="58" spans="1:7" ht="13.5">
      <c r="A58" s="198"/>
      <c r="B58" s="180"/>
      <c r="C58" s="180"/>
      <c r="D58" s="180"/>
      <c r="E58" s="180"/>
      <c r="F58" s="180"/>
      <c r="G58" s="369"/>
    </row>
    <row r="59" spans="1:7" ht="13.5">
      <c r="A59" s="198"/>
      <c r="B59" s="180"/>
      <c r="C59" s="180"/>
      <c r="D59" s="180"/>
      <c r="E59" s="180"/>
      <c r="F59" s="180"/>
      <c r="G59" s="369"/>
    </row>
    <row r="60" spans="1:7" ht="14.25" thickBot="1">
      <c r="A60" s="384"/>
      <c r="B60" s="385"/>
      <c r="C60" s="385"/>
      <c r="D60" s="385"/>
      <c r="E60" s="385"/>
      <c r="F60" s="385"/>
      <c r="G60" s="386"/>
    </row>
  </sheetData>
  <sheetProtection/>
  <printOptions/>
  <pageMargins left="0.75" right="0.75" top="1" bottom="1" header="0.5" footer="0.5"/>
  <pageSetup horizontalDpi="600" verticalDpi="600" orientation="landscape" paperSize="9" scale="63" r:id="rId4"/>
  <drawing r:id="rId3"/>
  <legacyDrawing r:id="rId2"/>
</worksheet>
</file>

<file path=xl/worksheets/sheet26.xml><?xml version="1.0" encoding="utf-8"?>
<worksheet xmlns="http://schemas.openxmlformats.org/spreadsheetml/2006/main" xmlns:r="http://schemas.openxmlformats.org/officeDocument/2006/relationships">
  <dimension ref="A1:K42"/>
  <sheetViews>
    <sheetView tabSelected="1" zoomScalePageLayoutView="0" workbookViewId="0" topLeftCell="A1">
      <selection activeCell="G35" sqref="G35"/>
    </sheetView>
  </sheetViews>
  <sheetFormatPr defaultColWidth="9.140625" defaultRowHeight="12.75"/>
  <cols>
    <col min="1" max="1" width="1.7109375" style="0" customWidth="1"/>
    <col min="2" max="2" width="24.140625" style="0" customWidth="1"/>
    <col min="3" max="3" width="26.7109375" style="0" customWidth="1"/>
    <col min="4" max="4" width="13.00390625" style="0" customWidth="1"/>
    <col min="5" max="5" width="19.421875" style="0" customWidth="1"/>
    <col min="6" max="6" width="18.57421875" style="0" customWidth="1"/>
    <col min="7" max="7" width="13.57421875" style="0" customWidth="1"/>
    <col min="8" max="9" width="18.421875" style="0" customWidth="1"/>
    <col min="10" max="10" width="18.57421875" style="0" customWidth="1"/>
    <col min="11" max="11" width="18.28125" style="0" customWidth="1"/>
  </cols>
  <sheetData>
    <row r="1" spans="1:11" ht="14.25" thickBot="1">
      <c r="A1" s="388"/>
      <c r="B1" s="389"/>
      <c r="C1" s="389"/>
      <c r="D1" s="389"/>
      <c r="E1" s="389"/>
      <c r="F1" s="389"/>
      <c r="G1" s="389"/>
      <c r="H1" s="389"/>
      <c r="I1" s="389"/>
      <c r="J1" s="389"/>
      <c r="K1" s="390"/>
    </row>
    <row r="2" spans="1:11" ht="14.25" thickBot="1">
      <c r="A2" s="391"/>
      <c r="B2" s="392"/>
      <c r="C2" s="344" t="str">
        <f>'17 TATIM FITIMI'!C2</f>
        <v>ALM</v>
      </c>
      <c r="D2" s="392"/>
      <c r="E2" s="392"/>
      <c r="F2" s="392"/>
      <c r="G2" s="392"/>
      <c r="H2" s="392"/>
      <c r="I2" s="392"/>
      <c r="J2" s="392"/>
      <c r="K2" s="393"/>
    </row>
    <row r="3" spans="1:11" ht="14.25" thickBot="1">
      <c r="A3" s="391"/>
      <c r="B3" s="392"/>
      <c r="C3" s="344" t="str">
        <f>'17 TATIM FITIMI'!C3</f>
        <v>ALUMIL ALBANIA SHPK</v>
      </c>
      <c r="D3" s="392"/>
      <c r="E3" s="392"/>
      <c r="F3" s="392"/>
      <c r="G3" s="392"/>
      <c r="H3" s="392"/>
      <c r="I3" s="392"/>
      <c r="J3" s="392"/>
      <c r="K3" s="393"/>
    </row>
    <row r="4" spans="1:11" ht="14.25" thickBot="1">
      <c r="A4" s="391"/>
      <c r="B4" s="392"/>
      <c r="C4" s="344" t="str">
        <f>'17 TATIM FITIMI'!C4</f>
        <v>01/01/2013 -31/12/2013</v>
      </c>
      <c r="D4" s="392"/>
      <c r="E4" s="392"/>
      <c r="F4" s="392"/>
      <c r="G4" s="392"/>
      <c r="H4" s="392"/>
      <c r="I4" s="392"/>
      <c r="J4" s="392"/>
      <c r="K4" s="393"/>
    </row>
    <row r="5" spans="1:11" ht="14.25" thickBot="1">
      <c r="A5" s="391"/>
      <c r="B5" s="392"/>
      <c r="C5" s="344" t="str">
        <f>'17 TATIM FITIMI'!C5</f>
        <v>ALL</v>
      </c>
      <c r="D5" s="392"/>
      <c r="E5" s="392"/>
      <c r="F5" s="392"/>
      <c r="G5" s="392"/>
      <c r="H5" s="392"/>
      <c r="I5" s="392"/>
      <c r="J5" s="392"/>
      <c r="K5" s="393"/>
    </row>
    <row r="6" spans="1:11" ht="13.5">
      <c r="A6" s="391"/>
      <c r="B6" s="392"/>
      <c r="C6" s="344" t="str">
        <f>'17 TATIM FITIMI'!C6</f>
        <v>Renata Fejzaj</v>
      </c>
      <c r="D6" s="392"/>
      <c r="E6" s="392"/>
      <c r="F6" s="392"/>
      <c r="G6" s="392"/>
      <c r="H6" s="392"/>
      <c r="I6" s="392"/>
      <c r="J6" s="392"/>
      <c r="K6" s="393"/>
    </row>
    <row r="7" spans="1:11" ht="13.5">
      <c r="A7" s="391"/>
      <c r="B7" s="392"/>
      <c r="C7" s="392"/>
      <c r="D7" s="392"/>
      <c r="E7" s="392"/>
      <c r="F7" s="392"/>
      <c r="G7" s="392"/>
      <c r="H7" s="392"/>
      <c r="I7" s="392"/>
      <c r="J7" s="392"/>
      <c r="K7" s="393"/>
    </row>
    <row r="8" spans="1:11" ht="13.5">
      <c r="A8" s="391"/>
      <c r="B8" s="392"/>
      <c r="C8" s="392"/>
      <c r="D8" s="392"/>
      <c r="E8" s="392"/>
      <c r="F8" s="392"/>
      <c r="G8" s="392"/>
      <c r="H8" s="392"/>
      <c r="I8" s="392"/>
      <c r="J8" s="392"/>
      <c r="K8" s="393"/>
    </row>
    <row r="9" spans="1:11" ht="13.5">
      <c r="A9" s="391"/>
      <c r="B9" s="392"/>
      <c r="C9" s="392"/>
      <c r="D9" s="392"/>
      <c r="E9" s="392"/>
      <c r="F9" s="392"/>
      <c r="G9" s="392"/>
      <c r="H9" s="392"/>
      <c r="I9" s="392"/>
      <c r="J9" s="392"/>
      <c r="K9" s="393"/>
    </row>
    <row r="10" spans="1:11" ht="13.5">
      <c r="A10" s="391"/>
      <c r="B10" s="392"/>
      <c r="C10" s="392"/>
      <c r="D10" s="392"/>
      <c r="E10" s="392"/>
      <c r="F10" s="392"/>
      <c r="G10" s="392"/>
      <c r="H10" s="392"/>
      <c r="I10" s="392"/>
      <c r="J10" s="392"/>
      <c r="K10" s="393"/>
    </row>
    <row r="11" spans="1:11" ht="14.25" thickBot="1">
      <c r="A11" s="391"/>
      <c r="B11" s="392"/>
      <c r="C11" s="392"/>
      <c r="D11" s="392"/>
      <c r="E11" s="392"/>
      <c r="F11" s="392"/>
      <c r="G11" s="392"/>
      <c r="H11" s="392"/>
      <c r="I11" s="392"/>
      <c r="J11" s="392"/>
      <c r="K11" s="393"/>
    </row>
    <row r="12" spans="1:11" ht="14.25" thickBot="1">
      <c r="A12" s="394"/>
      <c r="B12" s="395"/>
      <c r="C12" s="395"/>
      <c r="D12" s="396" t="s">
        <v>294</v>
      </c>
      <c r="E12" s="397" t="s">
        <v>309</v>
      </c>
      <c r="F12" s="397" t="s">
        <v>310</v>
      </c>
      <c r="G12" s="397" t="s">
        <v>295</v>
      </c>
      <c r="H12" s="397" t="s">
        <v>308</v>
      </c>
      <c r="I12" s="398" t="s">
        <v>296</v>
      </c>
      <c r="J12" s="399" t="s">
        <v>297</v>
      </c>
      <c r="K12" s="400"/>
    </row>
    <row r="13" spans="1:11" ht="13.5">
      <c r="A13" s="391"/>
      <c r="B13" s="392"/>
      <c r="C13" s="392"/>
      <c r="D13" s="401" t="s">
        <v>341</v>
      </c>
      <c r="E13" s="402">
        <v>0</v>
      </c>
      <c r="F13" s="402">
        <v>0</v>
      </c>
      <c r="G13" s="402">
        <v>0</v>
      </c>
      <c r="H13" s="402">
        <v>0</v>
      </c>
      <c r="I13" s="403">
        <f>E13-H13</f>
        <v>0</v>
      </c>
      <c r="J13" s="404">
        <v>0</v>
      </c>
      <c r="K13" s="393"/>
    </row>
    <row r="14" spans="1:11" ht="13.5">
      <c r="A14" s="391"/>
      <c r="B14" s="392"/>
      <c r="C14" s="392"/>
      <c r="D14" s="401" t="s">
        <v>335</v>
      </c>
      <c r="E14" s="405">
        <v>0</v>
      </c>
      <c r="F14" s="405">
        <v>0</v>
      </c>
      <c r="G14" s="405">
        <v>20</v>
      </c>
      <c r="H14" s="405">
        <f>F14*20/100</f>
        <v>0</v>
      </c>
      <c r="I14" s="406">
        <f>E14-H14</f>
        <v>0</v>
      </c>
      <c r="J14" s="407">
        <f>I14*95/100</f>
        <v>0</v>
      </c>
      <c r="K14" s="393"/>
    </row>
    <row r="15" spans="1:11" ht="14.25" thickBot="1">
      <c r="A15" s="391"/>
      <c r="B15" s="392"/>
      <c r="C15" s="392"/>
      <c r="D15" s="408" t="s">
        <v>330</v>
      </c>
      <c r="E15" s="409">
        <v>0</v>
      </c>
      <c r="F15" s="409">
        <v>0</v>
      </c>
      <c r="G15" s="409">
        <v>0</v>
      </c>
      <c r="H15" s="409">
        <v>0</v>
      </c>
      <c r="I15" s="410">
        <v>0</v>
      </c>
      <c r="J15" s="407">
        <f>I15*95/100</f>
        <v>0</v>
      </c>
      <c r="K15" s="393"/>
    </row>
    <row r="16" spans="1:11" ht="16.5" thickBot="1">
      <c r="A16" s="391"/>
      <c r="B16" s="392"/>
      <c r="C16" s="392"/>
      <c r="D16" s="411" t="s">
        <v>155</v>
      </c>
      <c r="E16" s="412">
        <f>SUM(E13:E15)</f>
        <v>0</v>
      </c>
      <c r="F16" s="876">
        <f>SUM(F13:F15)</f>
        <v>0</v>
      </c>
      <c r="G16" s="412"/>
      <c r="H16" s="412">
        <f>SUM(H13:H15)</f>
        <v>0</v>
      </c>
      <c r="I16" s="877">
        <f>SUM(I13:I15)</f>
        <v>0</v>
      </c>
      <c r="J16" s="878">
        <f>SUM(J13:J15)</f>
        <v>0</v>
      </c>
      <c r="K16" s="393"/>
    </row>
    <row r="17" spans="1:11" ht="13.5">
      <c r="A17" s="391"/>
      <c r="B17" s="392"/>
      <c r="C17" s="392"/>
      <c r="D17" s="392"/>
      <c r="E17" s="392"/>
      <c r="F17" s="392"/>
      <c r="G17" s="392"/>
      <c r="H17" s="392"/>
      <c r="I17" s="392"/>
      <c r="J17" s="392"/>
      <c r="K17" s="393"/>
    </row>
    <row r="18" spans="1:11" ht="14.25" thickBot="1">
      <c r="A18" s="391"/>
      <c r="B18" s="392"/>
      <c r="C18" s="392"/>
      <c r="D18" s="392"/>
      <c r="E18" s="392"/>
      <c r="F18" s="392"/>
      <c r="G18" s="392"/>
      <c r="H18" s="392"/>
      <c r="I18" s="392"/>
      <c r="J18" s="392"/>
      <c r="K18" s="393"/>
    </row>
    <row r="19" spans="1:11" ht="41.25" thickBot="1">
      <c r="A19" s="413"/>
      <c r="B19" s="414" t="s">
        <v>298</v>
      </c>
      <c r="C19" s="415" t="s">
        <v>299</v>
      </c>
      <c r="D19" s="415" t="s">
        <v>300</v>
      </c>
      <c r="E19" s="415" t="s">
        <v>301</v>
      </c>
      <c r="F19" s="415" t="s">
        <v>302</v>
      </c>
      <c r="G19" s="415" t="s">
        <v>303</v>
      </c>
      <c r="H19" s="415" t="s">
        <v>304</v>
      </c>
      <c r="I19" s="415" t="s">
        <v>305</v>
      </c>
      <c r="J19" s="415" t="s">
        <v>306</v>
      </c>
      <c r="K19" s="416" t="s">
        <v>307</v>
      </c>
    </row>
    <row r="20" spans="1:11" ht="14.25" thickBot="1">
      <c r="A20" s="391"/>
      <c r="B20" s="419" t="str">
        <f>IF('8 KAPITALI'!A19="","",LEFT('8 KAPITALI'!A19,15))</f>
        <v>ALUMIL MILONAS </v>
      </c>
      <c r="C20" s="402">
        <f>J16*52/100</f>
        <v>0</v>
      </c>
      <c r="D20" s="417">
        <f aca="true" t="shared" si="0" ref="D20:D30">IF($C$31=0,0,C20/$C$31*100)</f>
        <v>0</v>
      </c>
      <c r="E20" s="402">
        <f>C20</f>
        <v>0</v>
      </c>
      <c r="F20" s="417">
        <f>C20-E20</f>
        <v>0</v>
      </c>
      <c r="G20" s="402">
        <v>10</v>
      </c>
      <c r="H20" s="402">
        <f>E20*G20/100</f>
        <v>0</v>
      </c>
      <c r="I20" s="417">
        <f>E20-H20</f>
        <v>0</v>
      </c>
      <c r="J20" s="402">
        <f>I20</f>
        <v>0</v>
      </c>
      <c r="K20" s="418">
        <f>I20-J20</f>
        <v>0</v>
      </c>
    </row>
    <row r="21" spans="1:11" ht="14.25" thickBot="1">
      <c r="A21" s="391"/>
      <c r="B21" s="419" t="str">
        <f>IF('8 KAPITALI'!A20="","",LEFT('8 KAPITALI'!A20,15))</f>
        <v>Georgios Salpin</v>
      </c>
      <c r="C21" s="405">
        <f>J16*24/100</f>
        <v>0</v>
      </c>
      <c r="D21" s="420">
        <f t="shared" si="0"/>
        <v>0</v>
      </c>
      <c r="E21" s="402">
        <f>C21</f>
        <v>0</v>
      </c>
      <c r="F21" s="420">
        <f aca="true" t="shared" si="1" ref="F21:F30">C21-E21</f>
        <v>0</v>
      </c>
      <c r="G21" s="405">
        <v>10</v>
      </c>
      <c r="H21" s="405">
        <f aca="true" t="shared" si="2" ref="H21:H30">E21*G21/100</f>
        <v>0</v>
      </c>
      <c r="I21" s="420">
        <f>E21-H21</f>
        <v>0</v>
      </c>
      <c r="J21" s="402">
        <f>I21</f>
        <v>0</v>
      </c>
      <c r="K21" s="421">
        <f>I21-J21</f>
        <v>0</v>
      </c>
    </row>
    <row r="22" spans="1:11" ht="13.5">
      <c r="A22" s="391"/>
      <c r="B22" s="419" t="str">
        <f>IF('8 KAPITALI'!A21="","",LEFT('8 KAPITALI'!A21,15))</f>
        <v>Sotirios Boulio</v>
      </c>
      <c r="C22" s="405">
        <f>J16*24/100</f>
        <v>0</v>
      </c>
      <c r="D22" s="420">
        <f t="shared" si="0"/>
        <v>0</v>
      </c>
      <c r="E22" s="402">
        <f>C22</f>
        <v>0</v>
      </c>
      <c r="F22" s="420">
        <f t="shared" si="1"/>
        <v>0</v>
      </c>
      <c r="G22" s="405">
        <v>10</v>
      </c>
      <c r="H22" s="405">
        <f t="shared" si="2"/>
        <v>0</v>
      </c>
      <c r="I22" s="420">
        <f aca="true" t="shared" si="3" ref="I22:I30">E22-H22</f>
        <v>0</v>
      </c>
      <c r="J22" s="402">
        <f>I22</f>
        <v>0</v>
      </c>
      <c r="K22" s="421">
        <f aca="true" t="shared" si="4" ref="K22:K30">I22-J22</f>
        <v>0</v>
      </c>
    </row>
    <row r="23" spans="1:11" ht="13.5">
      <c r="A23" s="391"/>
      <c r="B23" s="419" t="str">
        <f>IF('8 KAPITALI'!A22="","",LEFT('8 KAPITALI'!A22,15))</f>
        <v>Joanis Boulios</v>
      </c>
      <c r="C23" s="405">
        <v>0</v>
      </c>
      <c r="D23" s="420">
        <f t="shared" si="0"/>
        <v>0</v>
      </c>
      <c r="E23" s="405">
        <v>0</v>
      </c>
      <c r="F23" s="420">
        <f t="shared" si="1"/>
        <v>0</v>
      </c>
      <c r="G23" s="405">
        <v>0</v>
      </c>
      <c r="H23" s="405">
        <f t="shared" si="2"/>
        <v>0</v>
      </c>
      <c r="I23" s="420">
        <f t="shared" si="3"/>
        <v>0</v>
      </c>
      <c r="J23" s="405">
        <v>0</v>
      </c>
      <c r="K23" s="421">
        <f t="shared" si="4"/>
        <v>0</v>
      </c>
    </row>
    <row r="24" spans="1:11" ht="13.5">
      <c r="A24" s="391"/>
      <c r="B24" s="419" t="str">
        <f>IF('8 KAPITALI'!A23="","",LEFT('8 KAPITALI'!A23,15))</f>
        <v>Georgios Mylona</v>
      </c>
      <c r="C24" s="405">
        <v>0</v>
      </c>
      <c r="D24" s="420">
        <f t="shared" si="0"/>
        <v>0</v>
      </c>
      <c r="E24" s="405">
        <v>0</v>
      </c>
      <c r="F24" s="420">
        <f t="shared" si="1"/>
        <v>0</v>
      </c>
      <c r="G24" s="405">
        <v>0</v>
      </c>
      <c r="H24" s="405">
        <f t="shared" si="2"/>
        <v>0</v>
      </c>
      <c r="I24" s="420">
        <f t="shared" si="3"/>
        <v>0</v>
      </c>
      <c r="J24" s="405">
        <v>0</v>
      </c>
      <c r="K24" s="421">
        <f t="shared" si="4"/>
        <v>0</v>
      </c>
    </row>
    <row r="25" spans="1:11" ht="13.5">
      <c r="A25" s="391"/>
      <c r="B25" s="419" t="str">
        <f>IF('8 KAPITALI'!A24="","",LEFT('8 KAPITALI'!A24,15))</f>
        <v>Evangjelia Mylo</v>
      </c>
      <c r="C25" s="405">
        <v>0</v>
      </c>
      <c r="D25" s="420">
        <f t="shared" si="0"/>
        <v>0</v>
      </c>
      <c r="E25" s="405">
        <v>0</v>
      </c>
      <c r="F25" s="420">
        <f t="shared" si="1"/>
        <v>0</v>
      </c>
      <c r="G25" s="405">
        <v>0</v>
      </c>
      <c r="H25" s="405">
        <f t="shared" si="2"/>
        <v>0</v>
      </c>
      <c r="I25" s="420">
        <f t="shared" si="3"/>
        <v>0</v>
      </c>
      <c r="J25" s="405">
        <v>0</v>
      </c>
      <c r="K25" s="421">
        <f t="shared" si="4"/>
        <v>0</v>
      </c>
    </row>
    <row r="26" spans="1:11" ht="13.5">
      <c r="A26" s="391"/>
      <c r="B26" s="419" t="str">
        <f>IF('8 KAPITALI'!A25="","",LEFT('8 KAPITALI'!A25,15))</f>
        <v>M/E/Dh Kalludhi</v>
      </c>
      <c r="C26" s="405">
        <v>0</v>
      </c>
      <c r="D26" s="420">
        <f t="shared" si="0"/>
        <v>0</v>
      </c>
      <c r="E26" s="405">
        <v>0</v>
      </c>
      <c r="F26" s="420">
        <f t="shared" si="1"/>
        <v>0</v>
      </c>
      <c r="G26" s="405">
        <v>0</v>
      </c>
      <c r="H26" s="405">
        <f t="shared" si="2"/>
        <v>0</v>
      </c>
      <c r="I26" s="420">
        <f t="shared" si="3"/>
        <v>0</v>
      </c>
      <c r="J26" s="405">
        <v>0</v>
      </c>
      <c r="K26" s="421">
        <f t="shared" si="4"/>
        <v>0</v>
      </c>
    </row>
    <row r="27" spans="1:11" ht="13.5">
      <c r="A27" s="391"/>
      <c r="B27" s="419" t="str">
        <f>IF('8 KAPITALI'!A26="","",LEFT('8 KAPITALI'!A26,15))</f>
        <v>...............</v>
      </c>
      <c r="C27" s="405">
        <v>0</v>
      </c>
      <c r="D27" s="420">
        <f t="shared" si="0"/>
        <v>0</v>
      </c>
      <c r="E27" s="405">
        <v>0</v>
      </c>
      <c r="F27" s="420">
        <f t="shared" si="1"/>
        <v>0</v>
      </c>
      <c r="G27" s="405">
        <v>0</v>
      </c>
      <c r="H27" s="405">
        <f t="shared" si="2"/>
        <v>0</v>
      </c>
      <c r="I27" s="420">
        <f t="shared" si="3"/>
        <v>0</v>
      </c>
      <c r="J27" s="405">
        <v>0</v>
      </c>
      <c r="K27" s="421">
        <f t="shared" si="4"/>
        <v>0</v>
      </c>
    </row>
    <row r="28" spans="1:11" ht="13.5">
      <c r="A28" s="391"/>
      <c r="B28" s="419" t="str">
        <f>IF('[1]8_SHARE_CAPITAL'!A33="","",LEFT('[1]8_SHARE_CAPITAL'!A33,15))</f>
        <v>...............</v>
      </c>
      <c r="C28" s="405">
        <v>0</v>
      </c>
      <c r="D28" s="420">
        <f t="shared" si="0"/>
        <v>0</v>
      </c>
      <c r="E28" s="405">
        <v>0</v>
      </c>
      <c r="F28" s="420">
        <f t="shared" si="1"/>
        <v>0</v>
      </c>
      <c r="G28" s="405">
        <v>0</v>
      </c>
      <c r="H28" s="405">
        <f t="shared" si="2"/>
        <v>0</v>
      </c>
      <c r="I28" s="420">
        <f t="shared" si="3"/>
        <v>0</v>
      </c>
      <c r="J28" s="405">
        <v>0</v>
      </c>
      <c r="K28" s="421">
        <f t="shared" si="4"/>
        <v>0</v>
      </c>
    </row>
    <row r="29" spans="1:11" ht="13.5">
      <c r="A29" s="391"/>
      <c r="B29" s="419" t="str">
        <f>IF('[1]8_SHARE_CAPITAL'!A34="","",LEFT('[1]8_SHARE_CAPITAL'!A34,15))</f>
        <v>...............</v>
      </c>
      <c r="C29" s="405">
        <v>0</v>
      </c>
      <c r="D29" s="420">
        <f t="shared" si="0"/>
        <v>0</v>
      </c>
      <c r="E29" s="405">
        <v>0</v>
      </c>
      <c r="F29" s="420">
        <f t="shared" si="1"/>
        <v>0</v>
      </c>
      <c r="G29" s="405">
        <v>0</v>
      </c>
      <c r="H29" s="405">
        <f t="shared" si="2"/>
        <v>0</v>
      </c>
      <c r="I29" s="420">
        <f t="shared" si="3"/>
        <v>0</v>
      </c>
      <c r="J29" s="405">
        <v>0</v>
      </c>
      <c r="K29" s="421">
        <f t="shared" si="4"/>
        <v>0</v>
      </c>
    </row>
    <row r="30" spans="1:11" ht="14.25" thickBot="1">
      <c r="A30" s="391"/>
      <c r="B30" s="422" t="str">
        <f>IF('[1]8_SHARE_CAPITAL'!A35="","",LEFT('[1]8_SHARE_CAPITAL'!A35,15))</f>
        <v>...............</v>
      </c>
      <c r="C30" s="409">
        <v>0</v>
      </c>
      <c r="D30" s="423">
        <f t="shared" si="0"/>
        <v>0</v>
      </c>
      <c r="E30" s="409">
        <v>0</v>
      </c>
      <c r="F30" s="423">
        <f t="shared" si="1"/>
        <v>0</v>
      </c>
      <c r="G30" s="409">
        <v>0</v>
      </c>
      <c r="H30" s="409">
        <f t="shared" si="2"/>
        <v>0</v>
      </c>
      <c r="I30" s="423">
        <f t="shared" si="3"/>
        <v>0</v>
      </c>
      <c r="J30" s="409">
        <v>0</v>
      </c>
      <c r="K30" s="424">
        <f t="shared" si="4"/>
        <v>0</v>
      </c>
    </row>
    <row r="31" spans="1:11" ht="16.5" thickBot="1">
      <c r="A31" s="425"/>
      <c r="B31" s="426" t="s">
        <v>155</v>
      </c>
      <c r="C31" s="412">
        <f>SUM(C20:C30)</f>
        <v>0</v>
      </c>
      <c r="D31" s="412">
        <f>SUM(D20:D30)</f>
        <v>0</v>
      </c>
      <c r="E31" s="412">
        <f>SUM(E20:E30)</f>
        <v>0</v>
      </c>
      <c r="F31" s="876">
        <f>SUM(F20:F30)</f>
        <v>0</v>
      </c>
      <c r="G31" s="876"/>
      <c r="H31" s="876">
        <f>SUM(H20:H30)</f>
        <v>0</v>
      </c>
      <c r="I31" s="876">
        <f>SUM(I20:I30)</f>
        <v>0</v>
      </c>
      <c r="J31" s="876">
        <f>SUM(J20:J30)</f>
        <v>0</v>
      </c>
      <c r="K31" s="879">
        <f>SUM(K20:K30)</f>
        <v>0</v>
      </c>
    </row>
    <row r="32" spans="1:11" ht="13.5">
      <c r="A32" s="391"/>
      <c r="B32" s="392"/>
      <c r="C32" s="392"/>
      <c r="D32" s="392"/>
      <c r="E32" s="392"/>
      <c r="F32" s="392"/>
      <c r="G32" s="392"/>
      <c r="H32" s="392"/>
      <c r="I32" s="392"/>
      <c r="J32" s="392"/>
      <c r="K32" s="393"/>
    </row>
    <row r="33" spans="1:11" ht="13.5">
      <c r="A33" s="391"/>
      <c r="B33" s="392"/>
      <c r="C33" s="392"/>
      <c r="D33" s="392"/>
      <c r="E33" s="392"/>
      <c r="F33" s="392"/>
      <c r="G33" s="392"/>
      <c r="H33" s="392"/>
      <c r="I33" s="392"/>
      <c r="J33" s="392"/>
      <c r="K33" s="393"/>
    </row>
    <row r="34" spans="1:11" ht="13.5">
      <c r="A34" s="391"/>
      <c r="B34" s="427">
        <v>0.314722729</v>
      </c>
      <c r="C34" s="428">
        <f>C20*$B$34</f>
        <v>0</v>
      </c>
      <c r="D34" s="428"/>
      <c r="E34" s="428">
        <f>E20*$B$34</f>
        <v>0</v>
      </c>
      <c r="F34" s="428">
        <f>F20*$B$34</f>
        <v>0</v>
      </c>
      <c r="G34" s="428"/>
      <c r="H34" s="428">
        <f>H20*$B$34</f>
        <v>0</v>
      </c>
      <c r="I34" s="428">
        <f>I20*$B$34</f>
        <v>0</v>
      </c>
      <c r="J34" s="428">
        <f>J20*$B$34</f>
        <v>0</v>
      </c>
      <c r="K34" s="429">
        <f>K20*$B$34</f>
        <v>0</v>
      </c>
    </row>
    <row r="35" spans="1:11" ht="13.5">
      <c r="A35" s="391"/>
      <c r="B35" s="392"/>
      <c r="C35" s="392"/>
      <c r="D35" s="392"/>
      <c r="E35" s="392"/>
      <c r="F35" s="392"/>
      <c r="G35" s="392"/>
      <c r="H35" s="392"/>
      <c r="I35" s="392"/>
      <c r="J35" s="392"/>
      <c r="K35" s="393"/>
    </row>
    <row r="36" spans="1:11" ht="13.5">
      <c r="A36" s="391"/>
      <c r="B36" s="392"/>
      <c r="C36" s="392"/>
      <c r="D36" s="392"/>
      <c r="E36" s="392"/>
      <c r="F36" s="392"/>
      <c r="G36" s="392"/>
      <c r="H36" s="392"/>
      <c r="I36" s="392"/>
      <c r="J36" s="392"/>
      <c r="K36" s="393"/>
    </row>
    <row r="37" spans="1:11" ht="13.5">
      <c r="A37" s="391"/>
      <c r="B37" s="392"/>
      <c r="C37" s="392"/>
      <c r="D37" s="392"/>
      <c r="E37" s="392"/>
      <c r="F37" s="392"/>
      <c r="G37" s="392"/>
      <c r="H37" s="392"/>
      <c r="I37" s="392"/>
      <c r="J37" s="392"/>
      <c r="K37" s="393"/>
    </row>
    <row r="38" spans="1:11" ht="13.5">
      <c r="A38" s="391"/>
      <c r="B38" s="392"/>
      <c r="C38" s="392"/>
      <c r="D38" s="392"/>
      <c r="E38" s="392"/>
      <c r="F38" s="392"/>
      <c r="G38" s="392"/>
      <c r="H38" s="392"/>
      <c r="I38" s="392"/>
      <c r="J38" s="392"/>
      <c r="K38" s="393"/>
    </row>
    <row r="39" spans="1:11" ht="13.5">
      <c r="A39" s="391"/>
      <c r="B39" s="392"/>
      <c r="C39" s="392"/>
      <c r="D39" s="392"/>
      <c r="E39" s="392"/>
      <c r="F39" s="392"/>
      <c r="G39" s="392"/>
      <c r="H39" s="392"/>
      <c r="I39" s="392"/>
      <c r="J39" s="392"/>
      <c r="K39" s="393"/>
    </row>
    <row r="40" spans="1:11" ht="13.5">
      <c r="A40" s="391"/>
      <c r="B40" s="392"/>
      <c r="C40" s="392"/>
      <c r="D40" s="392"/>
      <c r="E40" s="392"/>
      <c r="F40" s="392"/>
      <c r="G40" s="392"/>
      <c r="H40" s="392"/>
      <c r="I40" s="392"/>
      <c r="J40" s="392"/>
      <c r="K40" s="393"/>
    </row>
    <row r="41" spans="1:11" ht="13.5">
      <c r="A41" s="391"/>
      <c r="B41" s="392"/>
      <c r="C41" s="392"/>
      <c r="D41" s="392"/>
      <c r="E41" s="392"/>
      <c r="F41" s="392"/>
      <c r="G41" s="392"/>
      <c r="H41" s="392"/>
      <c r="I41" s="392"/>
      <c r="J41" s="392"/>
      <c r="K41" s="393"/>
    </row>
    <row r="42" spans="1:11" ht="14.25" thickBot="1">
      <c r="A42" s="430"/>
      <c r="B42" s="431"/>
      <c r="C42" s="431"/>
      <c r="D42" s="431"/>
      <c r="E42" s="431"/>
      <c r="F42" s="431"/>
      <c r="G42" s="431"/>
      <c r="H42" s="431"/>
      <c r="I42" s="431"/>
      <c r="J42" s="431"/>
      <c r="K42" s="432"/>
    </row>
  </sheetData>
  <sheetProtection/>
  <printOptions/>
  <pageMargins left="0.2" right="0.19" top="1" bottom="1" header="0.5" footer="0.5"/>
  <pageSetup horizontalDpi="600" verticalDpi="600" orientation="landscape" paperSize="9" scale="70" r:id="rId2"/>
  <drawing r:id="rId1"/>
</worksheet>
</file>

<file path=xl/worksheets/sheet27.xml><?xml version="1.0" encoding="utf-8"?>
<worksheet xmlns="http://schemas.openxmlformats.org/spreadsheetml/2006/main" xmlns:r="http://schemas.openxmlformats.org/officeDocument/2006/relationships">
  <dimension ref="A1:G38"/>
  <sheetViews>
    <sheetView tabSelected="1" zoomScalePageLayoutView="0" workbookViewId="0" topLeftCell="A1">
      <selection activeCell="G35" sqref="G35"/>
    </sheetView>
  </sheetViews>
  <sheetFormatPr defaultColWidth="9.140625" defaultRowHeight="12.75"/>
  <cols>
    <col min="1" max="1" width="5.421875" style="0" customWidth="1"/>
    <col min="2" max="2" width="24.7109375" style="0" customWidth="1"/>
    <col min="3" max="3" width="6.8515625" style="0" customWidth="1"/>
    <col min="4" max="4" width="42.00390625" style="0" customWidth="1"/>
    <col min="5" max="5" width="26.421875" style="0" customWidth="1"/>
    <col min="6" max="6" width="22.8515625" style="0" customWidth="1"/>
    <col min="7" max="7" width="18.28125" style="0" customWidth="1"/>
  </cols>
  <sheetData>
    <row r="1" spans="1:7" ht="14.25" thickBot="1">
      <c r="A1" s="388"/>
      <c r="B1" s="389"/>
      <c r="C1" s="433"/>
      <c r="D1" s="389"/>
      <c r="E1" s="389"/>
      <c r="F1" s="389"/>
      <c r="G1" s="390"/>
    </row>
    <row r="2" spans="1:7" ht="14.25" thickBot="1">
      <c r="A2" s="391"/>
      <c r="B2" s="392"/>
      <c r="C2" s="434"/>
      <c r="D2" s="344" t="str">
        <f>'18 DIVIDENT'!C2</f>
        <v>ALM</v>
      </c>
      <c r="E2" s="392"/>
      <c r="F2" s="392"/>
      <c r="G2" s="393"/>
    </row>
    <row r="3" spans="1:7" ht="14.25" thickBot="1">
      <c r="A3" s="391"/>
      <c r="B3" s="392"/>
      <c r="C3" s="434"/>
      <c r="D3" s="344" t="str">
        <f>'18 DIVIDENT'!C3</f>
        <v>ALUMIL ALBANIA SHPK</v>
      </c>
      <c r="E3" s="392"/>
      <c r="F3" s="392"/>
      <c r="G3" s="393"/>
    </row>
    <row r="4" spans="1:7" ht="14.25" thickBot="1">
      <c r="A4" s="391"/>
      <c r="B4" s="392"/>
      <c r="C4" s="434"/>
      <c r="D4" s="344" t="str">
        <f>'18 DIVIDENT'!C4</f>
        <v>01/01/2013 -31/12/2013</v>
      </c>
      <c r="E4" s="392"/>
      <c r="F4" s="392"/>
      <c r="G4" s="393"/>
    </row>
    <row r="5" spans="1:7" ht="14.25" thickBot="1">
      <c r="A5" s="391"/>
      <c r="B5" s="392"/>
      <c r="C5" s="434"/>
      <c r="D5" s="344" t="str">
        <f>'18 DIVIDENT'!C5</f>
        <v>ALL</v>
      </c>
      <c r="E5" s="392"/>
      <c r="F5" s="392"/>
      <c r="G5" s="393"/>
    </row>
    <row r="6" spans="1:7" ht="13.5">
      <c r="A6" s="391"/>
      <c r="B6" s="392"/>
      <c r="C6" s="434"/>
      <c r="D6" s="344" t="str">
        <f>'18 DIVIDENT'!C6</f>
        <v>Renata Fejzaj</v>
      </c>
      <c r="E6" s="392"/>
      <c r="F6" s="392"/>
      <c r="G6" s="393"/>
    </row>
    <row r="7" spans="1:7" ht="13.5">
      <c r="A7" s="391"/>
      <c r="B7" s="392"/>
      <c r="C7" s="434"/>
      <c r="D7" s="392"/>
      <c r="E7" s="392"/>
      <c r="F7" s="392"/>
      <c r="G7" s="393"/>
    </row>
    <row r="8" spans="1:7" ht="13.5">
      <c r="A8" s="391"/>
      <c r="B8" s="392"/>
      <c r="C8" s="434"/>
      <c r="D8" s="392"/>
      <c r="E8" s="392"/>
      <c r="F8" s="392"/>
      <c r="G8" s="393"/>
    </row>
    <row r="9" spans="1:7" ht="13.5">
      <c r="A9" s="391"/>
      <c r="B9" s="392"/>
      <c r="C9" s="434"/>
      <c r="D9" s="392"/>
      <c r="E9" s="392"/>
      <c r="F9" s="392"/>
      <c r="G9" s="393"/>
    </row>
    <row r="10" spans="1:7" ht="13.5">
      <c r="A10" s="391"/>
      <c r="B10" s="392"/>
      <c r="C10" s="434"/>
      <c r="D10" s="392"/>
      <c r="E10" s="392"/>
      <c r="F10" s="392"/>
      <c r="G10" s="393"/>
    </row>
    <row r="11" spans="1:7" ht="13.5">
      <c r="A11" s="391"/>
      <c r="B11" s="392"/>
      <c r="C11" s="434"/>
      <c r="D11" s="392"/>
      <c r="E11" s="392"/>
      <c r="F11" s="392"/>
      <c r="G11" s="393"/>
    </row>
    <row r="12" spans="1:7" ht="13.5">
      <c r="A12" s="391"/>
      <c r="B12" s="392"/>
      <c r="C12" s="434"/>
      <c r="D12" s="392"/>
      <c r="E12" s="392"/>
      <c r="F12" s="392"/>
      <c r="G12" s="393"/>
    </row>
    <row r="13" spans="1:7" ht="13.5">
      <c r="A13" s="391"/>
      <c r="B13" s="392"/>
      <c r="C13" s="434"/>
      <c r="D13" s="392"/>
      <c r="E13" s="392"/>
      <c r="F13" s="392"/>
      <c r="G13" s="393"/>
    </row>
    <row r="14" spans="1:7" ht="14.25" thickBot="1">
      <c r="A14" s="391"/>
      <c r="B14" s="392"/>
      <c r="C14" s="434"/>
      <c r="D14" s="392"/>
      <c r="E14" s="392"/>
      <c r="F14" s="392"/>
      <c r="G14" s="393"/>
    </row>
    <row r="15" spans="1:7" ht="17.25" thickBot="1">
      <c r="A15" s="391"/>
      <c r="B15" s="392"/>
      <c r="C15" s="435" t="s">
        <v>311</v>
      </c>
      <c r="D15" s="436" t="s">
        <v>312</v>
      </c>
      <c r="E15" s="437" t="str">
        <f>'17 TATIM FITIMI'!D14</f>
        <v>31/12/2013</v>
      </c>
      <c r="F15" s="437" t="str">
        <f>'17 TATIM FITIMI'!E14</f>
        <v> 31/12/2012</v>
      </c>
      <c r="G15" s="393"/>
    </row>
    <row r="16" spans="1:7" ht="13.5">
      <c r="A16" s="391"/>
      <c r="B16" s="392"/>
      <c r="C16" s="438">
        <v>1</v>
      </c>
      <c r="D16" s="417"/>
      <c r="E16" s="439">
        <f>'[11]19_INVEST_IN_SUBSD'!$E$16</f>
        <v>44057600</v>
      </c>
      <c r="F16" s="439">
        <v>44057600</v>
      </c>
      <c r="G16" s="393"/>
    </row>
    <row r="17" spans="1:7" ht="13.5">
      <c r="A17" s="391"/>
      <c r="B17" s="392"/>
      <c r="C17" s="440">
        <v>2</v>
      </c>
      <c r="D17" s="420"/>
      <c r="E17" s="441">
        <v>0</v>
      </c>
      <c r="F17" s="441">
        <v>0</v>
      </c>
      <c r="G17" s="393"/>
    </row>
    <row r="18" spans="1:7" ht="13.5">
      <c r="A18" s="391"/>
      <c r="B18" s="392"/>
      <c r="C18" s="440">
        <v>3</v>
      </c>
      <c r="D18" s="420"/>
      <c r="E18" s="441">
        <v>0</v>
      </c>
      <c r="F18" s="441">
        <v>0</v>
      </c>
      <c r="G18" s="393"/>
    </row>
    <row r="19" spans="1:7" ht="13.5">
      <c r="A19" s="391"/>
      <c r="B19" s="392"/>
      <c r="C19" s="440">
        <v>4</v>
      </c>
      <c r="D19" s="420"/>
      <c r="E19" s="441">
        <v>0</v>
      </c>
      <c r="F19" s="441">
        <v>0</v>
      </c>
      <c r="G19" s="393"/>
    </row>
    <row r="20" spans="1:7" ht="13.5">
      <c r="A20" s="391"/>
      <c r="B20" s="392"/>
      <c r="C20" s="440">
        <v>5</v>
      </c>
      <c r="D20" s="420"/>
      <c r="E20" s="441">
        <v>0</v>
      </c>
      <c r="F20" s="441">
        <v>0</v>
      </c>
      <c r="G20" s="393"/>
    </row>
    <row r="21" spans="1:7" ht="13.5">
      <c r="A21" s="391"/>
      <c r="B21" s="392"/>
      <c r="C21" s="440">
        <v>6</v>
      </c>
      <c r="D21" s="405" t="s">
        <v>259</v>
      </c>
      <c r="E21" s="441">
        <v>0</v>
      </c>
      <c r="F21" s="441">
        <v>0</v>
      </c>
      <c r="G21" s="393"/>
    </row>
    <row r="22" spans="1:7" ht="13.5">
      <c r="A22" s="391"/>
      <c r="B22" s="392"/>
      <c r="C22" s="440">
        <v>7</v>
      </c>
      <c r="D22" s="405" t="s">
        <v>259</v>
      </c>
      <c r="E22" s="441">
        <v>0</v>
      </c>
      <c r="F22" s="441">
        <v>0</v>
      </c>
      <c r="G22" s="393"/>
    </row>
    <row r="23" spans="1:7" ht="13.5">
      <c r="A23" s="391"/>
      <c r="B23" s="392"/>
      <c r="C23" s="440">
        <v>8</v>
      </c>
      <c r="D23" s="405" t="s">
        <v>259</v>
      </c>
      <c r="E23" s="441">
        <v>0</v>
      </c>
      <c r="F23" s="441">
        <v>0</v>
      </c>
      <c r="G23" s="393"/>
    </row>
    <row r="24" spans="1:7" ht="13.5">
      <c r="A24" s="391"/>
      <c r="B24" s="392"/>
      <c r="C24" s="440">
        <v>9</v>
      </c>
      <c r="D24" s="405" t="s">
        <v>259</v>
      </c>
      <c r="E24" s="441">
        <v>0</v>
      </c>
      <c r="F24" s="441">
        <v>0</v>
      </c>
      <c r="G24" s="393"/>
    </row>
    <row r="25" spans="1:7" ht="14.25" thickBot="1">
      <c r="A25" s="391"/>
      <c r="B25" s="392"/>
      <c r="C25" s="442">
        <v>10</v>
      </c>
      <c r="D25" s="409" t="s">
        <v>259</v>
      </c>
      <c r="E25" s="443">
        <v>0</v>
      </c>
      <c r="F25" s="443">
        <v>0</v>
      </c>
      <c r="G25" s="393"/>
    </row>
    <row r="26" spans="1:7" ht="16.5" thickBot="1">
      <c r="A26" s="391"/>
      <c r="B26" s="392"/>
      <c r="C26" s="444"/>
      <c r="D26" s="445" t="s">
        <v>155</v>
      </c>
      <c r="E26" s="446">
        <f>SUM(E16:E25)</f>
        <v>44057600</v>
      </c>
      <c r="F26" s="446">
        <f>SUM(F16:F25)</f>
        <v>44057600</v>
      </c>
      <c r="G26" s="393"/>
    </row>
    <row r="27" spans="1:7" ht="13.5">
      <c r="A27" s="391"/>
      <c r="B27" s="392"/>
      <c r="C27" s="434"/>
      <c r="D27" s="392"/>
      <c r="E27" s="392"/>
      <c r="F27" s="392"/>
      <c r="G27" s="393"/>
    </row>
    <row r="28" spans="1:7" ht="13.5">
      <c r="A28" s="391"/>
      <c r="B28" s="392"/>
      <c r="C28" s="434"/>
      <c r="D28" s="392"/>
      <c r="E28" s="392"/>
      <c r="F28" s="392"/>
      <c r="G28" s="393"/>
    </row>
    <row r="29" spans="1:7" ht="13.5">
      <c r="A29" s="391"/>
      <c r="B29" s="392"/>
      <c r="C29" s="434"/>
      <c r="D29" s="392"/>
      <c r="E29" s="392"/>
      <c r="F29" s="392"/>
      <c r="G29" s="393"/>
    </row>
    <row r="30" spans="1:7" ht="13.5">
      <c r="A30" s="391"/>
      <c r="B30" s="392"/>
      <c r="C30" s="434"/>
      <c r="D30" s="392"/>
      <c r="E30" s="392"/>
      <c r="F30" s="392"/>
      <c r="G30" s="393"/>
    </row>
    <row r="31" spans="1:7" ht="13.5">
      <c r="A31" s="391"/>
      <c r="B31" s="392"/>
      <c r="C31" s="434"/>
      <c r="D31" s="392"/>
      <c r="E31" s="392"/>
      <c r="F31" s="392"/>
      <c r="G31" s="393"/>
    </row>
    <row r="32" spans="1:7" ht="13.5">
      <c r="A32" s="391"/>
      <c r="B32" s="392"/>
      <c r="C32" s="434"/>
      <c r="D32" s="392"/>
      <c r="E32" s="392"/>
      <c r="F32" s="392"/>
      <c r="G32" s="393"/>
    </row>
    <row r="33" spans="1:7" ht="13.5">
      <c r="A33" s="391"/>
      <c r="B33" s="392"/>
      <c r="C33" s="434"/>
      <c r="D33" s="392"/>
      <c r="E33" s="392"/>
      <c r="F33" s="392"/>
      <c r="G33" s="393"/>
    </row>
    <row r="34" spans="1:7" ht="13.5">
      <c r="A34" s="391"/>
      <c r="B34" s="392"/>
      <c r="C34" s="434"/>
      <c r="D34" s="392"/>
      <c r="E34" s="392"/>
      <c r="F34" s="392"/>
      <c r="G34" s="393"/>
    </row>
    <row r="35" spans="1:7" ht="13.5">
      <c r="A35" s="391"/>
      <c r="B35" s="392"/>
      <c r="C35" s="434"/>
      <c r="D35" s="392"/>
      <c r="E35" s="392"/>
      <c r="F35" s="392"/>
      <c r="G35" s="393"/>
    </row>
    <row r="36" spans="1:7" ht="13.5">
      <c r="A36" s="391"/>
      <c r="B36" s="392"/>
      <c r="C36" s="434"/>
      <c r="D36" s="392"/>
      <c r="E36" s="392"/>
      <c r="F36" s="392"/>
      <c r="G36" s="393"/>
    </row>
    <row r="37" spans="1:7" ht="13.5">
      <c r="A37" s="391"/>
      <c r="B37" s="392"/>
      <c r="C37" s="434"/>
      <c r="D37" s="392"/>
      <c r="E37" s="392"/>
      <c r="F37" s="392"/>
      <c r="G37" s="393"/>
    </row>
    <row r="38" spans="1:7" ht="14.25" thickBot="1">
      <c r="A38" s="430"/>
      <c r="B38" s="431"/>
      <c r="C38" s="447"/>
      <c r="D38" s="431"/>
      <c r="E38" s="431"/>
      <c r="F38" s="431"/>
      <c r="G38" s="432"/>
    </row>
  </sheetData>
  <sheetProtection/>
  <printOptions/>
  <pageMargins left="0.75" right="0.75" top="1" bottom="1" header="0.5" footer="0.5"/>
  <pageSetup horizontalDpi="600" verticalDpi="600" orientation="landscape" paperSize="9" scale="75" r:id="rId3"/>
  <drawing r:id="rId2"/>
  <legacyDrawing r:id="rId1"/>
</worksheet>
</file>

<file path=xl/worksheets/sheet28.xml><?xml version="1.0" encoding="utf-8"?>
<worksheet xmlns="http://schemas.openxmlformats.org/spreadsheetml/2006/main" xmlns:r="http://schemas.openxmlformats.org/officeDocument/2006/relationships">
  <dimension ref="A1:O42"/>
  <sheetViews>
    <sheetView tabSelected="1" zoomScalePageLayoutView="0" workbookViewId="0" topLeftCell="A16">
      <selection activeCell="G35" sqref="G35"/>
    </sheetView>
  </sheetViews>
  <sheetFormatPr defaultColWidth="9.140625" defaultRowHeight="12.75"/>
  <cols>
    <col min="1" max="1" width="43.28125" style="0" customWidth="1"/>
    <col min="2" max="2" width="25.8515625" style="0" customWidth="1"/>
    <col min="3" max="3" width="12.421875" style="0" bestFit="1" customWidth="1"/>
    <col min="4" max="4" width="11.421875" style="0" customWidth="1"/>
    <col min="5" max="5" width="17.57421875" style="0" customWidth="1"/>
    <col min="6" max="6" width="7.00390625" style="0" customWidth="1"/>
    <col min="7" max="7" width="0.13671875" style="0" hidden="1" customWidth="1"/>
    <col min="8" max="8" width="12.7109375" style="0" customWidth="1"/>
    <col min="9" max="9" width="13.28125" style="0" customWidth="1"/>
    <col min="10" max="10" width="17.28125" style="0" bestFit="1" customWidth="1"/>
    <col min="11" max="11" width="12.140625" style="0" customWidth="1"/>
    <col min="12" max="12" width="0.2890625" style="0" customWidth="1"/>
    <col min="13" max="13" width="17.28125" style="0" bestFit="1" customWidth="1"/>
    <col min="14" max="14" width="14.00390625" style="0" customWidth="1"/>
    <col min="15" max="15" width="14.7109375" style="0" customWidth="1"/>
  </cols>
  <sheetData>
    <row r="1" spans="1:15" ht="14.25" thickBot="1">
      <c r="A1" s="327"/>
      <c r="B1" s="344" t="str">
        <f>'19 INVESTIME FINANCIARE'!D2</f>
        <v>ALM</v>
      </c>
      <c r="C1" s="817"/>
      <c r="D1" s="818"/>
      <c r="E1" s="818"/>
      <c r="F1" s="818"/>
      <c r="G1" s="818"/>
      <c r="H1" s="818"/>
      <c r="I1" s="818"/>
      <c r="J1" s="818"/>
      <c r="K1" s="818"/>
      <c r="L1" s="818"/>
      <c r="M1" s="818"/>
      <c r="N1" s="818"/>
      <c r="O1" s="819"/>
    </row>
    <row r="2" spans="1:15" ht="14.25" thickBot="1">
      <c r="A2" s="328"/>
      <c r="B2" s="344" t="str">
        <f>'19 INVESTIME FINANCIARE'!D3</f>
        <v>ALUMIL ALBANIA SHPK</v>
      </c>
      <c r="C2" s="820"/>
      <c r="D2" s="815"/>
      <c r="E2" s="815"/>
      <c r="F2" s="815"/>
      <c r="G2" s="815"/>
      <c r="H2" s="815"/>
      <c r="I2" s="815"/>
      <c r="J2" s="815"/>
      <c r="K2" s="815"/>
      <c r="L2" s="815"/>
      <c r="M2" s="815"/>
      <c r="N2" s="815"/>
      <c r="O2" s="816"/>
    </row>
    <row r="3" spans="1:15" ht="14.25" thickBot="1">
      <c r="A3" s="328"/>
      <c r="B3" s="344" t="str">
        <f>'19 INVESTIME FINANCIARE'!D4</f>
        <v>01/01/2013 -31/12/2013</v>
      </c>
      <c r="C3" s="820"/>
      <c r="D3" s="815"/>
      <c r="E3" s="815"/>
      <c r="F3" s="815"/>
      <c r="G3" s="815"/>
      <c r="H3" s="815"/>
      <c r="I3" s="815"/>
      <c r="J3" s="815"/>
      <c r="K3" s="815"/>
      <c r="L3" s="815"/>
      <c r="M3" s="815"/>
      <c r="N3" s="815"/>
      <c r="O3" s="816"/>
    </row>
    <row r="4" spans="1:15" ht="14.25" thickBot="1">
      <c r="A4" s="328"/>
      <c r="B4" s="344" t="str">
        <f>'19 INVESTIME FINANCIARE'!D5</f>
        <v>ALL</v>
      </c>
      <c r="C4" s="820"/>
      <c r="D4" s="815"/>
      <c r="E4" s="815"/>
      <c r="F4" s="815"/>
      <c r="G4" s="815"/>
      <c r="H4" s="815"/>
      <c r="I4" s="815"/>
      <c r="J4" s="815"/>
      <c r="K4" s="815"/>
      <c r="L4" s="815"/>
      <c r="M4" s="815"/>
      <c r="N4" s="815"/>
      <c r="O4" s="816"/>
    </row>
    <row r="5" spans="1:15" ht="16.5">
      <c r="A5" s="328"/>
      <c r="B5" s="344" t="str">
        <f>'19 INVESTIME FINANCIARE'!D6</f>
        <v>Renata Fejzaj</v>
      </c>
      <c r="C5" s="821"/>
      <c r="D5" s="815"/>
      <c r="E5" s="815"/>
      <c r="F5" s="815"/>
      <c r="G5" s="815"/>
      <c r="H5" s="815"/>
      <c r="I5" s="815"/>
      <c r="J5" s="815"/>
      <c r="K5" s="815"/>
      <c r="L5" s="815"/>
      <c r="M5" s="815"/>
      <c r="N5" s="815"/>
      <c r="O5" s="816"/>
    </row>
    <row r="6" spans="1:15" ht="16.5">
      <c r="A6" s="701"/>
      <c r="B6" s="821"/>
      <c r="C6" s="821"/>
      <c r="D6" s="815"/>
      <c r="E6" s="815"/>
      <c r="F6" s="815"/>
      <c r="G6" s="815"/>
      <c r="H6" s="815"/>
      <c r="I6" s="815"/>
      <c r="J6" s="815"/>
      <c r="K6" s="815"/>
      <c r="L6" s="815"/>
      <c r="M6" s="815"/>
      <c r="N6" s="815"/>
      <c r="O6" s="816"/>
    </row>
    <row r="7" spans="1:15" ht="29.25">
      <c r="A7" s="822"/>
      <c r="B7" s="823"/>
      <c r="C7" s="824"/>
      <c r="D7" s="824"/>
      <c r="E7" s="824"/>
      <c r="F7" s="824"/>
      <c r="G7" s="824"/>
      <c r="H7" s="824"/>
      <c r="I7" s="824"/>
      <c r="J7" s="824"/>
      <c r="K7" s="824"/>
      <c r="L7" s="824"/>
      <c r="M7" s="824"/>
      <c r="N7" s="824"/>
      <c r="O7" s="816"/>
    </row>
    <row r="8" spans="1:15" ht="29.25">
      <c r="A8" s="822"/>
      <c r="B8" s="823"/>
      <c r="C8" s="824"/>
      <c r="D8" s="824"/>
      <c r="E8" s="824"/>
      <c r="F8" s="824"/>
      <c r="G8" s="824"/>
      <c r="H8" s="824"/>
      <c r="I8" s="824"/>
      <c r="J8" s="824"/>
      <c r="K8" s="824"/>
      <c r="L8" s="824"/>
      <c r="M8" s="824"/>
      <c r="N8" s="824"/>
      <c r="O8" s="816"/>
    </row>
    <row r="9" spans="1:15" ht="29.25">
      <c r="A9" s="822"/>
      <c r="B9" s="823"/>
      <c r="C9" s="824"/>
      <c r="D9" s="824"/>
      <c r="E9" s="824"/>
      <c r="F9" s="824"/>
      <c r="G9" s="824"/>
      <c r="H9" s="824"/>
      <c r="I9" s="824"/>
      <c r="J9" s="824"/>
      <c r="K9" s="824"/>
      <c r="L9" s="824"/>
      <c r="M9" s="824"/>
      <c r="N9" s="824"/>
      <c r="O9" s="816"/>
    </row>
    <row r="10" spans="1:15" ht="17.25" thickBot="1">
      <c r="A10" s="701"/>
      <c r="B10" s="821"/>
      <c r="C10" s="821"/>
      <c r="D10" s="815"/>
      <c r="E10" s="815"/>
      <c r="F10" s="815"/>
      <c r="G10" s="815"/>
      <c r="H10" s="815"/>
      <c r="I10" s="815"/>
      <c r="J10" s="815"/>
      <c r="K10" s="815"/>
      <c r="L10" s="815"/>
      <c r="M10" s="815"/>
      <c r="N10" s="815"/>
      <c r="O10" s="816"/>
    </row>
    <row r="11" spans="1:15" ht="20.25" thickBot="1">
      <c r="A11" s="825"/>
      <c r="B11" s="826"/>
      <c r="C11" s="1146" t="s">
        <v>479</v>
      </c>
      <c r="D11" s="1147"/>
      <c r="E11" s="1147"/>
      <c r="F11" s="1148"/>
      <c r="G11" s="815"/>
      <c r="H11" s="1146" t="s">
        <v>480</v>
      </c>
      <c r="I11" s="1147"/>
      <c r="J11" s="1147"/>
      <c r="K11" s="1148"/>
      <c r="L11" s="827"/>
      <c r="M11" s="1146" t="s">
        <v>481</v>
      </c>
      <c r="N11" s="1147"/>
      <c r="O11" s="1148"/>
    </row>
    <row r="12" spans="1:15" ht="54.75" thickBot="1">
      <c r="A12" s="828" t="s">
        <v>312</v>
      </c>
      <c r="B12" s="828" t="s">
        <v>482</v>
      </c>
      <c r="C12" s="829" t="s">
        <v>483</v>
      </c>
      <c r="D12" s="830" t="s">
        <v>484</v>
      </c>
      <c r="E12" s="830" t="s">
        <v>485</v>
      </c>
      <c r="F12" s="830" t="s">
        <v>486</v>
      </c>
      <c r="G12" s="831"/>
      <c r="H12" s="829" t="s">
        <v>483</v>
      </c>
      <c r="I12" s="830" t="s">
        <v>484</v>
      </c>
      <c r="J12" s="830" t="s">
        <v>485</v>
      </c>
      <c r="K12" s="830" t="s">
        <v>486</v>
      </c>
      <c r="L12" s="831"/>
      <c r="M12" s="829" t="s">
        <v>487</v>
      </c>
      <c r="N12" s="829" t="s">
        <v>488</v>
      </c>
      <c r="O12" s="829" t="s">
        <v>489</v>
      </c>
    </row>
    <row r="13" spans="1:15" ht="16.5">
      <c r="A13" s="832">
        <v>1</v>
      </c>
      <c r="B13" s="833"/>
      <c r="C13" s="947">
        <v>0</v>
      </c>
      <c r="D13" s="947">
        <f>'[10]GROUP_TRANSACTIONS'!D$15</f>
        <v>0</v>
      </c>
      <c r="E13" s="947">
        <f>'[11]GROUP_TRANSACTIONS'!$E$15</f>
        <v>48240444.8</v>
      </c>
      <c r="F13" s="947">
        <f>'[10]GROUP_TRANSACTIONS'!F$15</f>
        <v>0</v>
      </c>
      <c r="G13" s="948"/>
      <c r="H13" s="947">
        <f>'[11]GROUP_TRANSACTIONS'!$H$15</f>
        <v>19198422.89</v>
      </c>
      <c r="I13" s="947">
        <f>'[11]GROUP_TRANSACTIONS'!$I$15</f>
        <v>69963.62</v>
      </c>
      <c r="J13" s="947">
        <f>'[11]GROUP_TRANSACTIONS'!$J$15</f>
        <v>1119505398.11</v>
      </c>
      <c r="K13" s="947">
        <f>'[10]GROUP_TRANSACTIONS'!K$15</f>
        <v>0</v>
      </c>
      <c r="L13" s="948"/>
      <c r="M13" s="947">
        <f>'[11]GROUP_TRANSACTIONS'!$M$15</f>
        <v>308290674.35999995</v>
      </c>
      <c r="N13" s="947">
        <f>'[10]GROUP_TRANSACTIONS'!N$15</f>
        <v>0</v>
      </c>
      <c r="O13" s="947">
        <v>0</v>
      </c>
    </row>
    <row r="14" spans="1:15" ht="16.5">
      <c r="A14" s="834">
        <v>2</v>
      </c>
      <c r="B14" s="835"/>
      <c r="C14" s="949">
        <v>0</v>
      </c>
      <c r="D14" s="950">
        <v>0</v>
      </c>
      <c r="E14" s="950">
        <f>'[11]GROUP_TRANSACTIONS'!$E$16</f>
        <v>24637175.77</v>
      </c>
      <c r="F14" s="951">
        <v>0</v>
      </c>
      <c r="G14" s="948"/>
      <c r="H14" s="950">
        <f>'[10]GROUP_TRANSACTIONS'!H16</f>
        <v>0</v>
      </c>
      <c r="I14" s="950">
        <f>'[10]GROUP_TRANSACTIONS'!I16</f>
        <v>0</v>
      </c>
      <c r="J14" s="950"/>
      <c r="K14" s="951">
        <f>'[10]GROUP_TRANSACTIONS'!$F$16</f>
        <v>0</v>
      </c>
      <c r="L14" s="948"/>
      <c r="M14" s="949">
        <v>0</v>
      </c>
      <c r="N14" s="949">
        <f>'[10]GROUP_TRANSACTIONS'!N16</f>
        <v>0</v>
      </c>
      <c r="O14" s="951">
        <v>0</v>
      </c>
    </row>
    <row r="15" spans="1:15" ht="16.5">
      <c r="A15" s="834">
        <v>3</v>
      </c>
      <c r="B15" s="835"/>
      <c r="C15" s="949">
        <v>0</v>
      </c>
      <c r="D15" s="950">
        <v>0</v>
      </c>
      <c r="E15" s="950">
        <v>0</v>
      </c>
      <c r="F15" s="951">
        <v>0</v>
      </c>
      <c r="G15" s="948"/>
      <c r="H15" s="950">
        <f>'[10]GROUP_TRANSACTIONS'!H17</f>
        <v>0</v>
      </c>
      <c r="I15" s="950">
        <f>'[10]GROUP_TRANSACTIONS'!I17</f>
        <v>0</v>
      </c>
      <c r="J15" s="950">
        <v>0</v>
      </c>
      <c r="K15" s="951">
        <f>'[10]GROUP_TRANSACTIONS'!$F$16</f>
        <v>0</v>
      </c>
      <c r="L15" s="948"/>
      <c r="M15" s="949">
        <f>'[10]GROUP_TRANSACTIONS'!M17</f>
        <v>0</v>
      </c>
      <c r="N15" s="949">
        <f>'[10]GROUP_TRANSACTIONS'!N17</f>
        <v>0</v>
      </c>
      <c r="O15" s="951">
        <f>'[11]GROUP_TRANSACTIONS'!$O$17</f>
        <v>5586.97</v>
      </c>
    </row>
    <row r="16" spans="1:15" ht="16.5">
      <c r="A16" s="834">
        <v>4</v>
      </c>
      <c r="B16" s="835"/>
      <c r="C16" s="949">
        <v>0</v>
      </c>
      <c r="D16" s="950">
        <v>0</v>
      </c>
      <c r="E16" s="950">
        <f>'[11]GROUP_TRANSACTIONS'!$E$18</f>
        <v>21463685.28</v>
      </c>
      <c r="F16" s="951">
        <v>0</v>
      </c>
      <c r="G16" s="948"/>
      <c r="H16" s="950">
        <f>'[10]GROUP_TRANSACTIONS'!H18</f>
        <v>0</v>
      </c>
      <c r="I16" s="950">
        <f>'[10]GROUP_TRANSACTIONS'!I18</f>
        <v>0</v>
      </c>
      <c r="J16" s="950">
        <v>0</v>
      </c>
      <c r="K16" s="951">
        <f>'[10]GROUP_TRANSACTIONS'!$F$16</f>
        <v>0</v>
      </c>
      <c r="L16" s="948"/>
      <c r="M16" s="949">
        <f>'[10]GROUP_TRANSACTIONS'!M18</f>
        <v>0</v>
      </c>
      <c r="N16" s="949">
        <f>'[10]GROUP_TRANSACTIONS'!N18</f>
        <v>0</v>
      </c>
      <c r="O16" s="951">
        <v>0</v>
      </c>
    </row>
    <row r="17" spans="1:15" ht="16.5">
      <c r="A17" s="834">
        <v>5</v>
      </c>
      <c r="B17" s="835"/>
      <c r="C17" s="949">
        <v>0</v>
      </c>
      <c r="D17" s="950">
        <v>0</v>
      </c>
      <c r="E17" s="950">
        <v>0</v>
      </c>
      <c r="F17" s="951">
        <v>0</v>
      </c>
      <c r="G17" s="948"/>
      <c r="H17" s="950">
        <f>'[10]GROUP_TRANSACTIONS'!H19</f>
        <v>0</v>
      </c>
      <c r="I17" s="950">
        <f>'[10]GROUP_TRANSACTIONS'!I19</f>
        <v>0</v>
      </c>
      <c r="J17" s="950">
        <v>0</v>
      </c>
      <c r="K17" s="951">
        <f>'[10]GROUP_TRANSACTIONS'!$F$16</f>
        <v>0</v>
      </c>
      <c r="L17" s="948"/>
      <c r="M17" s="949">
        <f>'[10]GROUP_TRANSACTIONS'!M19</f>
        <v>0</v>
      </c>
      <c r="N17" s="949">
        <f>'[10]GROUP_TRANSACTIONS'!N19</f>
        <v>0</v>
      </c>
      <c r="O17" s="951">
        <v>0</v>
      </c>
    </row>
    <row r="18" spans="1:15" ht="16.5">
      <c r="A18" s="834">
        <v>6</v>
      </c>
      <c r="B18" s="835"/>
      <c r="C18" s="949">
        <v>0</v>
      </c>
      <c r="D18" s="950">
        <v>0</v>
      </c>
      <c r="E18" s="950">
        <v>0</v>
      </c>
      <c r="F18" s="951">
        <v>0</v>
      </c>
      <c r="G18" s="948"/>
      <c r="H18" s="950">
        <f>'[10]GROUP_TRANSACTIONS'!H20</f>
        <v>0</v>
      </c>
      <c r="I18" s="950">
        <f>'[10]GROUP_TRANSACTIONS'!I20</f>
        <v>0</v>
      </c>
      <c r="J18" s="950">
        <v>0</v>
      </c>
      <c r="K18" s="951">
        <f>'[10]GROUP_TRANSACTIONS'!$F$16</f>
        <v>0</v>
      </c>
      <c r="L18" s="948"/>
      <c r="M18" s="949">
        <v>0</v>
      </c>
      <c r="N18" s="949">
        <f>'[10]GROUP_TRANSACTIONS'!N20</f>
        <v>0</v>
      </c>
      <c r="O18" s="951">
        <v>0</v>
      </c>
    </row>
    <row r="19" spans="1:15" ht="16.5">
      <c r="A19" s="834">
        <v>7</v>
      </c>
      <c r="B19" s="835"/>
      <c r="C19" s="949">
        <v>0</v>
      </c>
      <c r="D19" s="950">
        <v>0</v>
      </c>
      <c r="E19" s="950">
        <f>'[11]GROUP_TRANSACTIONS'!$E$21</f>
        <v>46485684.01</v>
      </c>
      <c r="F19" s="951">
        <v>0</v>
      </c>
      <c r="G19" s="948"/>
      <c r="H19" s="950">
        <f>'[10]GROUP_TRANSACTIONS'!H21</f>
        <v>0</v>
      </c>
      <c r="I19" s="950">
        <f>'[10]GROUP_TRANSACTIONS'!I21</f>
        <v>0</v>
      </c>
      <c r="J19" s="950">
        <f>'[11]GROUP_TRANSACTIONS'!$J$21</f>
        <v>11404519.44</v>
      </c>
      <c r="K19" s="951">
        <f>'[10]GROUP_TRANSACTIONS'!$F$16</f>
        <v>0</v>
      </c>
      <c r="L19" s="948"/>
      <c r="M19" s="949">
        <v>0</v>
      </c>
      <c r="N19" s="949">
        <f>'[10]GROUP_TRANSACTIONS'!N21</f>
        <v>0</v>
      </c>
      <c r="O19" s="951">
        <v>0</v>
      </c>
    </row>
    <row r="20" spans="1:15" ht="16.5">
      <c r="A20" s="834">
        <v>8</v>
      </c>
      <c r="B20" s="835"/>
      <c r="C20" s="949">
        <v>0</v>
      </c>
      <c r="D20" s="950">
        <v>0</v>
      </c>
      <c r="E20" s="950">
        <f>'[11]GROUP_TRANSACTIONS'!$E$22</f>
        <v>363482751.2</v>
      </c>
      <c r="F20" s="951">
        <v>0</v>
      </c>
      <c r="G20" s="948"/>
      <c r="H20" s="950">
        <f>'[10]GROUP_TRANSACTIONS'!H22</f>
        <v>0</v>
      </c>
      <c r="I20" s="950">
        <f>'[10]GROUP_TRANSACTIONS'!I22</f>
        <v>0</v>
      </c>
      <c r="J20" s="950">
        <v>0</v>
      </c>
      <c r="K20" s="951">
        <f>'[10]GROUP_TRANSACTIONS'!$F$16</f>
        <v>0</v>
      </c>
      <c r="L20" s="948"/>
      <c r="M20" s="949">
        <v>0</v>
      </c>
      <c r="N20" s="949">
        <f>'[10]GROUP_TRANSACTIONS'!N22</f>
        <v>0</v>
      </c>
      <c r="O20" s="951">
        <f>'[11]GROUP_TRANSACTIONS'!$O$22</f>
        <v>233918517.02</v>
      </c>
    </row>
    <row r="21" spans="1:15" ht="16.5">
      <c r="A21" s="834">
        <v>9</v>
      </c>
      <c r="B21" s="835"/>
      <c r="C21" s="949">
        <v>0</v>
      </c>
      <c r="D21" s="950">
        <v>0</v>
      </c>
      <c r="E21" s="950">
        <f>'[10]GROUP_TRANSACTIONS'!E23</f>
        <v>0</v>
      </c>
      <c r="F21" s="951">
        <v>0</v>
      </c>
      <c r="G21" s="948"/>
      <c r="H21" s="950">
        <f>'[10]GROUP_TRANSACTIONS'!H23</f>
        <v>0</v>
      </c>
      <c r="I21" s="950">
        <f>'[10]GROUP_TRANSACTIONS'!I23</f>
        <v>0</v>
      </c>
      <c r="J21" s="950">
        <f>'[11]GROUP_TRANSACTIONS'!$J$24</f>
        <v>17297111.13</v>
      </c>
      <c r="K21" s="951">
        <f>'[10]GROUP_TRANSACTIONS'!$F$16</f>
        <v>0</v>
      </c>
      <c r="L21" s="948"/>
      <c r="M21" s="949">
        <f>'[11]GROUP_TRANSACTIONS'!$M$24</f>
        <v>4536071.46</v>
      </c>
      <c r="N21" s="949">
        <f>'[10]GROUP_TRANSACTIONS'!N23</f>
        <v>0</v>
      </c>
      <c r="O21" s="951">
        <f>'[10]GROUP_TRANSACTIONS'!O23</f>
        <v>0</v>
      </c>
    </row>
    <row r="22" spans="1:15" ht="16.5">
      <c r="A22" s="834">
        <v>10</v>
      </c>
      <c r="B22" s="835"/>
      <c r="C22" s="949">
        <v>0</v>
      </c>
      <c r="D22" s="950">
        <v>0</v>
      </c>
      <c r="E22" s="950">
        <f>'[10]GROUP_TRANSACTIONS'!E24</f>
        <v>0</v>
      </c>
      <c r="F22" s="951">
        <v>0</v>
      </c>
      <c r="G22" s="948"/>
      <c r="H22" s="950">
        <f>'[10]GROUP_TRANSACTIONS'!H24</f>
        <v>0</v>
      </c>
      <c r="I22" s="950">
        <f>'[10]GROUP_TRANSACTIONS'!I24</f>
        <v>0</v>
      </c>
      <c r="J22" s="950">
        <f>'[11]GROUP_TRANSACTIONS'!$J$23</f>
        <v>264055.82</v>
      </c>
      <c r="K22" s="951">
        <f>'[10]GROUP_TRANSACTIONS'!$F$16</f>
        <v>0</v>
      </c>
      <c r="L22" s="948"/>
      <c r="M22" s="949">
        <f>'[11]GROUP_TRANSACTIONS'!$M$23</f>
        <v>135365.91</v>
      </c>
      <c r="N22" s="949">
        <f>'[10]GROUP_TRANSACTIONS'!N24</f>
        <v>0</v>
      </c>
      <c r="O22" s="951">
        <f>'[10]GROUP_TRANSACTIONS'!O24</f>
        <v>0</v>
      </c>
    </row>
    <row r="23" spans="1:15" ht="16.5">
      <c r="A23" s="834">
        <v>11</v>
      </c>
      <c r="B23" s="835"/>
      <c r="C23" s="949">
        <f>'[11]GROUP_TRANSACTIONS'!$C$25</f>
        <v>1692906.76</v>
      </c>
      <c r="D23" s="950">
        <v>0</v>
      </c>
      <c r="E23" s="950">
        <f>'[11]GROUP_TRANSACTIONS'!$E$25</f>
        <v>1363461.65</v>
      </c>
      <c r="F23" s="951">
        <v>0</v>
      </c>
      <c r="G23" s="948"/>
      <c r="H23" s="949">
        <v>0</v>
      </c>
      <c r="I23" s="950">
        <f>'[10]GROUP_TRANSACTIONS'!I25</f>
        <v>0</v>
      </c>
      <c r="J23" s="950">
        <f>'[11]GROUP_TRANSACTIONS'!$J$25</f>
        <v>2356473.77</v>
      </c>
      <c r="K23" s="951">
        <f>'[10]GROUP_TRANSACTIONS'!$F$16</f>
        <v>0</v>
      </c>
      <c r="L23" s="948"/>
      <c r="M23" s="949">
        <f>'[11]GROUP_TRANSACTIONS'!$M$25</f>
        <v>3005896.42</v>
      </c>
      <c r="N23" s="949">
        <f>'[10]GROUP_TRANSACTIONS'!N25</f>
        <v>0</v>
      </c>
      <c r="O23" s="951">
        <f>'[11]GROUP_TRANSACTIONS'!$O$25</f>
        <v>3005889.4</v>
      </c>
    </row>
    <row r="24" spans="1:15" ht="17.25" thickBot="1">
      <c r="A24" s="836">
        <v>12</v>
      </c>
      <c r="B24" s="837"/>
      <c r="C24" s="952">
        <v>0</v>
      </c>
      <c r="D24" s="953">
        <v>0</v>
      </c>
      <c r="E24" s="953">
        <v>0</v>
      </c>
      <c r="F24" s="954">
        <v>0</v>
      </c>
      <c r="G24" s="948"/>
      <c r="H24" s="952">
        <v>0</v>
      </c>
      <c r="I24" s="953">
        <v>0</v>
      </c>
      <c r="J24" s="953">
        <v>0</v>
      </c>
      <c r="K24" s="954">
        <v>0</v>
      </c>
      <c r="L24" s="948"/>
      <c r="M24" s="949">
        <f>'[10]GROUP_TRANSACTIONS'!M26</f>
        <v>0</v>
      </c>
      <c r="N24" s="949">
        <f>'[10]GROUP_TRANSACTIONS'!N26</f>
        <v>0</v>
      </c>
      <c r="O24" s="954">
        <v>0</v>
      </c>
    </row>
    <row r="25" spans="1:15" ht="14.25" thickBot="1">
      <c r="A25" s="838" t="s">
        <v>155</v>
      </c>
      <c r="B25" s="839"/>
      <c r="C25" s="955">
        <f>SUM(C13:C24)</f>
        <v>1692906.76</v>
      </c>
      <c r="D25" s="956">
        <f>SUM(D13:D24)</f>
        <v>0</v>
      </c>
      <c r="E25" s="956">
        <f>SUM(E13:E24)</f>
        <v>505673202.7099999</v>
      </c>
      <c r="F25" s="957">
        <f>SUM(F13:F24)</f>
        <v>0</v>
      </c>
      <c r="G25" s="958"/>
      <c r="H25" s="955">
        <f>SUM(H13:H24)</f>
        <v>19198422.89</v>
      </c>
      <c r="I25" s="956">
        <f>SUM(I13:I24)</f>
        <v>69963.62</v>
      </c>
      <c r="J25" s="956">
        <f>SUM(J13:J24)</f>
        <v>1150827558.27</v>
      </c>
      <c r="K25" s="957">
        <f>SUM(K13:K24)</f>
        <v>0</v>
      </c>
      <c r="L25" s="958"/>
      <c r="M25" s="955">
        <f>SUM(M13:M24)</f>
        <v>315968008.15</v>
      </c>
      <c r="N25" s="956">
        <f>SUM(N13:N24)</f>
        <v>0</v>
      </c>
      <c r="O25" s="957">
        <f>SUM(O13:O24)</f>
        <v>236929993.39000002</v>
      </c>
    </row>
    <row r="26" spans="1:15" ht="13.5">
      <c r="A26" s="840"/>
      <c r="B26" s="841"/>
      <c r="C26" s="841"/>
      <c r="D26" s="841"/>
      <c r="E26" s="841"/>
      <c r="F26" s="841"/>
      <c r="G26" s="841"/>
      <c r="H26" s="841"/>
      <c r="I26" s="841"/>
      <c r="J26" s="841"/>
      <c r="K26" s="841"/>
      <c r="L26" s="841"/>
      <c r="M26" s="841"/>
      <c r="N26" s="841"/>
      <c r="O26" s="842"/>
    </row>
    <row r="27" spans="1:15" ht="13.5">
      <c r="A27" s="840"/>
      <c r="B27" s="841"/>
      <c r="C27" s="841"/>
      <c r="D27" s="841"/>
      <c r="E27" s="841"/>
      <c r="F27" s="841"/>
      <c r="G27" s="841"/>
      <c r="H27" s="841"/>
      <c r="I27" s="841"/>
      <c r="J27" s="841"/>
      <c r="K27" s="841"/>
      <c r="L27" s="841"/>
      <c r="M27" s="841"/>
      <c r="N27" s="841"/>
      <c r="O27" s="842"/>
    </row>
    <row r="28" spans="1:15" ht="13.5">
      <c r="A28" s="391"/>
      <c r="B28" s="392"/>
      <c r="C28" s="392"/>
      <c r="D28" s="392"/>
      <c r="E28" s="392"/>
      <c r="F28" s="392"/>
      <c r="G28" s="392"/>
      <c r="H28" s="392"/>
      <c r="I28" s="392"/>
      <c r="J28" s="393"/>
      <c r="K28" s="843"/>
      <c r="L28" s="843"/>
      <c r="M28" s="843"/>
      <c r="N28" s="843"/>
      <c r="O28" s="844"/>
    </row>
    <row r="29" spans="1:15" ht="13.5">
      <c r="A29" s="391"/>
      <c r="B29" s="392"/>
      <c r="C29" s="392"/>
      <c r="D29" s="392"/>
      <c r="E29" s="392"/>
      <c r="F29" s="392"/>
      <c r="G29" s="392"/>
      <c r="H29" s="392"/>
      <c r="I29" s="392"/>
      <c r="J29" s="392"/>
      <c r="K29" s="392"/>
      <c r="L29" s="843"/>
      <c r="M29" s="843"/>
      <c r="N29" s="843"/>
      <c r="O29" s="844"/>
    </row>
    <row r="30" spans="1:15" ht="13.5">
      <c r="A30" s="391"/>
      <c r="B30" s="392"/>
      <c r="C30" s="392"/>
      <c r="D30" s="392"/>
      <c r="E30" s="392"/>
      <c r="F30" s="392"/>
      <c r="G30" s="392"/>
      <c r="H30" s="392"/>
      <c r="I30" s="392"/>
      <c r="J30" s="392"/>
      <c r="K30" s="392"/>
      <c r="L30" s="843"/>
      <c r="M30" s="843"/>
      <c r="N30" s="843"/>
      <c r="O30" s="844"/>
    </row>
    <row r="31" spans="1:15" ht="13.5">
      <c r="A31" s="391"/>
      <c r="B31" s="427"/>
      <c r="C31" s="428"/>
      <c r="D31" s="428"/>
      <c r="E31" s="428"/>
      <c r="F31" s="428"/>
      <c r="G31" s="428"/>
      <c r="H31" s="428"/>
      <c r="I31" s="428"/>
      <c r="J31" s="428"/>
      <c r="K31" s="428"/>
      <c r="L31" s="843"/>
      <c r="M31" s="843"/>
      <c r="N31" s="843"/>
      <c r="O31" s="844"/>
    </row>
    <row r="32" spans="1:15" ht="13.5">
      <c r="A32" s="391"/>
      <c r="B32" s="392"/>
      <c r="C32" s="392"/>
      <c r="D32" s="392"/>
      <c r="E32" s="392"/>
      <c r="F32" s="392"/>
      <c r="G32" s="392"/>
      <c r="H32" s="392"/>
      <c r="I32" s="392"/>
      <c r="J32" s="392"/>
      <c r="K32" s="392"/>
      <c r="L32" s="843"/>
      <c r="M32" s="843"/>
      <c r="N32" s="843"/>
      <c r="O32" s="844"/>
    </row>
    <row r="33" spans="1:15" ht="13.5">
      <c r="A33" s="391"/>
      <c r="B33" s="392"/>
      <c r="C33" s="392"/>
      <c r="D33" s="392"/>
      <c r="E33" s="392"/>
      <c r="F33" s="392"/>
      <c r="G33" s="392"/>
      <c r="H33" s="392"/>
      <c r="I33" s="392"/>
      <c r="J33" s="392"/>
      <c r="K33" s="392"/>
      <c r="L33" s="843"/>
      <c r="M33" s="843"/>
      <c r="N33" s="843"/>
      <c r="O33" s="844"/>
    </row>
    <row r="34" spans="1:15" ht="13.5">
      <c r="A34" s="391"/>
      <c r="B34" s="392"/>
      <c r="C34" s="392"/>
      <c r="D34" s="392"/>
      <c r="E34" s="392"/>
      <c r="F34" s="392"/>
      <c r="G34" s="392"/>
      <c r="H34" s="392"/>
      <c r="I34" s="392"/>
      <c r="J34" s="392"/>
      <c r="K34" s="392"/>
      <c r="L34" s="843"/>
      <c r="M34" s="843"/>
      <c r="N34" s="843"/>
      <c r="O34" s="844"/>
    </row>
    <row r="35" spans="1:15" ht="13.5">
      <c r="A35" s="391"/>
      <c r="B35" s="392"/>
      <c r="C35" s="392"/>
      <c r="D35" s="392"/>
      <c r="E35" s="392"/>
      <c r="F35" s="392"/>
      <c r="G35" s="392"/>
      <c r="H35" s="392"/>
      <c r="I35" s="392"/>
      <c r="J35" s="392"/>
      <c r="K35" s="392"/>
      <c r="L35" s="843"/>
      <c r="M35" s="843"/>
      <c r="N35" s="843"/>
      <c r="O35" s="844"/>
    </row>
    <row r="36" spans="1:15" ht="14.25" thickBot="1">
      <c r="A36" s="430"/>
      <c r="B36" s="431"/>
      <c r="C36" s="431"/>
      <c r="D36" s="431"/>
      <c r="E36" s="431"/>
      <c r="F36" s="431"/>
      <c r="G36" s="431"/>
      <c r="H36" s="431"/>
      <c r="I36" s="431"/>
      <c r="J36" s="431"/>
      <c r="K36" s="431"/>
      <c r="L36" s="845"/>
      <c r="M36" s="845"/>
      <c r="N36" s="845"/>
      <c r="O36" s="846"/>
    </row>
    <row r="37" spans="1:15" ht="13.5">
      <c r="A37" s="391"/>
      <c r="B37" s="392"/>
      <c r="C37" s="392"/>
      <c r="D37" s="392"/>
      <c r="E37" s="392"/>
      <c r="F37" s="392"/>
      <c r="G37" s="392"/>
      <c r="H37" s="392"/>
      <c r="I37" s="392"/>
      <c r="J37" s="392"/>
      <c r="K37" s="392"/>
      <c r="L37" s="843"/>
      <c r="M37" s="843"/>
      <c r="N37" s="843"/>
      <c r="O37" s="843"/>
    </row>
    <row r="38" spans="1:15" ht="13.5">
      <c r="A38" s="392"/>
      <c r="B38" s="392"/>
      <c r="C38" s="392"/>
      <c r="D38" s="392"/>
      <c r="E38" s="392"/>
      <c r="F38" s="392"/>
      <c r="G38" s="392"/>
      <c r="H38" s="392"/>
      <c r="I38" s="392"/>
      <c r="J38" s="392"/>
      <c r="K38" s="392"/>
      <c r="L38" s="843"/>
      <c r="M38" s="843"/>
      <c r="N38" s="843"/>
      <c r="O38" s="843"/>
    </row>
    <row r="39" spans="1:15" ht="13.5">
      <c r="A39" s="392"/>
      <c r="B39" s="392"/>
      <c r="C39" s="392"/>
      <c r="D39" s="392"/>
      <c r="E39" s="392"/>
      <c r="F39" s="392"/>
      <c r="G39" s="392"/>
      <c r="H39" s="392"/>
      <c r="I39" s="392"/>
      <c r="J39" s="392"/>
      <c r="K39" s="392"/>
      <c r="L39" s="843"/>
      <c r="M39" s="843"/>
      <c r="N39" s="843"/>
      <c r="O39" s="843"/>
    </row>
    <row r="40" spans="1:15" ht="13.5">
      <c r="A40" s="826"/>
      <c r="B40" s="841"/>
      <c r="C40" s="843"/>
      <c r="D40" s="843"/>
      <c r="E40" s="843"/>
      <c r="F40" s="843"/>
      <c r="G40" s="843"/>
      <c r="H40" s="843"/>
      <c r="I40" s="843"/>
      <c r="J40" s="843"/>
      <c r="K40" s="843"/>
      <c r="L40" s="843"/>
      <c r="M40" s="843"/>
      <c r="N40" s="843"/>
      <c r="O40" s="843"/>
    </row>
    <row r="42" ht="12.75">
      <c r="C42" t="s">
        <v>529</v>
      </c>
    </row>
  </sheetData>
  <sheetProtection/>
  <mergeCells count="3">
    <mergeCell ref="C11:F11"/>
    <mergeCell ref="H11:K11"/>
    <mergeCell ref="M11:O11"/>
  </mergeCells>
  <printOptions/>
  <pageMargins left="0.2" right="0.19" top="0.49" bottom="1.11" header="0.5" footer="1.14"/>
  <pageSetup horizontalDpi="600" verticalDpi="600" orientation="landscape" paperSize="9" scale="65" r:id="rId3"/>
  <ignoredErrors>
    <ignoredError sqref="H13:H22 I13:K23 C13:E23 M13:O24" unlockedFormula="1"/>
  </ignoredErrors>
  <drawing r:id="rId2"/>
  <legacyDrawing r:id="rId1"/>
</worksheet>
</file>

<file path=xl/worksheets/sheet29.xml><?xml version="1.0" encoding="utf-8"?>
<worksheet xmlns="http://schemas.openxmlformats.org/spreadsheetml/2006/main" xmlns:r="http://schemas.openxmlformats.org/officeDocument/2006/relationships">
  <dimension ref="A1:H42"/>
  <sheetViews>
    <sheetView tabSelected="1" zoomScalePageLayoutView="0" workbookViewId="0" topLeftCell="C1">
      <selection activeCell="G35" sqref="G35"/>
    </sheetView>
  </sheetViews>
  <sheetFormatPr defaultColWidth="9.140625" defaultRowHeight="12.75"/>
  <cols>
    <col min="1" max="1" width="1.7109375" style="0" customWidth="1"/>
    <col min="2" max="2" width="54.8515625" style="0" customWidth="1"/>
    <col min="3" max="3" width="24.57421875" style="0" customWidth="1"/>
    <col min="4" max="4" width="19.7109375" style="0" customWidth="1"/>
    <col min="5" max="5" width="65.8515625" style="0" customWidth="1"/>
    <col min="6" max="6" width="7.7109375" style="0" customWidth="1"/>
    <col min="7" max="7" width="20.7109375" style="0" customWidth="1"/>
    <col min="8" max="8" width="18.00390625" style="0" customWidth="1"/>
  </cols>
  <sheetData>
    <row r="1" spans="1:8" ht="13.5">
      <c r="A1" s="515"/>
      <c r="B1" s="516"/>
      <c r="C1" s="517" t="str">
        <f>'19 INVESTIME FINANCIARE'!D2</f>
        <v>ALM</v>
      </c>
      <c r="D1" s="518"/>
      <c r="E1" s="519"/>
      <c r="F1" s="520"/>
      <c r="G1" s="521"/>
      <c r="H1" s="522"/>
    </row>
    <row r="2" spans="1:8" ht="13.5">
      <c r="A2" s="524"/>
      <c r="B2" s="525"/>
      <c r="C2" s="526" t="str">
        <f>'19 INVESTIME FINANCIARE'!D3</f>
        <v>ALUMIL ALBANIA SHPK</v>
      </c>
      <c r="D2" s="527"/>
      <c r="E2" s="528"/>
      <c r="F2" s="529"/>
      <c r="G2" s="530"/>
      <c r="H2" s="531"/>
    </row>
    <row r="3" spans="1:8" ht="13.5">
      <c r="A3" s="524"/>
      <c r="B3" s="525"/>
      <c r="C3" s="526" t="str">
        <f>'19 INVESTIME FINANCIARE'!D4</f>
        <v>01/01/2013 -31/12/2013</v>
      </c>
      <c r="D3" s="527"/>
      <c r="E3" s="528"/>
      <c r="F3" s="529"/>
      <c r="G3" s="530"/>
      <c r="H3" s="531"/>
    </row>
    <row r="4" spans="1:8" ht="13.5">
      <c r="A4" s="524"/>
      <c r="B4" s="525"/>
      <c r="C4" s="526" t="str">
        <f>'19 INVESTIME FINANCIARE'!D5</f>
        <v>ALL</v>
      </c>
      <c r="D4" s="527"/>
      <c r="E4" s="528"/>
      <c r="F4" s="529"/>
      <c r="G4" s="530"/>
      <c r="H4" s="531"/>
    </row>
    <row r="5" spans="1:8" ht="13.5">
      <c r="A5" s="524"/>
      <c r="B5" s="525"/>
      <c r="C5" s="526" t="str">
        <f>'19 INVESTIME FINANCIARE'!D6</f>
        <v>Renata Fejzaj</v>
      </c>
      <c r="D5" s="527"/>
      <c r="E5" s="528"/>
      <c r="F5" s="529"/>
      <c r="G5" s="530"/>
      <c r="H5" s="531"/>
    </row>
    <row r="6" spans="1:8" ht="13.5">
      <c r="A6" s="524"/>
      <c r="B6" s="525"/>
      <c r="C6" s="532"/>
      <c r="D6" s="527"/>
      <c r="E6" s="528"/>
      <c r="F6" s="529"/>
      <c r="G6" s="530"/>
      <c r="H6" s="531"/>
    </row>
    <row r="7" spans="1:8" ht="13.5">
      <c r="A7" s="524"/>
      <c r="B7" s="525"/>
      <c r="C7" s="532"/>
      <c r="D7" s="527"/>
      <c r="E7" s="528"/>
      <c r="F7" s="529"/>
      <c r="G7" s="530"/>
      <c r="H7" s="531"/>
    </row>
    <row r="8" spans="1:8" ht="14.25" thickBot="1">
      <c r="A8" s="524"/>
      <c r="B8" s="525"/>
      <c r="C8" s="532"/>
      <c r="D8" s="527"/>
      <c r="E8" s="528"/>
      <c r="F8" s="529"/>
      <c r="G8" s="530"/>
      <c r="H8" s="531"/>
    </row>
    <row r="9" spans="1:8" ht="14.25" thickBot="1">
      <c r="A9" s="533"/>
      <c r="B9" s="534" t="s">
        <v>475</v>
      </c>
      <c r="C9" s="535" t="s">
        <v>477</v>
      </c>
      <c r="D9" s="536" t="s">
        <v>478</v>
      </c>
      <c r="E9" s="537" t="s">
        <v>476</v>
      </c>
      <c r="F9" s="538" t="s">
        <v>477</v>
      </c>
      <c r="G9" s="539" t="s">
        <v>478</v>
      </c>
      <c r="H9" s="540" t="s">
        <v>366</v>
      </c>
    </row>
    <row r="10" spans="1:8" ht="12.75">
      <c r="A10" s="541"/>
      <c r="B10" s="542" t="s">
        <v>422</v>
      </c>
      <c r="C10" s="543" t="s">
        <v>421</v>
      </c>
      <c r="D10" s="544">
        <f>Bilanci!D37</f>
        <v>2153984918.7574077</v>
      </c>
      <c r="E10" s="545" t="s">
        <v>447</v>
      </c>
      <c r="F10" s="546" t="s">
        <v>448</v>
      </c>
      <c r="G10" s="547">
        <f>Bilanci!D71</f>
        <v>2153984918.760393</v>
      </c>
      <c r="H10" s="548">
        <f>D10-G10</f>
        <v>-0.0029854774475097656</v>
      </c>
    </row>
    <row r="11" spans="1:8" ht="12.75">
      <c r="A11" s="541"/>
      <c r="B11" s="549" t="s">
        <v>423</v>
      </c>
      <c r="C11" s="550" t="s">
        <v>424</v>
      </c>
      <c r="D11" s="551">
        <f>Bilanci!H37</f>
        <v>2153984918.7574077</v>
      </c>
      <c r="E11" s="552" t="s">
        <v>449</v>
      </c>
      <c r="F11" s="553" t="s">
        <v>367</v>
      </c>
      <c r="G11" s="554">
        <f>Bilanci!H71</f>
        <v>2153984918.760393</v>
      </c>
      <c r="H11" s="555">
        <f>D11-G11</f>
        <v>-0.0029854774475097656</v>
      </c>
    </row>
    <row r="12" spans="1:8" ht="12.75">
      <c r="A12" s="541"/>
      <c r="B12" s="549" t="s">
        <v>425</v>
      </c>
      <c r="C12" s="550" t="s">
        <v>426</v>
      </c>
      <c r="D12" s="551">
        <f>Bilanci!J37</f>
        <v>2299275862.5016584</v>
      </c>
      <c r="E12" s="552" t="s">
        <v>450</v>
      </c>
      <c r="F12" s="553" t="s">
        <v>451</v>
      </c>
      <c r="G12" s="554">
        <f>Bilanci!J71</f>
        <v>2299275862.4968004</v>
      </c>
      <c r="H12" s="555">
        <f>D12-G12</f>
        <v>0.0048580169677734375</v>
      </c>
    </row>
    <row r="13" spans="1:8" ht="13.5" thickBot="1">
      <c r="A13" s="541"/>
      <c r="B13" s="556"/>
      <c r="C13" s="557"/>
      <c r="D13" s="558"/>
      <c r="E13" s="559"/>
      <c r="F13" s="560"/>
      <c r="G13" s="561"/>
      <c r="H13" s="562"/>
    </row>
    <row r="14" spans="1:8" ht="14.25" thickBot="1" thickTop="1">
      <c r="A14" s="541"/>
      <c r="B14" s="549" t="s">
        <v>427</v>
      </c>
      <c r="C14" s="550" t="s">
        <v>368</v>
      </c>
      <c r="D14" s="551">
        <f>'FITIM HUMBJE'!G36</f>
        <v>1740171.7485945108</v>
      </c>
      <c r="E14" s="552" t="s">
        <v>452</v>
      </c>
      <c r="F14" s="553" t="s">
        <v>453</v>
      </c>
      <c r="G14" s="554">
        <f>KAPITALET!H10</f>
        <v>1740171.75</v>
      </c>
      <c r="H14" s="562">
        <f>D14-G14</f>
        <v>-0.0014054891653358936</v>
      </c>
    </row>
    <row r="15" spans="1:8" ht="14.25" thickBot="1" thickTop="1">
      <c r="A15" s="541"/>
      <c r="B15" s="556"/>
      <c r="C15" s="557"/>
      <c r="D15" s="558"/>
      <c r="E15" s="559"/>
      <c r="F15" s="560"/>
      <c r="G15" s="561"/>
      <c r="H15" s="562"/>
    </row>
    <row r="16" spans="1:8" ht="14.25" thickBot="1" thickTop="1">
      <c r="A16" s="541"/>
      <c r="B16" s="556" t="s">
        <v>428</v>
      </c>
      <c r="C16" s="557" t="s">
        <v>429</v>
      </c>
      <c r="D16" s="558">
        <f>'Ardhura shpenzime analitike'!C33</f>
        <v>1344570302.2759326</v>
      </c>
      <c r="E16" s="559" t="s">
        <v>454</v>
      </c>
      <c r="F16" s="560" t="s">
        <v>369</v>
      </c>
      <c r="G16" s="561">
        <f>'4 INVENTARET'!E18</f>
        <v>1344570302.2759326</v>
      </c>
      <c r="H16" s="562">
        <f>D16-G16</f>
        <v>0</v>
      </c>
    </row>
    <row r="17" spans="1:8" ht="14.25" thickBot="1" thickTop="1">
      <c r="A17" s="541"/>
      <c r="B17" s="556" t="s">
        <v>430</v>
      </c>
      <c r="C17" s="557" t="s">
        <v>370</v>
      </c>
      <c r="D17" s="558">
        <f>'Ardhura shpenzime analitike'!C71</f>
        <v>0</v>
      </c>
      <c r="E17" s="559" t="s">
        <v>455</v>
      </c>
      <c r="F17" s="560" t="s">
        <v>456</v>
      </c>
      <c r="G17" s="561">
        <f>'11 PROVIZIONE'!E16</f>
        <v>0</v>
      </c>
      <c r="H17" s="562">
        <f>D17-G17</f>
        <v>0</v>
      </c>
    </row>
    <row r="18" spans="1:8" ht="14.25" thickBot="1" thickTop="1">
      <c r="A18" s="541"/>
      <c r="B18" s="556" t="s">
        <v>431</v>
      </c>
      <c r="C18" s="557" t="s">
        <v>371</v>
      </c>
      <c r="D18" s="558">
        <f>'Ardhura shpenzime analitike'!C72</f>
        <v>172607589.73200002</v>
      </c>
      <c r="E18" s="559" t="s">
        <v>457</v>
      </c>
      <c r="F18" s="560" t="s">
        <v>458</v>
      </c>
      <c r="G18" s="561">
        <f>'Ardhura shpenzime analitike'!C67+'Ardhura shpenzime analitike'!C68+'Ardhura shpenzime analitike'!$C$70</f>
        <v>172607589.73200002</v>
      </c>
      <c r="H18" s="562">
        <f>D18-G18</f>
        <v>0</v>
      </c>
    </row>
    <row r="19" spans="1:8" ht="13.5" thickTop="1">
      <c r="A19" s="541"/>
      <c r="B19" s="549" t="s">
        <v>432</v>
      </c>
      <c r="C19" s="550" t="s">
        <v>372</v>
      </c>
      <c r="D19" s="551">
        <f>'2 AAM'!H24</f>
        <v>91945144.21003948</v>
      </c>
      <c r="E19" s="552" t="s">
        <v>459</v>
      </c>
      <c r="F19" s="553" t="s">
        <v>373</v>
      </c>
      <c r="G19" s="554">
        <f>'Ardhura shpenzime analitike'!C94</f>
        <v>92109264.21017647</v>
      </c>
      <c r="H19" s="555">
        <f>D19+D20-G19</f>
        <v>0</v>
      </c>
    </row>
    <row r="20" spans="1:8" ht="13.5" thickBot="1">
      <c r="A20" s="541"/>
      <c r="B20" s="556" t="s">
        <v>433</v>
      </c>
      <c r="C20" s="557" t="s">
        <v>435</v>
      </c>
      <c r="D20" s="558">
        <f>'3 AAJOM'!B24+'3 AAJOM'!B25</f>
        <v>164120.00013698632</v>
      </c>
      <c r="E20" s="559"/>
      <c r="F20" s="560"/>
      <c r="G20" s="561"/>
      <c r="H20" s="562"/>
    </row>
    <row r="21" spans="1:8" ht="14.25" thickBot="1" thickTop="1">
      <c r="A21" s="541"/>
      <c r="B21" s="563" t="s">
        <v>434</v>
      </c>
      <c r="C21" s="564" t="s">
        <v>374</v>
      </c>
      <c r="D21" s="565">
        <f>'4 INVENTARET'!D17</f>
        <v>3648686.55</v>
      </c>
      <c r="E21" s="566" t="s">
        <v>460</v>
      </c>
      <c r="F21" s="567" t="s">
        <v>462</v>
      </c>
      <c r="G21" s="568">
        <f>'4 INVENTARET'!B30</f>
        <v>3648686.55</v>
      </c>
      <c r="H21" s="569">
        <f aca="true" t="shared" si="0" ref="H21:H27">D21-G21</f>
        <v>0</v>
      </c>
    </row>
    <row r="22" spans="1:8" ht="14.25" thickBot="1" thickTop="1">
      <c r="A22" s="541"/>
      <c r="B22" s="556" t="s">
        <v>436</v>
      </c>
      <c r="C22" s="557" t="s">
        <v>437</v>
      </c>
      <c r="D22" s="558">
        <f>'5 KLIENTE'!B19</f>
        <v>2307206.75</v>
      </c>
      <c r="E22" s="559" t="s">
        <v>461</v>
      </c>
      <c r="F22" s="560" t="s">
        <v>375</v>
      </c>
      <c r="G22" s="561">
        <f>'5 KLIENTE'!B34</f>
        <v>2307206.75</v>
      </c>
      <c r="H22" s="562">
        <f t="shared" si="0"/>
        <v>0</v>
      </c>
    </row>
    <row r="23" spans="1:8" ht="14.25" thickBot="1" thickTop="1">
      <c r="A23" s="541"/>
      <c r="B23" s="556" t="s">
        <v>438</v>
      </c>
      <c r="C23" s="557" t="s">
        <v>376</v>
      </c>
      <c r="D23" s="558">
        <f>'6 KERKESA'!B27</f>
        <v>4636805.27</v>
      </c>
      <c r="E23" s="559" t="s">
        <v>463</v>
      </c>
      <c r="F23" s="560" t="s">
        <v>377</v>
      </c>
      <c r="G23" s="561">
        <f>'6 KERKESA'!B42</f>
        <v>4636805.27</v>
      </c>
      <c r="H23" s="562">
        <f t="shared" si="0"/>
        <v>0</v>
      </c>
    </row>
    <row r="24" spans="1:8" ht="14.25" thickBot="1" thickTop="1">
      <c r="A24" s="541"/>
      <c r="B24" s="563" t="s">
        <v>439</v>
      </c>
      <c r="C24" s="564" t="s">
        <v>440</v>
      </c>
      <c r="D24" s="565">
        <f>'7 AKTIVE MONETARE'!C16</f>
        <v>20834179.488899965</v>
      </c>
      <c r="E24" s="566" t="s">
        <v>464</v>
      </c>
      <c r="F24" s="567" t="s">
        <v>465</v>
      </c>
      <c r="G24" s="568">
        <f>'7 AKTIVE MONETARE'!C29</f>
        <v>20834179.488899965</v>
      </c>
      <c r="H24" s="569">
        <f t="shared" si="0"/>
        <v>0</v>
      </c>
    </row>
    <row r="25" spans="1:8" ht="13.5" thickTop="1">
      <c r="A25" s="541"/>
      <c r="B25" s="549" t="s">
        <v>441</v>
      </c>
      <c r="C25" s="550" t="s">
        <v>442</v>
      </c>
      <c r="D25" s="551">
        <f>'8 KAPITALI'!B12</f>
        <v>1481601000</v>
      </c>
      <c r="E25" s="552" t="s">
        <v>452</v>
      </c>
      <c r="F25" s="553" t="s">
        <v>466</v>
      </c>
      <c r="G25" s="554">
        <f>KAPITALET!B15</f>
        <v>1481601000</v>
      </c>
      <c r="H25" s="555">
        <f t="shared" si="0"/>
        <v>0</v>
      </c>
    </row>
    <row r="26" spans="1:8" ht="13.5" thickBot="1">
      <c r="A26" s="541"/>
      <c r="B26" s="556" t="s">
        <v>441</v>
      </c>
      <c r="C26" s="557" t="s">
        <v>442</v>
      </c>
      <c r="D26" s="558">
        <f>'8 KAPITALI'!B12</f>
        <v>1481601000</v>
      </c>
      <c r="E26" s="559" t="s">
        <v>467</v>
      </c>
      <c r="F26" s="560" t="s">
        <v>468</v>
      </c>
      <c r="G26" s="561">
        <f>'8 KAPITALI'!D29</f>
        <v>1481601000</v>
      </c>
      <c r="H26" s="562">
        <f t="shared" si="0"/>
        <v>0</v>
      </c>
    </row>
    <row r="27" spans="1:8" ht="14.25" thickBot="1" thickTop="1">
      <c r="A27" s="541"/>
      <c r="B27" s="556" t="s">
        <v>469</v>
      </c>
      <c r="C27" s="557" t="s">
        <v>379</v>
      </c>
      <c r="D27" s="558">
        <f>'9 REZERVAT'!C27</f>
        <v>16104768.401</v>
      </c>
      <c r="E27" s="559" t="s">
        <v>452</v>
      </c>
      <c r="F27" s="560" t="s">
        <v>470</v>
      </c>
      <c r="G27" s="561">
        <f>KAPITALET!G15</f>
        <v>16104768.401</v>
      </c>
      <c r="H27" s="562">
        <f t="shared" si="0"/>
        <v>0</v>
      </c>
    </row>
    <row r="28" spans="1:8" ht="14.25" thickBot="1" thickTop="1">
      <c r="A28" s="541"/>
      <c r="B28" s="556" t="s">
        <v>443</v>
      </c>
      <c r="C28" s="557" t="s">
        <v>378</v>
      </c>
      <c r="D28" s="558">
        <f>'16 TE  PAGUESHME TE TJERA'!C18</f>
        <v>1658527</v>
      </c>
      <c r="E28" s="559" t="s">
        <v>471</v>
      </c>
      <c r="F28" s="560" t="s">
        <v>380</v>
      </c>
      <c r="G28" s="561">
        <f>'16 TE  PAGUESHME TE TJERA'!C40</f>
        <v>1658527</v>
      </c>
      <c r="H28" s="562">
        <f>D28-G28</f>
        <v>0</v>
      </c>
    </row>
    <row r="29" spans="1:8" ht="14.25" thickBot="1" thickTop="1">
      <c r="A29" s="541"/>
      <c r="B29" s="563" t="s">
        <v>444</v>
      </c>
      <c r="C29" s="564" t="s">
        <v>445</v>
      </c>
      <c r="D29" s="565">
        <f>'18 DIVIDENT'!J16</f>
        <v>0</v>
      </c>
      <c r="E29" s="566" t="s">
        <v>472</v>
      </c>
      <c r="F29" s="567" t="s">
        <v>473</v>
      </c>
      <c r="G29" s="568">
        <f>'18 DIVIDENT'!C31</f>
        <v>0</v>
      </c>
      <c r="H29" s="569">
        <f>G29-D29</f>
        <v>0</v>
      </c>
    </row>
    <row r="30" spans="1:8" ht="14.25" thickBot="1" thickTop="1">
      <c r="A30" s="541"/>
      <c r="B30" s="563" t="s">
        <v>444</v>
      </c>
      <c r="C30" s="564" t="s">
        <v>446</v>
      </c>
      <c r="D30" s="565">
        <f>'18 DIVIDENT'!E31</f>
        <v>0</v>
      </c>
      <c r="E30" s="559" t="s">
        <v>452</v>
      </c>
      <c r="F30" s="567" t="s">
        <v>474</v>
      </c>
      <c r="G30" s="568">
        <f>KAPITALET!H12</f>
        <v>0</v>
      </c>
      <c r="H30" s="569">
        <f>G30+D30</f>
        <v>0</v>
      </c>
    </row>
    <row r="31" spans="1:8" ht="13.5" thickTop="1">
      <c r="A31" s="541"/>
      <c r="B31" s="549"/>
      <c r="C31" s="550"/>
      <c r="D31" s="551"/>
      <c r="E31" s="552"/>
      <c r="F31" s="553"/>
      <c r="G31" s="554"/>
      <c r="H31" s="555"/>
    </row>
    <row r="32" spans="1:8" ht="13.5" thickBot="1">
      <c r="A32" s="541"/>
      <c r="B32" s="570"/>
      <c r="C32" s="571"/>
      <c r="D32" s="572"/>
      <c r="E32" s="573"/>
      <c r="F32" s="574"/>
      <c r="G32" s="575"/>
      <c r="H32" s="576"/>
    </row>
    <row r="33" spans="1:8" ht="13.5">
      <c r="A33" s="524"/>
      <c r="B33" s="525"/>
      <c r="C33" s="532"/>
      <c r="D33" s="527"/>
      <c r="E33" s="528"/>
      <c r="F33" s="529"/>
      <c r="G33" s="530"/>
      <c r="H33" s="531"/>
    </row>
    <row r="34" spans="1:8" ht="13.5">
      <c r="A34" s="524"/>
      <c r="B34" s="525"/>
      <c r="C34" s="532"/>
      <c r="D34" s="527"/>
      <c r="E34" s="528"/>
      <c r="F34" s="529"/>
      <c r="G34" s="530"/>
      <c r="H34" s="531"/>
    </row>
    <row r="35" spans="1:8" ht="13.5">
      <c r="A35" s="524"/>
      <c r="B35" s="525"/>
      <c r="C35" s="532"/>
      <c r="D35" s="527"/>
      <c r="E35" s="528"/>
      <c r="F35" s="529"/>
      <c r="G35" s="530"/>
      <c r="H35" s="531"/>
    </row>
    <row r="36" spans="1:8" ht="13.5">
      <c r="A36" s="524"/>
      <c r="B36" s="525"/>
      <c r="C36" s="532"/>
      <c r="D36" s="527"/>
      <c r="E36" s="528"/>
      <c r="F36" s="529"/>
      <c r="G36" s="530"/>
      <c r="H36" s="531"/>
    </row>
    <row r="37" spans="1:8" ht="13.5">
      <c r="A37" s="524"/>
      <c r="B37" s="525"/>
      <c r="C37" s="532"/>
      <c r="D37" s="527"/>
      <c r="E37" s="528"/>
      <c r="F37" s="529"/>
      <c r="G37" s="530"/>
      <c r="H37" s="531"/>
    </row>
    <row r="38" spans="1:8" ht="13.5">
      <c r="A38" s="524"/>
      <c r="B38" s="525"/>
      <c r="C38" s="532"/>
      <c r="D38" s="527"/>
      <c r="E38" s="528"/>
      <c r="F38" s="529"/>
      <c r="G38" s="530"/>
      <c r="H38" s="531"/>
    </row>
    <row r="39" spans="1:8" ht="13.5">
      <c r="A39" s="524"/>
      <c r="B39" s="525"/>
      <c r="C39" s="532"/>
      <c r="D39" s="527"/>
      <c r="E39" s="528"/>
      <c r="F39" s="529"/>
      <c r="G39" s="530"/>
      <c r="H39" s="531"/>
    </row>
    <row r="40" spans="1:8" ht="13.5">
      <c r="A40" s="524"/>
      <c r="B40" s="525"/>
      <c r="C40" s="532"/>
      <c r="D40" s="527"/>
      <c r="E40" s="528"/>
      <c r="F40" s="529"/>
      <c r="G40" s="530"/>
      <c r="H40" s="531"/>
    </row>
    <row r="41" spans="1:8" ht="13.5">
      <c r="A41" s="524"/>
      <c r="B41" s="525"/>
      <c r="C41" s="532"/>
      <c r="D41" s="527"/>
      <c r="E41" s="528"/>
      <c r="F41" s="529"/>
      <c r="G41" s="530"/>
      <c r="H41" s="531"/>
    </row>
    <row r="42" spans="1:8" ht="14.25" thickBot="1">
      <c r="A42" s="577"/>
      <c r="B42" s="578"/>
      <c r="C42" s="579"/>
      <c r="D42" s="580"/>
      <c r="E42" s="581"/>
      <c r="F42" s="582"/>
      <c r="G42" s="583"/>
      <c r="H42" s="584"/>
    </row>
  </sheetData>
  <sheetProtection/>
  <printOptions/>
  <pageMargins left="0.25" right="0.41" top="1" bottom="1" header="0.5" footer="0.5"/>
  <pageSetup horizontalDpi="600" verticalDpi="600" orientation="landscape" paperSize="9" scale="66" r:id="rId2"/>
  <drawing r:id="rId1"/>
</worksheet>
</file>

<file path=xl/worksheets/sheet3.xml><?xml version="1.0" encoding="utf-8"?>
<worksheet xmlns="http://schemas.openxmlformats.org/spreadsheetml/2006/main" xmlns:r="http://schemas.openxmlformats.org/officeDocument/2006/relationships">
  <dimension ref="A1:P33"/>
  <sheetViews>
    <sheetView tabSelected="1" zoomScalePageLayoutView="0" workbookViewId="0" topLeftCell="A1">
      <selection activeCell="G35" sqref="G35"/>
    </sheetView>
  </sheetViews>
  <sheetFormatPr defaultColWidth="9.140625" defaultRowHeight="12.75"/>
  <cols>
    <col min="1" max="1" width="21.140625" style="0" customWidth="1"/>
    <col min="2" max="2" width="32.00390625" style="0" customWidth="1"/>
    <col min="3" max="3" width="1.57421875" style="0" customWidth="1"/>
    <col min="4" max="4" width="6.57421875" style="0" customWidth="1"/>
    <col min="10" max="10" width="1.8515625" style="0" customWidth="1"/>
  </cols>
  <sheetData>
    <row r="1" spans="1:14" ht="14.25" thickBot="1">
      <c r="A1" s="359" t="str">
        <f>'[1]PROPERTIES'!F16</f>
        <v>KODI : </v>
      </c>
      <c r="B1" s="360" t="str">
        <f>'TE DHENA'!$G$16</f>
        <v>ALM</v>
      </c>
      <c r="C1" s="361"/>
      <c r="D1" s="361"/>
      <c r="E1" s="361"/>
      <c r="F1" s="361"/>
      <c r="G1" s="361"/>
      <c r="H1" s="361"/>
      <c r="I1" s="361"/>
      <c r="J1" s="361"/>
      <c r="K1" s="361"/>
      <c r="L1" s="361"/>
      <c r="M1" s="361"/>
      <c r="N1" s="361"/>
    </row>
    <row r="2" spans="1:14" ht="13.5">
      <c r="A2" s="875" t="str">
        <f>'TE DHENA'!$B$16</f>
        <v>SHOQERIA: </v>
      </c>
      <c r="B2" s="363" t="str">
        <f>VLOOKUP('TE DHENA'!$C$16,DATA!$B$3:$C$30,2,FALSE)</f>
        <v>ALUMIL ALBANIA SHPK</v>
      </c>
      <c r="C2" s="361"/>
      <c r="D2" s="361"/>
      <c r="E2" s="361"/>
      <c r="F2" s="361"/>
      <c r="G2" s="361"/>
      <c r="H2" s="361"/>
      <c r="I2" s="361"/>
      <c r="J2" s="361"/>
      <c r="K2" s="361"/>
      <c r="L2" s="361"/>
      <c r="M2" s="361"/>
      <c r="N2" s="361"/>
    </row>
    <row r="3" spans="1:14" ht="13.5">
      <c r="A3" s="362" t="str">
        <f>'[1]PROPERTIES'!B18</f>
        <v>PERIUDHA(VITI/Q): </v>
      </c>
      <c r="B3" s="363" t="str">
        <f>'TE DHENA'!$G$18&amp;" -"&amp;'TE DHENA'!$J$18</f>
        <v>01/01/2013 -31/12/2013</v>
      </c>
      <c r="C3" s="361"/>
      <c r="D3" s="361"/>
      <c r="E3" s="361"/>
      <c r="F3" s="361"/>
      <c r="G3" s="361"/>
      <c r="H3" s="361"/>
      <c r="I3" s="361"/>
      <c r="J3" s="361"/>
      <c r="K3" s="361"/>
      <c r="L3" s="361"/>
      <c r="M3" s="361"/>
      <c r="N3" s="361"/>
    </row>
    <row r="4" spans="1:14" ht="13.5">
      <c r="A4" s="362" t="str">
        <f>'[1]PROPERTIES'!B22</f>
        <v>MONEDHA : </v>
      </c>
      <c r="B4" s="363" t="str">
        <f>'TE DHENA'!$C$22</f>
        <v>ALL</v>
      </c>
      <c r="C4" s="361"/>
      <c r="D4" s="361"/>
      <c r="E4" s="361"/>
      <c r="F4" s="361"/>
      <c r="G4" s="361"/>
      <c r="H4" s="361"/>
      <c r="I4" s="361"/>
      <c r="J4" s="361"/>
      <c r="K4" s="361"/>
      <c r="L4" s="361"/>
      <c r="M4" s="361"/>
      <c r="N4" s="361"/>
    </row>
    <row r="5" spans="1:14" ht="14.25" thickBot="1">
      <c r="A5" s="364" t="str">
        <f>'[1]PROPERTIES'!B24</f>
        <v>AUTORI : </v>
      </c>
      <c r="B5" s="778" t="str">
        <f>'TE DHENA'!$C$24</f>
        <v>Renata Fejzaj</v>
      </c>
      <c r="C5" s="361"/>
      <c r="D5" s="361"/>
      <c r="E5" s="361"/>
      <c r="F5" s="361"/>
      <c r="G5" s="361"/>
      <c r="H5" s="361"/>
      <c r="I5" s="361"/>
      <c r="J5" s="361"/>
      <c r="K5" s="361"/>
      <c r="L5" s="361"/>
      <c r="M5" s="361"/>
      <c r="N5" s="361"/>
    </row>
    <row r="6" spans="1:14" ht="13.5">
      <c r="A6" s="361"/>
      <c r="B6" s="361"/>
      <c r="C6" s="361"/>
      <c r="D6" s="361"/>
      <c r="E6" s="361"/>
      <c r="F6" s="361"/>
      <c r="G6" s="361"/>
      <c r="H6" s="361"/>
      <c r="I6" s="361"/>
      <c r="J6" s="361"/>
      <c r="K6" s="361"/>
      <c r="L6" s="361"/>
      <c r="M6" s="361"/>
      <c r="N6" s="361"/>
    </row>
    <row r="7" spans="1:14" ht="14.25" thickBot="1">
      <c r="A7" s="361"/>
      <c r="B7" s="361"/>
      <c r="C7" s="361"/>
      <c r="D7" s="361"/>
      <c r="E7" s="361"/>
      <c r="F7" s="361"/>
      <c r="G7" s="361"/>
      <c r="H7" s="361"/>
      <c r="I7" s="361"/>
      <c r="J7" s="361"/>
      <c r="K7" s="361"/>
      <c r="L7" s="361"/>
      <c r="M7" s="361"/>
      <c r="N7" s="361"/>
    </row>
    <row r="8" spans="1:16" ht="30" customHeight="1">
      <c r="A8" s="853" t="s">
        <v>491</v>
      </c>
      <c r="B8" s="854"/>
      <c r="C8" s="361"/>
      <c r="D8" s="865" t="s">
        <v>500</v>
      </c>
      <c r="E8" s="866"/>
      <c r="F8" s="866"/>
      <c r="G8" s="866"/>
      <c r="H8" s="866"/>
      <c r="I8" s="867"/>
      <c r="J8" s="361"/>
      <c r="K8" s="865" t="s">
        <v>511</v>
      </c>
      <c r="L8" s="866"/>
      <c r="M8" s="866"/>
      <c r="N8" s="866"/>
      <c r="O8" s="866"/>
      <c r="P8" s="867"/>
    </row>
    <row r="9" spans="1:16" ht="30" customHeight="1">
      <c r="A9" s="855" t="s">
        <v>492</v>
      </c>
      <c r="B9" s="856"/>
      <c r="C9" s="365"/>
      <c r="D9" s="868" t="s">
        <v>501</v>
      </c>
      <c r="E9" s="852"/>
      <c r="F9" s="852"/>
      <c r="G9" s="852"/>
      <c r="H9" s="852"/>
      <c r="I9" s="869"/>
      <c r="J9" s="365"/>
      <c r="K9" s="868" t="s">
        <v>512</v>
      </c>
      <c r="L9" s="852"/>
      <c r="M9" s="852"/>
      <c r="N9" s="852"/>
      <c r="O9" s="852"/>
      <c r="P9" s="869"/>
    </row>
    <row r="10" spans="1:16" ht="30" customHeight="1">
      <c r="A10" s="857" t="s">
        <v>494</v>
      </c>
      <c r="B10" s="856"/>
      <c r="C10" s="365"/>
      <c r="D10" s="868" t="s">
        <v>502</v>
      </c>
      <c r="E10" s="852"/>
      <c r="F10" s="852"/>
      <c r="G10" s="852"/>
      <c r="H10" s="852"/>
      <c r="I10" s="869"/>
      <c r="J10" s="365"/>
      <c r="K10" s="868" t="s">
        <v>513</v>
      </c>
      <c r="L10" s="852"/>
      <c r="M10" s="852"/>
      <c r="N10" s="852"/>
      <c r="O10" s="852"/>
      <c r="P10" s="869"/>
    </row>
    <row r="11" spans="1:16" ht="30" customHeight="1">
      <c r="A11" s="858" t="s">
        <v>495</v>
      </c>
      <c r="B11" s="856"/>
      <c r="C11" s="365"/>
      <c r="D11" s="868" t="s">
        <v>503</v>
      </c>
      <c r="E11" s="852"/>
      <c r="F11" s="852"/>
      <c r="G11" s="852"/>
      <c r="H11" s="852"/>
      <c r="I11" s="869"/>
      <c r="J11" s="365"/>
      <c r="K11" s="868" t="s">
        <v>514</v>
      </c>
      <c r="L11" s="852"/>
      <c r="M11" s="852"/>
      <c r="N11" s="852"/>
      <c r="O11" s="852"/>
      <c r="P11" s="869"/>
    </row>
    <row r="12" spans="1:16" ht="30" customHeight="1">
      <c r="A12" s="858" t="s">
        <v>493</v>
      </c>
      <c r="B12" s="859"/>
      <c r="C12" s="365"/>
      <c r="D12" s="868" t="s">
        <v>504</v>
      </c>
      <c r="E12" s="852"/>
      <c r="F12" s="852"/>
      <c r="G12" s="852"/>
      <c r="H12" s="852"/>
      <c r="I12" s="869"/>
      <c r="J12" s="365"/>
      <c r="K12" s="868" t="s">
        <v>515</v>
      </c>
      <c r="L12" s="852"/>
      <c r="M12" s="852"/>
      <c r="N12" s="852"/>
      <c r="O12" s="852"/>
      <c r="P12" s="869"/>
    </row>
    <row r="13" spans="1:16" ht="30" customHeight="1">
      <c r="A13" s="860"/>
      <c r="B13" s="861"/>
      <c r="C13" s="365"/>
      <c r="D13" s="868" t="s">
        <v>505</v>
      </c>
      <c r="E13" s="852"/>
      <c r="F13" s="852"/>
      <c r="G13" s="852"/>
      <c r="H13" s="852"/>
      <c r="I13" s="869"/>
      <c r="J13" s="365"/>
      <c r="K13" s="868" t="s">
        <v>518</v>
      </c>
      <c r="L13" s="852"/>
      <c r="M13" s="852"/>
      <c r="N13" s="852"/>
      <c r="O13" s="852"/>
      <c r="P13" s="869"/>
    </row>
    <row r="14" spans="1:16" ht="30" customHeight="1">
      <c r="A14" s="862" t="s">
        <v>496</v>
      </c>
      <c r="B14" s="856"/>
      <c r="C14" s="365"/>
      <c r="D14" s="868" t="s">
        <v>519</v>
      </c>
      <c r="E14" s="852"/>
      <c r="F14" s="852"/>
      <c r="G14" s="852"/>
      <c r="H14" s="852"/>
      <c r="I14" s="869"/>
      <c r="J14" s="365"/>
      <c r="K14" s="868" t="s">
        <v>516</v>
      </c>
      <c r="L14" s="852"/>
      <c r="M14" s="852"/>
      <c r="N14" s="852"/>
      <c r="O14" s="852"/>
      <c r="P14" s="869"/>
    </row>
    <row r="15" spans="1:16" ht="30" customHeight="1">
      <c r="A15" s="862" t="s">
        <v>497</v>
      </c>
      <c r="B15" s="856"/>
      <c r="C15" s="365"/>
      <c r="D15" s="868" t="s">
        <v>506</v>
      </c>
      <c r="E15" s="852"/>
      <c r="F15" s="852"/>
      <c r="G15" s="852"/>
      <c r="H15" s="852"/>
      <c r="I15" s="869"/>
      <c r="J15" s="365"/>
      <c r="K15" s="868" t="s">
        <v>517</v>
      </c>
      <c r="L15" s="852"/>
      <c r="M15" s="852"/>
      <c r="N15" s="852"/>
      <c r="O15" s="852"/>
      <c r="P15" s="869"/>
    </row>
    <row r="16" spans="1:16" ht="30" customHeight="1">
      <c r="A16" s="860"/>
      <c r="B16" s="861"/>
      <c r="C16" s="365"/>
      <c r="D16" s="868" t="s">
        <v>507</v>
      </c>
      <c r="E16" s="852"/>
      <c r="F16" s="852"/>
      <c r="G16" s="852"/>
      <c r="H16" s="852"/>
      <c r="I16" s="869"/>
      <c r="J16" s="365"/>
      <c r="K16" s="868"/>
      <c r="L16" s="852"/>
      <c r="M16" s="852"/>
      <c r="N16" s="852"/>
      <c r="O16" s="852"/>
      <c r="P16" s="869"/>
    </row>
    <row r="17" spans="1:16" ht="30" customHeight="1">
      <c r="A17" s="857" t="s">
        <v>498</v>
      </c>
      <c r="B17" s="856"/>
      <c r="C17" s="365"/>
      <c r="D17" s="868" t="s">
        <v>508</v>
      </c>
      <c r="E17" s="852"/>
      <c r="F17" s="852"/>
      <c r="G17" s="852"/>
      <c r="H17" s="852"/>
      <c r="I17" s="869"/>
      <c r="J17" s="365"/>
      <c r="K17" s="868"/>
      <c r="L17" s="852"/>
      <c r="M17" s="852"/>
      <c r="N17" s="852"/>
      <c r="O17" s="852"/>
      <c r="P17" s="869"/>
    </row>
    <row r="18" spans="1:16" ht="30" customHeight="1">
      <c r="A18" s="858" t="s">
        <v>499</v>
      </c>
      <c r="B18" s="856"/>
      <c r="C18" s="365"/>
      <c r="D18" s="868" t="s">
        <v>509</v>
      </c>
      <c r="E18" s="852"/>
      <c r="F18" s="852"/>
      <c r="G18" s="852"/>
      <c r="H18" s="852"/>
      <c r="I18" s="869"/>
      <c r="J18" s="365"/>
      <c r="K18" s="868"/>
      <c r="L18" s="852"/>
      <c r="M18" s="852"/>
      <c r="N18" s="852"/>
      <c r="O18" s="852"/>
      <c r="P18" s="869"/>
    </row>
    <row r="19" spans="1:16" ht="30" customHeight="1" thickBot="1">
      <c r="A19" s="863"/>
      <c r="B19" s="864"/>
      <c r="C19" s="365"/>
      <c r="D19" s="870" t="s">
        <v>510</v>
      </c>
      <c r="E19" s="871"/>
      <c r="F19" s="871"/>
      <c r="G19" s="871"/>
      <c r="H19" s="871"/>
      <c r="I19" s="872"/>
      <c r="J19" s="365"/>
      <c r="K19" s="870"/>
      <c r="L19" s="871"/>
      <c r="M19" s="871"/>
      <c r="N19" s="871"/>
      <c r="O19" s="871"/>
      <c r="P19" s="872"/>
    </row>
    <row r="20" spans="1:14" ht="13.5">
      <c r="A20" s="365"/>
      <c r="B20" s="365"/>
      <c r="C20" s="365"/>
      <c r="D20" s="365"/>
      <c r="E20" s="365"/>
      <c r="F20" s="365"/>
      <c r="G20" s="365"/>
      <c r="H20" s="365"/>
      <c r="I20" s="365"/>
      <c r="J20" s="365"/>
      <c r="K20" s="365"/>
      <c r="L20" s="365"/>
      <c r="M20" s="365"/>
      <c r="N20" s="365"/>
    </row>
    <row r="21" spans="1:14" ht="13.5">
      <c r="A21" s="365"/>
      <c r="B21" s="365"/>
      <c r="C21" s="365"/>
      <c r="D21" s="365"/>
      <c r="E21" s="365"/>
      <c r="F21" s="365"/>
      <c r="G21" s="365"/>
      <c r="H21" s="365"/>
      <c r="I21" s="365"/>
      <c r="J21" s="365"/>
      <c r="K21" s="365"/>
      <c r="L21" s="365"/>
      <c r="M21" s="365"/>
      <c r="N21" s="365"/>
    </row>
    <row r="22" spans="1:14" ht="13.5">
      <c r="A22" s="365"/>
      <c r="B22" s="365"/>
      <c r="C22" s="365"/>
      <c r="D22" s="365"/>
      <c r="E22" s="365"/>
      <c r="F22" s="365"/>
      <c r="G22" s="365"/>
      <c r="H22" s="365"/>
      <c r="I22" s="365"/>
      <c r="J22" s="365"/>
      <c r="K22" s="365"/>
      <c r="L22" s="365"/>
      <c r="M22" s="365"/>
      <c r="N22" s="365"/>
    </row>
    <row r="23" spans="1:14" ht="13.5">
      <c r="A23" s="365"/>
      <c r="B23" s="365"/>
      <c r="C23" s="365"/>
      <c r="D23" s="365"/>
      <c r="E23" s="365"/>
      <c r="F23" s="365"/>
      <c r="G23" s="365"/>
      <c r="H23" s="365"/>
      <c r="I23" s="365"/>
      <c r="J23" s="365"/>
      <c r="K23" s="365"/>
      <c r="L23" s="365"/>
      <c r="M23" s="365"/>
      <c r="N23" s="365"/>
    </row>
    <row r="24" spans="1:14" ht="13.5">
      <c r="A24" s="365"/>
      <c r="B24" s="365"/>
      <c r="C24" s="365"/>
      <c r="D24" s="365"/>
      <c r="E24" s="365"/>
      <c r="F24" s="365"/>
      <c r="G24" s="365"/>
      <c r="H24" s="365"/>
      <c r="I24" s="365"/>
      <c r="J24" s="365"/>
      <c r="K24" s="365"/>
      <c r="L24" s="365"/>
      <c r="M24" s="365"/>
      <c r="N24" s="365"/>
    </row>
    <row r="25" spans="1:14" ht="13.5">
      <c r="A25" s="365"/>
      <c r="B25" s="365"/>
      <c r="C25" s="365"/>
      <c r="D25" s="365"/>
      <c r="E25" s="365"/>
      <c r="F25" s="365"/>
      <c r="G25" s="365"/>
      <c r="H25" s="365"/>
      <c r="I25" s="365"/>
      <c r="J25" s="365"/>
      <c r="K25" s="365"/>
      <c r="L25" s="365"/>
      <c r="M25" s="365"/>
      <c r="N25" s="365"/>
    </row>
    <row r="26" spans="1:14" ht="13.5">
      <c r="A26" s="365"/>
      <c r="B26" s="365"/>
      <c r="C26" s="365"/>
      <c r="D26" s="365"/>
      <c r="E26" s="365"/>
      <c r="F26" s="365"/>
      <c r="G26" s="365"/>
      <c r="H26" s="365"/>
      <c r="I26" s="365"/>
      <c r="J26" s="365"/>
      <c r="K26" s="365"/>
      <c r="L26" s="365"/>
      <c r="M26" s="365"/>
      <c r="N26" s="365"/>
    </row>
    <row r="27" spans="1:14" ht="13.5">
      <c r="A27" s="365"/>
      <c r="B27" s="365"/>
      <c r="C27" s="365"/>
      <c r="D27" s="365"/>
      <c r="E27" s="365"/>
      <c r="F27" s="365"/>
      <c r="G27" s="365"/>
      <c r="H27" s="365"/>
      <c r="I27" s="365"/>
      <c r="J27" s="365"/>
      <c r="K27" s="365"/>
      <c r="L27" s="365"/>
      <c r="M27" s="365"/>
      <c r="N27" s="365"/>
    </row>
    <row r="28" spans="1:14" ht="13.5">
      <c r="A28" s="365"/>
      <c r="B28" s="365"/>
      <c r="C28" s="365"/>
      <c r="D28" s="365"/>
      <c r="E28" s="365"/>
      <c r="F28" s="365"/>
      <c r="G28" s="365"/>
      <c r="H28" s="365"/>
      <c r="I28" s="365"/>
      <c r="J28" s="365"/>
      <c r="K28" s="365"/>
      <c r="L28" s="365"/>
      <c r="M28" s="365"/>
      <c r="N28" s="365"/>
    </row>
    <row r="29" spans="1:14" ht="13.5">
      <c r="A29" s="365"/>
      <c r="B29" s="365"/>
      <c r="C29" s="365"/>
      <c r="D29" s="365"/>
      <c r="E29" s="365"/>
      <c r="F29" s="365"/>
      <c r="G29" s="365"/>
      <c r="H29" s="365"/>
      <c r="I29" s="365"/>
      <c r="J29" s="365"/>
      <c r="K29" s="365"/>
      <c r="L29" s="365"/>
      <c r="M29" s="365"/>
      <c r="N29" s="365"/>
    </row>
    <row r="30" spans="1:14" ht="13.5">
      <c r="A30" s="365"/>
      <c r="B30" s="365"/>
      <c r="C30" s="365"/>
      <c r="D30" s="365"/>
      <c r="E30" s="365"/>
      <c r="F30" s="365"/>
      <c r="G30" s="365"/>
      <c r="H30" s="365"/>
      <c r="I30" s="365"/>
      <c r="J30" s="365"/>
      <c r="K30" s="365"/>
      <c r="L30" s="365"/>
      <c r="M30" s="365"/>
      <c r="N30" s="365"/>
    </row>
    <row r="31" spans="1:14" ht="13.5">
      <c r="A31" s="365"/>
      <c r="B31" s="365"/>
      <c r="C31" s="365"/>
      <c r="D31" s="365"/>
      <c r="E31" s="365"/>
      <c r="F31" s="365"/>
      <c r="G31" s="365"/>
      <c r="H31" s="365"/>
      <c r="I31" s="365"/>
      <c r="J31" s="365"/>
      <c r="K31" s="365"/>
      <c r="L31" s="365"/>
      <c r="M31" s="365"/>
      <c r="N31" s="365"/>
    </row>
    <row r="32" spans="1:14" ht="13.5">
      <c r="A32" s="365"/>
      <c r="B32" s="365"/>
      <c r="C32" s="365"/>
      <c r="D32" s="365"/>
      <c r="E32" s="365"/>
      <c r="F32" s="365"/>
      <c r="G32" s="365"/>
      <c r="H32" s="365"/>
      <c r="I32" s="365"/>
      <c r="J32" s="365"/>
      <c r="K32" s="365"/>
      <c r="L32" s="365"/>
      <c r="M32" s="365"/>
      <c r="N32" s="365"/>
    </row>
    <row r="33" spans="1:14" ht="13.5">
      <c r="A33" s="365"/>
      <c r="B33" s="365"/>
      <c r="C33" s="365"/>
      <c r="D33" s="365"/>
      <c r="E33" s="365"/>
      <c r="F33" s="365"/>
      <c r="G33" s="365"/>
      <c r="H33" s="365"/>
      <c r="I33" s="365"/>
      <c r="J33" s="365"/>
      <c r="K33" s="365"/>
      <c r="L33" s="365"/>
      <c r="M33" s="365"/>
      <c r="N33" s="365"/>
    </row>
  </sheetData>
  <sheetProtection/>
  <printOptions/>
  <pageMargins left="0.75" right="0.75" top="1" bottom="1" header="0.5" footer="0.5"/>
  <pageSetup horizontalDpi="600" verticalDpi="600" orientation="landscape" paperSize="9" scale="80" r:id="rId2"/>
  <drawing r:id="rId1"/>
</worksheet>
</file>

<file path=xl/worksheets/sheet30.xml><?xml version="1.0" encoding="utf-8"?>
<worksheet xmlns="http://schemas.openxmlformats.org/spreadsheetml/2006/main" xmlns:r="http://schemas.openxmlformats.org/officeDocument/2006/relationships">
  <dimension ref="A1:J65"/>
  <sheetViews>
    <sheetView tabSelected="1" zoomScalePageLayoutView="0" workbookViewId="0" topLeftCell="A46">
      <selection activeCell="G35" sqref="G35"/>
    </sheetView>
  </sheetViews>
  <sheetFormatPr defaultColWidth="9.140625" defaultRowHeight="12.75"/>
  <cols>
    <col min="2" max="2" width="12.57421875" style="0" customWidth="1"/>
    <col min="3" max="3" width="12.421875" style="0" customWidth="1"/>
    <col min="4" max="4" width="12.57421875" style="0" customWidth="1"/>
    <col min="5" max="5" width="10.00390625" style="0" customWidth="1"/>
    <col min="6" max="6" width="4.28125" style="0" customWidth="1"/>
    <col min="7" max="7" width="4.421875" style="0" customWidth="1"/>
    <col min="8" max="8" width="16.7109375" style="0" customWidth="1"/>
    <col min="9" max="9" width="3.8515625" style="0" customWidth="1"/>
    <col min="10" max="10" width="19.7109375" style="0" customWidth="1"/>
  </cols>
  <sheetData>
    <row r="1" spans="6:9" ht="12.75">
      <c r="F1" s="28"/>
      <c r="I1" s="993"/>
    </row>
    <row r="2" spans="1:10" ht="12.75">
      <c r="A2" s="994" t="s">
        <v>637</v>
      </c>
      <c r="E2" s="28"/>
      <c r="F2" s="995"/>
      <c r="G2" s="996" t="s">
        <v>638</v>
      </c>
      <c r="H2" s="996"/>
      <c r="I2" s="997"/>
      <c r="J2" s="998"/>
    </row>
    <row r="3" spans="1:10" ht="12.75">
      <c r="A3" s="994" t="s">
        <v>639</v>
      </c>
      <c r="E3" s="28"/>
      <c r="F3" s="995"/>
      <c r="G3" s="28" t="s">
        <v>640</v>
      </c>
      <c r="H3" s="28" t="s">
        <v>641</v>
      </c>
      <c r="I3" s="999"/>
      <c r="J3" s="995"/>
    </row>
    <row r="4" spans="5:10" ht="12.75">
      <c r="E4" s="28"/>
      <c r="F4" s="995"/>
      <c r="G4" s="1000"/>
      <c r="H4" s="1000"/>
      <c r="I4" s="1001"/>
      <c r="J4" s="1002"/>
    </row>
    <row r="5" spans="1:9" ht="12.75">
      <c r="A5" s="1000"/>
      <c r="E5" s="28"/>
      <c r="F5" s="28"/>
      <c r="I5" s="993"/>
    </row>
    <row r="6" spans="1:9" ht="12.75">
      <c r="A6" s="1003" t="s">
        <v>642</v>
      </c>
      <c r="B6" s="1004" t="s">
        <v>643</v>
      </c>
      <c r="C6" s="1004"/>
      <c r="D6" s="1004"/>
      <c r="E6" s="998"/>
      <c r="F6" s="28"/>
      <c r="G6" s="1005"/>
      <c r="H6" s="997" t="s">
        <v>644</v>
      </c>
      <c r="I6" s="1006"/>
    </row>
    <row r="7" spans="1:9" ht="12.75">
      <c r="A7" s="1007" t="s">
        <v>645</v>
      </c>
      <c r="B7" s="1004"/>
      <c r="C7" s="1004" t="str">
        <f>KONTROLL!C2</f>
        <v>ALUMIL ALBANIA SHPK</v>
      </c>
      <c r="D7" s="1004"/>
      <c r="E7" s="995"/>
      <c r="F7" s="28"/>
      <c r="G7" s="1007"/>
      <c r="H7" s="1001" t="s">
        <v>646</v>
      </c>
      <c r="I7" s="1008"/>
    </row>
    <row r="8" spans="1:9" ht="12.75">
      <c r="A8" s="1007" t="s">
        <v>647</v>
      </c>
      <c r="B8" s="1004" t="s">
        <v>648</v>
      </c>
      <c r="C8" s="1004"/>
      <c r="D8" s="1004"/>
      <c r="E8" s="995"/>
      <c r="F8" s="28"/>
      <c r="G8" s="1009"/>
      <c r="H8" s="1001">
        <v>2013</v>
      </c>
      <c r="I8" s="1010"/>
    </row>
    <row r="9" spans="1:9" ht="12.75">
      <c r="A9" s="1009"/>
      <c r="B9" s="1000"/>
      <c r="C9" s="1000"/>
      <c r="D9" s="1000"/>
      <c r="E9" s="1002"/>
      <c r="F9" s="28"/>
      <c r="G9" s="1009"/>
      <c r="H9" s="1000"/>
      <c r="I9" s="999"/>
    </row>
    <row r="10" spans="1:9" ht="12.75">
      <c r="A10" s="996"/>
      <c r="B10" s="28"/>
      <c r="C10" s="28"/>
      <c r="D10" s="28"/>
      <c r="E10" s="28"/>
      <c r="F10" s="28"/>
      <c r="I10" s="993"/>
    </row>
    <row r="11" spans="1:10" ht="12.75">
      <c r="A11" s="1011"/>
      <c r="B11" s="1012" t="s">
        <v>649</v>
      </c>
      <c r="C11" s="1011"/>
      <c r="D11" s="1011"/>
      <c r="E11" s="1011"/>
      <c r="F11" s="1011"/>
      <c r="G11" s="1013" t="s">
        <v>650</v>
      </c>
      <c r="H11" s="1099"/>
      <c r="I11" s="1100"/>
      <c r="J11" s="1013" t="s">
        <v>651</v>
      </c>
    </row>
    <row r="12" spans="1:10" ht="12.75">
      <c r="A12" s="1012" t="s">
        <v>652</v>
      </c>
      <c r="B12" s="1011"/>
      <c r="C12" s="1011"/>
      <c r="D12" s="1011"/>
      <c r="E12" s="1011"/>
      <c r="F12" s="1011"/>
      <c r="G12" s="1014">
        <v>1</v>
      </c>
      <c r="H12" s="1095">
        <f>'FITIM HUMBJE'!G15+'FITIM HUMBJE'!G18+'FITIM HUMBJE'!G29</f>
        <v>1754792494.6107836</v>
      </c>
      <c r="I12" s="1014">
        <v>2</v>
      </c>
      <c r="J12" s="1095">
        <f>H12</f>
        <v>1754792494.6107836</v>
      </c>
    </row>
    <row r="13" spans="1:10" ht="12.75">
      <c r="A13" t="s">
        <v>1</v>
      </c>
      <c r="G13" s="1015">
        <v>3</v>
      </c>
      <c r="H13" s="1024">
        <f>'FITIM HUMBJE'!C16+'FITIM HUMBJE'!C20+'FITIM HUMBJE'!C21+'FITIM HUMBJE'!C22+'FITIM HUMBJE'!C23</f>
        <v>1752160110.1851892</v>
      </c>
      <c r="I13" s="1015">
        <v>4</v>
      </c>
      <c r="J13" s="1024">
        <f>H13</f>
        <v>1752160110.1851892</v>
      </c>
    </row>
    <row r="14" spans="1:10" ht="12.75">
      <c r="A14" s="1016" t="s">
        <v>653</v>
      </c>
      <c r="G14" s="1017"/>
      <c r="H14" s="1096"/>
      <c r="I14" s="1015">
        <v>5</v>
      </c>
      <c r="J14" s="1024">
        <f>SUM(J15:J38)</f>
        <v>13011664.49</v>
      </c>
    </row>
    <row r="15" spans="1:10" ht="12.75">
      <c r="A15" s="1" t="s">
        <v>654</v>
      </c>
      <c r="G15" s="1017"/>
      <c r="H15" s="1096"/>
      <c r="I15" s="1015">
        <v>6</v>
      </c>
      <c r="J15" s="1092">
        <v>0</v>
      </c>
    </row>
    <row r="16" spans="1:10" ht="12.75">
      <c r="A16" s="1" t="s">
        <v>655</v>
      </c>
      <c r="G16" s="1017"/>
      <c r="H16" s="1096"/>
      <c r="I16" s="1015">
        <v>7</v>
      </c>
      <c r="J16" s="1092">
        <v>0</v>
      </c>
    </row>
    <row r="17" spans="1:10" ht="12.75">
      <c r="A17" s="1018" t="s">
        <v>656</v>
      </c>
      <c r="G17" s="1017"/>
      <c r="H17" s="1096"/>
      <c r="I17" s="1015">
        <v>8</v>
      </c>
      <c r="J17" s="1092">
        <v>0</v>
      </c>
    </row>
    <row r="18" spans="1:10" ht="12.75">
      <c r="A18" s="1" t="s">
        <v>657</v>
      </c>
      <c r="G18" s="1017"/>
      <c r="H18" s="1096"/>
      <c r="I18" s="1015"/>
      <c r="J18" s="1092">
        <v>0</v>
      </c>
    </row>
    <row r="19" spans="1:10" ht="12.75">
      <c r="A19" s="1" t="s">
        <v>658</v>
      </c>
      <c r="G19" s="1017"/>
      <c r="H19" s="1096"/>
      <c r="I19" s="1015">
        <v>9</v>
      </c>
      <c r="J19" s="1092">
        <v>0</v>
      </c>
    </row>
    <row r="20" spans="1:10" ht="12.75">
      <c r="A20" s="1018" t="s">
        <v>659</v>
      </c>
      <c r="G20" s="1017"/>
      <c r="H20" s="1096"/>
      <c r="I20" s="1015">
        <v>10</v>
      </c>
      <c r="J20" s="1092">
        <v>0</v>
      </c>
    </row>
    <row r="21" spans="1:10" ht="12.75">
      <c r="A21" s="1" t="s">
        <v>660</v>
      </c>
      <c r="G21" s="1017"/>
      <c r="H21" s="1096"/>
      <c r="I21" s="1015">
        <v>11</v>
      </c>
      <c r="J21" s="1092">
        <v>0</v>
      </c>
    </row>
    <row r="22" spans="1:10" ht="12.75">
      <c r="A22" s="1018" t="s">
        <v>661</v>
      </c>
      <c r="G22" s="1017"/>
      <c r="H22" s="1096"/>
      <c r="I22" s="1015">
        <v>12</v>
      </c>
      <c r="J22" s="1092">
        <v>0</v>
      </c>
    </row>
    <row r="23" spans="1:10" ht="12.75">
      <c r="A23" s="1018" t="s">
        <v>662</v>
      </c>
      <c r="G23" s="1017"/>
      <c r="H23" s="1096"/>
      <c r="I23" s="1015"/>
      <c r="J23" s="1092">
        <v>0</v>
      </c>
    </row>
    <row r="24" spans="1:10" ht="12.75">
      <c r="A24" s="1018" t="s">
        <v>663</v>
      </c>
      <c r="G24" s="1017"/>
      <c r="H24" s="1096"/>
      <c r="I24" s="1015">
        <v>13</v>
      </c>
      <c r="J24" s="1024">
        <f>'17 TATIM FITIMI'!D36</f>
        <v>4005570</v>
      </c>
    </row>
    <row r="25" spans="1:10" ht="12.75">
      <c r="A25" s="1" t="s">
        <v>664</v>
      </c>
      <c r="G25" s="1017"/>
      <c r="H25" s="1096"/>
      <c r="I25" s="1015">
        <v>14</v>
      </c>
      <c r="J25" s="1092">
        <v>0</v>
      </c>
    </row>
    <row r="26" spans="1:10" ht="12.75">
      <c r="A26" s="1" t="s">
        <v>665</v>
      </c>
      <c r="G26" s="1017"/>
      <c r="H26" s="1096"/>
      <c r="I26" s="1015">
        <v>15</v>
      </c>
      <c r="J26" s="1092">
        <v>0</v>
      </c>
    </row>
    <row r="27" spans="1:10" ht="12.75">
      <c r="A27" s="1" t="s">
        <v>666</v>
      </c>
      <c r="G27" s="1017"/>
      <c r="H27" s="1096"/>
      <c r="I27" s="1015"/>
      <c r="J27" s="1092">
        <v>0</v>
      </c>
    </row>
    <row r="28" spans="1:10" ht="12.75">
      <c r="A28" s="1" t="s">
        <v>667</v>
      </c>
      <c r="G28" s="1017"/>
      <c r="H28" s="1096"/>
      <c r="I28" s="1015">
        <v>16</v>
      </c>
      <c r="J28" s="1024">
        <v>0</v>
      </c>
    </row>
    <row r="29" spans="1:10" ht="12.75">
      <c r="A29" s="1" t="s">
        <v>668</v>
      </c>
      <c r="G29" s="1017"/>
      <c r="H29" s="1096"/>
      <c r="I29" s="1015">
        <v>17</v>
      </c>
      <c r="J29" s="1092">
        <v>0</v>
      </c>
    </row>
    <row r="30" spans="1:10" ht="12.75">
      <c r="A30" s="1" t="s">
        <v>669</v>
      </c>
      <c r="G30" s="1017"/>
      <c r="H30" s="1096"/>
      <c r="I30" s="1015">
        <v>18</v>
      </c>
      <c r="J30" s="1024">
        <v>0</v>
      </c>
    </row>
    <row r="31" spans="1:10" ht="12.75">
      <c r="A31" s="1" t="s">
        <v>670</v>
      </c>
      <c r="G31" s="1017"/>
      <c r="H31" s="1096"/>
      <c r="I31" s="1015">
        <v>19</v>
      </c>
      <c r="J31" s="1024">
        <v>0</v>
      </c>
    </row>
    <row r="32" spans="1:10" ht="12.75">
      <c r="A32" s="1" t="s">
        <v>671</v>
      </c>
      <c r="G32" s="1017"/>
      <c r="H32" s="1096"/>
      <c r="I32" s="1015">
        <v>20</v>
      </c>
      <c r="J32" s="1024">
        <f>'17 TATIM FITIMI'!D34+'17 TATIM FITIMI'!D35</f>
        <v>9006094.49</v>
      </c>
    </row>
    <row r="33" spans="1:10" ht="12.75">
      <c r="A33" s="1" t="s">
        <v>672</v>
      </c>
      <c r="G33" s="1017"/>
      <c r="H33" s="1096"/>
      <c r="I33" s="1015">
        <v>21</v>
      </c>
      <c r="J33" s="1092">
        <v>0</v>
      </c>
    </row>
    <row r="34" spans="1:10" ht="12.75">
      <c r="A34" s="1" t="s">
        <v>673</v>
      </c>
      <c r="G34" s="1017"/>
      <c r="H34" s="1096"/>
      <c r="I34" s="1015"/>
      <c r="J34" s="1092">
        <v>0</v>
      </c>
    </row>
    <row r="35" spans="1:10" ht="12.75">
      <c r="A35" s="1" t="s">
        <v>674</v>
      </c>
      <c r="G35" s="1017"/>
      <c r="H35" s="1096"/>
      <c r="I35" s="1015">
        <v>22</v>
      </c>
      <c r="J35" s="1092">
        <v>0</v>
      </c>
    </row>
    <row r="36" spans="1:10" ht="12.75">
      <c r="A36" s="1" t="s">
        <v>675</v>
      </c>
      <c r="G36" s="1017"/>
      <c r="H36" s="1096"/>
      <c r="I36" s="1015">
        <v>23</v>
      </c>
      <c r="J36" s="1092">
        <v>0</v>
      </c>
    </row>
    <row r="37" spans="1:10" ht="12.75">
      <c r="A37" s="1" t="s">
        <v>676</v>
      </c>
      <c r="G37" s="1017"/>
      <c r="H37" s="1096"/>
      <c r="I37" s="1015"/>
      <c r="J37" s="1092">
        <v>0</v>
      </c>
    </row>
    <row r="38" spans="1:10" ht="12.75">
      <c r="A38" s="1018" t="s">
        <v>677</v>
      </c>
      <c r="G38" s="1017"/>
      <c r="H38" s="1096"/>
      <c r="I38" s="1015">
        <v>24</v>
      </c>
      <c r="J38" s="1092">
        <v>0</v>
      </c>
    </row>
    <row r="39" spans="1:10" ht="12.75">
      <c r="A39" s="1019" t="s">
        <v>678</v>
      </c>
      <c r="B39" s="1011"/>
      <c r="C39" s="1011"/>
      <c r="D39" s="1011"/>
      <c r="E39" s="1011"/>
      <c r="F39" s="1011"/>
      <c r="G39" s="1014"/>
      <c r="H39" s="1093">
        <v>0</v>
      </c>
      <c r="I39" s="1014"/>
      <c r="J39" s="1093">
        <v>0</v>
      </c>
    </row>
    <row r="40" spans="1:10" ht="12.75">
      <c r="A40" s="994" t="s">
        <v>679</v>
      </c>
      <c r="G40" s="1015">
        <v>25</v>
      </c>
      <c r="H40" s="1024">
        <v>0</v>
      </c>
      <c r="I40" s="1015">
        <v>26</v>
      </c>
      <c r="J40" s="1024"/>
    </row>
    <row r="41" spans="1:10" ht="12.75">
      <c r="A41" s="994" t="s">
        <v>680</v>
      </c>
      <c r="G41" s="1015">
        <v>27</v>
      </c>
      <c r="H41" s="1024">
        <f>H12-H13</f>
        <v>2632384.42559433</v>
      </c>
      <c r="I41" s="1015">
        <v>28</v>
      </c>
      <c r="J41" s="1024">
        <f>J12-J13+J14</f>
        <v>15644048.91559433</v>
      </c>
    </row>
    <row r="42" spans="1:10" ht="12.75">
      <c r="A42" s="1" t="s">
        <v>681</v>
      </c>
      <c r="G42" s="1017"/>
      <c r="H42" s="1096"/>
      <c r="I42" s="1015">
        <v>29</v>
      </c>
      <c r="J42" s="1094">
        <v>0</v>
      </c>
    </row>
    <row r="43" spans="1:10" ht="12.75">
      <c r="A43" s="1" t="s">
        <v>682</v>
      </c>
      <c r="F43" s="28"/>
      <c r="G43" s="1017"/>
      <c r="H43" s="1096"/>
      <c r="I43" s="1015">
        <v>30</v>
      </c>
      <c r="J43" s="1024">
        <v>0</v>
      </c>
    </row>
    <row r="44" spans="1:10" ht="12.75">
      <c r="A44" s="1018" t="s">
        <v>683</v>
      </c>
      <c r="F44" s="28"/>
      <c r="G44" s="1017"/>
      <c r="H44" s="1096"/>
      <c r="I44" s="1015">
        <v>31</v>
      </c>
      <c r="J44" s="1024">
        <v>0</v>
      </c>
    </row>
    <row r="45" spans="1:10" ht="12.75">
      <c r="A45" s="994" t="s">
        <v>684</v>
      </c>
      <c r="F45" s="28"/>
      <c r="G45" s="1015">
        <v>32</v>
      </c>
      <c r="H45" s="1024">
        <v>0</v>
      </c>
      <c r="I45" s="1015">
        <v>33</v>
      </c>
      <c r="J45" s="1024">
        <f>SUM(J42:J44)</f>
        <v>0</v>
      </c>
    </row>
    <row r="46" spans="1:10" ht="12.75">
      <c r="A46" s="994" t="s">
        <v>685</v>
      </c>
      <c r="F46" s="28"/>
      <c r="G46" s="1017"/>
      <c r="H46" s="1096"/>
      <c r="I46" s="1015">
        <v>34</v>
      </c>
      <c r="J46" s="1024">
        <v>0</v>
      </c>
    </row>
    <row r="47" spans="1:10" ht="12.75">
      <c r="A47" s="994" t="s">
        <v>686</v>
      </c>
      <c r="F47" s="28"/>
      <c r="G47" s="1017"/>
      <c r="H47" s="1096"/>
      <c r="I47" s="1015">
        <v>35</v>
      </c>
      <c r="J47" s="1024">
        <f>J41+J45</f>
        <v>15644048.91559433</v>
      </c>
    </row>
    <row r="48" spans="1:10" ht="12.75">
      <c r="A48" s="994" t="s">
        <v>687</v>
      </c>
      <c r="F48" s="28"/>
      <c r="G48" s="1017"/>
      <c r="H48" s="1096"/>
      <c r="I48" s="1015">
        <v>36</v>
      </c>
      <c r="J48" s="1024">
        <f>J47*10/100</f>
        <v>1564404.891559433</v>
      </c>
    </row>
    <row r="49" spans="1:10" ht="12.75">
      <c r="A49" s="994" t="s">
        <v>688</v>
      </c>
      <c r="F49" s="28"/>
      <c r="G49" s="1015">
        <v>37</v>
      </c>
      <c r="H49" s="1024">
        <v>0</v>
      </c>
      <c r="I49" s="1020">
        <v>38</v>
      </c>
      <c r="J49" s="1024">
        <v>0</v>
      </c>
    </row>
    <row r="50" spans="1:10" ht="12.75">
      <c r="A50" s="994" t="s">
        <v>689</v>
      </c>
      <c r="F50" s="28"/>
      <c r="G50" s="1017"/>
      <c r="H50" s="1097"/>
      <c r="I50" s="1020">
        <v>39</v>
      </c>
      <c r="J50" s="1024">
        <f>H41-H45-J49-J48</f>
        <v>1067979.5340348969</v>
      </c>
    </row>
    <row r="51" spans="1:10" ht="12.75">
      <c r="A51" s="994" t="s">
        <v>690</v>
      </c>
      <c r="F51" s="28"/>
      <c r="G51" s="1017"/>
      <c r="H51" s="1097"/>
      <c r="I51" s="1020">
        <v>40</v>
      </c>
      <c r="J51" s="1024">
        <v>0</v>
      </c>
    </row>
    <row r="52" spans="1:10" ht="12.75">
      <c r="A52" s="994" t="s">
        <v>691</v>
      </c>
      <c r="F52" s="28"/>
      <c r="G52" s="1017"/>
      <c r="H52" s="1097"/>
      <c r="I52" s="1020">
        <v>41</v>
      </c>
      <c r="J52" s="1024">
        <v>0</v>
      </c>
    </row>
    <row r="53" spans="1:10" ht="12.75">
      <c r="A53" s="994" t="s">
        <v>692</v>
      </c>
      <c r="F53" s="28"/>
      <c r="G53" s="1017"/>
      <c r="H53" s="1097"/>
      <c r="I53" s="1020">
        <v>42</v>
      </c>
      <c r="J53" s="1024">
        <v>0</v>
      </c>
    </row>
    <row r="54" spans="1:10" ht="12.75">
      <c r="A54" s="994" t="s">
        <v>693</v>
      </c>
      <c r="F54" s="28"/>
      <c r="G54" s="1017"/>
      <c r="H54" s="1097"/>
      <c r="I54" s="1020">
        <v>43</v>
      </c>
      <c r="J54" s="1024">
        <v>0</v>
      </c>
    </row>
    <row r="55" spans="1:10" ht="15">
      <c r="A55" s="1021" t="s">
        <v>694</v>
      </c>
      <c r="B55" s="1011"/>
      <c r="C55" s="1011"/>
      <c r="D55" s="1011"/>
      <c r="E55" s="1011"/>
      <c r="F55" s="1022"/>
      <c r="G55" s="1014"/>
      <c r="H55" s="1095"/>
      <c r="I55" s="1023"/>
      <c r="J55" s="1095"/>
    </row>
    <row r="56" spans="1:10" ht="12.75">
      <c r="A56" s="994" t="s">
        <v>695</v>
      </c>
      <c r="F56" s="28"/>
      <c r="G56" s="1015">
        <v>44</v>
      </c>
      <c r="H56" s="1024">
        <f>SUM(H57:H60)</f>
        <v>92109264.21017647</v>
      </c>
      <c r="I56" s="1020">
        <v>45</v>
      </c>
      <c r="J56" s="1024">
        <f>SUM(J57:J60)</f>
        <v>92109264.21017647</v>
      </c>
    </row>
    <row r="57" spans="1:10" ht="12.75">
      <c r="A57" s="1018" t="s">
        <v>696</v>
      </c>
      <c r="F57" s="28"/>
      <c r="G57" s="1015">
        <v>46</v>
      </c>
      <c r="H57" s="1024">
        <f>'2 AAM'!C24+'2 AAM'!D24</f>
        <v>84836101.17461303</v>
      </c>
      <c r="I57" s="1020">
        <v>47</v>
      </c>
      <c r="J57" s="1024">
        <f>H57</f>
        <v>84836101.17461303</v>
      </c>
    </row>
    <row r="58" spans="1:10" ht="12.75">
      <c r="A58" s="1" t="s">
        <v>697</v>
      </c>
      <c r="F58" s="28"/>
      <c r="G58" s="1015">
        <v>48</v>
      </c>
      <c r="H58" s="1024">
        <f>'3 AAJOM'!B25</f>
        <v>164120.00013698632</v>
      </c>
      <c r="I58" s="1020">
        <v>49</v>
      </c>
      <c r="J58" s="1024">
        <f>H58</f>
        <v>164120.00013698632</v>
      </c>
    </row>
    <row r="59" spans="1:10" ht="12.75">
      <c r="A59" s="1" t="s">
        <v>698</v>
      </c>
      <c r="F59" s="28"/>
      <c r="G59" s="1015">
        <v>50</v>
      </c>
      <c r="H59" s="1024">
        <f>'2 AAM'!F24</f>
        <v>2556692.2839196026</v>
      </c>
      <c r="I59" s="1020">
        <v>51</v>
      </c>
      <c r="J59" s="1024">
        <f>H59</f>
        <v>2556692.2839196026</v>
      </c>
    </row>
    <row r="60" spans="1:10" ht="12.75">
      <c r="A60" s="1" t="s">
        <v>699</v>
      </c>
      <c r="F60" s="28"/>
      <c r="G60" s="1015">
        <v>52</v>
      </c>
      <c r="H60" s="1024">
        <f>'2 AAM'!E24</f>
        <v>4552350.751506849</v>
      </c>
      <c r="I60" s="1020">
        <v>53</v>
      </c>
      <c r="J60" s="1024">
        <f>H60</f>
        <v>4552350.751506849</v>
      </c>
    </row>
    <row r="61" spans="1:10" ht="14.25">
      <c r="A61" s="994" t="s">
        <v>700</v>
      </c>
      <c r="F61" s="28"/>
      <c r="G61" s="1017"/>
      <c r="H61" s="1098"/>
      <c r="I61" s="1020">
        <v>54</v>
      </c>
      <c r="J61" s="1024">
        <f>H61</f>
        <v>0</v>
      </c>
    </row>
    <row r="62" spans="1:10" ht="12.75">
      <c r="A62" s="994"/>
      <c r="F62" s="28"/>
      <c r="G62" s="1025"/>
      <c r="H62" s="1026"/>
      <c r="I62" s="1025"/>
      <c r="J62" s="1025"/>
    </row>
    <row r="63" spans="6:10" ht="14.25">
      <c r="F63" s="28"/>
      <c r="G63" s="1026"/>
      <c r="H63" s="28"/>
      <c r="I63" s="999"/>
      <c r="J63" s="1027"/>
    </row>
    <row r="64" spans="1:10" ht="14.25">
      <c r="A64" s="1028" t="s">
        <v>701</v>
      </c>
      <c r="F64" s="28"/>
      <c r="G64" s="28"/>
      <c r="H64" s="28"/>
      <c r="I64" s="999"/>
      <c r="J64" s="1027"/>
    </row>
    <row r="65" spans="1:10" ht="14.25">
      <c r="A65" s="1000"/>
      <c r="B65" s="1000"/>
      <c r="C65" s="1000"/>
      <c r="D65" s="1000"/>
      <c r="E65" s="1000"/>
      <c r="F65" s="1000"/>
      <c r="G65" s="1000"/>
      <c r="H65" s="1000"/>
      <c r="I65" s="1001"/>
      <c r="J65" s="1029"/>
    </row>
  </sheetData>
  <sheetProtection/>
  <printOptions/>
  <pageMargins left="0.17" right="0.23" top="0.46" bottom="0.33" header="0.5" footer="0.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M88"/>
  <sheetViews>
    <sheetView tabSelected="1" zoomScalePageLayoutView="0" workbookViewId="0" topLeftCell="A1">
      <pane xSplit="3" ySplit="5" topLeftCell="D60" activePane="bottomRight" state="frozen"/>
      <selection pane="topLeft" activeCell="G35" sqref="G35"/>
      <selection pane="topRight" activeCell="G35" sqref="G35"/>
      <selection pane="bottomLeft" activeCell="G35" sqref="G35"/>
      <selection pane="bottomRight" activeCell="G35" sqref="G35"/>
    </sheetView>
  </sheetViews>
  <sheetFormatPr defaultColWidth="9.140625" defaultRowHeight="12.75"/>
  <cols>
    <col min="1" max="1" width="2.8515625" style="0" customWidth="1"/>
    <col min="2" max="2" width="42.140625" style="0" customWidth="1"/>
    <col min="3" max="3" width="8.7109375" style="0" customWidth="1"/>
    <col min="4" max="4" width="27.28125" style="0" customWidth="1"/>
    <col min="5" max="5" width="31.28125" style="0" customWidth="1"/>
    <col min="6" max="6" width="33.57421875" style="0" customWidth="1"/>
    <col min="7" max="7" width="33.7109375" style="0" customWidth="1"/>
    <col min="8" max="8" width="31.00390625" style="0" customWidth="1"/>
    <col min="9" max="9" width="3.140625" style="0" customWidth="1"/>
    <col min="10" max="10" width="29.140625" style="0" customWidth="1"/>
    <col min="12" max="12" width="14.7109375" style="0" customWidth="1"/>
    <col min="13" max="13" width="16.7109375" style="0" customWidth="1"/>
  </cols>
  <sheetData>
    <row r="1" spans="2:10" ht="14.25" thickBot="1">
      <c r="B1" s="650"/>
      <c r="C1" s="650"/>
      <c r="D1" s="517" t="str">
        <f>MENU!B1</f>
        <v>ALM</v>
      </c>
      <c r="E1" s="660"/>
      <c r="F1" s="660"/>
      <c r="G1" s="660"/>
      <c r="H1" s="660"/>
      <c r="I1" s="661"/>
      <c r="J1" s="662"/>
    </row>
    <row r="2" spans="2:10" ht="13.5">
      <c r="B2" s="654"/>
      <c r="C2" s="654"/>
      <c r="D2" s="517" t="str">
        <f>MENU!B2</f>
        <v>ALUMIL ALBANIA SHPK</v>
      </c>
      <c r="E2" s="336"/>
      <c r="F2" s="336"/>
      <c r="G2" s="336"/>
      <c r="H2" s="336"/>
      <c r="I2" s="663"/>
      <c r="J2" s="664"/>
    </row>
    <row r="3" spans="2:10" ht="13.5">
      <c r="B3" s="654"/>
      <c r="C3" s="654"/>
      <c r="D3" s="526" t="str">
        <f>MENU!B3</f>
        <v>01/01/2013 -31/12/2013</v>
      </c>
      <c r="E3" s="336"/>
      <c r="F3" s="336"/>
      <c r="G3" s="336"/>
      <c r="H3" s="336"/>
      <c r="I3" s="663"/>
      <c r="J3" s="664"/>
    </row>
    <row r="4" spans="2:10" ht="13.5">
      <c r="B4" s="654"/>
      <c r="C4" s="654"/>
      <c r="D4" s="526" t="str">
        <f>MENU!B4</f>
        <v>ALL</v>
      </c>
      <c r="E4" s="336"/>
      <c r="F4" s="336"/>
      <c r="G4" s="336"/>
      <c r="H4" s="336"/>
      <c r="I4" s="663"/>
      <c r="J4" s="664"/>
    </row>
    <row r="5" spans="2:10" ht="13.5">
      <c r="B5" s="654"/>
      <c r="C5" s="654"/>
      <c r="D5" s="526" t="str">
        <f>MENU!B5</f>
        <v>Renata Fejzaj</v>
      </c>
      <c r="E5" s="336"/>
      <c r="F5" s="336"/>
      <c r="G5" s="336"/>
      <c r="H5" s="336"/>
      <c r="I5" s="663"/>
      <c r="J5" s="664"/>
    </row>
    <row r="6" spans="2:10" ht="13.5">
      <c r="B6" s="110"/>
      <c r="C6" s="665"/>
      <c r="D6" s="666"/>
      <c r="E6" s="666"/>
      <c r="F6" s="666"/>
      <c r="G6" s="666"/>
      <c r="H6" s="666"/>
      <c r="I6" s="667"/>
      <c r="J6" s="664"/>
    </row>
    <row r="7" spans="1:10" ht="29.25">
      <c r="A7" s="185"/>
      <c r="B7" s="110"/>
      <c r="C7" s="665"/>
      <c r="D7" s="623"/>
      <c r="E7" s="623"/>
      <c r="F7" s="623"/>
      <c r="G7" s="623"/>
      <c r="H7" s="668"/>
      <c r="I7" s="663"/>
      <c r="J7" s="664"/>
    </row>
    <row r="8" spans="2:10" ht="13.5">
      <c r="B8" s="110"/>
      <c r="C8" s="665"/>
      <c r="D8" s="668"/>
      <c r="E8" s="668"/>
      <c r="F8" s="668"/>
      <c r="G8" s="668"/>
      <c r="H8" s="668"/>
      <c r="I8" s="663"/>
      <c r="J8" s="664"/>
    </row>
    <row r="9" spans="2:10" ht="14.25" thickBot="1">
      <c r="B9" s="669"/>
      <c r="C9" s="670"/>
      <c r="D9" s="671"/>
      <c r="E9" s="671"/>
      <c r="F9" s="671"/>
      <c r="G9" s="671"/>
      <c r="H9" s="671"/>
      <c r="I9" s="667"/>
      <c r="J9" s="664"/>
    </row>
    <row r="10" spans="1:10" ht="27" customHeight="1" thickBot="1">
      <c r="A10" s="779"/>
      <c r="B10" s="786" t="s">
        <v>2</v>
      </c>
      <c r="C10" s="674" t="s">
        <v>0</v>
      </c>
      <c r="D10" s="808" t="str">
        <f>"PERIUDHA "&amp;'TE DHENA'!$G$18&amp;"-"&amp;'TE DHENA'!$J$18</f>
        <v>PERIUDHA 01/01/2013-31/12/2013</v>
      </c>
      <c r="E10" s="807" t="s">
        <v>417</v>
      </c>
      <c r="F10" s="807" t="s">
        <v>418</v>
      </c>
      <c r="G10" s="807" t="s">
        <v>419</v>
      </c>
      <c r="H10" s="808" t="str">
        <f>"PERIUDHA "&amp;'TE DHENA'!$G$18&amp;"-"&amp;'TE DHENA'!$J$18</f>
        <v>PERIUDHA 01/01/2013-31/12/2013</v>
      </c>
      <c r="I10" s="675"/>
      <c r="J10" s="798" t="str">
        <f>VLOOKUP('TE DHENA'!D18,DATA!$B$3:$K$7,9,FALSE)&amp;VLOOKUP('TE DHENA'!C18-1,DATA!$B$3:$G$16,6,FALSE)&amp;" - 31/12/"&amp;VLOOKUP('TE DHENA'!C18-1,DATA!$B$3:$G$16,6,FALSE)</f>
        <v>01/01/2012 - 31/12/2012</v>
      </c>
    </row>
    <row r="11" spans="1:10" ht="9.75" customHeight="1" thickBot="1">
      <c r="A11" s="780" t="s">
        <v>3</v>
      </c>
      <c r="B11" s="780" t="s">
        <v>11</v>
      </c>
      <c r="C11" s="3"/>
      <c r="D11" s="2"/>
      <c r="E11" s="2"/>
      <c r="F11" s="2"/>
      <c r="G11" s="2"/>
      <c r="H11" s="2"/>
      <c r="I11" s="2"/>
      <c r="J11" s="787"/>
    </row>
    <row r="12" spans="1:13" ht="9.75" customHeight="1" thickBot="1">
      <c r="A12" s="781">
        <v>1</v>
      </c>
      <c r="B12" s="788" t="s">
        <v>4</v>
      </c>
      <c r="C12" s="633">
        <v>7</v>
      </c>
      <c r="D12" s="961">
        <f>'7 AKTIVE MONETARE'!C16</f>
        <v>20834179.488899965</v>
      </c>
      <c r="E12" s="676"/>
      <c r="F12" s="676"/>
      <c r="G12" s="6">
        <f>E12-F12</f>
        <v>0</v>
      </c>
      <c r="H12" s="8">
        <f>D12+G12</f>
        <v>20834179.488899965</v>
      </c>
      <c r="I12" s="1030"/>
      <c r="J12" s="1032">
        <f>'7 AKTIVE MONETARE'!D16</f>
        <v>30994020.45934006</v>
      </c>
      <c r="M12" s="882"/>
    </row>
    <row r="13" spans="1:10" ht="9.75" customHeight="1">
      <c r="A13" s="781">
        <v>2</v>
      </c>
      <c r="B13" s="788" t="s">
        <v>5</v>
      </c>
      <c r="C13" s="9"/>
      <c r="D13" s="961"/>
      <c r="E13" s="676"/>
      <c r="F13" s="676"/>
      <c r="G13" s="6">
        <f>E13-F13</f>
        <v>0</v>
      </c>
      <c r="H13" s="8">
        <f>D13+G13</f>
        <v>0</v>
      </c>
      <c r="I13" s="1030"/>
      <c r="J13" s="1032">
        <v>0</v>
      </c>
    </row>
    <row r="14" spans="1:10" ht="9.75" customHeight="1">
      <c r="A14" s="781"/>
      <c r="B14" s="780" t="s">
        <v>6</v>
      </c>
      <c r="C14" s="9"/>
      <c r="D14" s="961"/>
      <c r="E14" s="6"/>
      <c r="F14" s="6"/>
      <c r="G14" s="6"/>
      <c r="H14" s="8"/>
      <c r="I14" s="1030"/>
      <c r="J14" s="1032"/>
    </row>
    <row r="15" spans="1:10" ht="9.75" customHeight="1" thickBot="1">
      <c r="A15" s="781">
        <v>3</v>
      </c>
      <c r="B15" s="788" t="s">
        <v>10</v>
      </c>
      <c r="C15" s="183"/>
      <c r="D15" s="961"/>
      <c r="E15" s="6"/>
      <c r="F15" s="6"/>
      <c r="G15" s="6"/>
      <c r="H15" s="8"/>
      <c r="I15" s="1030"/>
      <c r="J15" s="1032"/>
    </row>
    <row r="16" spans="1:13" ht="12.75" customHeight="1" thickBot="1">
      <c r="A16" s="781"/>
      <c r="B16" s="789" t="s">
        <v>240</v>
      </c>
      <c r="C16" s="633">
        <v>5</v>
      </c>
      <c r="D16" s="961">
        <f>'5 KLIENTE'!B20</f>
        <v>292140987.9311865</v>
      </c>
      <c r="E16" s="676"/>
      <c r="F16" s="676"/>
      <c r="G16" s="6">
        <f>E16-F16</f>
        <v>0</v>
      </c>
      <c r="H16" s="8">
        <f>D16+G16</f>
        <v>292140987.9311865</v>
      </c>
      <c r="I16" s="1030"/>
      <c r="J16" s="1032">
        <f>'5 KLIENTE'!C20</f>
        <v>341577871.0003364</v>
      </c>
      <c r="M16" s="882"/>
    </row>
    <row r="17" spans="1:13" ht="9.75" customHeight="1" thickBot="1">
      <c r="A17" s="781"/>
      <c r="B17" s="789" t="s">
        <v>241</v>
      </c>
      <c r="C17" s="633">
        <v>6</v>
      </c>
      <c r="D17" s="961">
        <f>'6 KERKESA'!B28</f>
        <v>14388817.023049995</v>
      </c>
      <c r="E17" s="676"/>
      <c r="F17" s="676"/>
      <c r="G17" s="6">
        <f>E17-F17</f>
        <v>0</v>
      </c>
      <c r="H17" s="8">
        <f>D17+G17</f>
        <v>14388817.023049995</v>
      </c>
      <c r="I17" s="1030"/>
      <c r="J17" s="1032">
        <f>'6 KERKESA'!C28</f>
        <v>51425834.226800025</v>
      </c>
      <c r="M17" s="882"/>
    </row>
    <row r="18" spans="1:10" ht="10.5" customHeight="1" thickBot="1">
      <c r="A18" s="781"/>
      <c r="B18" s="780" t="s">
        <v>7</v>
      </c>
      <c r="C18" s="9"/>
      <c r="D18" s="961"/>
      <c r="E18" s="6"/>
      <c r="F18" s="6"/>
      <c r="G18" s="6"/>
      <c r="H18" s="8"/>
      <c r="I18" s="1030"/>
      <c r="J18" s="1032"/>
    </row>
    <row r="19" spans="1:13" ht="9.75" customHeight="1" thickBot="1">
      <c r="A19" s="781">
        <v>4</v>
      </c>
      <c r="B19" s="788" t="s">
        <v>8</v>
      </c>
      <c r="C19" s="633">
        <v>4</v>
      </c>
      <c r="D19" s="961">
        <f>'4 INVENTARET'!D18</f>
        <v>477051080.0211139</v>
      </c>
      <c r="E19" s="676"/>
      <c r="F19" s="676"/>
      <c r="G19" s="6">
        <f>E19-F19</f>
        <v>0</v>
      </c>
      <c r="H19" s="8">
        <f>D19+G19</f>
        <v>477051080.0211139</v>
      </c>
      <c r="I19" s="1030"/>
      <c r="J19" s="1032">
        <f>'4 INVENTARET'!B18</f>
        <v>515674202.0918489</v>
      </c>
      <c r="M19" s="882"/>
    </row>
    <row r="20" spans="1:13" ht="9.75" customHeight="1" thickBot="1">
      <c r="A20" s="781"/>
      <c r="B20" s="780" t="s">
        <v>9</v>
      </c>
      <c r="C20" s="9"/>
      <c r="D20" s="961"/>
      <c r="E20" s="6"/>
      <c r="F20" s="6"/>
      <c r="G20" s="6"/>
      <c r="H20" s="8">
        <f>D20+G20</f>
        <v>0</v>
      </c>
      <c r="I20" s="1030"/>
      <c r="J20" s="1032"/>
      <c r="M20" s="882"/>
    </row>
    <row r="21" spans="1:13" ht="9.75" customHeight="1" thickBot="1">
      <c r="A21" s="781"/>
      <c r="B21" s="801" t="s">
        <v>278</v>
      </c>
      <c r="C21" s="633">
        <v>14</v>
      </c>
      <c r="D21" s="961">
        <f>'14 AA TE TJERA'!E28</f>
        <v>4988833.44</v>
      </c>
      <c r="E21" s="676"/>
      <c r="F21" s="676"/>
      <c r="G21" s="6">
        <f>E21-F21</f>
        <v>0</v>
      </c>
      <c r="H21" s="8">
        <f>D21+G21</f>
        <v>4988833.44</v>
      </c>
      <c r="I21" s="1030"/>
      <c r="J21" s="1032">
        <f>'14 AA TE TJERA'!F28</f>
        <v>4316641.27</v>
      </c>
      <c r="M21" s="882"/>
    </row>
    <row r="22" spans="1:10" ht="9.75" customHeight="1" thickBot="1">
      <c r="A22" s="781">
        <v>6</v>
      </c>
      <c r="B22" s="788" t="s">
        <v>12</v>
      </c>
      <c r="C22" s="9"/>
      <c r="D22" s="961"/>
      <c r="E22" s="676"/>
      <c r="F22" s="676"/>
      <c r="G22" s="6">
        <f>E22-F22</f>
        <v>0</v>
      </c>
      <c r="H22" s="8">
        <f>D22+G22</f>
        <v>0</v>
      </c>
      <c r="I22" s="1030"/>
      <c r="J22" s="1032"/>
    </row>
    <row r="23" spans="1:13" ht="9.75" customHeight="1" thickBot="1">
      <c r="A23" s="781">
        <v>7</v>
      </c>
      <c r="B23" s="788" t="s">
        <v>13</v>
      </c>
      <c r="C23" s="727">
        <v>6.1</v>
      </c>
      <c r="D23" s="961">
        <f>'6.1 SHPEN E SHTYRA'!B16</f>
        <v>0</v>
      </c>
      <c r="E23" s="676"/>
      <c r="F23" s="676"/>
      <c r="G23" s="6">
        <f>E23-F23</f>
        <v>0</v>
      </c>
      <c r="H23" s="8">
        <f>D23+G23</f>
        <v>0</v>
      </c>
      <c r="I23" s="1030"/>
      <c r="J23" s="1032">
        <f>'6.1 SHPEN E SHTYRA'!C16</f>
        <v>0</v>
      </c>
      <c r="M23" s="882"/>
    </row>
    <row r="24" spans="1:10" ht="9.75" customHeight="1">
      <c r="A24" s="782"/>
      <c r="B24" s="790" t="s">
        <v>14</v>
      </c>
      <c r="C24" s="10"/>
      <c r="D24" s="962">
        <f>SUM(D12:D23)</f>
        <v>809403897.9042504</v>
      </c>
      <c r="E24" s="773">
        <f>SUM(E12:E23)</f>
        <v>0</v>
      </c>
      <c r="F24" s="773">
        <f>SUM(F12:F23)</f>
        <v>0</v>
      </c>
      <c r="G24" s="773">
        <f>SUM(G12:G23)</f>
        <v>0</v>
      </c>
      <c r="H24" s="7">
        <f>SUM(H12:H23)</f>
        <v>809403897.9042504</v>
      </c>
      <c r="I24" s="1060"/>
      <c r="J24" s="1061">
        <f>SUM(J12:J23)</f>
        <v>943988569.0483253</v>
      </c>
    </row>
    <row r="25" spans="1:10" ht="9.75" customHeight="1">
      <c r="A25" s="776"/>
      <c r="B25" s="776"/>
      <c r="C25" s="9"/>
      <c r="D25" s="961"/>
      <c r="E25" s="6"/>
      <c r="F25" s="6"/>
      <c r="G25" s="6"/>
      <c r="H25" s="8"/>
      <c r="I25" s="1030"/>
      <c r="J25" s="1032"/>
    </row>
    <row r="26" spans="1:10" ht="9.75" customHeight="1" thickBot="1">
      <c r="A26" s="780" t="s">
        <v>15</v>
      </c>
      <c r="B26" s="780" t="s">
        <v>16</v>
      </c>
      <c r="C26" s="9"/>
      <c r="D26" s="961"/>
      <c r="E26" s="6"/>
      <c r="F26" s="6"/>
      <c r="G26" s="6"/>
      <c r="H26" s="8">
        <f>D26+E26-F26</f>
        <v>0</v>
      </c>
      <c r="I26" s="1030"/>
      <c r="J26" s="1032"/>
    </row>
    <row r="27" spans="1:13" ht="9.75" customHeight="1" thickBot="1">
      <c r="A27" s="776">
        <v>1</v>
      </c>
      <c r="B27" s="788" t="s">
        <v>17</v>
      </c>
      <c r="C27" s="633">
        <v>19</v>
      </c>
      <c r="D27" s="961">
        <f>'19 INVESTIME FINANCIARE'!E26</f>
        <v>44057600</v>
      </c>
      <c r="E27" s="676"/>
      <c r="F27" s="676"/>
      <c r="G27" s="6">
        <f>E27-F27</f>
        <v>0</v>
      </c>
      <c r="H27" s="8">
        <f>D27+G27</f>
        <v>44057600</v>
      </c>
      <c r="I27" s="1030"/>
      <c r="J27" s="1032">
        <f>'19 INVESTIME FINANCIARE'!F26</f>
        <v>44057600</v>
      </c>
      <c r="M27" s="882"/>
    </row>
    <row r="28" spans="1:10" ht="9.75" customHeight="1" thickBot="1">
      <c r="A28" s="776"/>
      <c r="B28" s="780" t="s">
        <v>18</v>
      </c>
      <c r="C28" s="9"/>
      <c r="D28" s="961"/>
      <c r="E28" s="6"/>
      <c r="F28" s="6"/>
      <c r="G28" s="6"/>
      <c r="H28" s="8"/>
      <c r="I28" s="1030"/>
      <c r="J28" s="1032"/>
    </row>
    <row r="29" spans="1:13" ht="9.75" customHeight="1" thickBot="1">
      <c r="A29" s="776">
        <v>2</v>
      </c>
      <c r="B29" s="788" t="s">
        <v>19</v>
      </c>
      <c r="C29" s="633">
        <v>2</v>
      </c>
      <c r="D29" s="961">
        <f>'2 AAM'!H32</f>
        <v>1299356477.5199609</v>
      </c>
      <c r="E29" s="676"/>
      <c r="F29" s="676"/>
      <c r="G29" s="6">
        <f>E29-F29</f>
        <v>0</v>
      </c>
      <c r="H29" s="8">
        <f>D29+G29</f>
        <v>1299356477.5199609</v>
      </c>
      <c r="I29" s="1030"/>
      <c r="J29" s="1032">
        <f>'2 AAM'!H31</f>
        <v>1309898630.12</v>
      </c>
      <c r="M29" s="882"/>
    </row>
    <row r="30" spans="1:10" ht="9.75" customHeight="1">
      <c r="A30" s="776"/>
      <c r="B30" s="780" t="s">
        <v>6</v>
      </c>
      <c r="C30" s="9"/>
      <c r="D30" s="961"/>
      <c r="E30" s="6"/>
      <c r="F30" s="6"/>
      <c r="G30" s="6"/>
      <c r="H30" s="8"/>
      <c r="I30" s="1030"/>
      <c r="J30" s="1032"/>
    </row>
    <row r="31" spans="1:10" ht="9.75" customHeight="1" thickBot="1">
      <c r="A31" s="776">
        <v>3</v>
      </c>
      <c r="B31" s="788" t="s">
        <v>20</v>
      </c>
      <c r="C31" s="9"/>
      <c r="D31" s="961"/>
      <c r="E31" s="676"/>
      <c r="F31" s="676"/>
      <c r="G31" s="6">
        <f>E31-F31</f>
        <v>0</v>
      </c>
      <c r="H31" s="8">
        <f>D31+G31</f>
        <v>0</v>
      </c>
      <c r="I31" s="1030"/>
      <c r="J31" s="1032"/>
    </row>
    <row r="32" spans="1:13" ht="9.75" customHeight="1" thickBot="1">
      <c r="A32" s="776">
        <v>4</v>
      </c>
      <c r="B32" s="788" t="s">
        <v>21</v>
      </c>
      <c r="C32" s="633">
        <v>3</v>
      </c>
      <c r="D32" s="961">
        <f>'3 AAJOM'!B31</f>
        <v>1166943.333196347</v>
      </c>
      <c r="E32" s="676"/>
      <c r="F32" s="676"/>
      <c r="G32" s="6">
        <f>E32-F32</f>
        <v>0</v>
      </c>
      <c r="H32" s="8">
        <f>D32+G32</f>
        <v>1166943.333196347</v>
      </c>
      <c r="I32" s="1030"/>
      <c r="J32" s="1032">
        <f>'3 AAJOM'!C31</f>
        <v>1331063.3333333335</v>
      </c>
      <c r="M32" s="882"/>
    </row>
    <row r="33" spans="1:10" ht="9.75" customHeight="1">
      <c r="A33" s="776"/>
      <c r="B33" s="780" t="s">
        <v>9</v>
      </c>
      <c r="C33" s="9"/>
      <c r="D33" s="961"/>
      <c r="E33" s="6"/>
      <c r="F33" s="6"/>
      <c r="G33" s="6"/>
      <c r="H33" s="8"/>
      <c r="I33" s="1030"/>
      <c r="J33" s="1032"/>
    </row>
    <row r="34" spans="1:10" ht="9.75" customHeight="1" thickBot="1">
      <c r="A34" s="776">
        <v>5</v>
      </c>
      <c r="B34" s="788" t="s">
        <v>22</v>
      </c>
      <c r="C34" s="9"/>
      <c r="D34" s="961"/>
      <c r="E34" s="676"/>
      <c r="F34" s="676"/>
      <c r="G34" s="6">
        <f>E34-F34</f>
        <v>0</v>
      </c>
      <c r="H34" s="8">
        <f>D34+G34</f>
        <v>0</v>
      </c>
      <c r="I34" s="1030"/>
      <c r="J34" s="1032"/>
    </row>
    <row r="35" spans="1:10" ht="9.75" customHeight="1" thickBot="1">
      <c r="A35" s="776">
        <v>6</v>
      </c>
      <c r="B35" s="788" t="s">
        <v>23</v>
      </c>
      <c r="C35" s="633"/>
      <c r="D35" s="961"/>
      <c r="E35" s="676"/>
      <c r="F35" s="676"/>
      <c r="G35" s="6">
        <f>E35-F35</f>
        <v>0</v>
      </c>
      <c r="H35" s="8">
        <f>D35+G35</f>
        <v>0</v>
      </c>
      <c r="I35" s="1030"/>
      <c r="J35" s="1032">
        <v>0</v>
      </c>
    </row>
    <row r="36" spans="1:10" ht="9.75" customHeight="1" thickBot="1">
      <c r="A36" s="777"/>
      <c r="B36" s="791" t="s">
        <v>24</v>
      </c>
      <c r="C36" s="811"/>
      <c r="D36" s="963">
        <f>SUM(D27:D35)</f>
        <v>1344581020.8531573</v>
      </c>
      <c r="E36" s="812">
        <f>SUM(E27:E35)</f>
        <v>0</v>
      </c>
      <c r="F36" s="812">
        <f>SUM(F27:F35)</f>
        <v>0</v>
      </c>
      <c r="G36" s="812">
        <f>SUM(G27:G35)</f>
        <v>0</v>
      </c>
      <c r="H36" s="963">
        <f>SUM(H27:H35)</f>
        <v>1344581020.8531573</v>
      </c>
      <c r="I36" s="1062"/>
      <c r="J36" s="1063">
        <f>SUM(J27:J35)</f>
        <v>1355287293.4533331</v>
      </c>
    </row>
    <row r="37" spans="1:10" ht="19.5" customHeight="1" thickBot="1">
      <c r="A37" s="779"/>
      <c r="B37" s="792" t="s">
        <v>25</v>
      </c>
      <c r="C37" s="813"/>
      <c r="D37" s="964">
        <f>SUM(D24+D36)</f>
        <v>2153984918.7574077</v>
      </c>
      <c r="E37" s="814">
        <f>SUM(E24+E36)</f>
        <v>0</v>
      </c>
      <c r="F37" s="814">
        <f>SUM(F24+F36)</f>
        <v>0</v>
      </c>
      <c r="G37" s="814">
        <f>SUM(G24+G36)</f>
        <v>0</v>
      </c>
      <c r="H37" s="964">
        <f>SUM(H24+H36)</f>
        <v>2153984918.7574077</v>
      </c>
      <c r="I37" s="1064"/>
      <c r="J37" s="1089">
        <f>SUM(J24+J36)</f>
        <v>2299275862.5016584</v>
      </c>
    </row>
    <row r="38" spans="1:10" ht="9.75" customHeight="1">
      <c r="A38" s="776"/>
      <c r="B38" s="883"/>
      <c r="C38" s="884"/>
      <c r="D38" s="965"/>
      <c r="E38" s="885"/>
      <c r="F38" s="885"/>
      <c r="G38" s="885"/>
      <c r="H38" s="965"/>
      <c r="I38" s="965"/>
      <c r="J38" s="1065"/>
    </row>
    <row r="39" spans="1:10" ht="9.75" customHeight="1">
      <c r="A39" s="776"/>
      <c r="B39" s="780" t="s">
        <v>26</v>
      </c>
      <c r="C39" s="9"/>
      <c r="D39" s="966"/>
      <c r="E39" s="11"/>
      <c r="F39" s="11"/>
      <c r="G39" s="11"/>
      <c r="H39" s="966"/>
      <c r="I39" s="966"/>
      <c r="J39" s="992"/>
    </row>
    <row r="40" spans="1:10" ht="9.75" customHeight="1">
      <c r="A40" s="776"/>
      <c r="B40" s="776"/>
      <c r="C40" s="9"/>
      <c r="D40" s="966"/>
      <c r="E40" s="11"/>
      <c r="F40" s="11"/>
      <c r="G40" s="11"/>
      <c r="H40" s="966"/>
      <c r="I40" s="966"/>
      <c r="J40" s="992"/>
    </row>
    <row r="41" spans="1:10" ht="9.75" customHeight="1">
      <c r="A41" s="780" t="s">
        <v>3</v>
      </c>
      <c r="B41" s="780" t="s">
        <v>27</v>
      </c>
      <c r="C41" s="9"/>
      <c r="D41" s="966"/>
      <c r="E41" s="11"/>
      <c r="F41" s="11"/>
      <c r="G41" s="11"/>
      <c r="H41" s="966"/>
      <c r="I41" s="966"/>
      <c r="J41" s="992"/>
    </row>
    <row r="42" spans="1:10" ht="9.75" customHeight="1" thickBot="1">
      <c r="A42" s="776">
        <v>1</v>
      </c>
      <c r="B42" s="776" t="s">
        <v>28</v>
      </c>
      <c r="C42" s="9"/>
      <c r="D42" s="966"/>
      <c r="E42" s="676"/>
      <c r="F42" s="676"/>
      <c r="G42" s="6">
        <f>E42-F42</f>
        <v>0</v>
      </c>
      <c r="H42" s="1030">
        <f>D42+G42</f>
        <v>0</v>
      </c>
      <c r="I42" s="961"/>
      <c r="J42" s="992"/>
    </row>
    <row r="43" spans="1:13" ht="9.75" customHeight="1" thickBot="1">
      <c r="A43" s="776">
        <v>2</v>
      </c>
      <c r="B43" s="776" t="s">
        <v>29</v>
      </c>
      <c r="C43" s="633">
        <v>10</v>
      </c>
      <c r="D43" s="966">
        <f>'10 HUARA AFATGJATA'!E39</f>
        <v>0</v>
      </c>
      <c r="E43" s="676"/>
      <c r="F43" s="676"/>
      <c r="G43" s="6">
        <f>E43-F43</f>
        <v>0</v>
      </c>
      <c r="H43" s="1030">
        <f>D43+G43</f>
        <v>0</v>
      </c>
      <c r="I43" s="961"/>
      <c r="J43" s="992">
        <f>'10 HUARA AFATGJATA'!I19</f>
        <v>0</v>
      </c>
      <c r="M43" s="882"/>
    </row>
    <row r="44" spans="1:10" ht="9.75" customHeight="1">
      <c r="A44" s="776"/>
      <c r="B44" s="780" t="s">
        <v>6</v>
      </c>
      <c r="C44" s="9"/>
      <c r="D44" s="966"/>
      <c r="E44" s="11"/>
      <c r="F44" s="11"/>
      <c r="G44" s="11"/>
      <c r="H44" s="961"/>
      <c r="I44" s="961"/>
      <c r="J44" s="992"/>
    </row>
    <row r="45" spans="1:10" ht="9.75" customHeight="1" thickBot="1">
      <c r="A45" s="776">
        <v>3</v>
      </c>
      <c r="B45" s="776" t="s">
        <v>30</v>
      </c>
      <c r="C45" s="9"/>
      <c r="D45" s="966"/>
      <c r="E45" s="11"/>
      <c r="F45" s="11"/>
      <c r="G45" s="11"/>
      <c r="H45" s="961">
        <f>D45-E45+F45</f>
        <v>0</v>
      </c>
      <c r="I45" s="961"/>
      <c r="J45" s="992"/>
    </row>
    <row r="46" spans="1:13" ht="9.75" customHeight="1" thickBot="1">
      <c r="A46" s="776"/>
      <c r="B46" s="789" t="s">
        <v>242</v>
      </c>
      <c r="C46" s="633">
        <v>12</v>
      </c>
      <c r="D46" s="966">
        <f>'12 FURNITORET'!D21</f>
        <v>344518633.41739875</v>
      </c>
      <c r="E46" s="676"/>
      <c r="F46" s="676"/>
      <c r="G46" s="6">
        <f>E46-F46</f>
        <v>0</v>
      </c>
      <c r="H46" s="1030">
        <f>D46+G46</f>
        <v>344518633.41739875</v>
      </c>
      <c r="I46" s="961"/>
      <c r="J46" s="992">
        <f>'12 FURNITORET'!E21</f>
        <v>488313052.53220046</v>
      </c>
      <c r="M46" s="882"/>
    </row>
    <row r="47" spans="1:13" ht="9.75" customHeight="1" thickBot="1">
      <c r="A47" s="776"/>
      <c r="B47" s="789" t="s">
        <v>243</v>
      </c>
      <c r="C47" s="633">
        <v>16</v>
      </c>
      <c r="D47" s="966">
        <f>'16 TE  PAGUESHME TE TJERA'!C27</f>
        <v>5258255.864399997</v>
      </c>
      <c r="E47" s="676"/>
      <c r="F47" s="676"/>
      <c r="G47" s="6">
        <f>E47-F47</f>
        <v>0</v>
      </c>
      <c r="H47" s="1030">
        <f>D47+G47</f>
        <v>5258255.864399997</v>
      </c>
      <c r="I47" s="961"/>
      <c r="J47" s="992">
        <f>'16 TE  PAGUESHME TE TJERA'!D27</f>
        <v>4217024.644600002</v>
      </c>
      <c r="M47" s="882"/>
    </row>
    <row r="48" spans="1:10" ht="9.75" customHeight="1" thickBot="1">
      <c r="A48" s="776"/>
      <c r="B48" s="789" t="s">
        <v>261</v>
      </c>
      <c r="C48" s="633">
        <v>17</v>
      </c>
      <c r="D48" s="966">
        <f>'17 TATIM FITIMI'!D22</f>
        <v>0</v>
      </c>
      <c r="E48" s="676"/>
      <c r="F48" s="676"/>
      <c r="G48" s="6">
        <f>E48-F48</f>
        <v>0</v>
      </c>
      <c r="H48" s="1030">
        <f>D48+G48</f>
        <v>0</v>
      </c>
      <c r="I48" s="961"/>
      <c r="J48" s="992">
        <f>'17 TATIM FITIMI'!E22</f>
        <v>0</v>
      </c>
    </row>
    <row r="49" spans="1:10" ht="9.75" customHeight="1" thickBot="1">
      <c r="A49" s="776"/>
      <c r="B49" s="789" t="s">
        <v>138</v>
      </c>
      <c r="C49" s="633">
        <v>18</v>
      </c>
      <c r="D49" s="966"/>
      <c r="E49" s="676"/>
      <c r="F49" s="676"/>
      <c r="G49" s="6">
        <f>E49-F49</f>
        <v>0</v>
      </c>
      <c r="H49" s="1030">
        <f>D49+G49</f>
        <v>0</v>
      </c>
      <c r="I49" s="961"/>
      <c r="J49" s="992"/>
    </row>
    <row r="50" spans="1:10" ht="9.75" customHeight="1" thickBot="1">
      <c r="A50" s="776"/>
      <c r="B50" s="780" t="s">
        <v>7</v>
      </c>
      <c r="C50" s="9"/>
      <c r="D50" s="966"/>
      <c r="E50" s="11"/>
      <c r="F50" s="11"/>
      <c r="G50" s="11"/>
      <c r="H50" s="961"/>
      <c r="I50" s="961"/>
      <c r="J50" s="992"/>
    </row>
    <row r="51" spans="1:13" ht="9.75" customHeight="1" thickBot="1">
      <c r="A51" s="776">
        <v>4</v>
      </c>
      <c r="B51" s="776" t="s">
        <v>31</v>
      </c>
      <c r="C51" s="633">
        <v>15</v>
      </c>
      <c r="D51" s="966">
        <v>0</v>
      </c>
      <c r="E51" s="676"/>
      <c r="F51" s="676"/>
      <c r="G51" s="6">
        <f>E51-F51</f>
        <v>0</v>
      </c>
      <c r="H51" s="1030">
        <f>D51+G51</f>
        <v>0</v>
      </c>
      <c r="I51" s="961"/>
      <c r="J51" s="992"/>
      <c r="M51" s="882"/>
    </row>
    <row r="52" spans="1:10" ht="9.75" customHeight="1" thickBot="1">
      <c r="A52" s="776">
        <v>5</v>
      </c>
      <c r="B52" s="788" t="s">
        <v>32</v>
      </c>
      <c r="C52" s="633">
        <v>11</v>
      </c>
      <c r="D52" s="966">
        <f>'11 PROVIZIONE'!E21</f>
        <v>0</v>
      </c>
      <c r="E52" s="676"/>
      <c r="F52" s="676"/>
      <c r="G52" s="6">
        <f>E52-F52</f>
        <v>0</v>
      </c>
      <c r="H52" s="1030">
        <f>D52+G52</f>
        <v>0</v>
      </c>
      <c r="I52" s="961"/>
      <c r="J52" s="992">
        <f>'11 PROVIZIONE'!E15</f>
        <v>0</v>
      </c>
    </row>
    <row r="53" spans="1:10" ht="9.75" customHeight="1">
      <c r="A53" s="783"/>
      <c r="B53" s="790" t="s">
        <v>33</v>
      </c>
      <c r="C53" s="10"/>
      <c r="D53" s="962">
        <f>SUM(D42:D52)</f>
        <v>349776889.2817987</v>
      </c>
      <c r="E53" s="773">
        <f>SUM(E42:E52)</f>
        <v>0</v>
      </c>
      <c r="F53" s="773">
        <f>SUM(F42:F52)</f>
        <v>0</v>
      </c>
      <c r="G53" s="773">
        <f>SUM(G42:G52)</f>
        <v>0</v>
      </c>
      <c r="H53" s="962">
        <f>SUM(H42:H52)</f>
        <v>349776889.2817987</v>
      </c>
      <c r="I53" s="962"/>
      <c r="J53" s="1061">
        <f>SUM(J42:J52)</f>
        <v>492530077.17680043</v>
      </c>
    </row>
    <row r="54" spans="1:10" ht="9.75" customHeight="1">
      <c r="A54" s="784"/>
      <c r="B54" s="784"/>
      <c r="C54" s="9"/>
      <c r="D54" s="966"/>
      <c r="E54" s="11"/>
      <c r="F54" s="11"/>
      <c r="G54" s="11"/>
      <c r="H54" s="966"/>
      <c r="I54" s="966"/>
      <c r="J54" s="992"/>
    </row>
    <row r="55" spans="1:10" ht="9.75" customHeight="1" thickBot="1">
      <c r="A55" s="780" t="s">
        <v>15</v>
      </c>
      <c r="B55" s="780" t="s">
        <v>34</v>
      </c>
      <c r="C55" s="9"/>
      <c r="D55" s="966"/>
      <c r="E55" s="11"/>
      <c r="F55" s="11"/>
      <c r="G55" s="11"/>
      <c r="H55" s="961"/>
      <c r="I55" s="961"/>
      <c r="J55" s="992"/>
    </row>
    <row r="56" spans="1:13" ht="9.75" customHeight="1" thickBot="1">
      <c r="A56" s="776">
        <v>1</v>
      </c>
      <c r="B56" s="776" t="s">
        <v>35</v>
      </c>
      <c r="C56" s="633">
        <v>10</v>
      </c>
      <c r="D56" s="966">
        <f>'10 HUARA AFATGJATA'!G39</f>
        <v>0</v>
      </c>
      <c r="E56" s="676"/>
      <c r="F56" s="676"/>
      <c r="G56" s="6">
        <f>E56-F56</f>
        <v>0</v>
      </c>
      <c r="H56" s="1030">
        <f>D56+G56</f>
        <v>0</v>
      </c>
      <c r="I56" s="961"/>
      <c r="J56" s="992">
        <f>'10 HUARA AFATGJATA'!I22</f>
        <v>0</v>
      </c>
      <c r="M56" s="882"/>
    </row>
    <row r="57" spans="1:10" ht="9.75" customHeight="1">
      <c r="A57" s="776"/>
      <c r="B57" s="780" t="s">
        <v>18</v>
      </c>
      <c r="C57" s="9"/>
      <c r="D57" s="966"/>
      <c r="E57" s="11"/>
      <c r="F57" s="11"/>
      <c r="G57" s="11"/>
      <c r="H57" s="961"/>
      <c r="I57" s="961"/>
      <c r="J57" s="992"/>
    </row>
    <row r="58" spans="1:10" ht="9.75" customHeight="1" thickBot="1">
      <c r="A58" s="776">
        <v>2</v>
      </c>
      <c r="B58" s="776" t="s">
        <v>36</v>
      </c>
      <c r="C58" s="9"/>
      <c r="D58" s="966"/>
      <c r="E58" s="676"/>
      <c r="F58" s="676"/>
      <c r="G58" s="6">
        <f>E58-F58</f>
        <v>0</v>
      </c>
      <c r="H58" s="1030">
        <f>D58+G58</f>
        <v>0</v>
      </c>
      <c r="I58" s="961"/>
      <c r="J58" s="992"/>
    </row>
    <row r="59" spans="1:10" ht="9.75" customHeight="1" thickBot="1">
      <c r="A59" s="776">
        <v>3</v>
      </c>
      <c r="B59" s="788" t="s">
        <v>37</v>
      </c>
      <c r="C59" s="633">
        <v>11</v>
      </c>
      <c r="D59" s="966"/>
      <c r="E59" s="676"/>
      <c r="F59" s="676"/>
      <c r="G59" s="6">
        <f>E59-F59</f>
        <v>0</v>
      </c>
      <c r="H59" s="1030">
        <f>D59+G59</f>
        <v>0</v>
      </c>
      <c r="I59" s="961"/>
      <c r="J59" s="992"/>
    </row>
    <row r="60" spans="1:13" ht="9.75" customHeight="1" thickBot="1">
      <c r="A60" s="776">
        <v>4</v>
      </c>
      <c r="B60" s="776" t="s">
        <v>31</v>
      </c>
      <c r="C60" s="633">
        <v>15</v>
      </c>
      <c r="D60" s="966">
        <f>'15 GRANTE'!$C$19</f>
        <v>-7.450580596923828E-09</v>
      </c>
      <c r="E60" s="676"/>
      <c r="F60" s="676"/>
      <c r="G60" s="6">
        <f>E60-F60</f>
        <v>0</v>
      </c>
      <c r="H60" s="1030">
        <f>D60+G60</f>
        <v>-7.450580596923828E-09</v>
      </c>
      <c r="I60" s="961"/>
      <c r="J60" s="992">
        <f>'15 GRANTE'!$D$19</f>
        <v>4277927.32</v>
      </c>
      <c r="M60" s="882"/>
    </row>
    <row r="61" spans="1:10" ht="9.75" customHeight="1">
      <c r="A61" s="783"/>
      <c r="B61" s="790" t="s">
        <v>38</v>
      </c>
      <c r="C61" s="10"/>
      <c r="D61" s="962">
        <f>SUM(D56:D60)</f>
        <v>-7.450580596923828E-09</v>
      </c>
      <c r="E61" s="7">
        <f>SUM(E56:E60)</f>
        <v>0</v>
      </c>
      <c r="F61" s="7">
        <f>SUM(F56:F60)</f>
        <v>0</v>
      </c>
      <c r="G61" s="7"/>
      <c r="H61" s="962">
        <f>SUM(H56:H60)</f>
        <v>-7.450580596923828E-09</v>
      </c>
      <c r="I61" s="962"/>
      <c r="J61" s="1061">
        <f>SUM(J56:J60)</f>
        <v>4277927.32</v>
      </c>
    </row>
    <row r="62" spans="1:10" ht="9.75" customHeight="1">
      <c r="A62" s="776"/>
      <c r="B62" s="780"/>
      <c r="C62" s="9"/>
      <c r="D62" s="966"/>
      <c r="E62" s="11"/>
      <c r="F62" s="11"/>
      <c r="G62" s="11"/>
      <c r="H62" s="966"/>
      <c r="I62" s="966"/>
      <c r="J62" s="992"/>
    </row>
    <row r="63" spans="1:10" ht="9.75" customHeight="1" thickBot="1">
      <c r="A63" s="780" t="s">
        <v>39</v>
      </c>
      <c r="B63" s="780" t="s">
        <v>40</v>
      </c>
      <c r="C63" s="9"/>
      <c r="D63" s="966"/>
      <c r="E63" s="11"/>
      <c r="F63" s="11"/>
      <c r="G63" s="11"/>
      <c r="H63" s="961"/>
      <c r="I63" s="961"/>
      <c r="J63" s="992"/>
    </row>
    <row r="64" spans="1:13" ht="9.75" customHeight="1" thickBot="1">
      <c r="A64" s="776">
        <v>1</v>
      </c>
      <c r="B64" s="788" t="s">
        <v>41</v>
      </c>
      <c r="C64" s="633">
        <v>8</v>
      </c>
      <c r="D64" s="966">
        <f>'8 KAPITALI'!B12</f>
        <v>1481601000</v>
      </c>
      <c r="E64" s="676"/>
      <c r="F64" s="676"/>
      <c r="G64" s="6">
        <f>E64-F64</f>
        <v>0</v>
      </c>
      <c r="H64" s="1030">
        <f>D64+G64</f>
        <v>1481601000</v>
      </c>
      <c r="I64" s="961"/>
      <c r="J64" s="992">
        <v>1481601000</v>
      </c>
      <c r="M64" s="882"/>
    </row>
    <row r="65" spans="1:13" ht="9.75" customHeight="1" thickBot="1">
      <c r="A65" s="776">
        <v>2</v>
      </c>
      <c r="B65" s="788" t="s">
        <v>50</v>
      </c>
      <c r="C65" s="9"/>
      <c r="D65" s="966"/>
      <c r="E65" s="676"/>
      <c r="F65" s="676"/>
      <c r="G65" s="6">
        <f>E65-F65</f>
        <v>0</v>
      </c>
      <c r="H65" s="1030">
        <f>D65+G65</f>
        <v>0</v>
      </c>
      <c r="I65" s="961"/>
      <c r="J65" s="992">
        <v>0</v>
      </c>
      <c r="M65" s="882"/>
    </row>
    <row r="66" spans="1:13" ht="9.75" customHeight="1" thickBot="1">
      <c r="A66" s="776">
        <v>3</v>
      </c>
      <c r="B66" s="788" t="s">
        <v>262</v>
      </c>
      <c r="C66" s="633">
        <v>9</v>
      </c>
      <c r="D66" s="966">
        <f>'9 REZERVAT'!C27</f>
        <v>16104768.401</v>
      </c>
      <c r="E66" s="676"/>
      <c r="F66" s="676"/>
      <c r="G66" s="6">
        <f>E66-F66</f>
        <v>0</v>
      </c>
      <c r="H66" s="1030">
        <f>D66+G66</f>
        <v>16104768.401</v>
      </c>
      <c r="I66" s="961"/>
      <c r="J66" s="992">
        <v>15236007</v>
      </c>
      <c r="M66" s="882"/>
    </row>
    <row r="67" spans="1:13" ht="9.75" customHeight="1" thickBot="1">
      <c r="A67" s="776">
        <v>6</v>
      </c>
      <c r="B67" s="788" t="s">
        <v>44</v>
      </c>
      <c r="C67" s="9"/>
      <c r="D67" s="966">
        <f>KAPITALET!H9+KAPITALET!H13</f>
        <v>304762089.329</v>
      </c>
      <c r="E67" s="676"/>
      <c r="F67" s="676"/>
      <c r="G67" s="6">
        <f>E67-F67</f>
        <v>0</v>
      </c>
      <c r="H67" s="1030">
        <f>D67+G67</f>
        <v>304762089.329</v>
      </c>
      <c r="I67" s="961"/>
      <c r="J67" s="992">
        <v>288255628</v>
      </c>
      <c r="M67" s="882"/>
    </row>
    <row r="68" spans="1:13" ht="9.75" customHeight="1" thickBot="1">
      <c r="A68" s="776">
        <v>7</v>
      </c>
      <c r="B68" s="788" t="s">
        <v>45</v>
      </c>
      <c r="C68" s="633">
        <v>1</v>
      </c>
      <c r="D68" s="966">
        <f>'FITIM HUMBJE'!G36</f>
        <v>1740171.7485945108</v>
      </c>
      <c r="E68" s="676"/>
      <c r="F68" s="676"/>
      <c r="G68" s="6">
        <f>E68-F68</f>
        <v>0</v>
      </c>
      <c r="H68" s="1030">
        <f>D68+G68</f>
        <v>1740171.7485945108</v>
      </c>
      <c r="I68" s="961"/>
      <c r="J68" s="992">
        <v>17375223</v>
      </c>
      <c r="M68" s="882"/>
    </row>
    <row r="69" spans="1:10" ht="9.75" customHeight="1">
      <c r="A69" s="783"/>
      <c r="B69" s="790" t="s">
        <v>46</v>
      </c>
      <c r="C69" s="4"/>
      <c r="D69" s="962">
        <f>SUM(D64:D68)</f>
        <v>1804208029.4785945</v>
      </c>
      <c r="E69" s="773">
        <f>SUM(E64:E68)</f>
        <v>0</v>
      </c>
      <c r="F69" s="773">
        <f>SUM(F64:F68)</f>
        <v>0</v>
      </c>
      <c r="G69" s="773">
        <f>SUM(G64:G68)</f>
        <v>0</v>
      </c>
      <c r="H69" s="962">
        <f>SUM(H64:H68)</f>
        <v>1804208029.4785945</v>
      </c>
      <c r="I69" s="962"/>
      <c r="J69" s="1061">
        <f>SUM(J64:J68)</f>
        <v>1802467858</v>
      </c>
    </row>
    <row r="70" spans="1:10" ht="9.75" customHeight="1" thickBot="1">
      <c r="A70" s="776"/>
      <c r="B70" s="776"/>
      <c r="C70" s="3"/>
      <c r="D70" s="966"/>
      <c r="E70" s="851"/>
      <c r="F70" s="851"/>
      <c r="G70" s="851"/>
      <c r="H70" s="851"/>
      <c r="I70" s="11"/>
      <c r="J70" s="850"/>
    </row>
    <row r="71" spans="1:10" ht="19.5" customHeight="1" thickBot="1">
      <c r="A71" s="785"/>
      <c r="B71" s="793" t="s">
        <v>47</v>
      </c>
      <c r="C71" s="677"/>
      <c r="D71" s="967">
        <f>SUM(D69+D61+D53)</f>
        <v>2153984918.760393</v>
      </c>
      <c r="E71" s="847">
        <f>SUM(E69+E61+E53)</f>
        <v>0</v>
      </c>
      <c r="F71" s="847">
        <f>SUM(F69+F61+F53)</f>
        <v>0</v>
      </c>
      <c r="G71" s="847">
        <f>SUM(G69+G61+G53)</f>
        <v>0</v>
      </c>
      <c r="H71" s="967">
        <f>SUM(H69+H61+H53)</f>
        <v>2153984918.760393</v>
      </c>
      <c r="I71" s="678"/>
      <c r="J71" s="1090">
        <f>SUM(J69+J61+J53)</f>
        <v>2299275862.4968004</v>
      </c>
    </row>
    <row r="72" spans="1:10" ht="9.75" customHeight="1">
      <c r="A72" s="1"/>
      <c r="B72" s="776"/>
      <c r="C72" s="794"/>
      <c r="D72" s="1055">
        <f>D37-D71</f>
        <v>-0.0029854774475097656</v>
      </c>
      <c r="E72" s="848">
        <f>E37-E71</f>
        <v>0</v>
      </c>
      <c r="F72" s="849">
        <f>F37-F71</f>
        <v>0</v>
      </c>
      <c r="G72" s="849">
        <f>G37-G71</f>
        <v>0</v>
      </c>
      <c r="H72" s="1033">
        <f>H37-H71</f>
        <v>-0.0029854774475097656</v>
      </c>
      <c r="I72" s="795"/>
      <c r="J72" s="895">
        <f>J37-J71</f>
        <v>0.0048580169677734375</v>
      </c>
    </row>
    <row r="73" spans="2:13" ht="9.75" customHeight="1">
      <c r="B73" s="155"/>
      <c r="C73" s="28"/>
      <c r="D73" s="28"/>
      <c r="E73" s="28"/>
      <c r="F73" s="28"/>
      <c r="G73" s="28"/>
      <c r="H73" s="28"/>
      <c r="I73" s="28"/>
      <c r="J73" s="156"/>
      <c r="M73" s="1103"/>
    </row>
    <row r="74" spans="2:10" ht="9.75" customHeight="1">
      <c r="B74" s="110"/>
      <c r="C74" s="665"/>
      <c r="D74" s="336"/>
      <c r="E74" s="336"/>
      <c r="F74" s="336"/>
      <c r="G74" s="336"/>
      <c r="H74" s="336"/>
      <c r="I74" s="663"/>
      <c r="J74" s="664"/>
    </row>
    <row r="75" spans="2:10" ht="9.75" customHeight="1">
      <c r="B75" s="110"/>
      <c r="C75" s="665"/>
      <c r="D75" s="336"/>
      <c r="E75" s="336"/>
      <c r="F75" s="336"/>
      <c r="G75" s="336"/>
      <c r="H75" s="336"/>
      <c r="I75" s="663"/>
      <c r="J75" s="664"/>
    </row>
    <row r="76" spans="2:10" ht="9.75" customHeight="1">
      <c r="B76" s="110"/>
      <c r="C76" s="665"/>
      <c r="D76" s="336"/>
      <c r="E76" s="336"/>
      <c r="F76" s="336"/>
      <c r="G76" s="336"/>
      <c r="H76" s="336"/>
      <c r="I76" s="663"/>
      <c r="J76" s="664"/>
    </row>
    <row r="77" spans="2:10" ht="9.75" customHeight="1">
      <c r="B77" s="110"/>
      <c r="C77" s="665"/>
      <c r="D77" s="336"/>
      <c r="E77" s="336"/>
      <c r="F77" s="336"/>
      <c r="G77" s="336"/>
      <c r="H77" s="336"/>
      <c r="I77" s="663"/>
      <c r="J77" s="664"/>
    </row>
    <row r="78" spans="2:10" ht="9.75" customHeight="1">
      <c r="B78" s="110"/>
      <c r="C78" s="665"/>
      <c r="D78" s="336"/>
      <c r="E78" s="336"/>
      <c r="F78" s="336"/>
      <c r="G78" s="336"/>
      <c r="H78" s="336"/>
      <c r="I78" s="663"/>
      <c r="J78" s="664"/>
    </row>
    <row r="79" spans="2:10" ht="9.75" customHeight="1">
      <c r="B79" s="110"/>
      <c r="C79" s="665"/>
      <c r="D79" s="336"/>
      <c r="E79" s="336"/>
      <c r="F79" s="336"/>
      <c r="G79" s="336"/>
      <c r="H79" s="336"/>
      <c r="I79" s="663"/>
      <c r="J79" s="664"/>
    </row>
    <row r="80" spans="2:10" ht="13.5">
      <c r="B80" s="110"/>
      <c r="C80" s="665"/>
      <c r="D80" s="336"/>
      <c r="E80" s="336"/>
      <c r="F80" s="336"/>
      <c r="G80" s="336"/>
      <c r="H80" s="336"/>
      <c r="I80" s="663"/>
      <c r="J80" s="664"/>
    </row>
    <row r="81" spans="2:10" ht="13.5">
      <c r="B81" s="110"/>
      <c r="C81" s="665"/>
      <c r="D81" s="336"/>
      <c r="E81" s="336"/>
      <c r="F81" s="336"/>
      <c r="G81" s="336"/>
      <c r="H81" s="336"/>
      <c r="I81" s="663"/>
      <c r="J81" s="664"/>
    </row>
    <row r="82" spans="2:10" ht="13.5">
      <c r="B82" s="679"/>
      <c r="C82" s="680"/>
      <c r="D82" s="681"/>
      <c r="E82" s="681"/>
      <c r="F82" s="681"/>
      <c r="G82" s="681"/>
      <c r="H82" s="681"/>
      <c r="I82" s="682"/>
      <c r="J82" s="683"/>
    </row>
    <row r="83" spans="2:10" ht="13.5">
      <c r="B83" s="679"/>
      <c r="C83" s="680"/>
      <c r="D83" s="681"/>
      <c r="E83" s="681"/>
      <c r="F83" s="681"/>
      <c r="G83" s="681"/>
      <c r="H83" s="681"/>
      <c r="I83" s="682"/>
      <c r="J83" s="683"/>
    </row>
    <row r="84" spans="2:10" ht="13.5">
      <c r="B84" s="684"/>
      <c r="C84" s="685"/>
      <c r="D84" s="336"/>
      <c r="E84" s="336"/>
      <c r="F84" s="336"/>
      <c r="G84" s="336"/>
      <c r="H84" s="336"/>
      <c r="I84" s="663"/>
      <c r="J84" s="664"/>
    </row>
    <row r="85" spans="2:10" ht="14.25" thickBot="1">
      <c r="B85" s="686"/>
      <c r="C85" s="687"/>
      <c r="D85" s="688"/>
      <c r="E85" s="688"/>
      <c r="F85" s="688"/>
      <c r="G85" s="688"/>
      <c r="H85" s="688"/>
      <c r="I85" s="689"/>
      <c r="J85" s="690"/>
    </row>
    <row r="86" ht="12.75">
      <c r="D86" s="5"/>
    </row>
    <row r="87" ht="12.75">
      <c r="D87" s="5"/>
    </row>
    <row r="88" spans="3:6" ht="12.75">
      <c r="C88" s="1"/>
      <c r="D88" s="1" t="s">
        <v>49</v>
      </c>
      <c r="E88" s="1"/>
      <c r="F88" s="1" t="s">
        <v>48</v>
      </c>
    </row>
  </sheetData>
  <sheetProtection/>
  <hyperlinks>
    <hyperlink ref="C12" location="'1_REVENUES_EXPENSES'!B12" display="1a"/>
    <hyperlink ref="C16" location="'1_REVENUES_EXPENSES'!B12" display="1a"/>
    <hyperlink ref="C17" location="'1_REVENUES_EXPENSES'!B12" display="1a"/>
    <hyperlink ref="C19" location="'1_REVENUES_EXPENSES'!B12" display="1a"/>
    <hyperlink ref="C23" location="'1_REVENUES_EXPENSES'!B12" display="1a"/>
    <hyperlink ref="C27" location="'1_REVENUES_EXPENSES'!B12" display="1a"/>
    <hyperlink ref="C29" location="'1_REVENUES_EXPENSES'!B12" display="1a"/>
    <hyperlink ref="C32" location="'1_REVENUES_EXPENSES'!B12" display="1a"/>
    <hyperlink ref="C43" location="'1_REVENUES_EXPENSES'!B12" display="1a"/>
    <hyperlink ref="C46" location="'1_REVENUES_EXPENSES'!B12" display="1a"/>
    <hyperlink ref="C47" location="'1_REVENUES_EXPENSES'!B12" display="1a"/>
    <hyperlink ref="C48" location="'1_REVENUES_EXPENSES'!B12" display="1a"/>
    <hyperlink ref="C49" location="'1_REVENUES_EXPENSES'!B12" display="1a"/>
    <hyperlink ref="C51" location="'1_REVENUES_EXPENSES'!B12" display="1a"/>
    <hyperlink ref="C52" location="'1_REVENUES_EXPENSES'!B12" display="1a"/>
    <hyperlink ref="C56" location="'1_REVENUES_EXPENSES'!B12" display="1a"/>
    <hyperlink ref="C59" location="'1_REVENUES_EXPENSES'!B12" display="1a"/>
    <hyperlink ref="C60" location="'1_REVENUES_EXPENSES'!B12" display="1a"/>
    <hyperlink ref="C64" location="'1_REVENUES_EXPENSES'!B12" display="1a"/>
    <hyperlink ref="C66" location="'1_REVENUES_EXPENSES'!B12" display="1a"/>
    <hyperlink ref="C68" location="'1_REVENUES_EXPENSES'!B12" display="1a"/>
  </hyperlinks>
  <printOptions/>
  <pageMargins left="0.75" right="0.75" top="0.71" bottom="0.51" header="0.5" footer="0.33"/>
  <pageSetup horizontalDpi="600" verticalDpi="600" orientation="landscape" paperSize="9" scale="52" r:id="rId2"/>
  <drawing r:id="rId1"/>
</worksheet>
</file>

<file path=xl/worksheets/sheet5.xml><?xml version="1.0" encoding="utf-8"?>
<worksheet xmlns="http://schemas.openxmlformats.org/spreadsheetml/2006/main" xmlns:r="http://schemas.openxmlformats.org/officeDocument/2006/relationships">
  <dimension ref="A1:K60"/>
  <sheetViews>
    <sheetView tabSelected="1" zoomScalePageLayoutView="0" workbookViewId="0" topLeftCell="A13">
      <selection activeCell="G35" sqref="G35"/>
    </sheetView>
  </sheetViews>
  <sheetFormatPr defaultColWidth="9.140625" defaultRowHeight="12.75"/>
  <cols>
    <col min="1" max="1" width="44.57421875" style="0" customWidth="1"/>
    <col min="2" max="2" width="7.57421875" style="0" customWidth="1"/>
    <col min="3" max="3" width="29.421875" style="0" customWidth="1"/>
    <col min="4" max="6" width="18.7109375" style="0" customWidth="1"/>
    <col min="7" max="7" width="24.28125" style="0" customWidth="1"/>
    <col min="8" max="8" width="21.421875" style="0" customWidth="1"/>
    <col min="10" max="11" width="12.7109375" style="0" customWidth="1"/>
  </cols>
  <sheetData>
    <row r="1" spans="1:10" ht="13.5">
      <c r="A1" s="327"/>
      <c r="B1" s="523"/>
      <c r="C1" s="344" t="str">
        <f>Bilanci!D1</f>
        <v>ALM</v>
      </c>
      <c r="D1" s="602"/>
      <c r="E1" s="602"/>
      <c r="F1" s="602"/>
      <c r="G1" s="602"/>
      <c r="H1" s="602"/>
      <c r="I1" s="603"/>
      <c r="J1" s="314"/>
    </row>
    <row r="2" spans="1:10" ht="13.5">
      <c r="A2" s="328"/>
      <c r="B2" s="315"/>
      <c r="C2" s="345" t="str">
        <f>Bilanci!D2</f>
        <v>ALUMIL ALBANIA SHPK</v>
      </c>
      <c r="D2" s="56"/>
      <c r="E2" s="56"/>
      <c r="F2" s="56"/>
      <c r="G2" s="56"/>
      <c r="H2" s="56"/>
      <c r="I2" s="248"/>
      <c r="J2" s="105"/>
    </row>
    <row r="3" spans="1:10" ht="13.5">
      <c r="A3" s="328"/>
      <c r="B3" s="315"/>
      <c r="C3" s="345" t="str">
        <f>Bilanci!D3</f>
        <v>01/01/2013 -31/12/2013</v>
      </c>
      <c r="D3" s="56"/>
      <c r="E3" s="56"/>
      <c r="F3" s="56"/>
      <c r="G3" s="56"/>
      <c r="H3" s="56"/>
      <c r="I3" s="248"/>
      <c r="J3" s="105"/>
    </row>
    <row r="4" spans="1:10" ht="13.5">
      <c r="A4" s="328"/>
      <c r="B4" s="315"/>
      <c r="C4" s="345" t="str">
        <f>Bilanci!D4</f>
        <v>ALL</v>
      </c>
      <c r="D4" s="56"/>
      <c r="E4" s="56"/>
      <c r="F4" s="56"/>
      <c r="G4" s="56"/>
      <c r="H4" s="56"/>
      <c r="I4" s="248"/>
      <c r="J4" s="105"/>
    </row>
    <row r="5" spans="1:10" ht="13.5">
      <c r="A5" s="328"/>
      <c r="B5" s="315"/>
      <c r="C5" s="345" t="str">
        <f>Bilanci!D5</f>
        <v>Renata Fejzaj</v>
      </c>
      <c r="D5" s="56"/>
      <c r="E5" s="56"/>
      <c r="F5" s="56"/>
      <c r="G5" s="56"/>
      <c r="H5" s="56"/>
      <c r="I5" s="248"/>
      <c r="J5" s="105"/>
    </row>
    <row r="6" spans="1:10" ht="13.5">
      <c r="A6" s="604"/>
      <c r="B6" s="605"/>
      <c r="C6" s="57"/>
      <c r="D6" s="57"/>
      <c r="E6" s="57"/>
      <c r="F6" s="57"/>
      <c r="G6" s="57"/>
      <c r="H6" s="57"/>
      <c r="I6" s="131"/>
      <c r="J6" s="105"/>
    </row>
    <row r="7" spans="1:10" ht="13.5">
      <c r="A7" s="604"/>
      <c r="B7" s="605"/>
      <c r="C7" s="57"/>
      <c r="D7" s="57"/>
      <c r="E7" s="57"/>
      <c r="F7" s="57"/>
      <c r="G7" s="57"/>
      <c r="H7" s="57"/>
      <c r="I7" s="131"/>
      <c r="J7" s="105"/>
    </row>
    <row r="8" spans="1:10" ht="13.5">
      <c r="A8" s="604"/>
      <c r="B8" s="605"/>
      <c r="C8" s="57"/>
      <c r="D8" s="57"/>
      <c r="E8" s="57"/>
      <c r="F8" s="57"/>
      <c r="G8" s="57"/>
      <c r="H8" s="57"/>
      <c r="I8" s="131"/>
      <c r="J8" s="105"/>
    </row>
    <row r="9" spans="1:10" ht="8.25" customHeight="1">
      <c r="A9" s="604"/>
      <c r="B9" s="605"/>
      <c r="C9" s="606"/>
      <c r="D9" s="606"/>
      <c r="E9" s="606"/>
      <c r="F9" s="606"/>
      <c r="G9" s="606"/>
      <c r="H9" s="57"/>
      <c r="I9" s="131"/>
      <c r="J9" s="105"/>
    </row>
    <row r="10" spans="1:10" ht="13.5">
      <c r="A10" s="604"/>
      <c r="B10" s="605"/>
      <c r="C10" s="57"/>
      <c r="D10" s="57"/>
      <c r="E10" s="57"/>
      <c r="F10" s="57"/>
      <c r="G10" s="57"/>
      <c r="H10" s="57"/>
      <c r="I10" s="131"/>
      <c r="J10" s="105"/>
    </row>
    <row r="11" spans="1:10" ht="13.5">
      <c r="A11" s="604"/>
      <c r="B11" s="605"/>
      <c r="C11" s="57"/>
      <c r="D11" s="57"/>
      <c r="E11" s="57"/>
      <c r="F11" s="57"/>
      <c r="G11" s="57"/>
      <c r="H11" s="57"/>
      <c r="I11" s="131"/>
      <c r="J11" s="105"/>
    </row>
    <row r="12" spans="1:10" ht="14.25" thickBot="1">
      <c r="A12" s="604"/>
      <c r="B12" s="605"/>
      <c r="C12" s="57"/>
      <c r="D12" s="57"/>
      <c r="E12" s="57"/>
      <c r="F12" s="57"/>
      <c r="G12" s="57"/>
      <c r="H12" s="57"/>
      <c r="I12" s="131"/>
      <c r="J12" s="105"/>
    </row>
    <row r="13" spans="1:10" ht="27.75" thickBot="1">
      <c r="A13" s="792" t="s">
        <v>51</v>
      </c>
      <c r="B13" s="617" t="s">
        <v>0</v>
      </c>
      <c r="C13" s="806" t="str">
        <f>"PERIUDHA "&amp;'TE DHENA'!$G$18&amp;"-"&amp;'TE DHENA'!$J$18</f>
        <v>PERIUDHA 01/01/2013-31/12/2013</v>
      </c>
      <c r="D13" s="807" t="s">
        <v>417</v>
      </c>
      <c r="E13" s="807" t="s">
        <v>418</v>
      </c>
      <c r="F13" s="807" t="s">
        <v>419</v>
      </c>
      <c r="G13" s="808" t="str">
        <f>"PERIUDHA "&amp;'TE DHENA'!$G$18&amp;"-"&amp;'TE DHENA'!$J$18</f>
        <v>PERIUDHA 01/01/2013-31/12/2013</v>
      </c>
      <c r="H13" s="798" t="str">
        <f>VLOOKUP('TE DHENA'!D$18,DATA!$B$3:$K$7,9,FALSE)&amp;VLOOKUP('TE DHENA'!C$18-1,DATA!$B$3:$G$16,6,FALSE)&amp;" - 31/12/"&amp;VLOOKUP('TE DHENA'!C$18-1,DATA!$B$3:$G$16,6,FALSE)</f>
        <v>01/01/2012 - 31/12/2012</v>
      </c>
      <c r="I13" s="28"/>
      <c r="J13" s="156"/>
    </row>
    <row r="14" spans="1:10" ht="13.5" thickBot="1">
      <c r="A14" s="780"/>
      <c r="B14" s="3"/>
      <c r="C14" s="2"/>
      <c r="D14" s="774"/>
      <c r="E14" s="774"/>
      <c r="F14" s="774"/>
      <c r="G14" s="774"/>
      <c r="H14" s="775"/>
      <c r="I14" s="28"/>
      <c r="J14" s="156"/>
    </row>
    <row r="15" spans="1:11" ht="13.5" thickBot="1">
      <c r="A15" s="788" t="s">
        <v>52</v>
      </c>
      <c r="B15" s="632" t="s">
        <v>387</v>
      </c>
      <c r="C15" s="771">
        <f>'Ardhura shpenzime analitike'!C19</f>
        <v>1665591639.6220865</v>
      </c>
      <c r="D15" s="809"/>
      <c r="E15" s="809"/>
      <c r="F15" s="771">
        <f>D15-E15</f>
        <v>0</v>
      </c>
      <c r="G15" s="1036">
        <f>C15+F15</f>
        <v>1665591639.6220865</v>
      </c>
      <c r="H15" s="1038">
        <f>'Ardhura shpenzime analitike'!D19</f>
        <v>1793709329.0711884</v>
      </c>
      <c r="I15" s="28"/>
      <c r="J15" s="156"/>
      <c r="K15" s="882"/>
    </row>
    <row r="16" spans="1:11" ht="13.5" thickBot="1">
      <c r="A16" s="788" t="s">
        <v>54</v>
      </c>
      <c r="B16" s="632" t="s">
        <v>388</v>
      </c>
      <c r="C16" s="771">
        <f>'Ardhura shpenzime analitike'!C32</f>
        <v>1344570302.2759326</v>
      </c>
      <c r="D16" s="809"/>
      <c r="E16" s="809"/>
      <c r="F16" s="771">
        <f>D16-E16</f>
        <v>0</v>
      </c>
      <c r="G16" s="1036">
        <f>C16+F16</f>
        <v>1344570302.2759326</v>
      </c>
      <c r="H16" s="1038">
        <f>'Ardhura shpenzime analitike'!D32</f>
        <v>1417799401.3859854</v>
      </c>
      <c r="I16" s="28"/>
      <c r="J16" s="156"/>
      <c r="K16" s="882"/>
    </row>
    <row r="17" spans="1:11" ht="13.5" thickBot="1">
      <c r="A17" s="790" t="s">
        <v>55</v>
      </c>
      <c r="B17" s="10"/>
      <c r="C17" s="1042">
        <f aca="true" t="shared" si="0" ref="C17:H17">C15-C16</f>
        <v>321021337.346154</v>
      </c>
      <c r="D17" s="772">
        <f t="shared" si="0"/>
        <v>0</v>
      </c>
      <c r="E17" s="772">
        <f t="shared" si="0"/>
        <v>0</v>
      </c>
      <c r="F17" s="772">
        <f t="shared" si="0"/>
        <v>0</v>
      </c>
      <c r="G17" s="1046">
        <f t="shared" si="0"/>
        <v>321021337.346154</v>
      </c>
      <c r="H17" s="1039">
        <f t="shared" si="0"/>
        <v>375909927.6852031</v>
      </c>
      <c r="I17" s="28"/>
      <c r="J17" s="156"/>
      <c r="K17" s="882"/>
    </row>
    <row r="18" spans="1:11" ht="13.5" thickBot="1">
      <c r="A18" s="788" t="s">
        <v>53</v>
      </c>
      <c r="B18" s="632" t="s">
        <v>389</v>
      </c>
      <c r="C18" s="771">
        <f>'Ardhura shpenzime analitike'!C28+0.73</f>
        <v>88914764.031097</v>
      </c>
      <c r="D18" s="809"/>
      <c r="E18" s="809"/>
      <c r="F18" s="771">
        <f>D18-E18</f>
        <v>0</v>
      </c>
      <c r="G18" s="1036">
        <f>C18+F18</f>
        <v>88914764.031097</v>
      </c>
      <c r="H18" s="1038">
        <f>'Ardhura shpenzime analitike'!D28</f>
        <v>45405190.0968</v>
      </c>
      <c r="I18" s="28"/>
      <c r="J18" s="156"/>
      <c r="K18" s="882"/>
    </row>
    <row r="19" spans="1:10" ht="13.5" thickBot="1">
      <c r="A19" s="788"/>
      <c r="B19" s="616"/>
      <c r="C19" s="771"/>
      <c r="D19" s="771"/>
      <c r="E19" s="771"/>
      <c r="F19" s="771"/>
      <c r="G19" s="1036"/>
      <c r="H19" s="1038"/>
      <c r="I19" s="28"/>
      <c r="J19" s="156"/>
    </row>
    <row r="20" spans="1:11" ht="13.5" thickBot="1">
      <c r="A20" s="788" t="s">
        <v>58</v>
      </c>
      <c r="B20" s="632" t="s">
        <v>390</v>
      </c>
      <c r="C20" s="771">
        <f>'Ardhura shpenzime analitike'!C62</f>
        <v>136002164.40748</v>
      </c>
      <c r="D20" s="809"/>
      <c r="E20" s="809"/>
      <c r="F20" s="771">
        <f>D20-E20</f>
        <v>0</v>
      </c>
      <c r="G20" s="1036">
        <f>C20+F20</f>
        <v>136002164.40748</v>
      </c>
      <c r="H20" s="1038">
        <f>'Ardhura shpenzime analitike'!D62</f>
        <v>124482132.21990001</v>
      </c>
      <c r="I20" s="28"/>
      <c r="J20" s="156"/>
      <c r="K20" s="882"/>
    </row>
    <row r="21" spans="1:11" ht="13.5" thickBot="1">
      <c r="A21" s="788" t="s">
        <v>56</v>
      </c>
      <c r="B21" s="632" t="s">
        <v>391</v>
      </c>
      <c r="C21" s="771">
        <f>'Ardhura shpenzime analitike'!C72</f>
        <v>172607589.73200002</v>
      </c>
      <c r="D21" s="809"/>
      <c r="E21" s="809"/>
      <c r="F21" s="771">
        <f>D21-E21</f>
        <v>0</v>
      </c>
      <c r="G21" s="1036">
        <f>C21+F21</f>
        <v>172607589.73200002</v>
      </c>
      <c r="H21" s="1038">
        <f>'Ardhura shpenzime analitike'!D72</f>
        <v>168309463.60319996</v>
      </c>
      <c r="I21" s="28"/>
      <c r="J21" s="156"/>
      <c r="K21" s="882"/>
    </row>
    <row r="22" spans="1:11" ht="13.5" thickBot="1">
      <c r="A22" s="788" t="s">
        <v>57</v>
      </c>
      <c r="B22" s="632" t="s">
        <v>392</v>
      </c>
      <c r="C22" s="771">
        <f>'Ardhura shpenzime analitike'!C94</f>
        <v>92109264.21017647</v>
      </c>
      <c r="D22" s="809"/>
      <c r="E22" s="809"/>
      <c r="F22" s="771">
        <f>D22-E22</f>
        <v>0</v>
      </c>
      <c r="G22" s="1036">
        <f>C22+F22</f>
        <v>92109264.21017647</v>
      </c>
      <c r="H22" s="1038">
        <f>'Ardhura shpenzime analitike'!D94</f>
        <v>103342460.29595318</v>
      </c>
      <c r="I22" s="28"/>
      <c r="J22" s="156"/>
      <c r="K22" s="882"/>
    </row>
    <row r="23" spans="1:11" ht="13.5" thickBot="1">
      <c r="A23" s="788" t="s">
        <v>59</v>
      </c>
      <c r="B23" s="632" t="s">
        <v>393</v>
      </c>
      <c r="C23" s="771">
        <f>-'Ardhura shpenzime analitike'!C101</f>
        <v>6870789.559599999</v>
      </c>
      <c r="D23" s="809"/>
      <c r="E23" s="809"/>
      <c r="F23" s="771">
        <f>D23-E23</f>
        <v>0</v>
      </c>
      <c r="G23" s="1036">
        <f>C23+F23</f>
        <v>6870789.559599999</v>
      </c>
      <c r="H23" s="1038">
        <f>'Ardhura shpenzime analitike'!D101</f>
        <v>5734501.780599996</v>
      </c>
      <c r="I23" s="28"/>
      <c r="J23" s="156"/>
      <c r="K23" s="882"/>
    </row>
    <row r="24" spans="1:10" ht="12.75">
      <c r="A24" s="790" t="s">
        <v>1</v>
      </c>
      <c r="B24" s="10"/>
      <c r="C24" s="1043">
        <f aca="true" t="shared" si="1" ref="C24:H24">SUM(C20:C23)</f>
        <v>407589807.90925646</v>
      </c>
      <c r="D24" s="773">
        <f t="shared" si="1"/>
        <v>0</v>
      </c>
      <c r="E24" s="773">
        <f t="shared" si="1"/>
        <v>0</v>
      </c>
      <c r="F24" s="773">
        <f t="shared" si="1"/>
        <v>0</v>
      </c>
      <c r="G24" s="962">
        <f t="shared" si="1"/>
        <v>407589807.90925646</v>
      </c>
      <c r="H24" s="1040">
        <f t="shared" si="1"/>
        <v>401868557.89965314</v>
      </c>
      <c r="I24" s="28"/>
      <c r="J24" s="156"/>
    </row>
    <row r="25" spans="1:10" ht="12.75">
      <c r="A25" s="776"/>
      <c r="B25" s="9"/>
      <c r="C25" s="1041"/>
      <c r="D25" s="771"/>
      <c r="E25" s="771"/>
      <c r="F25" s="771"/>
      <c r="G25" s="1036"/>
      <c r="H25" s="1038"/>
      <c r="I25" s="28"/>
      <c r="J25" s="156"/>
    </row>
    <row r="26" spans="1:10" ht="12.75">
      <c r="A26" s="800" t="s">
        <v>60</v>
      </c>
      <c r="B26" s="10"/>
      <c r="C26" s="1042">
        <f aca="true" t="shared" si="2" ref="C26:H26">C17+C18-C24</f>
        <v>2346293.467994511</v>
      </c>
      <c r="D26" s="772">
        <f t="shared" si="2"/>
        <v>0</v>
      </c>
      <c r="E26" s="772">
        <f t="shared" si="2"/>
        <v>0</v>
      </c>
      <c r="F26" s="772">
        <f t="shared" si="2"/>
        <v>0</v>
      </c>
      <c r="G26" s="1037">
        <f t="shared" si="2"/>
        <v>2346293.467994511</v>
      </c>
      <c r="H26" s="1039">
        <f t="shared" si="2"/>
        <v>19446559.88234991</v>
      </c>
      <c r="I26" s="28"/>
      <c r="J26" s="156"/>
    </row>
    <row r="27" spans="1:10" ht="13.5" thickBot="1">
      <c r="A27" s="788"/>
      <c r="B27" s="9"/>
      <c r="C27" s="1041"/>
      <c r="D27" s="771"/>
      <c r="E27" s="771"/>
      <c r="F27" s="771"/>
      <c r="G27" s="1036"/>
      <c r="H27" s="1038"/>
      <c r="I27" s="28"/>
      <c r="J27" s="156"/>
    </row>
    <row r="28" spans="1:10" ht="13.5" thickBot="1">
      <c r="A28" s="801" t="s">
        <v>61</v>
      </c>
      <c r="B28" s="632" t="s">
        <v>394</v>
      </c>
      <c r="C28" s="1041">
        <f>'Ardhura shpenzime analitike'!C108</f>
        <v>0</v>
      </c>
      <c r="D28" s="809"/>
      <c r="E28" s="809"/>
      <c r="F28" s="771">
        <f>D28-E28</f>
        <v>0</v>
      </c>
      <c r="G28" s="1036">
        <f>C28+F28</f>
        <v>0</v>
      </c>
      <c r="H28" s="1038">
        <f>'Ardhura shpenzime analitike'!D108</f>
        <v>0</v>
      </c>
      <c r="I28" s="28"/>
      <c r="J28" s="156"/>
    </row>
    <row r="29" spans="1:10" ht="13.5" thickBot="1">
      <c r="A29" s="788" t="s">
        <v>62</v>
      </c>
      <c r="B29" s="632" t="s">
        <v>394</v>
      </c>
      <c r="C29" s="1041">
        <f>'Ardhura shpenzime analitike'!C113</f>
        <v>286090.95759999997</v>
      </c>
      <c r="D29" s="809"/>
      <c r="E29" s="809"/>
      <c r="F29" s="771">
        <f>D29-E29</f>
        <v>0</v>
      </c>
      <c r="G29" s="1036">
        <f>C29+F29</f>
        <v>286090.95759999997</v>
      </c>
      <c r="H29" s="1038">
        <f>'Ardhura shpenzime analitike'!D113</f>
        <v>193609.79320000001</v>
      </c>
      <c r="I29" s="28"/>
      <c r="J29" s="156"/>
    </row>
    <row r="30" spans="1:10" ht="12.75">
      <c r="A30" s="790" t="s">
        <v>63</v>
      </c>
      <c r="B30" s="10"/>
      <c r="C30" s="1042">
        <f aca="true" t="shared" si="3" ref="C30:H30">C28-C29</f>
        <v>-286090.95759999997</v>
      </c>
      <c r="D30" s="772">
        <f t="shared" si="3"/>
        <v>0</v>
      </c>
      <c r="E30" s="772">
        <f t="shared" si="3"/>
        <v>0</v>
      </c>
      <c r="F30" s="772">
        <f t="shared" si="3"/>
        <v>0</v>
      </c>
      <c r="G30" s="1037">
        <f t="shared" si="3"/>
        <v>-286090.95759999997</v>
      </c>
      <c r="H30" s="1039">
        <f t="shared" si="3"/>
        <v>-193609.79320000001</v>
      </c>
      <c r="I30" s="28"/>
      <c r="J30" s="156"/>
    </row>
    <row r="31" spans="1:10" ht="12.75">
      <c r="A31" s="788"/>
      <c r="B31" s="9"/>
      <c r="C31" s="1044"/>
      <c r="D31" s="771"/>
      <c r="E31" s="771"/>
      <c r="F31" s="771"/>
      <c r="G31" s="1036"/>
      <c r="H31" s="1038"/>
      <c r="I31" s="28"/>
      <c r="J31" s="156"/>
    </row>
    <row r="32" spans="1:10" ht="13.5" thickBot="1">
      <c r="A32" s="802" t="s">
        <v>64</v>
      </c>
      <c r="B32" s="10"/>
      <c r="C32" s="1042">
        <f aca="true" t="shared" si="4" ref="C32:H32">C26-C30</f>
        <v>2632384.425594511</v>
      </c>
      <c r="D32" s="772">
        <f t="shared" si="4"/>
        <v>0</v>
      </c>
      <c r="E32" s="772">
        <f t="shared" si="4"/>
        <v>0</v>
      </c>
      <c r="F32" s="772">
        <f t="shared" si="4"/>
        <v>0</v>
      </c>
      <c r="G32" s="1037">
        <f t="shared" si="4"/>
        <v>2632384.425594511</v>
      </c>
      <c r="H32" s="1039">
        <f t="shared" si="4"/>
        <v>19640169.67554991</v>
      </c>
      <c r="I32" s="28"/>
      <c r="J32" s="156"/>
    </row>
    <row r="33" spans="1:10" ht="13.5" thickBot="1">
      <c r="A33" s="801" t="s">
        <v>706</v>
      </c>
      <c r="B33" s="633">
        <v>14</v>
      </c>
      <c r="C33" s="771">
        <v>0</v>
      </c>
      <c r="D33" s="771"/>
      <c r="E33" s="771"/>
      <c r="F33" s="771"/>
      <c r="G33" s="1036">
        <f>C33+F33</f>
        <v>0</v>
      </c>
      <c r="H33" s="1041"/>
      <c r="I33" s="28"/>
      <c r="J33" s="156"/>
    </row>
    <row r="34" spans="1:10" ht="13.5" thickBot="1">
      <c r="A34" s="788" t="s">
        <v>65</v>
      </c>
      <c r="B34" s="633">
        <v>17</v>
      </c>
      <c r="C34" s="771">
        <f>'17 TATIM FITIMI'!D49</f>
        <v>1564404.847</v>
      </c>
      <c r="D34" s="809"/>
      <c r="E34" s="1036">
        <v>672192.17</v>
      </c>
      <c r="F34" s="1036">
        <f>D34-E34</f>
        <v>-672192.17</v>
      </c>
      <c r="G34" s="1036">
        <f>C34+F34</f>
        <v>892212.677</v>
      </c>
      <c r="H34" s="1038">
        <f>'17 TATIM FITIMI'!E49</f>
        <v>4021746.429</v>
      </c>
      <c r="I34" s="28"/>
      <c r="J34" s="156"/>
    </row>
    <row r="35" spans="1:10" ht="13.5" thickBot="1">
      <c r="A35" s="788"/>
      <c r="B35" s="9"/>
      <c r="C35" s="1044"/>
      <c r="D35" s="771"/>
      <c r="E35" s="771"/>
      <c r="F35" s="771"/>
      <c r="G35" s="771"/>
      <c r="H35" s="1038"/>
      <c r="I35" s="28"/>
      <c r="J35" s="156"/>
    </row>
    <row r="36" spans="1:10" ht="19.5" customHeight="1" thickBot="1">
      <c r="A36" s="803" t="s">
        <v>66</v>
      </c>
      <c r="B36" s="618"/>
      <c r="C36" s="1045">
        <f>C32-C34+C33</f>
        <v>1067979.578594511</v>
      </c>
      <c r="D36" s="810">
        <f>D32-D34</f>
        <v>0</v>
      </c>
      <c r="E36" s="810">
        <f>E32-E34</f>
        <v>-672192.17</v>
      </c>
      <c r="F36" s="810">
        <f>F32-F34</f>
        <v>672192.17</v>
      </c>
      <c r="G36" s="964">
        <f>G32-G34+G33</f>
        <v>1740171.7485945108</v>
      </c>
      <c r="H36" s="964">
        <f>H32-H34+H33</f>
        <v>15618423.24654991</v>
      </c>
      <c r="I36" s="28"/>
      <c r="J36" s="156"/>
    </row>
    <row r="37" spans="1:10" ht="12.75">
      <c r="A37" s="776"/>
      <c r="B37" s="794"/>
      <c r="C37" s="794"/>
      <c r="D37" s="794"/>
      <c r="E37" s="794"/>
      <c r="F37" s="794"/>
      <c r="G37" s="794"/>
      <c r="H37" s="794"/>
      <c r="I37" s="28"/>
      <c r="J37" s="156"/>
    </row>
    <row r="38" spans="1:10" ht="12.75">
      <c r="A38" s="776"/>
      <c r="B38" s="794"/>
      <c r="C38" s="893" t="s">
        <v>49</v>
      </c>
      <c r="D38" s="799"/>
      <c r="E38" s="893" t="s">
        <v>48</v>
      </c>
      <c r="F38" s="794"/>
      <c r="G38" s="794"/>
      <c r="H38" s="794"/>
      <c r="I38" s="28"/>
      <c r="J38" s="156"/>
    </row>
    <row r="39" spans="1:10" ht="12.75">
      <c r="A39" s="776"/>
      <c r="B39" s="794"/>
      <c r="C39" s="894" t="s">
        <v>709</v>
      </c>
      <c r="D39" s="894"/>
      <c r="E39" s="894" t="s">
        <v>533</v>
      </c>
      <c r="F39" s="799"/>
      <c r="G39" s="794"/>
      <c r="H39" s="794"/>
      <c r="I39" s="28"/>
      <c r="J39" s="156"/>
    </row>
    <row r="40" spans="1:10" ht="12.75">
      <c r="A40" s="155"/>
      <c r="B40" s="28"/>
      <c r="F40" s="28"/>
      <c r="G40" s="28"/>
      <c r="H40" s="28"/>
      <c r="I40" s="28"/>
      <c r="J40" s="156"/>
    </row>
    <row r="41" spans="1:10" ht="16.5">
      <c r="A41" s="607" t="s">
        <v>381</v>
      </c>
      <c r="B41" s="608"/>
      <c r="C41" s="65"/>
      <c r="D41" s="65"/>
      <c r="E41" s="65"/>
      <c r="F41" s="65"/>
      <c r="G41" s="65"/>
      <c r="H41" s="65"/>
      <c r="I41" s="248"/>
      <c r="J41" s="105"/>
    </row>
    <row r="42" spans="1:10" ht="24.75" customHeight="1">
      <c r="A42" s="804" t="s">
        <v>382</v>
      </c>
      <c r="B42" s="609"/>
      <c r="C42" s="1047">
        <v>92109264.21</v>
      </c>
      <c r="D42" s="65"/>
      <c r="E42" s="65"/>
      <c r="F42" s="65"/>
      <c r="G42" s="65"/>
      <c r="H42" s="65"/>
      <c r="I42" s="248"/>
      <c r="J42" s="72"/>
    </row>
    <row r="43" spans="1:10" ht="27">
      <c r="A43" s="805" t="s">
        <v>383</v>
      </c>
      <c r="B43" s="609"/>
      <c r="C43" s="611" t="s">
        <v>353</v>
      </c>
      <c r="D43" s="65"/>
      <c r="E43" s="65"/>
      <c r="F43" s="65"/>
      <c r="G43" s="65"/>
      <c r="H43" s="65"/>
      <c r="I43" s="248"/>
      <c r="J43" s="612"/>
    </row>
    <row r="44" spans="1:10" ht="13.5">
      <c r="A44" s="805" t="s">
        <v>384</v>
      </c>
      <c r="B44" s="609"/>
      <c r="C44" s="613">
        <v>0.1</v>
      </c>
      <c r="D44" s="56"/>
      <c r="E44" s="56"/>
      <c r="F44" s="56"/>
      <c r="G44" s="56"/>
      <c r="H44" s="56"/>
      <c r="I44" s="248"/>
      <c r="J44" s="105"/>
    </row>
    <row r="45" spans="1:10" ht="40.5">
      <c r="A45" s="805" t="s">
        <v>385</v>
      </c>
      <c r="B45" s="609"/>
      <c r="C45" s="610"/>
      <c r="D45" s="56"/>
      <c r="E45" s="56"/>
      <c r="F45" s="56"/>
      <c r="G45" s="56"/>
      <c r="H45" s="56"/>
      <c r="I45" s="248"/>
      <c r="J45" s="105"/>
    </row>
    <row r="46" spans="1:10" ht="24">
      <c r="A46" s="804" t="s">
        <v>386</v>
      </c>
      <c r="B46" s="609"/>
      <c r="C46" s="614" t="s">
        <v>531</v>
      </c>
      <c r="D46" s="610">
        <v>15692154</v>
      </c>
      <c r="E46" s="56"/>
      <c r="F46" s="56"/>
      <c r="G46" s="56"/>
      <c r="H46" s="56"/>
      <c r="I46" s="248"/>
      <c r="J46" s="105"/>
    </row>
    <row r="47" spans="1:10" ht="13.5">
      <c r="A47" s="55"/>
      <c r="B47" s="70"/>
      <c r="C47" s="56"/>
      <c r="D47" s="56"/>
      <c r="E47" s="56"/>
      <c r="F47" s="56"/>
      <c r="G47" s="56"/>
      <c r="H47" s="56"/>
      <c r="I47" s="248"/>
      <c r="J47" s="105"/>
    </row>
    <row r="48" spans="1:10" ht="13.5">
      <c r="A48" s="55"/>
      <c r="B48" s="70"/>
      <c r="C48" s="56"/>
      <c r="D48" s="56"/>
      <c r="E48" s="56"/>
      <c r="F48" s="56"/>
      <c r="G48" s="56"/>
      <c r="H48" s="56"/>
      <c r="I48" s="248"/>
      <c r="J48" s="105"/>
    </row>
    <row r="49" spans="1:10" ht="13.5">
      <c r="A49" s="55"/>
      <c r="B49" s="70"/>
      <c r="C49" s="56"/>
      <c r="D49" s="56"/>
      <c r="E49" s="56"/>
      <c r="F49" s="56"/>
      <c r="G49" s="56"/>
      <c r="H49" s="56"/>
      <c r="I49" s="248"/>
      <c r="J49" s="105"/>
    </row>
    <row r="50" spans="1:10" ht="13.5">
      <c r="A50" s="55"/>
      <c r="B50" s="70"/>
      <c r="C50" s="56"/>
      <c r="D50" s="56"/>
      <c r="E50" s="56"/>
      <c r="F50" s="56"/>
      <c r="G50" s="56"/>
      <c r="H50" s="56"/>
      <c r="I50" s="248"/>
      <c r="J50" s="105"/>
    </row>
    <row r="51" spans="1:10" ht="13.5">
      <c r="A51" s="55"/>
      <c r="B51" s="70"/>
      <c r="C51" s="56"/>
      <c r="D51" s="56"/>
      <c r="E51" s="56"/>
      <c r="F51" s="56"/>
      <c r="G51" s="56"/>
      <c r="H51" s="56"/>
      <c r="I51" s="248"/>
      <c r="J51" s="105"/>
    </row>
    <row r="52" spans="1:10" ht="13.5">
      <c r="A52" s="55"/>
      <c r="B52" s="70"/>
      <c r="C52" s="56"/>
      <c r="D52" s="56"/>
      <c r="E52" s="56"/>
      <c r="F52" s="56"/>
      <c r="G52" s="56"/>
      <c r="H52" s="56"/>
      <c r="I52" s="248"/>
      <c r="J52" s="105"/>
    </row>
    <row r="53" spans="1:10" ht="13.5">
      <c r="A53" s="55"/>
      <c r="B53" s="70"/>
      <c r="C53" s="56"/>
      <c r="D53" s="56"/>
      <c r="E53" s="56"/>
      <c r="F53" s="56"/>
      <c r="G53" s="56"/>
      <c r="H53" s="56"/>
      <c r="I53" s="248"/>
      <c r="J53" s="105"/>
    </row>
    <row r="54" spans="1:10" ht="13.5">
      <c r="A54" s="55"/>
      <c r="B54" s="70"/>
      <c r="C54" s="56"/>
      <c r="D54" s="56"/>
      <c r="E54" s="56"/>
      <c r="F54" s="56"/>
      <c r="G54" s="56"/>
      <c r="H54" s="56"/>
      <c r="I54" s="248"/>
      <c r="J54" s="105"/>
    </row>
    <row r="55" spans="1:10" ht="13.5">
      <c r="A55" s="55"/>
      <c r="B55" s="70"/>
      <c r="C55" s="56"/>
      <c r="D55" s="56"/>
      <c r="E55" s="56"/>
      <c r="F55" s="56"/>
      <c r="G55" s="56"/>
      <c r="H55" s="56"/>
      <c r="I55" s="248"/>
      <c r="J55" s="105"/>
    </row>
    <row r="56" spans="1:10" ht="14.25" thickBot="1">
      <c r="A56" s="75"/>
      <c r="B56" s="76"/>
      <c r="C56" s="77"/>
      <c r="D56" s="77"/>
      <c r="E56" s="77"/>
      <c r="F56" s="77"/>
      <c r="G56" s="77"/>
      <c r="H56" s="77"/>
      <c r="I56" s="615"/>
      <c r="J56" s="342"/>
    </row>
    <row r="57" spans="1:8" ht="12.75">
      <c r="A57" s="14"/>
      <c r="B57" s="14"/>
      <c r="C57" s="14"/>
      <c r="D57" s="14"/>
      <c r="E57" s="14"/>
      <c r="F57" s="14"/>
      <c r="G57" s="14"/>
      <c r="H57" s="14"/>
    </row>
    <row r="58" spans="1:8" ht="12.75">
      <c r="A58" s="14"/>
      <c r="B58" s="14"/>
      <c r="C58" s="14"/>
      <c r="D58" s="14"/>
      <c r="E58" s="14"/>
      <c r="F58" s="14"/>
      <c r="G58" s="14"/>
      <c r="H58" s="14"/>
    </row>
    <row r="59" spans="1:8" ht="12.75">
      <c r="A59" s="14"/>
      <c r="B59" s="14"/>
      <c r="C59" s="14"/>
      <c r="D59" s="14"/>
      <c r="E59" s="14"/>
      <c r="F59" s="14"/>
      <c r="G59" s="14"/>
      <c r="H59" s="14"/>
    </row>
    <row r="60" spans="1:8" ht="12.75">
      <c r="A60" s="14"/>
      <c r="B60" s="14"/>
      <c r="C60" s="14"/>
      <c r="D60" s="14"/>
      <c r="E60" s="14"/>
      <c r="F60" s="14"/>
      <c r="G60" s="14"/>
      <c r="H60" s="14"/>
    </row>
  </sheetData>
  <sheetProtection/>
  <hyperlinks>
    <hyperlink ref="B15" location="'1_REVENUES_EXPENSES'!B12" display="1a"/>
    <hyperlink ref="B16" location="'1_REVENUES_EXPENSES'!B37" display="1c"/>
    <hyperlink ref="B18" location="'1_REVENUES_EXPENSES'!B27" display="1b"/>
    <hyperlink ref="B20" location="'1_REVENUES_EXPENSES'!C52" display="1d"/>
    <hyperlink ref="B21" location="'1_REVENUES_EXPENSES'!C67" display="1e"/>
    <hyperlink ref="B22" location="'1_REVENUES_EXPENSES'!C77" display="1f"/>
    <hyperlink ref="B23" location="'1_REVENUES_EXPENSES'!C83" display="1g"/>
    <hyperlink ref="B28" location="'1_REVENUES_EXPENSES'!B90" display="1h"/>
    <hyperlink ref="B29" location="'1_REVENUES_EXPENSES'!B90" display="1h"/>
  </hyperlinks>
  <printOptions/>
  <pageMargins left="0.29" right="0.2" top="0.5" bottom="0.5" header="0.5" footer="0.5"/>
  <pageSetup horizontalDpi="600" verticalDpi="600" orientation="landscape" scale="65" r:id="rId4"/>
  <drawing r:id="rId3"/>
  <legacyDrawing r:id="rId2"/>
  <oleObjects>
    <oleObject progId="Visio.Drawing.11" shapeId="169881" r:id="rId1"/>
  </oleObjects>
</worksheet>
</file>

<file path=xl/worksheets/sheet6.xml><?xml version="1.0" encoding="utf-8"?>
<worksheet xmlns="http://schemas.openxmlformats.org/spreadsheetml/2006/main" xmlns:r="http://schemas.openxmlformats.org/officeDocument/2006/relationships">
  <dimension ref="A1:G153"/>
  <sheetViews>
    <sheetView tabSelected="1" zoomScalePageLayoutView="0" workbookViewId="0" topLeftCell="A130">
      <selection activeCell="G35" sqref="G35"/>
    </sheetView>
  </sheetViews>
  <sheetFormatPr defaultColWidth="9.140625" defaultRowHeight="12.75"/>
  <cols>
    <col min="1" max="1" width="4.00390625" style="0" customWidth="1"/>
    <col min="2" max="2" width="48.140625" style="0" customWidth="1"/>
    <col min="3" max="3" width="33.140625" style="0" customWidth="1"/>
    <col min="4" max="4" width="32.57421875" style="0" customWidth="1"/>
    <col min="7" max="7" width="16.57421875" style="0" bestFit="1" customWidth="1"/>
  </cols>
  <sheetData>
    <row r="1" spans="1:5" ht="13.5">
      <c r="A1" s="327"/>
      <c r="B1" s="634"/>
      <c r="C1" s="344" t="str">
        <f>'FITIM HUMBJE'!C1</f>
        <v>ALM</v>
      </c>
      <c r="D1" s="619"/>
      <c r="E1" s="201"/>
    </row>
    <row r="2" spans="1:5" ht="13.5">
      <c r="A2" s="328"/>
      <c r="B2" s="624"/>
      <c r="C2" s="345" t="str">
        <f>'FITIM HUMBJE'!C2</f>
        <v>ALUMIL ALBANIA SHPK</v>
      </c>
      <c r="D2" s="620"/>
      <c r="E2" s="156"/>
    </row>
    <row r="3" spans="1:5" ht="13.5">
      <c r="A3" s="328"/>
      <c r="B3" s="624"/>
      <c r="C3" s="345" t="str">
        <f>'FITIM HUMBJE'!C3</f>
        <v>01/01/2013 -31/12/2013</v>
      </c>
      <c r="D3" s="620"/>
      <c r="E3" s="156"/>
    </row>
    <row r="4" spans="1:5" ht="13.5">
      <c r="A4" s="328"/>
      <c r="B4" s="624"/>
      <c r="C4" s="345" t="str">
        <f>'FITIM HUMBJE'!C4</f>
        <v>ALL</v>
      </c>
      <c r="D4" s="620"/>
      <c r="E4" s="156"/>
    </row>
    <row r="5" spans="1:5" ht="13.5">
      <c r="A5" s="328"/>
      <c r="B5" s="316"/>
      <c r="C5" s="345" t="str">
        <f>'FITIM HUMBJE'!C5</f>
        <v>Renata Fejzaj</v>
      </c>
      <c r="D5" s="620"/>
      <c r="E5" s="156"/>
    </row>
    <row r="6" spans="1:5" ht="13.5">
      <c r="A6" s="635"/>
      <c r="B6" s="620"/>
      <c r="C6" s="620"/>
      <c r="D6" s="620"/>
      <c r="E6" s="156"/>
    </row>
    <row r="7" spans="1:5" ht="13.5">
      <c r="A7" s="635"/>
      <c r="B7" s="620"/>
      <c r="C7" s="620"/>
      <c r="D7" s="620"/>
      <c r="E7" s="156"/>
    </row>
    <row r="8" spans="1:5" ht="13.5">
      <c r="A8" s="635"/>
      <c r="B8" s="620"/>
      <c r="C8" s="620"/>
      <c r="D8" s="620"/>
      <c r="E8" s="156"/>
    </row>
    <row r="9" spans="1:5" ht="29.25">
      <c r="A9" s="636"/>
      <c r="B9" s="623"/>
      <c r="C9" s="623"/>
      <c r="D9" s="623"/>
      <c r="E9" s="156"/>
    </row>
    <row r="10" spans="1:5" ht="12.75">
      <c r="A10" s="155"/>
      <c r="B10" s="28"/>
      <c r="C10" s="28"/>
      <c r="D10" s="28"/>
      <c r="E10" s="156"/>
    </row>
    <row r="11" spans="1:5" ht="16.5">
      <c r="A11" s="637"/>
      <c r="B11" s="638" t="s">
        <v>79</v>
      </c>
      <c r="C11" s="28"/>
      <c r="D11" s="28"/>
      <c r="E11" s="156"/>
    </row>
    <row r="12" spans="1:5" ht="27">
      <c r="A12" s="637"/>
      <c r="B12" s="639"/>
      <c r="C12" s="23" t="str">
        <f>'FITIM HUMBJE'!C13</f>
        <v>PERIUDHA 01/01/2013-31/12/2013</v>
      </c>
      <c r="D12" s="23" t="str">
        <f>'FITIM HUMBJE'!H13</f>
        <v>01/01/2012 - 31/12/2012</v>
      </c>
      <c r="E12" s="156"/>
    </row>
    <row r="13" spans="1:5" ht="13.5">
      <c r="A13" s="155"/>
      <c r="B13" s="28" t="s">
        <v>67</v>
      </c>
      <c r="C13" s="981">
        <f>'[11]1_REVENUES_EXPENSES'!$C$15</f>
        <v>1425719668.0931773</v>
      </c>
      <c r="D13" s="1091">
        <v>1544455489.7750182</v>
      </c>
      <c r="E13" s="156"/>
    </row>
    <row r="14" spans="1:5" ht="13.5">
      <c r="A14" s="155"/>
      <c r="B14" s="28" t="s">
        <v>68</v>
      </c>
      <c r="C14" s="976">
        <f>'[11]1_REVENUES_EXPENSES'!$C$16</f>
        <v>2265296.1985</v>
      </c>
      <c r="D14" s="1091">
        <v>3475313.08985</v>
      </c>
      <c r="E14" s="156"/>
    </row>
    <row r="15" spans="1:5" ht="13.5">
      <c r="A15" s="155"/>
      <c r="B15" s="28" t="s">
        <v>69</v>
      </c>
      <c r="C15" s="1086"/>
      <c r="D15" s="1091"/>
      <c r="E15" s="156"/>
    </row>
    <row r="16" spans="1:5" ht="13.5">
      <c r="A16" s="155"/>
      <c r="B16" s="28" t="s">
        <v>70</v>
      </c>
      <c r="C16" s="976">
        <f>'[11]1_REVENUES_EXPENSES'!$C$18</f>
        <v>690889.1760000001</v>
      </c>
      <c r="D16" s="1091">
        <v>813334.7860000001</v>
      </c>
      <c r="E16" s="156"/>
    </row>
    <row r="17" spans="1:5" ht="13.5">
      <c r="A17" s="155"/>
      <c r="B17" s="28" t="s">
        <v>71</v>
      </c>
      <c r="C17" s="976">
        <f>'[11]1_REVENUES_EXPENSES'!$C$17</f>
        <v>236915786.1544091</v>
      </c>
      <c r="D17" s="1091">
        <v>244965191.42032027</v>
      </c>
      <c r="E17" s="156"/>
    </row>
    <row r="18" spans="1:5" ht="13.5">
      <c r="A18" s="155"/>
      <c r="B18" s="28" t="s">
        <v>72</v>
      </c>
      <c r="C18" s="1087"/>
      <c r="D18" s="1091"/>
      <c r="E18" s="156"/>
    </row>
    <row r="19" spans="1:5" ht="13.5">
      <c r="A19" s="640"/>
      <c r="B19" s="34" t="s">
        <v>82</v>
      </c>
      <c r="C19" s="977">
        <f>SUM(C13:C18)</f>
        <v>1665591639.6220865</v>
      </c>
      <c r="D19" s="977">
        <f>SUM(D13:D18)</f>
        <v>1793709329.0711884</v>
      </c>
      <c r="E19" s="156"/>
    </row>
    <row r="20" spans="1:5" ht="12.75">
      <c r="A20" s="155"/>
      <c r="B20" s="28"/>
      <c r="C20" s="29"/>
      <c r="D20" s="32"/>
      <c r="E20" s="156"/>
    </row>
    <row r="21" spans="1:5" ht="13.5">
      <c r="A21" s="155"/>
      <c r="B21" s="35" t="s">
        <v>80</v>
      </c>
      <c r="C21" s="18"/>
      <c r="D21" s="33"/>
      <c r="E21" s="156"/>
    </row>
    <row r="22" spans="1:5" ht="27">
      <c r="A22" s="155"/>
      <c r="B22" s="35"/>
      <c r="C22" s="23" t="str">
        <f>C12</f>
        <v>PERIUDHA 01/01/2013-31/12/2013</v>
      </c>
      <c r="D22" s="23" t="str">
        <f>D12</f>
        <v>01/01/2012 - 31/12/2012</v>
      </c>
      <c r="E22" s="156"/>
    </row>
    <row r="23" spans="1:5" ht="13.5">
      <c r="A23" s="155"/>
      <c r="B23" s="28" t="s">
        <v>74</v>
      </c>
      <c r="C23" s="976"/>
      <c r="D23" s="976"/>
      <c r="E23" s="156"/>
    </row>
    <row r="24" spans="1:5" ht="13.5">
      <c r="A24" s="155"/>
      <c r="B24" s="28" t="s">
        <v>73</v>
      </c>
      <c r="C24" s="976">
        <f>'[11]1_REVENUES_EXPENSES'!$C$25</f>
        <v>67800617.74229999</v>
      </c>
      <c r="D24" s="976">
        <v>4830105.59</v>
      </c>
      <c r="E24" s="156"/>
    </row>
    <row r="25" spans="1:5" ht="13.5">
      <c r="A25" s="155"/>
      <c r="B25" s="28" t="s">
        <v>75</v>
      </c>
      <c r="C25" s="976">
        <f>'[11]1_REVENUES_EXPENSES'!$C$23</f>
        <v>4277927.32</v>
      </c>
      <c r="D25" s="976">
        <v>24739761.089999996</v>
      </c>
      <c r="E25" s="156"/>
    </row>
    <row r="26" spans="1:5" ht="13.5">
      <c r="A26" s="155"/>
      <c r="B26" s="28" t="s">
        <v>83</v>
      </c>
      <c r="C26" s="976">
        <f>'[15]Report'!$E$30</f>
        <v>15144076.638796996</v>
      </c>
      <c r="D26" s="976">
        <v>15835323.4168</v>
      </c>
      <c r="E26" s="156"/>
    </row>
    <row r="27" spans="1:5" ht="13.5">
      <c r="A27" s="155"/>
      <c r="B27" s="28" t="s">
        <v>76</v>
      </c>
      <c r="C27" s="976">
        <f>'[15]Report'!$E$27</f>
        <v>1692141.5999999999</v>
      </c>
      <c r="D27" s="976"/>
      <c r="E27" s="156"/>
    </row>
    <row r="28" spans="1:5" ht="12.75">
      <c r="A28" s="641"/>
      <c r="B28" s="19" t="s">
        <v>81</v>
      </c>
      <c r="C28" s="977">
        <f>SUM(C23:C27)</f>
        <v>88914763.30109699</v>
      </c>
      <c r="D28" s="977">
        <f>SUM(D23:D27)</f>
        <v>45405190.0968</v>
      </c>
      <c r="E28" s="156"/>
    </row>
    <row r="29" spans="1:5" ht="12.75">
      <c r="A29" s="155"/>
      <c r="B29" s="5"/>
      <c r="C29" s="36"/>
      <c r="D29" s="29"/>
      <c r="E29" s="156"/>
    </row>
    <row r="30" spans="1:5" ht="16.5">
      <c r="A30" s="155"/>
      <c r="B30" s="15" t="s">
        <v>77</v>
      </c>
      <c r="C30" s="16"/>
      <c r="D30" s="29"/>
      <c r="E30" s="156"/>
    </row>
    <row r="31" spans="1:5" ht="27">
      <c r="A31" s="155"/>
      <c r="B31" s="17"/>
      <c r="C31" s="23" t="str">
        <f>$C$12</f>
        <v>PERIUDHA 01/01/2013-31/12/2013</v>
      </c>
      <c r="D31" s="23" t="str">
        <f>$D$12</f>
        <v>01/01/2012 - 31/12/2012</v>
      </c>
      <c r="E31" s="156"/>
    </row>
    <row r="32" spans="1:5" ht="15">
      <c r="A32" s="155"/>
      <c r="B32" s="17" t="s">
        <v>78</v>
      </c>
      <c r="C32" s="976">
        <f>'4 INVENTARET'!E18</f>
        <v>1344570302.2759326</v>
      </c>
      <c r="D32" s="978">
        <v>1417799401.3859854</v>
      </c>
      <c r="E32" s="156"/>
    </row>
    <row r="33" spans="1:5" ht="13.5">
      <c r="A33" s="641"/>
      <c r="B33" s="13" t="str">
        <f>"Total i: "&amp;B30</f>
        <v>Total i: c) Kosto te Shitjes</v>
      </c>
      <c r="C33" s="979">
        <f>SUM(C32:C32)</f>
        <v>1344570302.2759326</v>
      </c>
      <c r="D33" s="979">
        <f>SUM(D32:D32)</f>
        <v>1417799401.3859854</v>
      </c>
      <c r="E33" s="156"/>
    </row>
    <row r="34" spans="1:5" ht="12.75">
      <c r="A34" s="155"/>
      <c r="B34" s="28"/>
      <c r="C34" s="29"/>
      <c r="D34" s="29"/>
      <c r="E34" s="156"/>
    </row>
    <row r="35" spans="1:5" ht="12.75">
      <c r="A35" s="155"/>
      <c r="B35" s="642" t="s">
        <v>599</v>
      </c>
      <c r="C35" s="29"/>
      <c r="D35" s="29"/>
      <c r="E35" s="156"/>
    </row>
    <row r="36" spans="1:5" ht="27">
      <c r="A36" s="155"/>
      <c r="B36" s="28"/>
      <c r="C36" s="23" t="str">
        <f>$C$12</f>
        <v>PERIUDHA 01/01/2013-31/12/2013</v>
      </c>
      <c r="D36" s="23" t="str">
        <f>$D$12</f>
        <v>01/01/2012 - 31/12/2012</v>
      </c>
      <c r="E36" s="156"/>
    </row>
    <row r="37" spans="1:5" ht="13.5">
      <c r="A37" s="155"/>
      <c r="B37" s="28" t="s">
        <v>85</v>
      </c>
      <c r="C37" s="976">
        <f>'[14]Report'!$E$70</f>
        <v>26895128.97000002</v>
      </c>
      <c r="D37" s="976">
        <v>25917007.194</v>
      </c>
      <c r="E37" s="156"/>
    </row>
    <row r="38" spans="1:5" ht="13.5">
      <c r="A38" s="155"/>
      <c r="B38" s="28" t="s">
        <v>86</v>
      </c>
      <c r="C38" s="976">
        <f>'[14]Report'!$E$75</f>
        <v>4839341.583399998</v>
      </c>
      <c r="D38" s="976">
        <v>4860069.7466</v>
      </c>
      <c r="E38" s="156"/>
    </row>
    <row r="39" spans="1:5" ht="13.5">
      <c r="A39" s="155"/>
      <c r="B39" s="28" t="s">
        <v>84</v>
      </c>
      <c r="C39" s="976"/>
      <c r="D39" s="976">
        <v>809117.8536999997</v>
      </c>
      <c r="E39" s="156"/>
    </row>
    <row r="40" spans="1:5" ht="13.5">
      <c r="A40" s="155"/>
      <c r="B40" s="28" t="s">
        <v>87</v>
      </c>
      <c r="C40" s="976">
        <f>'[14]Report'!$E$78</f>
        <v>6108469.5</v>
      </c>
      <c r="D40" s="976">
        <v>7032562.5</v>
      </c>
      <c r="E40" s="156"/>
    </row>
    <row r="41" spans="1:5" ht="13.5">
      <c r="A41" s="155"/>
      <c r="B41" s="28" t="s">
        <v>88</v>
      </c>
      <c r="C41" s="976">
        <f>'[14]Report'!$E$82</f>
        <v>13869051.380699998</v>
      </c>
      <c r="D41" s="976">
        <v>7024114.558099999</v>
      </c>
      <c r="E41" s="156"/>
    </row>
    <row r="42" spans="1:5" ht="13.5">
      <c r="A42" s="155"/>
      <c r="B42" s="28" t="s">
        <v>530</v>
      </c>
      <c r="C42" s="976">
        <f>'[14]Report'!$E$84</f>
        <v>4113902.5979999984</v>
      </c>
      <c r="D42" s="976">
        <v>282436.26</v>
      </c>
      <c r="E42" s="156"/>
    </row>
    <row r="43" spans="1:5" ht="13.5">
      <c r="A43" s="155"/>
      <c r="B43" s="28" t="s">
        <v>89</v>
      </c>
      <c r="C43" s="976"/>
      <c r="D43" s="976"/>
      <c r="E43" s="156"/>
    </row>
    <row r="44" spans="1:5" ht="13.5">
      <c r="A44" s="155"/>
      <c r="B44" s="28" t="s">
        <v>90</v>
      </c>
      <c r="C44" s="976">
        <f>'[14]Report'!$E$86</f>
        <v>7566058.99869999</v>
      </c>
      <c r="D44" s="976">
        <v>7405090.792000001</v>
      </c>
      <c r="E44" s="156"/>
    </row>
    <row r="45" spans="1:5" ht="13.5">
      <c r="A45" s="155"/>
      <c r="B45" s="28" t="s">
        <v>91</v>
      </c>
      <c r="C45" s="976">
        <f>'[14]Report'!$E$95</f>
        <v>17459925.397500005</v>
      </c>
      <c r="D45" s="976">
        <v>22673448.1965</v>
      </c>
      <c r="E45" s="156"/>
    </row>
    <row r="46" spans="1:5" ht="13.5">
      <c r="A46" s="155"/>
      <c r="B46" s="28" t="s">
        <v>490</v>
      </c>
      <c r="C46" s="976"/>
      <c r="D46" s="976"/>
      <c r="E46" s="156"/>
    </row>
    <row r="47" spans="1:5" ht="13.5">
      <c r="A47" s="155"/>
      <c r="B47" s="28" t="s">
        <v>92</v>
      </c>
      <c r="C47" s="976">
        <f>'[14]Report'!$E$100</f>
        <v>1067907.1099999996</v>
      </c>
      <c r="D47" s="976">
        <v>3187512.9996000007</v>
      </c>
      <c r="E47" s="156"/>
    </row>
    <row r="48" spans="1:5" ht="13.5">
      <c r="A48" s="155"/>
      <c r="B48" s="28" t="s">
        <v>93</v>
      </c>
      <c r="C48" s="976">
        <f>'[14]Report'!$E$102</f>
        <v>3338142.24</v>
      </c>
      <c r="D48" s="976">
        <v>2822677.7750000004</v>
      </c>
      <c r="E48" s="156"/>
    </row>
    <row r="49" spans="1:5" ht="13.5">
      <c r="A49" s="155"/>
      <c r="B49" s="28" t="s">
        <v>94</v>
      </c>
      <c r="C49" s="976">
        <f>'[14]Report'!$E$105</f>
        <v>1532249.2137</v>
      </c>
      <c r="D49" s="976">
        <v>1479623.471</v>
      </c>
      <c r="E49" s="156"/>
    </row>
    <row r="50" spans="1:5" ht="13.5">
      <c r="A50" s="155"/>
      <c r="B50" s="28" t="s">
        <v>95</v>
      </c>
      <c r="C50" s="976">
        <f>'[14]Report'!$E$110</f>
        <v>3229111.706499999</v>
      </c>
      <c r="D50" s="976">
        <v>3896733.5230000024</v>
      </c>
      <c r="E50" s="156"/>
    </row>
    <row r="51" spans="1:5" ht="13.5">
      <c r="A51" s="155"/>
      <c r="B51" s="28" t="s">
        <v>96</v>
      </c>
      <c r="C51" s="976">
        <f>'[14]Report'!$E$114</f>
        <v>13302501.210000016</v>
      </c>
      <c r="D51" s="976">
        <v>12255752.00499999</v>
      </c>
      <c r="E51" s="156"/>
    </row>
    <row r="52" spans="1:5" ht="13.5">
      <c r="A52" s="155"/>
      <c r="B52" s="28" t="s">
        <v>97</v>
      </c>
      <c r="C52" s="976">
        <f>'[14]Report'!$E$115</f>
        <v>2363938.999</v>
      </c>
      <c r="D52" s="976">
        <v>2122909.0586</v>
      </c>
      <c r="E52" s="156"/>
    </row>
    <row r="53" spans="1:5" ht="13.5">
      <c r="A53" s="155"/>
      <c r="B53" s="28" t="s">
        <v>98</v>
      </c>
      <c r="C53" s="976"/>
      <c r="D53" s="976"/>
      <c r="E53" s="156"/>
    </row>
    <row r="54" spans="1:5" ht="13.5">
      <c r="A54" s="155"/>
      <c r="B54" s="28" t="s">
        <v>99</v>
      </c>
      <c r="C54" s="976"/>
      <c r="D54" s="976"/>
      <c r="E54" s="156"/>
    </row>
    <row r="55" spans="1:5" ht="13.5">
      <c r="A55" s="155"/>
      <c r="B55" s="28" t="s">
        <v>100</v>
      </c>
      <c r="C55" s="976">
        <f>'[14]Report'!$E$117</f>
        <v>2491170</v>
      </c>
      <c r="D55" s="976">
        <v>2109252</v>
      </c>
      <c r="E55" s="156"/>
    </row>
    <row r="56" spans="1:5" ht="13.5">
      <c r="A56" s="155"/>
      <c r="B56" s="28" t="s">
        <v>101</v>
      </c>
      <c r="C56" s="976">
        <f>'[14]Report'!$E$118</f>
        <v>757200</v>
      </c>
      <c r="D56" s="976"/>
      <c r="E56" s="156"/>
    </row>
    <row r="57" spans="1:5" ht="13.5">
      <c r="A57" s="155"/>
      <c r="B57" s="28" t="s">
        <v>102</v>
      </c>
      <c r="C57" s="976"/>
      <c r="D57" s="976"/>
      <c r="E57" s="156"/>
    </row>
    <row r="58" spans="1:5" ht="13.5">
      <c r="A58" s="155"/>
      <c r="B58" s="28" t="s">
        <v>103</v>
      </c>
      <c r="C58" s="976"/>
      <c r="D58" s="976">
        <v>133333</v>
      </c>
      <c r="E58" s="156"/>
    </row>
    <row r="59" spans="1:5" ht="13.5">
      <c r="A59" s="155"/>
      <c r="B59" s="28" t="s">
        <v>104</v>
      </c>
      <c r="C59" s="976">
        <f>'[14]Report'!$E$127</f>
        <v>6304612.573600001</v>
      </c>
      <c r="D59" s="976">
        <v>2951503.44</v>
      </c>
      <c r="E59" s="156"/>
    </row>
    <row r="60" spans="1:5" ht="13.5">
      <c r="A60" s="155"/>
      <c r="B60" s="28" t="s">
        <v>105</v>
      </c>
      <c r="C60" s="976">
        <f>'[14]Report'!$E$131</f>
        <v>4005570</v>
      </c>
      <c r="D60" s="976">
        <v>1109821.96</v>
      </c>
      <c r="E60" s="156"/>
    </row>
    <row r="61" spans="1:5" ht="13.5">
      <c r="A61" s="155"/>
      <c r="B61" s="28" t="s">
        <v>106</v>
      </c>
      <c r="C61" s="976">
        <f>'[14]Report'!$E$134</f>
        <v>16757882.926380001</v>
      </c>
      <c r="D61" s="976">
        <v>16409165.8868</v>
      </c>
      <c r="E61" s="156"/>
    </row>
    <row r="62" spans="1:5" ht="13.5">
      <c r="A62" s="641"/>
      <c r="B62" s="13" t="str">
        <f>"Total i: "&amp;B35</f>
        <v>Total i: d) Shpenzime te tjera </v>
      </c>
      <c r="C62" s="979">
        <f>SUM(C37:C61)</f>
        <v>136002164.40748</v>
      </c>
      <c r="D62" s="979">
        <f>SUM(D37:D61)</f>
        <v>124482132.21990001</v>
      </c>
      <c r="E62" s="156"/>
    </row>
    <row r="63" spans="1:5" ht="12.75">
      <c r="A63" s="155"/>
      <c r="B63" s="28"/>
      <c r="C63" s="29"/>
      <c r="D63" s="29"/>
      <c r="E63" s="156"/>
    </row>
    <row r="64" spans="1:5" ht="12.75">
      <c r="A64" s="155"/>
      <c r="B64" s="28"/>
      <c r="C64" s="29"/>
      <c r="D64" s="29"/>
      <c r="E64" s="156"/>
    </row>
    <row r="65" spans="1:5" ht="13.5">
      <c r="A65" s="20"/>
      <c r="B65" s="26" t="s">
        <v>112</v>
      </c>
      <c r="C65" s="22"/>
      <c r="D65" s="29"/>
      <c r="E65" s="156"/>
    </row>
    <row r="66" spans="1:5" ht="27">
      <c r="A66" s="20"/>
      <c r="B66" s="17"/>
      <c r="C66" s="23" t="str">
        <f>$C$12</f>
        <v>PERIUDHA 01/01/2013-31/12/2013</v>
      </c>
      <c r="D66" s="23" t="str">
        <f>$D$12</f>
        <v>01/01/2012 - 31/12/2012</v>
      </c>
      <c r="E66" s="156"/>
    </row>
    <row r="67" spans="1:5" ht="13.5">
      <c r="A67" s="20"/>
      <c r="B67" s="17" t="s">
        <v>107</v>
      </c>
      <c r="C67" s="976">
        <f>'[11]1_REVENUES_EXPENSES'!$C$101</f>
        <v>153163233</v>
      </c>
      <c r="D67" s="976">
        <v>127967444.05999997</v>
      </c>
      <c r="E67" s="156"/>
    </row>
    <row r="68" spans="1:5" ht="27">
      <c r="A68" s="20"/>
      <c r="B68" s="17" t="s">
        <v>108</v>
      </c>
      <c r="C68" s="976">
        <f>'[11]1_REVENUES_EXPENSES'!$C$102</f>
        <v>19054967.46</v>
      </c>
      <c r="D68" s="976">
        <v>18629775.500000004</v>
      </c>
      <c r="E68" s="156"/>
    </row>
    <row r="69" spans="1:5" ht="13.5">
      <c r="A69" s="643"/>
      <c r="B69" s="13" t="s">
        <v>109</v>
      </c>
      <c r="C69" s="979">
        <f>SUM(C67:C68)</f>
        <v>172218200.46</v>
      </c>
      <c r="D69" s="979">
        <f>SUM(D67:D68)</f>
        <v>146597219.55999997</v>
      </c>
      <c r="E69" s="156"/>
    </row>
    <row r="70" spans="1:5" ht="13.5">
      <c r="A70" s="20"/>
      <c r="B70" s="17" t="s">
        <v>110</v>
      </c>
      <c r="C70" s="976">
        <f>'[11]1_REVENUES_EXPENSES'!$C$104</f>
        <v>389389.27199999994</v>
      </c>
      <c r="D70" s="976">
        <v>21712244.0432</v>
      </c>
      <c r="E70" s="156"/>
    </row>
    <row r="71" spans="1:5" ht="27">
      <c r="A71" s="20"/>
      <c r="B71" s="17" t="s">
        <v>111</v>
      </c>
      <c r="C71" s="976"/>
      <c r="D71" s="976">
        <v>0</v>
      </c>
      <c r="E71" s="156"/>
    </row>
    <row r="72" spans="1:5" ht="13.5">
      <c r="A72" s="643"/>
      <c r="B72" s="13" t="str">
        <f>"Total i: "&amp;B65</f>
        <v>Total i: e) Kosto Punes</v>
      </c>
      <c r="C72" s="979">
        <f>SUM(C69,C70:C71)</f>
        <v>172607589.73200002</v>
      </c>
      <c r="D72" s="979">
        <f>SUM(D69,D70:D71)</f>
        <v>168309463.60319996</v>
      </c>
      <c r="E72" s="156"/>
    </row>
    <row r="73" spans="1:5" ht="12.75">
      <c r="A73" s="155"/>
      <c r="B73" s="28"/>
      <c r="C73" s="29"/>
      <c r="D73" s="36"/>
      <c r="E73" s="156"/>
    </row>
    <row r="74" spans="1:5" ht="12.75">
      <c r="A74" s="155"/>
      <c r="B74" s="28"/>
      <c r="C74" s="29"/>
      <c r="D74" s="36"/>
      <c r="E74" s="156"/>
    </row>
    <row r="75" spans="1:5" ht="12.75">
      <c r="A75" s="155"/>
      <c r="B75" s="28"/>
      <c r="C75" s="29"/>
      <c r="D75" s="36"/>
      <c r="E75" s="156"/>
    </row>
    <row r="76" spans="1:5" ht="12.75">
      <c r="A76" s="155"/>
      <c r="B76" s="28"/>
      <c r="C76" s="29"/>
      <c r="D76" s="36"/>
      <c r="E76" s="156"/>
    </row>
    <row r="77" spans="1:5" ht="13.5" thickBot="1">
      <c r="A77" s="155"/>
      <c r="B77" s="28"/>
      <c r="C77" s="29"/>
      <c r="D77" s="36"/>
      <c r="E77" s="156"/>
    </row>
    <row r="78" spans="1:5" ht="13.5">
      <c r="A78" s="155"/>
      <c r="B78" s="624"/>
      <c r="C78" s="344" t="str">
        <f>$C$1</f>
        <v>ALM</v>
      </c>
      <c r="D78" s="16"/>
      <c r="E78" s="156"/>
    </row>
    <row r="79" spans="1:5" ht="13.5">
      <c r="A79" s="155"/>
      <c r="B79" s="624"/>
      <c r="C79" s="345" t="str">
        <f>$C$2</f>
        <v>ALUMIL ALBANIA SHPK</v>
      </c>
      <c r="D79" s="16"/>
      <c r="E79" s="156"/>
    </row>
    <row r="80" spans="1:5" ht="13.5">
      <c r="A80" s="155"/>
      <c r="B80" s="624"/>
      <c r="C80" s="345" t="str">
        <f>$C$3</f>
        <v>01/01/2013 -31/12/2013</v>
      </c>
      <c r="D80" s="16"/>
      <c r="E80" s="156"/>
    </row>
    <row r="81" spans="1:5" ht="13.5">
      <c r="A81" s="155"/>
      <c r="B81" s="624"/>
      <c r="C81" s="345" t="str">
        <f>$C$4</f>
        <v>ALL</v>
      </c>
      <c r="D81" s="16"/>
      <c r="E81" s="156"/>
    </row>
    <row r="82" spans="1:5" ht="13.5">
      <c r="A82" s="155"/>
      <c r="B82" s="316"/>
      <c r="C82" s="345" t="str">
        <f>$C$5</f>
        <v>Renata Fejzaj</v>
      </c>
      <c r="D82" s="16"/>
      <c r="E82" s="156"/>
    </row>
    <row r="83" spans="1:5" ht="13.5">
      <c r="A83" s="155"/>
      <c r="B83" s="620"/>
      <c r="C83" s="620"/>
      <c r="D83" s="16"/>
      <c r="E83" s="156"/>
    </row>
    <row r="84" spans="1:5" ht="13.5">
      <c r="A84" s="155"/>
      <c r="B84" s="620"/>
      <c r="C84" s="620"/>
      <c r="D84" s="620"/>
      <c r="E84" s="156"/>
    </row>
    <row r="85" spans="1:5" ht="13.5">
      <c r="A85" s="155"/>
      <c r="B85" s="620"/>
      <c r="C85" s="620"/>
      <c r="D85" s="620"/>
      <c r="E85" s="156"/>
    </row>
    <row r="86" spans="1:5" ht="29.25">
      <c r="A86" s="155"/>
      <c r="B86" s="623"/>
      <c r="C86" s="623"/>
      <c r="D86" s="623"/>
      <c r="E86" s="156"/>
    </row>
    <row r="87" spans="1:5" ht="12.75">
      <c r="A87" s="155"/>
      <c r="B87" s="28"/>
      <c r="C87" s="29"/>
      <c r="D87" s="29"/>
      <c r="E87" s="156"/>
    </row>
    <row r="88" spans="1:5" ht="12.75">
      <c r="A88" s="155"/>
      <c r="B88" s="28"/>
      <c r="C88" s="29"/>
      <c r="D88" s="29"/>
      <c r="E88" s="156"/>
    </row>
    <row r="89" spans="1:5" ht="13.5">
      <c r="A89" s="155"/>
      <c r="B89" s="26" t="s">
        <v>113</v>
      </c>
      <c r="C89" s="29"/>
      <c r="D89" s="29"/>
      <c r="E89" s="156"/>
    </row>
    <row r="90" spans="1:5" ht="27">
      <c r="A90" s="155"/>
      <c r="B90" s="31"/>
      <c r="C90" s="23" t="str">
        <f>$C$12</f>
        <v>PERIUDHA 01/01/2013-31/12/2013</v>
      </c>
      <c r="D90" s="23" t="str">
        <f>$D$12</f>
        <v>01/01/2012 - 31/12/2012</v>
      </c>
      <c r="E90" s="156"/>
    </row>
    <row r="91" spans="1:5" ht="13.5">
      <c r="A91" s="155"/>
      <c r="B91" s="31" t="s">
        <v>114</v>
      </c>
      <c r="C91" s="976">
        <f>'2 AAM'!H24+'3 AAJOM'!B25</f>
        <v>92109264.21017647</v>
      </c>
      <c r="D91" s="976">
        <v>103342460.29595318</v>
      </c>
      <c r="E91" s="156"/>
    </row>
    <row r="92" spans="1:5" ht="13.5">
      <c r="A92" s="155"/>
      <c r="B92" s="644" t="s">
        <v>115</v>
      </c>
      <c r="C92" s="976"/>
      <c r="D92" s="976">
        <v>0</v>
      </c>
      <c r="E92" s="156"/>
    </row>
    <row r="93" spans="1:5" ht="13.5">
      <c r="A93" s="155"/>
      <c r="B93" s="645" t="s">
        <v>116</v>
      </c>
      <c r="C93" s="976"/>
      <c r="D93" s="976">
        <v>0</v>
      </c>
      <c r="E93" s="156"/>
    </row>
    <row r="94" spans="1:5" ht="13.5">
      <c r="A94" s="155"/>
      <c r="B94" s="13" t="str">
        <f>"Total i: "&amp;B89</f>
        <v>Total i: f) Amortizimet dhe zhvleresimet</v>
      </c>
      <c r="C94" s="979">
        <f>SUM(C91,C92:C93)</f>
        <v>92109264.21017647</v>
      </c>
      <c r="D94" s="979">
        <f>SUM(D91,D92:D93)</f>
        <v>103342460.29595318</v>
      </c>
      <c r="E94" s="156"/>
    </row>
    <row r="95" spans="1:5" ht="12.75">
      <c r="A95" s="155"/>
      <c r="B95" s="28"/>
      <c r="C95" s="29"/>
      <c r="D95" s="29"/>
      <c r="E95" s="156"/>
    </row>
    <row r="96" spans="1:5" ht="12.75">
      <c r="A96" s="588"/>
      <c r="B96" s="5"/>
      <c r="C96" s="36"/>
      <c r="D96" s="37"/>
      <c r="E96" s="156"/>
    </row>
    <row r="97" spans="1:5" ht="33">
      <c r="A97" s="20"/>
      <c r="B97" s="15" t="s">
        <v>117</v>
      </c>
      <c r="C97" s="22"/>
      <c r="D97" s="22"/>
      <c r="E97" s="156"/>
    </row>
    <row r="98" spans="1:5" ht="27">
      <c r="A98" s="20"/>
      <c r="B98" s="17"/>
      <c r="C98" s="23" t="str">
        <f>$C$12</f>
        <v>PERIUDHA 01/01/2013-31/12/2013</v>
      </c>
      <c r="D98" s="23" t="str">
        <f>$D$12</f>
        <v>01/01/2012 - 31/12/2012</v>
      </c>
      <c r="E98" s="156"/>
    </row>
    <row r="99" spans="1:5" ht="27">
      <c r="A99" s="20"/>
      <c r="B99" s="17" t="s">
        <v>118</v>
      </c>
      <c r="C99" s="30">
        <f>'[14]Report'!$E$33</f>
        <v>23125068.6367</v>
      </c>
      <c r="D99" s="30">
        <v>41035435.35</v>
      </c>
      <c r="E99" s="156"/>
    </row>
    <row r="100" spans="1:5" ht="40.5">
      <c r="A100" s="20"/>
      <c r="B100" s="17" t="s">
        <v>119</v>
      </c>
      <c r="C100" s="30">
        <f>-'[14]Report'!$C$135</f>
        <v>-29995858.1963</v>
      </c>
      <c r="D100" s="30">
        <v>-35300933.569400005</v>
      </c>
      <c r="E100" s="156"/>
    </row>
    <row r="101" spans="1:5" ht="27">
      <c r="A101" s="646"/>
      <c r="B101" s="13" t="str">
        <f>"Total i: "&amp;B97</f>
        <v>Total i: g) Kembim monedhe (fitime)/humbje</v>
      </c>
      <c r="C101" s="24">
        <f>SUM(C99:C100)</f>
        <v>-6870789.559599999</v>
      </c>
      <c r="D101" s="24">
        <f>SUM(D99:D100)</f>
        <v>5734501.780599996</v>
      </c>
      <c r="E101" s="156"/>
    </row>
    <row r="102" spans="1:5" ht="12.75">
      <c r="A102" s="588"/>
      <c r="B102" s="5"/>
      <c r="C102" s="5"/>
      <c r="D102" s="38"/>
      <c r="E102" s="156"/>
    </row>
    <row r="103" spans="1:5" ht="33">
      <c r="A103" s="20"/>
      <c r="B103" s="21" t="s">
        <v>120</v>
      </c>
      <c r="C103" s="22"/>
      <c r="D103" s="38"/>
      <c r="E103" s="156"/>
    </row>
    <row r="104" spans="1:5" ht="27">
      <c r="A104" s="20"/>
      <c r="B104" s="17"/>
      <c r="C104" s="23" t="str">
        <f>$C$12</f>
        <v>PERIUDHA 01/01/2013-31/12/2013</v>
      </c>
      <c r="D104" s="23" t="str">
        <f>$D$12</f>
        <v>01/01/2012 - 31/12/2012</v>
      </c>
      <c r="E104" s="156"/>
    </row>
    <row r="105" spans="1:5" ht="13.5">
      <c r="A105" s="20"/>
      <c r="B105" s="17" t="s">
        <v>121</v>
      </c>
      <c r="C105" s="976">
        <f>'[9]1a,b,c,d,e,f,g,h_'!$C$91</f>
        <v>0</v>
      </c>
      <c r="D105" s="976">
        <v>0</v>
      </c>
      <c r="E105" s="156"/>
    </row>
    <row r="106" spans="1:5" ht="13.5">
      <c r="A106" s="20"/>
      <c r="B106" s="17" t="s">
        <v>122</v>
      </c>
      <c r="C106" s="976"/>
      <c r="D106" s="976">
        <v>0</v>
      </c>
      <c r="E106" s="156"/>
    </row>
    <row r="107" spans="1:5" ht="13.5">
      <c r="A107" s="20"/>
      <c r="B107" s="17" t="s">
        <v>123</v>
      </c>
      <c r="C107" s="976"/>
      <c r="D107" s="976">
        <v>0</v>
      </c>
      <c r="E107" s="156"/>
    </row>
    <row r="108" spans="1:5" ht="13.5">
      <c r="A108" s="646"/>
      <c r="B108" s="13" t="s">
        <v>129</v>
      </c>
      <c r="C108" s="979">
        <f>SUM(C105:C107)</f>
        <v>0</v>
      </c>
      <c r="D108" s="979">
        <f>SUM(D105:D107)</f>
        <v>0</v>
      </c>
      <c r="E108" s="156"/>
    </row>
    <row r="109" spans="1:5" ht="13.5">
      <c r="A109" s="20"/>
      <c r="B109" s="17"/>
      <c r="C109" s="980"/>
      <c r="D109" s="980"/>
      <c r="E109" s="156"/>
    </row>
    <row r="110" spans="1:5" ht="13.5">
      <c r="A110" s="20"/>
      <c r="B110" s="17" t="s">
        <v>124</v>
      </c>
      <c r="C110" s="981">
        <f>'[11]1_REVENUES_EXPENSES'!$C$92</f>
        <v>5102.8476</v>
      </c>
      <c r="D110" s="981">
        <v>13011.963199999998</v>
      </c>
      <c r="E110" s="156"/>
    </row>
    <row r="111" spans="1:5" ht="13.5">
      <c r="A111" s="20"/>
      <c r="B111" s="17" t="s">
        <v>125</v>
      </c>
      <c r="C111" s="976"/>
      <c r="D111" s="976"/>
      <c r="E111" s="156"/>
    </row>
    <row r="112" spans="1:5" ht="27">
      <c r="A112" s="20"/>
      <c r="B112" s="17" t="s">
        <v>126</v>
      </c>
      <c r="C112" s="976">
        <f>'[15]Report'!$E$29</f>
        <v>280988.11</v>
      </c>
      <c r="D112" s="976">
        <v>180597.83000000002</v>
      </c>
      <c r="E112" s="156"/>
    </row>
    <row r="113" spans="1:5" ht="13.5">
      <c r="A113" s="41"/>
      <c r="B113" s="13" t="s">
        <v>128</v>
      </c>
      <c r="C113" s="979">
        <f>SUM(C110:C112)</f>
        <v>286090.95759999997</v>
      </c>
      <c r="D113" s="979">
        <f>SUM(D110:D112)</f>
        <v>193609.79320000001</v>
      </c>
      <c r="E113" s="156"/>
    </row>
    <row r="114" spans="1:5" ht="13.5">
      <c r="A114" s="20"/>
      <c r="B114" s="40"/>
      <c r="C114" s="982"/>
      <c r="D114" s="982"/>
      <c r="E114" s="156"/>
    </row>
    <row r="115" spans="1:5" ht="27">
      <c r="A115" s="647"/>
      <c r="B115" s="42" t="s">
        <v>127</v>
      </c>
      <c r="C115" s="983">
        <f>C113-C108</f>
        <v>286090.95759999997</v>
      </c>
      <c r="D115" s="984">
        <f>D113-D108</f>
        <v>193609.79320000001</v>
      </c>
      <c r="E115" s="156"/>
    </row>
    <row r="116" spans="1:5" ht="12.75">
      <c r="A116" s="155"/>
      <c r="B116" s="28"/>
      <c r="C116" s="25"/>
      <c r="D116" s="25"/>
      <c r="E116" s="156"/>
    </row>
    <row r="117" spans="1:5" ht="13.5">
      <c r="A117" s="155"/>
      <c r="B117" s="648" t="s">
        <v>130</v>
      </c>
      <c r="C117" s="25"/>
      <c r="D117" s="25"/>
      <c r="E117" s="156"/>
    </row>
    <row r="118" spans="1:5" ht="13.5">
      <c r="A118" s="155"/>
      <c r="B118" s="648"/>
      <c r="C118" s="28"/>
      <c r="D118" s="28"/>
      <c r="E118" s="156"/>
    </row>
    <row r="119" spans="1:5" ht="27">
      <c r="A119" s="155"/>
      <c r="B119" s="5"/>
      <c r="C119" s="23" t="str">
        <f>$C$12</f>
        <v>PERIUDHA 01/01/2013-31/12/2013</v>
      </c>
      <c r="D119" s="23" t="str">
        <f>$D$12</f>
        <v>01/01/2012 - 31/12/2012</v>
      </c>
      <c r="E119" s="156"/>
    </row>
    <row r="120" spans="1:5" ht="13.5">
      <c r="A120" s="155"/>
      <c r="B120" s="17" t="s">
        <v>131</v>
      </c>
      <c r="C120" s="43">
        <v>0</v>
      </c>
      <c r="D120" s="30">
        <v>0</v>
      </c>
      <c r="E120" s="156"/>
    </row>
    <row r="121" spans="1:5" ht="13.5">
      <c r="A121" s="155"/>
      <c r="B121" s="17" t="s">
        <v>132</v>
      </c>
      <c r="C121" s="976">
        <v>165</v>
      </c>
      <c r="D121" s="976">
        <v>158</v>
      </c>
      <c r="E121" s="156"/>
    </row>
    <row r="122" spans="1:5" ht="13.5">
      <c r="A122" s="649"/>
      <c r="B122" s="27" t="s">
        <v>109</v>
      </c>
      <c r="C122" s="979">
        <f>SUM(C120:C121)</f>
        <v>165</v>
      </c>
      <c r="D122" s="979">
        <f>SUM(D120:D121)</f>
        <v>158</v>
      </c>
      <c r="E122" s="156"/>
    </row>
    <row r="123" spans="1:5" ht="12.75">
      <c r="A123" s="155"/>
      <c r="B123" s="28"/>
      <c r="C123" s="28"/>
      <c r="D123" s="28"/>
      <c r="E123" s="156"/>
    </row>
    <row r="124" spans="1:5" ht="12.75">
      <c r="A124" s="155"/>
      <c r="B124" s="28"/>
      <c r="C124" s="28"/>
      <c r="D124" s="28"/>
      <c r="E124" s="156"/>
    </row>
    <row r="125" spans="1:5" ht="13.5">
      <c r="A125" s="625"/>
      <c r="B125" s="626"/>
      <c r="C125" s="626"/>
      <c r="D125" s="626"/>
      <c r="E125" s="627"/>
    </row>
    <row r="126" spans="1:5" ht="13.5">
      <c r="A126" s="625"/>
      <c r="B126" s="622"/>
      <c r="C126" s="626"/>
      <c r="D126" s="626"/>
      <c r="E126" s="627"/>
    </row>
    <row r="127" spans="1:5" ht="13.5">
      <c r="A127" s="625"/>
      <c r="B127" s="622"/>
      <c r="C127" s="626"/>
      <c r="D127" s="626"/>
      <c r="E127" s="627"/>
    </row>
    <row r="128" spans="1:5" ht="13.5">
      <c r="A128" s="625"/>
      <c r="B128" s="622"/>
      <c r="C128" s="626"/>
      <c r="D128" s="626"/>
      <c r="E128" s="627"/>
    </row>
    <row r="129" spans="1:5" ht="13.5">
      <c r="A129" s="625"/>
      <c r="B129" s="622"/>
      <c r="C129" s="626"/>
      <c r="D129" s="626"/>
      <c r="E129" s="627"/>
    </row>
    <row r="130" spans="1:5" ht="13.5">
      <c r="A130" s="625"/>
      <c r="B130" s="622"/>
      <c r="C130" s="626"/>
      <c r="D130" s="626"/>
      <c r="E130" s="627"/>
    </row>
    <row r="131" spans="1:5" ht="13.5">
      <c r="A131" s="625"/>
      <c r="B131" s="622"/>
      <c r="C131" s="626"/>
      <c r="D131" s="626"/>
      <c r="E131" s="627"/>
    </row>
    <row r="132" spans="1:5" ht="13.5">
      <c r="A132" s="625"/>
      <c r="B132" s="622"/>
      <c r="C132" s="626"/>
      <c r="D132" s="626"/>
      <c r="E132" s="627"/>
    </row>
    <row r="133" spans="1:5" ht="13.5">
      <c r="A133" s="625"/>
      <c r="B133" s="622"/>
      <c r="C133" s="620"/>
      <c r="D133" s="620"/>
      <c r="E133" s="621"/>
    </row>
    <row r="134" spans="1:5" ht="13.5">
      <c r="A134" s="625"/>
      <c r="B134" s="622"/>
      <c r="C134" s="620"/>
      <c r="D134" s="620"/>
      <c r="E134" s="621"/>
    </row>
    <row r="135" spans="1:5" ht="13.5">
      <c r="A135" s="625"/>
      <c r="B135" s="622"/>
      <c r="C135" s="620"/>
      <c r="D135" s="620"/>
      <c r="E135" s="621"/>
    </row>
    <row r="136" spans="1:7" ht="13.5">
      <c r="A136" s="625"/>
      <c r="B136" s="622"/>
      <c r="C136" s="620"/>
      <c r="D136" s="620"/>
      <c r="E136" s="621"/>
      <c r="G136" s="881">
        <v>1750228476</v>
      </c>
    </row>
    <row r="137" spans="1:7" ht="13.5">
      <c r="A137" s="625"/>
      <c r="B137" s="622"/>
      <c r="C137" s="620"/>
      <c r="D137" s="620"/>
      <c r="E137" s="621"/>
      <c r="G137" s="881"/>
    </row>
    <row r="138" spans="1:7" ht="13.5">
      <c r="A138" s="625"/>
      <c r="B138" s="622"/>
      <c r="C138" s="620"/>
      <c r="D138" s="620"/>
      <c r="E138" s="621"/>
      <c r="G138" s="881">
        <v>1750479591</v>
      </c>
    </row>
    <row r="139" spans="1:7" ht="14.25" thickBot="1">
      <c r="A139" s="628"/>
      <c r="B139" s="629"/>
      <c r="C139" s="630"/>
      <c r="D139" s="620"/>
      <c r="E139" s="621"/>
      <c r="G139" s="881"/>
    </row>
    <row r="140" spans="1:7" ht="13.5">
      <c r="A140" s="625"/>
      <c r="B140" s="622"/>
      <c r="C140" s="620"/>
      <c r="D140" s="620"/>
      <c r="E140" s="621"/>
      <c r="G140" s="882">
        <f>G136-G138</f>
        <v>-251115</v>
      </c>
    </row>
    <row r="141" spans="1:5" ht="12.75">
      <c r="A141" s="588"/>
      <c r="B141" s="5"/>
      <c r="C141" s="5"/>
      <c r="D141" s="5"/>
      <c r="E141" s="156"/>
    </row>
    <row r="142" spans="1:5" ht="12.75">
      <c r="A142" s="588"/>
      <c r="B142" s="5"/>
      <c r="C142" s="5"/>
      <c r="D142" s="5"/>
      <c r="E142" s="156"/>
    </row>
    <row r="143" spans="1:5" ht="12.75">
      <c r="A143" s="588"/>
      <c r="B143" s="5"/>
      <c r="C143" s="5"/>
      <c r="D143" s="5"/>
      <c r="E143" s="156"/>
    </row>
    <row r="144" spans="1:5" ht="12.75">
      <c r="A144" s="588"/>
      <c r="B144" s="5"/>
      <c r="C144" s="5"/>
      <c r="D144" s="5"/>
      <c r="E144" s="156"/>
    </row>
    <row r="145" spans="1:5" ht="12.75">
      <c r="A145" s="588"/>
      <c r="B145" s="5"/>
      <c r="C145" s="5"/>
      <c r="D145" s="5"/>
      <c r="E145" s="156"/>
    </row>
    <row r="146" spans="1:5" ht="12.75">
      <c r="A146" s="588"/>
      <c r="B146" s="5"/>
      <c r="C146" s="5"/>
      <c r="D146" s="5"/>
      <c r="E146" s="156"/>
    </row>
    <row r="147" spans="1:5" ht="13.5" thickBot="1">
      <c r="A147" s="1078"/>
      <c r="B147" s="1079"/>
      <c r="C147" s="1079"/>
      <c r="D147" s="1079"/>
      <c r="E147" s="585"/>
    </row>
    <row r="148" spans="1:4" ht="12.75">
      <c r="A148" s="14"/>
      <c r="B148" s="14"/>
      <c r="C148" s="14"/>
      <c r="D148" s="14"/>
    </row>
    <row r="149" spans="1:4" ht="12.75">
      <c r="A149" s="14"/>
      <c r="B149" s="14"/>
      <c r="C149" s="14"/>
      <c r="D149" s="14"/>
    </row>
    <row r="150" spans="1:4" ht="12.75">
      <c r="A150" s="14"/>
      <c r="B150" s="14"/>
      <c r="C150" s="14"/>
      <c r="D150" s="14"/>
    </row>
    <row r="151" spans="1:4" ht="12.75">
      <c r="A151" s="14"/>
      <c r="B151" s="14"/>
      <c r="C151" s="14"/>
      <c r="D151" s="14"/>
    </row>
    <row r="152" spans="1:4" ht="12.75">
      <c r="A152" s="14"/>
      <c r="B152" s="14"/>
      <c r="C152" s="14"/>
      <c r="D152" s="14"/>
    </row>
    <row r="153" spans="1:4" ht="12.75">
      <c r="A153" s="14"/>
      <c r="B153" s="14"/>
      <c r="C153" s="14"/>
      <c r="D153" s="14"/>
    </row>
  </sheetData>
  <sheetProtection/>
  <printOptions/>
  <pageMargins left="0.63" right="1.5" top="0.52" bottom="0.48" header="0.5" footer="0.5"/>
  <pageSetup horizontalDpi="600" verticalDpi="600" orientation="portrait" scale="65" r:id="rId2"/>
  <ignoredErrors>
    <ignoredError sqref="C13:C15 C39 C17 C43" unlockedFormula="1"/>
  </ignoredErrors>
  <drawing r:id="rId1"/>
</worksheet>
</file>

<file path=xl/worksheets/sheet7.xml><?xml version="1.0" encoding="utf-8"?>
<worksheet xmlns="http://schemas.openxmlformats.org/spreadsheetml/2006/main" xmlns:r="http://schemas.openxmlformats.org/officeDocument/2006/relationships">
  <dimension ref="A1:I37"/>
  <sheetViews>
    <sheetView tabSelected="1" zoomScalePageLayoutView="0" workbookViewId="0" topLeftCell="A1">
      <selection activeCell="G35" sqref="G35"/>
    </sheetView>
  </sheetViews>
  <sheetFormatPr defaultColWidth="9.140625" defaultRowHeight="12.75"/>
  <cols>
    <col min="1" max="1" width="40.8515625" style="0" customWidth="1"/>
    <col min="2" max="2" width="30.421875" style="0" customWidth="1"/>
    <col min="3" max="8" width="19.7109375" style="0" customWidth="1"/>
    <col min="9" max="9" width="22.57421875" style="0" customWidth="1"/>
  </cols>
  <sheetData>
    <row r="1" spans="1:9" ht="14.25" thickBot="1">
      <c r="A1" s="650"/>
      <c r="B1" s="517" t="str">
        <f>'Ardhura shpenzime analitike'!C1</f>
        <v>ALM</v>
      </c>
      <c r="C1" s="602"/>
      <c r="D1" s="602"/>
      <c r="E1" s="651"/>
      <c r="F1" s="602"/>
      <c r="G1" s="651"/>
      <c r="H1" s="652"/>
      <c r="I1" s="653"/>
    </row>
    <row r="2" spans="1:9" ht="14.25" thickBot="1">
      <c r="A2" s="654"/>
      <c r="B2" s="517" t="str">
        <f>'Ardhura shpenzime analitike'!C2</f>
        <v>ALUMIL ALBANIA SHPK</v>
      </c>
      <c r="C2" s="57"/>
      <c r="D2" s="57"/>
      <c r="E2" s="56"/>
      <c r="F2" s="56"/>
      <c r="G2" s="57"/>
      <c r="H2" s="56"/>
      <c r="I2" s="58"/>
    </row>
    <row r="3" spans="1:9" ht="14.25" thickBot="1">
      <c r="A3" s="654"/>
      <c r="B3" s="517" t="str">
        <f>'Ardhura shpenzime analitike'!C3</f>
        <v>01/01/2013 -31/12/2013</v>
      </c>
      <c r="C3" s="57"/>
      <c r="D3" s="57"/>
      <c r="E3" s="56"/>
      <c r="F3" s="56"/>
      <c r="G3" s="57"/>
      <c r="H3" s="56"/>
      <c r="I3" s="58"/>
    </row>
    <row r="4" spans="1:9" ht="14.25" thickBot="1">
      <c r="A4" s="654"/>
      <c r="B4" s="517" t="str">
        <f>'Ardhura shpenzime analitike'!C4</f>
        <v>ALL</v>
      </c>
      <c r="C4" s="57"/>
      <c r="D4" s="248"/>
      <c r="E4" s="248"/>
      <c r="F4" s="248"/>
      <c r="G4" s="131"/>
      <c r="H4" s="248"/>
      <c r="I4" s="655"/>
    </row>
    <row r="5" spans="1:9" ht="13.5">
      <c r="A5" s="654"/>
      <c r="B5" s="517" t="str">
        <f>'Ardhura shpenzime analitike'!C5</f>
        <v>Renata Fejzaj</v>
      </c>
      <c r="C5" s="57"/>
      <c r="D5" s="57"/>
      <c r="E5" s="56"/>
      <c r="F5" s="56"/>
      <c r="G5" s="57"/>
      <c r="H5" s="56"/>
      <c r="I5" s="58"/>
    </row>
    <row r="6" spans="1:9" ht="13.5">
      <c r="A6" s="44"/>
      <c r="B6" s="45" t="s">
        <v>141</v>
      </c>
      <c r="C6" s="48" t="s">
        <v>133</v>
      </c>
      <c r="D6" s="45" t="s">
        <v>134</v>
      </c>
      <c r="E6" s="46" t="s">
        <v>134</v>
      </c>
      <c r="F6" s="46" t="s">
        <v>134</v>
      </c>
      <c r="G6" s="47" t="s">
        <v>135</v>
      </c>
      <c r="H6" s="48" t="s">
        <v>136</v>
      </c>
      <c r="I6" s="49" t="s">
        <v>135</v>
      </c>
    </row>
    <row r="7" spans="1:9" ht="13.5">
      <c r="A7" s="44"/>
      <c r="B7" s="50" t="s">
        <v>142</v>
      </c>
      <c r="C7" s="51" t="s">
        <v>143</v>
      </c>
      <c r="D7" s="50" t="s">
        <v>144</v>
      </c>
      <c r="E7" s="52" t="s">
        <v>145</v>
      </c>
      <c r="F7" s="52" t="s">
        <v>146</v>
      </c>
      <c r="G7" s="53" t="s">
        <v>149</v>
      </c>
      <c r="H7" s="51" t="s">
        <v>147</v>
      </c>
      <c r="I7" s="54"/>
    </row>
    <row r="8" spans="1:9" ht="13.5">
      <c r="A8" s="55"/>
      <c r="B8" s="56"/>
      <c r="C8" s="56"/>
      <c r="D8" s="56"/>
      <c r="E8" s="56"/>
      <c r="F8" s="56"/>
      <c r="G8" s="57"/>
      <c r="H8" s="56"/>
      <c r="I8" s="58"/>
    </row>
    <row r="9" spans="1:9" ht="16.5">
      <c r="A9" s="59" t="s">
        <v>719</v>
      </c>
      <c r="B9" s="82">
        <v>1481601000</v>
      </c>
      <c r="C9" s="82">
        <v>0</v>
      </c>
      <c r="D9" s="82">
        <v>0</v>
      </c>
      <c r="E9" s="82">
        <v>15236007.25</v>
      </c>
      <c r="F9" s="82">
        <v>0</v>
      </c>
      <c r="G9" s="61">
        <v>15236007.25</v>
      </c>
      <c r="H9" s="82">
        <v>305630850.48</v>
      </c>
      <c r="I9" s="62">
        <f>B9+C9+G9+H9</f>
        <v>1802467857.73</v>
      </c>
    </row>
    <row r="10" spans="1:9" ht="13.5">
      <c r="A10" s="44" t="s">
        <v>137</v>
      </c>
      <c r="B10" s="60">
        <v>0</v>
      </c>
      <c r="C10" s="60">
        <v>0</v>
      </c>
      <c r="D10" s="60">
        <v>0</v>
      </c>
      <c r="E10" s="60">
        <v>0</v>
      </c>
      <c r="F10" s="60">
        <v>0</v>
      </c>
      <c r="G10" s="61">
        <v>0</v>
      </c>
      <c r="H10" s="60">
        <v>1740171.75</v>
      </c>
      <c r="I10" s="62">
        <v>1740171.75</v>
      </c>
    </row>
    <row r="11" spans="1:9" ht="13.5">
      <c r="A11" s="44" t="s">
        <v>148</v>
      </c>
      <c r="B11" s="940">
        <v>0</v>
      </c>
      <c r="C11" s="60">
        <v>0</v>
      </c>
      <c r="D11" s="60">
        <v>0</v>
      </c>
      <c r="E11" s="60">
        <v>0</v>
      </c>
      <c r="F11" s="60">
        <v>0</v>
      </c>
      <c r="G11" s="61">
        <v>0</v>
      </c>
      <c r="H11" s="60">
        <v>0</v>
      </c>
      <c r="I11" s="62">
        <v>0</v>
      </c>
    </row>
    <row r="12" spans="1:9" ht="13.5">
      <c r="A12" s="63" t="s">
        <v>138</v>
      </c>
      <c r="B12" s="60">
        <v>0</v>
      </c>
      <c r="C12" s="60">
        <v>0</v>
      </c>
      <c r="D12" s="60">
        <v>0</v>
      </c>
      <c r="E12" s="60">
        <v>0</v>
      </c>
      <c r="F12" s="60">
        <v>0</v>
      </c>
      <c r="G12" s="61">
        <v>0</v>
      </c>
      <c r="H12" s="60">
        <v>0</v>
      </c>
      <c r="I12" s="62">
        <v>0</v>
      </c>
    </row>
    <row r="13" spans="1:9" ht="13.5">
      <c r="A13" s="63" t="s">
        <v>139</v>
      </c>
      <c r="B13" s="60">
        <v>0</v>
      </c>
      <c r="C13" s="60">
        <v>0</v>
      </c>
      <c r="D13" s="60">
        <v>0</v>
      </c>
      <c r="E13" s="940">
        <v>868761.15</v>
      </c>
      <c r="F13" s="60">
        <v>0</v>
      </c>
      <c r="G13" s="968">
        <f>'[12]Report'!$F$10</f>
        <v>868761.151</v>
      </c>
      <c r="H13" s="1049">
        <f>-G13</f>
        <v>-868761.151</v>
      </c>
      <c r="I13" s="62">
        <v>0</v>
      </c>
    </row>
    <row r="14" spans="1:9" ht="13.5">
      <c r="A14" s="63" t="s">
        <v>140</v>
      </c>
      <c r="B14" s="60">
        <v>0</v>
      </c>
      <c r="C14" s="60">
        <v>0</v>
      </c>
      <c r="D14" s="60">
        <v>0</v>
      </c>
      <c r="E14" s="60">
        <v>0</v>
      </c>
      <c r="F14" s="60">
        <v>0</v>
      </c>
      <c r="G14" s="61">
        <v>0</v>
      </c>
      <c r="H14" s="60">
        <v>0</v>
      </c>
      <c r="I14" s="62">
        <v>0</v>
      </c>
    </row>
    <row r="15" spans="1:9" ht="17.25" thickBot="1">
      <c r="A15" s="64" t="s">
        <v>720</v>
      </c>
      <c r="B15" s="81">
        <f>SUM(B9:B14)</f>
        <v>1481601000</v>
      </c>
      <c r="C15" s="81">
        <f aca="true" t="shared" si="0" ref="C15:I15">SUM(C9:C14)</f>
        <v>0</v>
      </c>
      <c r="D15" s="81">
        <f t="shared" si="0"/>
        <v>0</v>
      </c>
      <c r="E15" s="81">
        <f t="shared" si="0"/>
        <v>16104768.4</v>
      </c>
      <c r="F15" s="81">
        <f t="shared" si="0"/>
        <v>0</v>
      </c>
      <c r="G15" s="81">
        <f t="shared" si="0"/>
        <v>16104768.401</v>
      </c>
      <c r="H15" s="81">
        <f t="shared" si="0"/>
        <v>306502261.079</v>
      </c>
      <c r="I15" s="81">
        <f t="shared" si="0"/>
        <v>1804208029.48</v>
      </c>
    </row>
    <row r="16" spans="1:9" ht="14.25" thickTop="1">
      <c r="A16" s="44"/>
      <c r="B16" s="65"/>
      <c r="C16" s="65"/>
      <c r="D16" s="65"/>
      <c r="E16" s="65"/>
      <c r="F16" s="65"/>
      <c r="G16" s="61"/>
      <c r="H16" s="65"/>
      <c r="I16" s="62"/>
    </row>
    <row r="17" spans="1:9" ht="13.5">
      <c r="A17" s="44"/>
      <c r="B17" s="65"/>
      <c r="C17" s="65"/>
      <c r="D17" s="65"/>
      <c r="E17" s="65"/>
      <c r="F17" s="65"/>
      <c r="G17" s="61"/>
      <c r="H17" s="65"/>
      <c r="I17" s="62"/>
    </row>
    <row r="18" spans="1:9" ht="16.5">
      <c r="A18" s="59" t="s">
        <v>710</v>
      </c>
      <c r="B18" s="82">
        <v>1481601000</v>
      </c>
      <c r="C18" s="82">
        <v>0</v>
      </c>
      <c r="D18" s="82">
        <v>0</v>
      </c>
      <c r="E18" s="82">
        <v>12822355</v>
      </c>
      <c r="F18" s="82">
        <v>0</v>
      </c>
      <c r="G18" s="61">
        <v>12822355</v>
      </c>
      <c r="H18" s="82">
        <v>290669279.72</v>
      </c>
      <c r="I18" s="62">
        <v>1785092634.72</v>
      </c>
    </row>
    <row r="19" spans="1:9" ht="13.5">
      <c r="A19" s="44" t="s">
        <v>137</v>
      </c>
      <c r="B19" s="60">
        <v>0</v>
      </c>
      <c r="C19" s="60">
        <v>0</v>
      </c>
      <c r="D19" s="60">
        <v>0</v>
      </c>
      <c r="E19" s="60">
        <v>0</v>
      </c>
      <c r="F19" s="60">
        <v>0</v>
      </c>
      <c r="G19" s="61">
        <v>0</v>
      </c>
      <c r="H19" s="60">
        <v>17375223.02</v>
      </c>
      <c r="I19" s="62">
        <v>17375223.02</v>
      </c>
    </row>
    <row r="20" spans="1:9" ht="13.5">
      <c r="A20" s="44" t="s">
        <v>148</v>
      </c>
      <c r="B20" s="940">
        <v>0</v>
      </c>
      <c r="C20" s="60">
        <v>0</v>
      </c>
      <c r="D20" s="60">
        <v>0</v>
      </c>
      <c r="E20" s="60">
        <v>0</v>
      </c>
      <c r="F20" s="60">
        <v>0</v>
      </c>
      <c r="G20" s="61">
        <v>0</v>
      </c>
      <c r="H20" s="60">
        <v>0</v>
      </c>
      <c r="I20" s="62">
        <v>0</v>
      </c>
    </row>
    <row r="21" spans="1:9" ht="13.5">
      <c r="A21" s="63" t="s">
        <v>138</v>
      </c>
      <c r="B21" s="60">
        <v>0</v>
      </c>
      <c r="C21" s="60">
        <v>0</v>
      </c>
      <c r="D21" s="60">
        <v>0</v>
      </c>
      <c r="E21" s="60">
        <v>0</v>
      </c>
      <c r="F21" s="60">
        <v>0</v>
      </c>
      <c r="G21" s="61">
        <v>0</v>
      </c>
      <c r="H21" s="60">
        <v>0</v>
      </c>
      <c r="I21" s="62">
        <v>0</v>
      </c>
    </row>
    <row r="22" spans="1:9" ht="13.5">
      <c r="A22" s="63" t="s">
        <v>139</v>
      </c>
      <c r="B22" s="60">
        <v>0</v>
      </c>
      <c r="C22" s="60">
        <v>0</v>
      </c>
      <c r="D22" s="60">
        <v>0</v>
      </c>
      <c r="E22" s="940">
        <v>2413652.25</v>
      </c>
      <c r="F22" s="60">
        <v>0</v>
      </c>
      <c r="G22" s="968">
        <v>2413652.25</v>
      </c>
      <c r="H22" s="1101">
        <v>-2413652.25</v>
      </c>
      <c r="I22" s="62">
        <v>0</v>
      </c>
    </row>
    <row r="23" spans="1:9" ht="13.5">
      <c r="A23" s="63" t="s">
        <v>140</v>
      </c>
      <c r="B23" s="60">
        <v>0</v>
      </c>
      <c r="C23" s="60">
        <v>0</v>
      </c>
      <c r="D23" s="60">
        <v>0</v>
      </c>
      <c r="E23" s="60">
        <v>0</v>
      </c>
      <c r="F23" s="60">
        <v>0</v>
      </c>
      <c r="G23" s="61">
        <v>0</v>
      </c>
      <c r="H23" s="60">
        <v>0</v>
      </c>
      <c r="I23" s="62">
        <v>0</v>
      </c>
    </row>
    <row r="24" spans="1:9" ht="17.25" thickBot="1">
      <c r="A24" s="64" t="s">
        <v>711</v>
      </c>
      <c r="B24" s="81">
        <f>SUM(B18:B23)</f>
        <v>1481601000</v>
      </c>
      <c r="C24" s="81">
        <f aca="true" t="shared" si="1" ref="C24:H24">SUM(C18:C23)</f>
        <v>0</v>
      </c>
      <c r="D24" s="81">
        <f t="shared" si="1"/>
        <v>0</v>
      </c>
      <c r="E24" s="81">
        <f t="shared" si="1"/>
        <v>15236007.25</v>
      </c>
      <c r="F24" s="81">
        <f t="shared" si="1"/>
        <v>0</v>
      </c>
      <c r="G24" s="81">
        <f t="shared" si="1"/>
        <v>15236007.25</v>
      </c>
      <c r="H24" s="81">
        <f t="shared" si="1"/>
        <v>305630850.49</v>
      </c>
      <c r="I24" s="81">
        <f>SUM(I18:I23)</f>
        <v>1802467857.74</v>
      </c>
    </row>
    <row r="25" spans="1:9" ht="15" thickBot="1" thickTop="1">
      <c r="A25" s="66"/>
      <c r="B25" s="67"/>
      <c r="C25" s="67"/>
      <c r="D25" s="67"/>
      <c r="E25" s="67"/>
      <c r="F25" s="67"/>
      <c r="G25" s="68"/>
      <c r="H25" s="67"/>
      <c r="I25" s="69"/>
    </row>
    <row r="26" spans="1:9" ht="13.5">
      <c r="A26" s="44"/>
      <c r="B26" s="70"/>
      <c r="C26" s="65"/>
      <c r="D26" s="65"/>
      <c r="E26" s="65"/>
      <c r="F26" s="65"/>
      <c r="G26" s="71"/>
      <c r="H26" s="65"/>
      <c r="I26" s="72"/>
    </row>
    <row r="27" spans="1:9" ht="13.5">
      <c r="A27" s="55"/>
      <c r="B27" s="70"/>
      <c r="C27" s="56"/>
      <c r="D27" s="56"/>
      <c r="E27" s="56"/>
      <c r="F27" s="56"/>
      <c r="G27" s="57"/>
      <c r="H27" s="56"/>
      <c r="I27" s="73"/>
    </row>
    <row r="28" spans="1:9" ht="13.5">
      <c r="A28" s="55"/>
      <c r="B28" s="70"/>
      <c r="C28" s="56"/>
      <c r="D28" s="56"/>
      <c r="E28" s="56"/>
      <c r="F28" s="56"/>
      <c r="G28" s="57"/>
      <c r="H28" s="74"/>
      <c r="I28" s="73"/>
    </row>
    <row r="29" spans="1:9" ht="13.5">
      <c r="A29" s="55"/>
      <c r="B29" s="70"/>
      <c r="C29" s="56"/>
      <c r="D29" s="56"/>
      <c r="E29" s="56"/>
      <c r="F29" s="56"/>
      <c r="G29" s="57"/>
      <c r="H29" s="74"/>
      <c r="I29" s="73"/>
    </row>
    <row r="30" spans="1:9" ht="13.5">
      <c r="A30" s="55"/>
      <c r="B30" s="70"/>
      <c r="C30" s="56"/>
      <c r="D30" s="56"/>
      <c r="E30" s="56"/>
      <c r="F30" s="56"/>
      <c r="G30" s="57"/>
      <c r="H30" s="74"/>
      <c r="I30" s="73"/>
    </row>
    <row r="31" spans="1:9" ht="13.5">
      <c r="A31" s="55"/>
      <c r="B31" s="70"/>
      <c r="C31" s="56"/>
      <c r="D31" s="56"/>
      <c r="E31" s="56"/>
      <c r="F31" s="56"/>
      <c r="G31" s="57"/>
      <c r="H31" s="74"/>
      <c r="I31" s="73"/>
    </row>
    <row r="32" spans="1:9" ht="13.5">
      <c r="A32" s="55"/>
      <c r="B32" s="70"/>
      <c r="C32" s="56"/>
      <c r="D32" s="56"/>
      <c r="E32" s="56"/>
      <c r="F32" s="1124"/>
      <c r="G32" s="1124"/>
      <c r="H32" s="1124"/>
      <c r="I32" s="73"/>
    </row>
    <row r="33" spans="1:9" ht="13.5">
      <c r="A33" s="55"/>
      <c r="B33" s="70"/>
      <c r="C33" s="56"/>
      <c r="D33" s="56"/>
      <c r="E33" s="56"/>
      <c r="F33" s="56"/>
      <c r="G33" s="57"/>
      <c r="H33" s="74"/>
      <c r="I33" s="73"/>
    </row>
    <row r="34" spans="1:9" ht="13.5">
      <c r="A34" s="55"/>
      <c r="B34" s="70"/>
      <c r="C34" s="56"/>
      <c r="D34" s="56"/>
      <c r="E34" s="56"/>
      <c r="F34" s="56"/>
      <c r="G34" s="57"/>
      <c r="H34" s="74"/>
      <c r="I34" s="73"/>
    </row>
    <row r="35" spans="1:9" ht="13.5">
      <c r="A35" s="55"/>
      <c r="B35" s="70"/>
      <c r="C35" s="56"/>
      <c r="D35" s="56"/>
      <c r="E35" s="56"/>
      <c r="F35" s="56"/>
      <c r="G35" s="57"/>
      <c r="H35" s="74"/>
      <c r="I35" s="73"/>
    </row>
    <row r="36" spans="1:9" ht="13.5">
      <c r="A36" s="55"/>
      <c r="B36" s="70"/>
      <c r="C36" s="56"/>
      <c r="D36" s="56"/>
      <c r="E36" s="56"/>
      <c r="F36" s="56"/>
      <c r="G36" s="57"/>
      <c r="H36" s="74"/>
      <c r="I36" s="73"/>
    </row>
    <row r="37" spans="1:9" ht="14.25" thickBot="1">
      <c r="A37" s="75"/>
      <c r="B37" s="76"/>
      <c r="C37" s="77"/>
      <c r="D37" s="77"/>
      <c r="E37" s="77"/>
      <c r="F37" s="77"/>
      <c r="G37" s="78"/>
      <c r="H37" s="79"/>
      <c r="I37" s="80"/>
    </row>
  </sheetData>
  <sheetProtection/>
  <mergeCells count="1">
    <mergeCell ref="F32:H32"/>
  </mergeCells>
  <printOptions/>
  <pageMargins left="0.75" right="0.41" top="1" bottom="1" header="0.5" footer="0.5"/>
  <pageSetup horizontalDpi="600" verticalDpi="600" orientation="landscape" scale="60" r:id="rId2"/>
  <drawing r:id="rId1"/>
</worksheet>
</file>

<file path=xl/worksheets/sheet8.xml><?xml version="1.0" encoding="utf-8"?>
<worksheet xmlns="http://schemas.openxmlformats.org/spreadsheetml/2006/main" xmlns:r="http://schemas.openxmlformats.org/officeDocument/2006/relationships">
  <dimension ref="A1:S57"/>
  <sheetViews>
    <sheetView tabSelected="1" zoomScalePageLayoutView="0" workbookViewId="0" topLeftCell="A1">
      <selection activeCell="G35" sqref="G35"/>
    </sheetView>
  </sheetViews>
  <sheetFormatPr defaultColWidth="9.140625" defaultRowHeight="12.75"/>
  <cols>
    <col min="1" max="1" width="3.28125" style="0" customWidth="1"/>
    <col min="2" max="2" width="48.7109375" style="0" customWidth="1"/>
    <col min="3" max="3" width="26.00390625" style="0" customWidth="1"/>
    <col min="4" max="4" width="25.140625" style="0" customWidth="1"/>
    <col min="5" max="5" width="17.7109375" style="0" customWidth="1"/>
    <col min="14" max="14" width="19.140625" style="0" customWidth="1"/>
    <col min="15" max="15" width="17.8515625" style="0" customWidth="1"/>
    <col min="16" max="16" width="18.00390625" style="0" customWidth="1"/>
    <col min="17" max="17" width="16.28125" style="0" customWidth="1"/>
    <col min="18" max="18" width="16.7109375" style="0" customWidth="1"/>
    <col min="19" max="19" width="15.8515625" style="0" customWidth="1"/>
  </cols>
  <sheetData>
    <row r="1" spans="1:9" ht="13.5" thickBot="1">
      <c r="A1" s="199"/>
      <c r="B1" s="199"/>
      <c r="C1" s="200"/>
      <c r="D1" s="200"/>
      <c r="E1" s="201"/>
      <c r="F1" s="28"/>
      <c r="G1" s="28"/>
      <c r="H1" s="28"/>
      <c r="I1" s="28"/>
    </row>
    <row r="2" spans="1:9" ht="14.25" thickBot="1">
      <c r="A2" s="155"/>
      <c r="B2" s="327"/>
      <c r="C2" s="517" t="str">
        <f>KAPITALET!B1</f>
        <v>ALM</v>
      </c>
      <c r="D2" s="56"/>
      <c r="E2" s="73"/>
      <c r="F2" s="57"/>
      <c r="G2" s="56"/>
      <c r="H2" s="57"/>
      <c r="I2" s="104"/>
    </row>
    <row r="3" spans="1:9" ht="14.25" thickBot="1">
      <c r="A3" s="155"/>
      <c r="B3" s="328"/>
      <c r="C3" s="517" t="str">
        <f>KAPITALET!B2</f>
        <v>ALUMIL ALBANIA SHPK</v>
      </c>
      <c r="D3" s="57"/>
      <c r="E3" s="58"/>
      <c r="F3" s="56"/>
      <c r="G3" s="56"/>
      <c r="H3" s="57"/>
      <c r="I3" s="56"/>
    </row>
    <row r="4" spans="1:9" ht="14.25" thickBot="1">
      <c r="A4" s="155"/>
      <c r="B4" s="328"/>
      <c r="C4" s="517" t="str">
        <f>KAPITALET!B3</f>
        <v>01/01/2013 -31/12/2013</v>
      </c>
      <c r="D4" s="57"/>
      <c r="E4" s="58"/>
      <c r="F4" s="56"/>
      <c r="G4" s="56"/>
      <c r="H4" s="57"/>
      <c r="I4" s="56"/>
    </row>
    <row r="5" spans="1:9" ht="14.25" thickBot="1">
      <c r="A5" s="155"/>
      <c r="B5" s="328"/>
      <c r="C5" s="517" t="str">
        <f>KAPITALET!B4</f>
        <v>ALL</v>
      </c>
      <c r="D5" s="57"/>
      <c r="E5" s="655"/>
      <c r="F5" s="248"/>
      <c r="G5" s="248"/>
      <c r="H5" s="131"/>
      <c r="I5" s="248"/>
    </row>
    <row r="6" spans="1:9" ht="13.5">
      <c r="A6" s="155"/>
      <c r="B6" s="328"/>
      <c r="C6" s="517" t="str">
        <f>KAPITALET!B5</f>
        <v>Renata Fejzaj</v>
      </c>
      <c r="D6" s="57"/>
      <c r="E6" s="58"/>
      <c r="F6" s="56"/>
      <c r="G6" s="56"/>
      <c r="H6" s="57"/>
      <c r="I6" s="56"/>
    </row>
    <row r="7" spans="1:5" ht="12.75">
      <c r="A7" s="155"/>
      <c r="B7" s="155"/>
      <c r="C7" s="28"/>
      <c r="D7" s="28"/>
      <c r="E7" s="156"/>
    </row>
    <row r="8" spans="1:7" ht="13.5">
      <c r="A8" s="155"/>
      <c r="B8" s="155"/>
      <c r="C8" s="57"/>
      <c r="D8" s="56"/>
      <c r="E8" s="73"/>
      <c r="F8" s="57"/>
      <c r="G8" s="56"/>
    </row>
    <row r="9" spans="1:7" ht="13.5">
      <c r="A9" s="155"/>
      <c r="B9" s="155"/>
      <c r="C9" s="57"/>
      <c r="D9" s="56"/>
      <c r="E9" s="73"/>
      <c r="F9" s="57"/>
      <c r="G9" s="56"/>
    </row>
    <row r="10" spans="1:7" ht="14.25" thickBot="1">
      <c r="A10" s="155"/>
      <c r="B10" s="155"/>
      <c r="C10" s="248"/>
      <c r="D10" s="248"/>
      <c r="E10" s="655"/>
      <c r="F10" s="131"/>
      <c r="G10" s="248"/>
    </row>
    <row r="11" spans="1:5" ht="27" customHeight="1" thickBot="1">
      <c r="A11" s="155"/>
      <c r="B11" s="656" t="s">
        <v>636</v>
      </c>
      <c r="C11" s="23" t="str">
        <f>'Ardhura shpenzime analitike'!C36</f>
        <v>PERIUDHA 01/01/2013-31/12/2013</v>
      </c>
      <c r="D11" s="23" t="str">
        <f>'Ardhura shpenzime analitike'!D36</f>
        <v>01/01/2012 - 31/12/2012</v>
      </c>
      <c r="E11" s="156"/>
    </row>
    <row r="12" spans="1:5" ht="12.75">
      <c r="A12" s="155"/>
      <c r="B12" s="155"/>
      <c r="C12" s="28"/>
      <c r="D12" s="28"/>
      <c r="E12" s="156"/>
    </row>
    <row r="13" spans="1:17" ht="12.75">
      <c r="A13" s="155"/>
      <c r="B13" s="657"/>
      <c r="C13" s="28"/>
      <c r="D13" s="28"/>
      <c r="E13" s="156"/>
      <c r="H13" t="s">
        <v>600</v>
      </c>
      <c r="I13" t="s">
        <v>601</v>
      </c>
      <c r="O13" s="960">
        <f>SUM(N14:N17)</f>
        <v>1795380355.5627334</v>
      </c>
      <c r="P13" s="960"/>
      <c r="Q13" s="960">
        <f>SUM(P14:P17)</f>
        <v>1620892653.3382523</v>
      </c>
    </row>
    <row r="14" spans="1:19" ht="12.75">
      <c r="A14" s="155"/>
      <c r="B14" s="657" t="s">
        <v>395</v>
      </c>
      <c r="C14" s="886"/>
      <c r="D14" s="886"/>
      <c r="E14" s="156"/>
      <c r="I14" t="s">
        <v>602</v>
      </c>
      <c r="N14" s="960">
        <f>'FITIM HUMBJE'!G15+'FITIM HUMBJE'!G18-'Ardhura shpenzime analitike'!C27</f>
        <v>1752814262.0531836</v>
      </c>
      <c r="P14" s="882">
        <f>'FITIM HUMBJE'!H15+'FITIM HUMBJE'!H18-98214</f>
        <v>1839016305.1679885</v>
      </c>
      <c r="R14" s="960">
        <f>'[7]Fluksi i parase'!$N14</f>
        <v>1602852678.47</v>
      </c>
      <c r="S14" s="882">
        <f>P14-R14</f>
        <v>236163626.6979885</v>
      </c>
    </row>
    <row r="15" spans="1:19" ht="12.75">
      <c r="A15" s="155"/>
      <c r="B15" s="155" t="s">
        <v>632</v>
      </c>
      <c r="C15" s="987">
        <f>O13</f>
        <v>1795380355.5627334</v>
      </c>
      <c r="D15" s="987">
        <v>1953488965.805452</v>
      </c>
      <c r="E15" s="156"/>
      <c r="I15" t="s">
        <v>603</v>
      </c>
      <c r="N15" s="960">
        <f>-'FITIM HUMBJE'!G23</f>
        <v>-6870789.559599999</v>
      </c>
      <c r="P15" s="882">
        <f>'FITIM HUMBJE'!H23</f>
        <v>5734501.780599996</v>
      </c>
      <c r="R15" s="960">
        <f>'[7]Fluksi i parase'!$N15</f>
        <v>-48607701.57</v>
      </c>
      <c r="S15" s="882">
        <f>P15-R15</f>
        <v>54342203.3506</v>
      </c>
    </row>
    <row r="16" spans="1:19" ht="12.75">
      <c r="A16" s="155"/>
      <c r="B16" s="155" t="s">
        <v>633</v>
      </c>
      <c r="C16" s="987">
        <f>O19</f>
        <v>-1680829890.4259295</v>
      </c>
      <c r="D16" s="987">
        <v>-1836953446.7414198</v>
      </c>
      <c r="E16" s="156"/>
      <c r="I16" t="s">
        <v>604</v>
      </c>
      <c r="N16" s="882">
        <f>Bilanci!J16</f>
        <v>341577871.0003364</v>
      </c>
      <c r="P16" s="882">
        <f>'[7]Bilanci'!$J$16+'[7]Bilanci'!$J$17-5154015</f>
        <v>117719717.38999999</v>
      </c>
      <c r="R16" s="960">
        <f>'[7]Fluksi i parase'!$N16</f>
        <v>117719717.38999999</v>
      </c>
      <c r="S16" s="882">
        <f>P16-R16</f>
        <v>0</v>
      </c>
    </row>
    <row r="17" spans="1:19" ht="12.75">
      <c r="A17" s="155"/>
      <c r="B17" s="155" t="s">
        <v>634</v>
      </c>
      <c r="C17" s="987">
        <f>SUM(C15:C16)</f>
        <v>114550465.13680387</v>
      </c>
      <c r="D17" s="987">
        <v>116535519.06403232</v>
      </c>
      <c r="E17" s="156"/>
      <c r="I17" t="s">
        <v>605</v>
      </c>
      <c r="N17" s="882">
        <f>-Bilanci!H16</f>
        <v>-292140987.9311865</v>
      </c>
      <c r="P17" s="882">
        <f>-N16</f>
        <v>-341577871.0003364</v>
      </c>
      <c r="R17" s="960">
        <f>'[7]Fluksi i parase'!$N17</f>
        <v>-155464797.84</v>
      </c>
      <c r="S17" s="882">
        <f>P17-R17</f>
        <v>-186113073.1603364</v>
      </c>
    </row>
    <row r="18" spans="1:5" ht="12.75">
      <c r="A18" s="155"/>
      <c r="B18" s="155" t="s">
        <v>396</v>
      </c>
      <c r="C18" s="987">
        <f>-'Ardhura shpenzime analitike'!C105</f>
        <v>0</v>
      </c>
      <c r="D18" s="987">
        <v>0</v>
      </c>
      <c r="E18" s="156"/>
    </row>
    <row r="19" spans="1:17" ht="12.75">
      <c r="A19" s="155"/>
      <c r="B19" s="155" t="s">
        <v>635</v>
      </c>
      <c r="C19" s="987">
        <f>'17 TATIM FITIMI'!D17+1511538</f>
        <v>-4855764.06</v>
      </c>
      <c r="D19" s="987">
        <v>-10008225</v>
      </c>
      <c r="E19" s="156"/>
      <c r="H19" t="s">
        <v>606</v>
      </c>
      <c r="I19" t="s">
        <v>607</v>
      </c>
      <c r="O19" s="1102">
        <f>SUM(N20:N36)</f>
        <v>-1680829890.4259295</v>
      </c>
      <c r="Q19" s="960">
        <f>SUM(P20:P34)</f>
        <v>2744962463.856037</v>
      </c>
    </row>
    <row r="20" spans="1:16" ht="12.75">
      <c r="A20" s="155"/>
      <c r="B20" s="640" t="s">
        <v>397</v>
      </c>
      <c r="C20" s="988">
        <f>SUM(C17:C19)</f>
        <v>109694701.07680386</v>
      </c>
      <c r="D20" s="989">
        <v>-22770163.825590182</v>
      </c>
      <c r="E20" s="156"/>
      <c r="I20" t="s">
        <v>608</v>
      </c>
      <c r="N20" s="960">
        <f>-'FITIM HUMBJE'!G16-'2 AAM'!D18</f>
        <v>-1305704374.3459325</v>
      </c>
      <c r="P20" s="882">
        <f>'FITIM HUMBJE'!H16</f>
        <v>1417799401.3859854</v>
      </c>
    </row>
    <row r="21" spans="1:16" ht="12.75">
      <c r="A21" s="155"/>
      <c r="B21" s="155"/>
      <c r="C21" s="990"/>
      <c r="D21" s="990"/>
      <c r="E21" s="156"/>
      <c r="I21" t="s">
        <v>609</v>
      </c>
      <c r="N21" s="960">
        <f>-'FITIM HUMBJE'!G20</f>
        <v>-136002164.40748</v>
      </c>
      <c r="P21" s="882">
        <f>'FITIM HUMBJE'!H20</f>
        <v>124482132.21990001</v>
      </c>
    </row>
    <row r="22" spans="1:16" ht="12.75">
      <c r="A22" s="155"/>
      <c r="B22" s="657" t="s">
        <v>398</v>
      </c>
      <c r="C22" s="990"/>
      <c r="D22" s="990"/>
      <c r="E22" s="156"/>
      <c r="I22" t="s">
        <v>610</v>
      </c>
      <c r="N22" s="882">
        <f>-'FITIM HUMBJE'!G21</f>
        <v>-172607589.73200002</v>
      </c>
      <c r="P22" s="882">
        <f>'FITIM HUMBJE'!H21</f>
        <v>168309463.60319996</v>
      </c>
    </row>
    <row r="23" spans="1:5" ht="12.75">
      <c r="A23" s="155"/>
      <c r="B23" s="155" t="s">
        <v>399</v>
      </c>
      <c r="C23" s="987">
        <f>-Bilanci!H27+Bilanci!J27</f>
        <v>0</v>
      </c>
      <c r="D23" s="987">
        <v>0</v>
      </c>
      <c r="E23" s="156"/>
    </row>
    <row r="24" spans="1:17" ht="12.75">
      <c r="A24" s="155"/>
      <c r="B24" s="155" t="s">
        <v>400</v>
      </c>
      <c r="C24" s="987">
        <f>-'2 AAM'!H16</f>
        <v>-121832774.91999999</v>
      </c>
      <c r="D24" s="987">
        <v>-101901531.68</v>
      </c>
      <c r="E24" s="156"/>
      <c r="I24" t="s">
        <v>611</v>
      </c>
      <c r="N24" s="882">
        <f>Bilanci!J19</f>
        <v>515674202.0918489</v>
      </c>
      <c r="O24" s="882"/>
      <c r="P24" s="882">
        <f>-'[7]Bilanci'!$J$19</f>
        <v>-438954065.74</v>
      </c>
      <c r="Q24" s="882"/>
    </row>
    <row r="25" spans="1:16" ht="12.75">
      <c r="A25" s="155"/>
      <c r="B25" s="155" t="s">
        <v>401</v>
      </c>
      <c r="C25" s="987">
        <f>'Ardhura shpenzime analitike'!C27</f>
        <v>1692141.5999999999</v>
      </c>
      <c r="D25" s="987">
        <v>4830105.59</v>
      </c>
      <c r="E25" s="156"/>
      <c r="I25" t="s">
        <v>612</v>
      </c>
      <c r="N25" s="882">
        <f>-Bilanci!H19</f>
        <v>-477051080.0211139</v>
      </c>
      <c r="P25" s="882">
        <f>-N24</f>
        <v>-515674202.0918489</v>
      </c>
    </row>
    <row r="26" spans="1:5" ht="12.75">
      <c r="A26" s="155"/>
      <c r="B26" s="155" t="s">
        <v>403</v>
      </c>
      <c r="C26" s="987">
        <f>'Ardhura shpenzime analitike'!C113</f>
        <v>286090.95759999997</v>
      </c>
      <c r="D26" s="987">
        <v>13011.963199999998</v>
      </c>
      <c r="E26" s="156"/>
    </row>
    <row r="27" spans="1:16" ht="12.75">
      <c r="A27" s="155"/>
      <c r="B27" s="155" t="s">
        <v>402</v>
      </c>
      <c r="C27" s="987">
        <v>0</v>
      </c>
      <c r="D27" s="987">
        <v>0</v>
      </c>
      <c r="E27" s="156"/>
      <c r="I27" t="s">
        <v>728</v>
      </c>
      <c r="N27" s="882">
        <f>Bilanci!J17</f>
        <v>51425834.226800025</v>
      </c>
      <c r="O27" s="882"/>
      <c r="P27" s="882">
        <f>-'[7]Bilanci'!$J$23</f>
        <v>-5247200</v>
      </c>
    </row>
    <row r="28" spans="1:17" ht="12.75">
      <c r="A28" s="155"/>
      <c r="B28" s="640" t="s">
        <v>404</v>
      </c>
      <c r="C28" s="988">
        <f>SUM(C23:C27)</f>
        <v>-119854542.3624</v>
      </c>
      <c r="D28" s="988">
        <v>-43896538.75</v>
      </c>
      <c r="E28" s="156"/>
      <c r="I28" t="s">
        <v>729</v>
      </c>
      <c r="N28" s="882">
        <f>-Bilanci!H17+4855214</f>
        <v>-9533603.023049995</v>
      </c>
      <c r="P28" s="882"/>
      <c r="Q28" s="882">
        <f>'[5]Bilanci'!$J$23</f>
        <v>8930329.38</v>
      </c>
    </row>
    <row r="29" spans="1:5" ht="12.75">
      <c r="A29" s="155"/>
      <c r="B29" s="155"/>
      <c r="C29" s="990"/>
      <c r="D29" s="990"/>
      <c r="E29" s="156"/>
    </row>
    <row r="30" spans="1:16" ht="12.75">
      <c r="A30" s="155"/>
      <c r="B30" s="657" t="s">
        <v>534</v>
      </c>
      <c r="C30" s="990"/>
      <c r="D30" s="990"/>
      <c r="E30" s="156"/>
      <c r="I30" t="s">
        <v>613</v>
      </c>
      <c r="N30" s="1035">
        <f>-Bilanci!J46-Bilanci!J47-Bilanci!J60</f>
        <v>-496808004.4968004</v>
      </c>
      <c r="O30" s="882"/>
      <c r="P30" s="882">
        <f>'[7]Bilanci'!$J$46+'[7]Bilanci'!$J$47+'[7]Bilanci'!$J$60</f>
        <v>1426469256.56</v>
      </c>
    </row>
    <row r="31" spans="1:16" ht="12.75">
      <c r="A31" s="155"/>
      <c r="B31" s="155" t="s">
        <v>405</v>
      </c>
      <c r="C31" s="987">
        <f>Bilanci!H64-Bilanci!J64</f>
        <v>0</v>
      </c>
      <c r="D31" s="987">
        <v>0</v>
      </c>
      <c r="E31" s="156"/>
      <c r="I31" t="s">
        <v>614</v>
      </c>
      <c r="N31" s="1035">
        <f>Bilanci!H46+Bilanci!H47+Bilanci!H60</f>
        <v>349776889.2817987</v>
      </c>
      <c r="P31" s="882">
        <f>-N30</f>
        <v>496808004.4968004</v>
      </c>
    </row>
    <row r="32" spans="1:5" ht="12.75">
      <c r="A32" s="155"/>
      <c r="B32" s="155" t="s">
        <v>406</v>
      </c>
      <c r="C32" s="987">
        <f>(Bilanci!H56-Bilanci!J56)</f>
        <v>0</v>
      </c>
      <c r="D32" s="987">
        <v>0</v>
      </c>
      <c r="E32" s="156"/>
    </row>
    <row r="33" spans="1:16" ht="12.75">
      <c r="A33" s="155"/>
      <c r="B33" s="155" t="s">
        <v>407</v>
      </c>
      <c r="C33" s="987">
        <v>0</v>
      </c>
      <c r="D33" s="987">
        <v>0</v>
      </c>
      <c r="E33" s="156"/>
      <c r="I33" t="s">
        <v>615</v>
      </c>
      <c r="N33" s="1035">
        <f>Bilanci!J43</f>
        <v>0</v>
      </c>
      <c r="O33" s="882"/>
      <c r="P33" s="882">
        <f>'[7]Bilanci'!$J$43</f>
        <v>70969673.42199999</v>
      </c>
    </row>
    <row r="34" spans="1:16" ht="12.75">
      <c r="A34" s="155"/>
      <c r="B34" s="155" t="s">
        <v>420</v>
      </c>
      <c r="C34" s="987">
        <v>0</v>
      </c>
      <c r="D34" s="987">
        <v>0</v>
      </c>
      <c r="E34" s="156"/>
      <c r="I34" t="s">
        <v>616</v>
      </c>
      <c r="N34" s="882">
        <f>-Bilanci!H43</f>
        <v>0</v>
      </c>
      <c r="P34" s="882">
        <f>-N33</f>
        <v>0</v>
      </c>
    </row>
    <row r="35" spans="1:14" ht="12.75">
      <c r="A35" s="155"/>
      <c r="B35" s="155"/>
      <c r="C35" s="987">
        <v>0</v>
      </c>
      <c r="D35" s="987">
        <v>0</v>
      </c>
      <c r="E35" s="156"/>
      <c r="N35" s="1035"/>
    </row>
    <row r="36" spans="1:14" ht="12.75">
      <c r="A36" s="155"/>
      <c r="B36" s="640" t="s">
        <v>408</v>
      </c>
      <c r="C36" s="988">
        <f>SUM(C31:C34)</f>
        <v>0</v>
      </c>
      <c r="D36" s="988">
        <v>0</v>
      </c>
      <c r="E36" s="156"/>
      <c r="N36" s="1035"/>
    </row>
    <row r="37" spans="1:15" ht="12.75">
      <c r="A37" s="155"/>
      <c r="B37" s="155"/>
      <c r="C37" s="990"/>
      <c r="D37" s="990"/>
      <c r="E37" s="156"/>
      <c r="H37" t="s">
        <v>617</v>
      </c>
      <c r="I37" t="s">
        <v>618</v>
      </c>
      <c r="O37" s="882">
        <f>SUM(N38:N42)</f>
        <v>1564404.847</v>
      </c>
    </row>
    <row r="38" spans="1:16" ht="12.75">
      <c r="A38" s="155"/>
      <c r="B38" s="658" t="s">
        <v>409</v>
      </c>
      <c r="C38" s="991">
        <f>C20+C28+C36</f>
        <v>-10159841.285596132</v>
      </c>
      <c r="D38" s="991">
        <v>9468879.937232316</v>
      </c>
      <c r="E38" s="156"/>
      <c r="I38" t="s">
        <v>619</v>
      </c>
      <c r="N38" s="882">
        <f>'FITIM HUMBJE'!C34</f>
        <v>1564404.847</v>
      </c>
      <c r="P38" s="882"/>
    </row>
    <row r="39" spans="1:16" ht="12.75">
      <c r="A39" s="155"/>
      <c r="B39" s="155"/>
      <c r="C39" s="990"/>
      <c r="D39" s="990"/>
      <c r="E39" s="156"/>
      <c r="I39" t="s">
        <v>620</v>
      </c>
      <c r="P39" s="882"/>
    </row>
    <row r="40" spans="1:9" ht="12.75">
      <c r="A40" s="155"/>
      <c r="B40" s="658" t="s">
        <v>410</v>
      </c>
      <c r="C40" s="991">
        <f>D42</f>
        <v>30994020.3631552</v>
      </c>
      <c r="D40" s="991">
        <v>21525140.425922886</v>
      </c>
      <c r="E40" s="156"/>
      <c r="I40" t="s">
        <v>621</v>
      </c>
    </row>
    <row r="41" spans="1:14" ht="12.75">
      <c r="A41" s="155"/>
      <c r="B41" s="155"/>
      <c r="C41" s="990"/>
      <c r="D41" s="990"/>
      <c r="E41" s="156"/>
      <c r="I41" t="s">
        <v>622</v>
      </c>
      <c r="N41" s="882">
        <f>-Bilanci!H48</f>
        <v>0</v>
      </c>
    </row>
    <row r="42" spans="1:9" ht="12.75">
      <c r="A42" s="155"/>
      <c r="B42" s="658" t="s">
        <v>411</v>
      </c>
      <c r="C42" s="991">
        <f>C38+C40</f>
        <v>20834179.07755907</v>
      </c>
      <c r="D42" s="991">
        <v>30994020.3631552</v>
      </c>
      <c r="E42" s="156"/>
      <c r="I42" t="s">
        <v>623</v>
      </c>
    </row>
    <row r="43" spans="1:8" ht="12.75">
      <c r="A43" s="155"/>
      <c r="B43" s="155"/>
      <c r="C43" s="1057">
        <f>Bilanci!D12</f>
        <v>20834179.488899965</v>
      </c>
      <c r="D43" s="990">
        <v>30994020.45934006</v>
      </c>
      <c r="E43" s="156"/>
      <c r="H43" s="959"/>
    </row>
    <row r="44" spans="1:15" ht="13.5">
      <c r="A44" s="625"/>
      <c r="B44" s="635"/>
      <c r="C44" s="1056">
        <f>C42-C43</f>
        <v>-0.4113408960402012</v>
      </c>
      <c r="D44" s="986"/>
      <c r="E44" s="156"/>
      <c r="H44" t="s">
        <v>624</v>
      </c>
      <c r="I44" t="s">
        <v>625</v>
      </c>
      <c r="O44">
        <v>0</v>
      </c>
    </row>
    <row r="45" spans="1:14" ht="13.5">
      <c r="A45" s="625"/>
      <c r="B45" s="635"/>
      <c r="C45" s="1034"/>
      <c r="D45" s="620"/>
      <c r="E45" s="156"/>
      <c r="H45" t="s">
        <v>626</v>
      </c>
      <c r="I45" t="s">
        <v>627</v>
      </c>
      <c r="N45">
        <v>0</v>
      </c>
    </row>
    <row r="46" spans="1:14" ht="13.5">
      <c r="A46" s="625"/>
      <c r="B46" s="635"/>
      <c r="C46" s="620"/>
      <c r="D46" s="620"/>
      <c r="E46" s="156"/>
      <c r="H46" t="s">
        <v>628</v>
      </c>
      <c r="I46" t="s">
        <v>629</v>
      </c>
      <c r="N46">
        <v>0</v>
      </c>
    </row>
    <row r="47" spans="1:5" ht="13.5">
      <c r="A47" s="625"/>
      <c r="B47" s="635"/>
      <c r="C47" s="620"/>
      <c r="D47" s="620"/>
      <c r="E47" s="156"/>
    </row>
    <row r="48" spans="1:15" ht="13.5">
      <c r="A48" s="625"/>
      <c r="B48" s="635"/>
      <c r="C48" s="620"/>
      <c r="D48" s="620"/>
      <c r="E48" s="156"/>
      <c r="O48" s="882">
        <f>O13-O19-O37</f>
        <v>3474645841.1416626</v>
      </c>
    </row>
    <row r="49" spans="1:15" ht="13.5">
      <c r="A49" s="625"/>
      <c r="B49" s="635"/>
      <c r="C49" s="620"/>
      <c r="D49" s="620"/>
      <c r="E49" s="156"/>
      <c r="I49" t="s">
        <v>630</v>
      </c>
      <c r="O49" s="882">
        <f>Bilanci!J12</f>
        <v>30994020.45934006</v>
      </c>
    </row>
    <row r="50" spans="1:5" ht="14.25" thickBot="1">
      <c r="A50" s="628"/>
      <c r="B50" s="635"/>
      <c r="C50" s="620"/>
      <c r="D50" s="620"/>
      <c r="E50" s="627"/>
    </row>
    <row r="51" spans="1:15" ht="14.25" thickBot="1">
      <c r="A51" s="155"/>
      <c r="B51" s="659"/>
      <c r="C51" s="630"/>
      <c r="D51" s="630"/>
      <c r="E51" s="621"/>
      <c r="I51" t="s">
        <v>631</v>
      </c>
      <c r="O51" s="882">
        <f>O48+O49</f>
        <v>3505639861.6010027</v>
      </c>
    </row>
    <row r="52" spans="1:5" ht="13.5">
      <c r="A52" s="155"/>
      <c r="B52" s="28"/>
      <c r="C52" s="28"/>
      <c r="D52" s="28"/>
      <c r="E52" s="621"/>
    </row>
    <row r="53" spans="1:5" ht="13.5">
      <c r="A53" s="155"/>
      <c r="B53" s="28"/>
      <c r="C53" s="28"/>
      <c r="D53" s="28"/>
      <c r="E53" s="621"/>
    </row>
    <row r="54" spans="1:15" ht="13.5">
      <c r="A54" s="155"/>
      <c r="B54" s="28"/>
      <c r="C54" s="28"/>
      <c r="D54" s="28"/>
      <c r="E54" s="621"/>
      <c r="O54" s="8"/>
    </row>
    <row r="55" spans="1:5" ht="13.5">
      <c r="A55" s="155"/>
      <c r="B55" s="28"/>
      <c r="C55" s="28"/>
      <c r="D55" s="28"/>
      <c r="E55" s="621"/>
    </row>
    <row r="56" spans="1:15" ht="13.5">
      <c r="A56" s="155"/>
      <c r="B56" s="28"/>
      <c r="C56" s="28"/>
      <c r="D56" s="28"/>
      <c r="E56" s="621"/>
      <c r="O56" s="882"/>
    </row>
    <row r="57" spans="1:5" ht="14.25" thickBot="1">
      <c r="A57" s="157"/>
      <c r="B57" s="586"/>
      <c r="C57" s="586"/>
      <c r="D57" s="586"/>
      <c r="E57" s="631"/>
    </row>
  </sheetData>
  <sheetProtection/>
  <printOptions/>
  <pageMargins left="0.43" right="0.32" top="1" bottom="1" header="0.5" footer="0.5"/>
  <pageSetup horizontalDpi="600" verticalDpi="600" orientation="portrait" paperSize="9" scale="80" r:id="rId2"/>
  <drawing r:id="rId1"/>
</worksheet>
</file>

<file path=xl/worksheets/sheet9.xml><?xml version="1.0" encoding="utf-8"?>
<worksheet xmlns="http://schemas.openxmlformats.org/spreadsheetml/2006/main" xmlns:r="http://schemas.openxmlformats.org/officeDocument/2006/relationships">
  <dimension ref="A1:J47"/>
  <sheetViews>
    <sheetView tabSelected="1" zoomScalePageLayoutView="0" workbookViewId="0" topLeftCell="A10">
      <selection activeCell="G35" sqref="G35"/>
    </sheetView>
  </sheetViews>
  <sheetFormatPr defaultColWidth="9.140625" defaultRowHeight="12.75"/>
  <cols>
    <col min="1" max="1" width="32.7109375" style="0" customWidth="1"/>
    <col min="2" max="2" width="29.421875" style="0" customWidth="1"/>
    <col min="3" max="3" width="20.7109375" style="0" customWidth="1"/>
    <col min="4" max="5" width="25.421875" style="0" customWidth="1"/>
    <col min="6" max="6" width="22.57421875" style="0" customWidth="1"/>
    <col min="7" max="7" width="22.421875" style="0" customWidth="1"/>
    <col min="8" max="8" width="26.28125" style="0" customWidth="1"/>
    <col min="10" max="10" width="13.28125" style="0" bestFit="1" customWidth="1"/>
  </cols>
  <sheetData>
    <row r="1" spans="1:8" ht="14.25" thickBot="1">
      <c r="A1" s="448" t="str">
        <f>'[1]PROPERTIES'!$F$16</f>
        <v>KODI : </v>
      </c>
      <c r="B1" s="449" t="str">
        <f>'Fluksi i parase'!C2</f>
        <v>ALM</v>
      </c>
      <c r="C1" s="99"/>
      <c r="D1" s="99"/>
      <c r="E1" s="99"/>
      <c r="F1" s="99"/>
      <c r="G1" s="99"/>
      <c r="H1" s="100"/>
    </row>
    <row r="2" spans="1:8" ht="14.25" thickBot="1">
      <c r="A2" s="451" t="str">
        <f>'[1]PROPERTIES'!$B$16</f>
        <v>KOMPANIA: </v>
      </c>
      <c r="B2" s="449" t="str">
        <f>'Fluksi i parase'!C3</f>
        <v>ALUMIL ALBANIA SHPK</v>
      </c>
      <c r="C2" s="65"/>
      <c r="D2" s="65"/>
      <c r="E2" s="65"/>
      <c r="F2" s="65"/>
      <c r="G2" s="65"/>
      <c r="H2" s="72"/>
    </row>
    <row r="3" spans="1:8" ht="14.25" thickBot="1">
      <c r="A3" s="451" t="str">
        <f>'[1]PROPERTIES'!$B$18</f>
        <v>PERIUDHA(VITI/Q): </v>
      </c>
      <c r="B3" s="449" t="str">
        <f>'Fluksi i parase'!C4</f>
        <v>01/01/2013 -31/12/2013</v>
      </c>
      <c r="C3" s="65"/>
      <c r="D3" s="65"/>
      <c r="E3" s="65"/>
      <c r="F3" s="65"/>
      <c r="G3" s="65"/>
      <c r="H3" s="72"/>
    </row>
    <row r="4" spans="1:8" ht="14.25" thickBot="1">
      <c r="A4" s="451" t="str">
        <f>'[1]PROPERTIES'!$B$22</f>
        <v>MONEDHA : </v>
      </c>
      <c r="B4" s="449" t="str">
        <f>'Fluksi i parase'!C5</f>
        <v>ALL</v>
      </c>
      <c r="C4" s="65"/>
      <c r="D4" s="65"/>
      <c r="E4" s="65"/>
      <c r="F4" s="65"/>
      <c r="G4" s="65"/>
      <c r="H4" s="72"/>
    </row>
    <row r="5" spans="1:8" ht="14.25" thickBot="1">
      <c r="A5" s="452" t="str">
        <f>'[1]PROPERTIES'!$B$24</f>
        <v>AUTORI : </v>
      </c>
      <c r="B5" s="449" t="str">
        <f>'Fluksi i parase'!C6</f>
        <v>Renata Fejzaj</v>
      </c>
      <c r="C5" s="65"/>
      <c r="D5" s="65"/>
      <c r="E5" s="65"/>
      <c r="F5" s="65"/>
      <c r="G5" s="65"/>
      <c r="H5" s="72"/>
    </row>
    <row r="6" spans="1:8" ht="13.5">
      <c r="A6" s="55"/>
      <c r="B6" s="70"/>
      <c r="C6" s="65"/>
      <c r="D6" s="65"/>
      <c r="E6" s="65"/>
      <c r="F6" s="65"/>
      <c r="G6" s="65"/>
      <c r="H6" s="72"/>
    </row>
    <row r="7" spans="1:8" ht="13.5">
      <c r="A7" s="55"/>
      <c r="B7" s="70"/>
      <c r="C7" s="65"/>
      <c r="D7" s="65"/>
      <c r="E7" s="65"/>
      <c r="F7" s="65"/>
      <c r="G7" s="65"/>
      <c r="H7" s="72"/>
    </row>
    <row r="8" spans="1:8" ht="13.5">
      <c r="A8" s="55"/>
      <c r="B8" s="70"/>
      <c r="C8" s="65"/>
      <c r="D8" s="65"/>
      <c r="E8" s="65"/>
      <c r="F8" s="65"/>
      <c r="G8" s="65"/>
      <c r="H8" s="72"/>
    </row>
    <row r="9" spans="1:8" ht="13.5">
      <c r="A9" s="55"/>
      <c r="B9" s="70"/>
      <c r="C9" s="65"/>
      <c r="D9" s="65"/>
      <c r="E9" s="65"/>
      <c r="F9" s="65"/>
      <c r="G9" s="65"/>
      <c r="H9" s="72"/>
    </row>
    <row r="10" spans="1:8" ht="12.75" customHeight="1">
      <c r="A10" s="55"/>
      <c r="B10" s="70"/>
      <c r="C10" s="65"/>
      <c r="D10" s="65"/>
      <c r="E10" s="65"/>
      <c r="F10" s="65"/>
      <c r="G10" s="65"/>
      <c r="H10" s="72"/>
    </row>
    <row r="11" spans="1:8" ht="12.75" customHeight="1">
      <c r="A11" s="691"/>
      <c r="B11" s="692"/>
      <c r="C11" s="692"/>
      <c r="D11" s="692"/>
      <c r="E11" s="692"/>
      <c r="F11" s="692"/>
      <c r="G11" s="692"/>
      <c r="H11" s="72"/>
    </row>
    <row r="12" spans="1:8" ht="13.5">
      <c r="A12" s="693"/>
      <c r="B12" s="694"/>
      <c r="C12" s="695"/>
      <c r="D12" s="695"/>
      <c r="E12" s="695"/>
      <c r="F12" s="65"/>
      <c r="G12" s="65"/>
      <c r="H12" s="72"/>
    </row>
    <row r="13" spans="1:8" ht="27">
      <c r="A13" s="83"/>
      <c r="B13" s="84" t="s">
        <v>150</v>
      </c>
      <c r="C13" s="84" t="s">
        <v>151</v>
      </c>
      <c r="D13" s="84" t="s">
        <v>152</v>
      </c>
      <c r="E13" s="84" t="s">
        <v>153</v>
      </c>
      <c r="F13" s="84" t="s">
        <v>154</v>
      </c>
      <c r="G13" s="84" t="s">
        <v>162</v>
      </c>
      <c r="H13" s="85" t="s">
        <v>155</v>
      </c>
    </row>
    <row r="14" spans="1:8" ht="19.5" customHeight="1">
      <c r="A14" s="86" t="s">
        <v>163</v>
      </c>
      <c r="B14" s="87"/>
      <c r="C14" s="87"/>
      <c r="D14" s="87"/>
      <c r="E14" s="87"/>
      <c r="F14" s="87"/>
      <c r="G14" s="87"/>
      <c r="H14" s="88"/>
    </row>
    <row r="15" spans="1:10" ht="19.5" customHeight="1">
      <c r="A15" s="89" t="s">
        <v>721</v>
      </c>
      <c r="B15" s="900">
        <f>'[11]2_PROPERTY_PLANT_EQUIPMENT'!$B$15</f>
        <v>118861223</v>
      </c>
      <c r="C15" s="900">
        <f>'[11]2_PROPERTY_PLANT_EQUIPMENT'!$C$15</f>
        <v>833457078.86</v>
      </c>
      <c r="D15" s="900">
        <f>'[11]2_PROPERTY_PLANT_EQUIPMENT'!$D$15+0.02</f>
        <v>1028928422.18</v>
      </c>
      <c r="E15" s="900">
        <f>'[11]2_PROPERTY_PLANT_EQUIPMENT'!$E$15</f>
        <v>32376910</v>
      </c>
      <c r="F15" s="900">
        <f>'[11]2_PROPERTY_PLANT_EQUIPMENT'!$F$15</f>
        <v>27771680.96</v>
      </c>
      <c r="G15" s="900">
        <v>0</v>
      </c>
      <c r="H15" s="1080">
        <f>SUM(B15,C15,D15,E15,F15,G15)</f>
        <v>2041395315</v>
      </c>
      <c r="I15" s="901"/>
      <c r="J15" s="901">
        <f>'[6]2_PROPERTY_PLANT_EQUIPMENT'!$H$15</f>
        <v>1731169897.75</v>
      </c>
    </row>
    <row r="16" spans="1:10" ht="19.5" customHeight="1">
      <c r="A16" s="90" t="s">
        <v>156</v>
      </c>
      <c r="B16" s="902">
        <f>'[11]2_PROPERTY_PLANT_EQUIPMENT'!$B$16</f>
        <v>16750800</v>
      </c>
      <c r="C16" s="902">
        <f>'[11]2_PROPERTY_PLANT_EQUIPMENT'!$C$16</f>
        <v>2926699.95</v>
      </c>
      <c r="D16" s="902">
        <f>'[11]2_PROPERTY_PLANT_EQUIPMENT'!$D$16</f>
        <v>31100371.04</v>
      </c>
      <c r="E16" s="902">
        <f>'[11]2_PROPERTY_PLANT_EQUIPMENT'!$E$16</f>
        <v>1961568</v>
      </c>
      <c r="F16" s="902">
        <f>'[11]2_PROPERTY_PLANT_EQUIPMENT'!$F$16</f>
        <v>4325914.029999999</v>
      </c>
      <c r="G16" s="902">
        <f>'[11]2_PROPERTY_PLANT_EQUIPMENT'!$G$16</f>
        <v>64767421.9</v>
      </c>
      <c r="H16" s="1080">
        <f>SUM(B16,C16,D16,E16,F16,G16)</f>
        <v>121832774.91999999</v>
      </c>
      <c r="I16" s="901"/>
      <c r="J16" s="901"/>
    </row>
    <row r="17" spans="1:10" ht="19.5" customHeight="1">
      <c r="A17" s="90" t="s">
        <v>157</v>
      </c>
      <c r="B17" s="902">
        <f>'[3]2_PROPERTY_PLANT_EQUIPMENT'!B17</f>
        <v>0</v>
      </c>
      <c r="C17" s="902">
        <v>0</v>
      </c>
      <c r="D17" s="902">
        <f>'[11]2_PROPERTY_PLANT_EQUIPMENT'!$D$17</f>
        <v>-13948539.969999999</v>
      </c>
      <c r="E17" s="902">
        <v>0</v>
      </c>
      <c r="F17" s="902">
        <v>0</v>
      </c>
      <c r="G17" s="902">
        <v>0</v>
      </c>
      <c r="H17" s="1080">
        <f>SUM(B17,C17,D17,E17,F17,G17)</f>
        <v>-13948539.969999999</v>
      </c>
      <c r="I17" s="901"/>
      <c r="J17" s="901"/>
    </row>
    <row r="18" spans="1:10" ht="19.5" customHeight="1">
      <c r="A18" s="90" t="s">
        <v>158</v>
      </c>
      <c r="B18" s="902">
        <f>'[3]2_PROPERTY_PLANT_EQUIPMENT'!B18</f>
        <v>0</v>
      </c>
      <c r="C18" s="902">
        <v>0</v>
      </c>
      <c r="D18" s="902">
        <f>'[11]2_PROPERTY_PLANT_EQUIPMENT'!$D$18</f>
        <v>-38865927.93</v>
      </c>
      <c r="E18" s="902">
        <f>'[10]2_PROPERTY_PLANT_EQUIPMENT'!E18</f>
        <v>0</v>
      </c>
      <c r="F18" s="902">
        <f>'[10]2_PROPERTY_PLANT_EQUIPMENT'!F18</f>
        <v>0</v>
      </c>
      <c r="G18" s="902">
        <v>0</v>
      </c>
      <c r="H18" s="1080">
        <f>SUM(B18,C18,D18,E18,F18,G18)</f>
        <v>-38865927.93</v>
      </c>
      <c r="I18" s="901"/>
      <c r="J18" s="901"/>
    </row>
    <row r="19" spans="1:10" ht="19.5" customHeight="1">
      <c r="A19" s="63" t="s">
        <v>412</v>
      </c>
      <c r="B19" s="902">
        <f>'[3]2_PROPERTY_PLANT_EQUIPMENT'!B19</f>
        <v>0</v>
      </c>
      <c r="C19" s="902"/>
      <c r="D19" s="902"/>
      <c r="E19" s="902"/>
      <c r="F19" s="902"/>
      <c r="G19" s="902">
        <v>0</v>
      </c>
      <c r="H19" s="1080">
        <f>SUM(B19,C19,D19,E19,F19,G19)</f>
        <v>0</v>
      </c>
      <c r="I19" s="901"/>
      <c r="J19" s="901"/>
    </row>
    <row r="20" spans="1:10" ht="19.5" customHeight="1" thickBot="1">
      <c r="A20" s="89" t="s">
        <v>722</v>
      </c>
      <c r="B20" s="904">
        <f>SUM(B14:B19)</f>
        <v>135612023</v>
      </c>
      <c r="C20" s="904">
        <f aca="true" t="shared" si="0" ref="C20:H20">SUM(C14:C19)</f>
        <v>836383778.8100001</v>
      </c>
      <c r="D20" s="904">
        <f t="shared" si="0"/>
        <v>1007214325.3199999</v>
      </c>
      <c r="E20" s="904">
        <f t="shared" si="0"/>
        <v>34338478</v>
      </c>
      <c r="F20" s="904">
        <f t="shared" si="0"/>
        <v>32097594.990000002</v>
      </c>
      <c r="G20" s="904">
        <f t="shared" si="0"/>
        <v>64767421.9</v>
      </c>
      <c r="H20" s="1081">
        <f t="shared" si="0"/>
        <v>2110413622.0200002</v>
      </c>
      <c r="I20" s="901"/>
      <c r="J20" s="901">
        <f>'[6]2_PROPERTY_PLANT_EQUIPMENT'!$H$20</f>
        <v>1906197667.7700002</v>
      </c>
    </row>
    <row r="21" spans="1:10" ht="19.5" customHeight="1" thickTop="1">
      <c r="A21" s="91"/>
      <c r="B21" s="905"/>
      <c r="C21" s="905"/>
      <c r="D21" s="905"/>
      <c r="E21" s="905"/>
      <c r="F21" s="905"/>
      <c r="G21" s="905"/>
      <c r="H21" s="1080"/>
      <c r="I21" s="901"/>
      <c r="J21" s="901"/>
    </row>
    <row r="22" spans="1:10" ht="19.5" customHeight="1">
      <c r="A22" s="86" t="s">
        <v>159</v>
      </c>
      <c r="B22" s="905"/>
      <c r="C22" s="905"/>
      <c r="D22" s="905"/>
      <c r="E22" s="905"/>
      <c r="F22" s="905"/>
      <c r="G22" s="905"/>
      <c r="H22" s="1080"/>
      <c r="I22" s="901"/>
      <c r="J22" s="901"/>
    </row>
    <row r="23" spans="1:10" ht="19.5" customHeight="1">
      <c r="A23" s="92" t="str">
        <f>A15</f>
        <v>Gjendje 01.01.2013</v>
      </c>
      <c r="B23" s="900">
        <v>0</v>
      </c>
      <c r="C23" s="900">
        <f>'[11]2_PROPERTY_PLANT_EQUIPMENT'!$C$23</f>
        <v>200597358.51</v>
      </c>
      <c r="D23" s="900">
        <f>'[11]2_PROPERTY_PLANT_EQUIPMENT'!$D$23</f>
        <v>484542091.57</v>
      </c>
      <c r="E23" s="900">
        <f>'[11]2_PROPERTY_PLANT_EQUIPMENT'!$E$23</f>
        <v>23550653.33</v>
      </c>
      <c r="F23" s="900">
        <f>'[11]2_PROPERTY_PLANT_EQUIPMENT'!$F$23</f>
        <v>22806581.47</v>
      </c>
      <c r="G23" s="900">
        <v>0</v>
      </c>
      <c r="H23" s="1080">
        <f>SUM(B23,C23,D23,E23,F23,G23)</f>
        <v>731496684.88</v>
      </c>
      <c r="I23" s="901"/>
      <c r="J23" s="901"/>
    </row>
    <row r="24" spans="1:10" ht="19.5" customHeight="1">
      <c r="A24" s="90" t="s">
        <v>156</v>
      </c>
      <c r="B24" s="900">
        <f>'[3]2_PROPERTY_PLANT_EQUIPMENT'!B24</f>
        <v>0</v>
      </c>
      <c r="C24" s="900">
        <f>'[11]2_PROPERTY_PLANT_EQUIPMENT'!$C$24</f>
        <v>27768374.45480836</v>
      </c>
      <c r="D24" s="900">
        <f>'[11]2_PROPERTY_PLANT_EQUIPMENT'!$D$24</f>
        <v>57067726.719804674</v>
      </c>
      <c r="E24" s="900">
        <f>'[11]2_PROPERTY_PLANT_EQUIPMENT'!$E$24</f>
        <v>4552350.751506849</v>
      </c>
      <c r="F24" s="900">
        <f>'[11]2_PROPERTY_PLANT_EQUIPMENT'!$F$24</f>
        <v>2556692.2839196026</v>
      </c>
      <c r="G24" s="900">
        <f>'[8]2_PROPERTY_PLANT_EQUIPMENT'!G$24</f>
        <v>0</v>
      </c>
      <c r="H24" s="1080">
        <f>SUM(B24,C24,D24,E24,F24,G24)</f>
        <v>91945144.21003948</v>
      </c>
      <c r="I24" s="901"/>
      <c r="J24" s="901"/>
    </row>
    <row r="25" spans="1:10" ht="19.5" customHeight="1">
      <c r="A25" s="90" t="s">
        <v>157</v>
      </c>
      <c r="B25" s="900">
        <f>'[3]2_PROPERTY_PLANT_EQUIPMENT'!B25</f>
        <v>0</v>
      </c>
      <c r="C25" s="900">
        <v>0</v>
      </c>
      <c r="D25" s="900">
        <f>'[11]2_PROPERTY_PLANT_EQUIPMENT'!$D$25</f>
        <v>-12384684.59</v>
      </c>
      <c r="E25" s="900">
        <f>'[10]2_PROPERTY_PLANT_EQUIPMENT'!E25</f>
        <v>0</v>
      </c>
      <c r="F25" s="900">
        <v>0</v>
      </c>
      <c r="G25" s="900">
        <f>'[10]2_PROPERTY_PLANT_EQUIPMENT'!G25</f>
        <v>0</v>
      </c>
      <c r="H25" s="1080">
        <f>SUM(B25,C25,D25,E25,F25,G25)</f>
        <v>-12384684.59</v>
      </c>
      <c r="I25" s="901"/>
      <c r="J25" s="901">
        <f>H17-H25</f>
        <v>-1563855.379999999</v>
      </c>
    </row>
    <row r="26" spans="1:10" ht="19.5" customHeight="1">
      <c r="A26" s="90" t="s">
        <v>160</v>
      </c>
      <c r="B26" s="900">
        <f>'[3]2_PROPERTY_PLANT_EQUIPMENT'!B26</f>
        <v>0</v>
      </c>
      <c r="C26" s="900">
        <v>0</v>
      </c>
      <c r="D26" s="900">
        <v>0</v>
      </c>
      <c r="E26" s="900">
        <v>0</v>
      </c>
      <c r="F26" s="900">
        <v>0</v>
      </c>
      <c r="G26" s="900">
        <v>0</v>
      </c>
      <c r="H26" s="1080">
        <f>SUM(B26,C26,D26,E26,F26,G26)</f>
        <v>0</v>
      </c>
      <c r="I26" s="901"/>
      <c r="J26" s="901"/>
    </row>
    <row r="27" spans="1:10" ht="19.5" customHeight="1">
      <c r="A27" s="63" t="s">
        <v>412</v>
      </c>
      <c r="B27" s="900">
        <f>'[3]2_PROPERTY_PLANT_EQUIPMENT'!B27</f>
        <v>0</v>
      </c>
      <c r="C27" s="900"/>
      <c r="D27" s="900"/>
      <c r="E27" s="900">
        <v>0</v>
      </c>
      <c r="F27" s="900"/>
      <c r="G27" s="900">
        <v>0</v>
      </c>
      <c r="H27" s="1080">
        <f>SUM(B27,C27,D27,E27,F27,G27)</f>
        <v>0</v>
      </c>
      <c r="I27" s="901"/>
      <c r="J27" s="901"/>
    </row>
    <row r="28" spans="1:10" ht="19.5" customHeight="1" thickBot="1">
      <c r="A28" s="93" t="str">
        <f>A20</f>
        <v>Gjendje 31.12.2013</v>
      </c>
      <c r="B28" s="904">
        <f aca="true" t="shared" si="1" ref="B28:H28">SUM(B22:B27)</f>
        <v>0</v>
      </c>
      <c r="C28" s="904">
        <f t="shared" si="1"/>
        <v>228365732.96480834</v>
      </c>
      <c r="D28" s="904">
        <f t="shared" si="1"/>
        <v>529225133.6998047</v>
      </c>
      <c r="E28" s="904">
        <f t="shared" si="1"/>
        <v>28103004.08150685</v>
      </c>
      <c r="F28" s="904">
        <f t="shared" si="1"/>
        <v>25363273.7539196</v>
      </c>
      <c r="G28" s="904">
        <f t="shared" si="1"/>
        <v>0</v>
      </c>
      <c r="H28" s="1081">
        <f t="shared" si="1"/>
        <v>811057144.5000395</v>
      </c>
      <c r="I28" s="901"/>
      <c r="J28" s="901">
        <f>'[6]2_PROPERTY_PLANT_EQUIPMENT'!$H$28</f>
        <v>533201694.97586244</v>
      </c>
    </row>
    <row r="29" spans="1:10" ht="19.5" customHeight="1" thickTop="1">
      <c r="A29" s="91"/>
      <c r="B29" s="905"/>
      <c r="C29" s="905"/>
      <c r="D29" s="905"/>
      <c r="E29" s="905"/>
      <c r="F29" s="905"/>
      <c r="G29" s="905"/>
      <c r="H29" s="903"/>
      <c r="I29" s="901"/>
      <c r="J29" s="901"/>
    </row>
    <row r="30" spans="1:10" ht="19.5" customHeight="1">
      <c r="A30" s="94" t="s">
        <v>161</v>
      </c>
      <c r="B30" s="906"/>
      <c r="C30" s="906"/>
      <c r="D30" s="906"/>
      <c r="E30" s="906"/>
      <c r="F30" s="906"/>
      <c r="G30" s="906"/>
      <c r="H30" s="907"/>
      <c r="I30" s="901"/>
      <c r="J30" s="901"/>
    </row>
    <row r="31" spans="1:10" ht="19.5" customHeight="1">
      <c r="A31" s="95" t="str">
        <f>A15</f>
        <v>Gjendje 01.01.2013</v>
      </c>
      <c r="B31" s="908">
        <f aca="true" t="shared" si="2" ref="B31:H31">B15-B23</f>
        <v>118861223</v>
      </c>
      <c r="C31" s="908">
        <f t="shared" si="2"/>
        <v>632859720.35</v>
      </c>
      <c r="D31" s="908">
        <f t="shared" si="2"/>
        <v>544386330.6099999</v>
      </c>
      <c r="E31" s="908">
        <f t="shared" si="2"/>
        <v>8826256.670000002</v>
      </c>
      <c r="F31" s="908">
        <f t="shared" si="2"/>
        <v>4965099.490000002</v>
      </c>
      <c r="G31" s="908">
        <f t="shared" si="2"/>
        <v>0</v>
      </c>
      <c r="H31" s="909">
        <f t="shared" si="2"/>
        <v>1309898630.12</v>
      </c>
      <c r="I31" s="901"/>
      <c r="J31" s="901"/>
    </row>
    <row r="32" spans="1:10" ht="19.5" customHeight="1" thickBot="1">
      <c r="A32" s="96" t="str">
        <f>A28</f>
        <v>Gjendje 31.12.2013</v>
      </c>
      <c r="B32" s="910">
        <f aca="true" t="shared" si="3" ref="B32:H32">B20-B28</f>
        <v>135612023</v>
      </c>
      <c r="C32" s="910">
        <f t="shared" si="3"/>
        <v>608018045.8451917</v>
      </c>
      <c r="D32" s="910">
        <f t="shared" si="3"/>
        <v>477989191.6201952</v>
      </c>
      <c r="E32" s="910">
        <f t="shared" si="3"/>
        <v>6235473.918493152</v>
      </c>
      <c r="F32" s="910">
        <f t="shared" si="3"/>
        <v>6734321.236080401</v>
      </c>
      <c r="G32" s="910">
        <f t="shared" si="3"/>
        <v>64767421.9</v>
      </c>
      <c r="H32" s="910">
        <f t="shared" si="3"/>
        <v>1299356477.5199609</v>
      </c>
      <c r="I32" s="901"/>
      <c r="J32" s="901"/>
    </row>
    <row r="33" spans="1:10" ht="13.5">
      <c r="A33" s="97"/>
      <c r="B33" s="433"/>
      <c r="C33" s="433"/>
      <c r="D33" s="433"/>
      <c r="E33" s="433"/>
      <c r="F33" s="433"/>
      <c r="G33" s="433"/>
      <c r="H33" s="911"/>
      <c r="I33" s="901"/>
      <c r="J33" s="901"/>
    </row>
    <row r="34" spans="1:8" ht="13.5">
      <c r="A34" s="55"/>
      <c r="B34" s="70"/>
      <c r="C34" s="65"/>
      <c r="D34" s="65"/>
      <c r="E34" s="65"/>
      <c r="F34" s="65"/>
      <c r="G34" s="65"/>
      <c r="H34" s="72"/>
    </row>
    <row r="35" spans="1:8" ht="13.5">
      <c r="A35" s="55"/>
      <c r="B35" s="70"/>
      <c r="C35" s="65"/>
      <c r="D35" s="65"/>
      <c r="E35" s="65"/>
      <c r="F35" s="65"/>
      <c r="G35" s="65"/>
      <c r="H35" s="72"/>
    </row>
    <row r="36" spans="1:8" ht="13.5">
      <c r="A36" s="55"/>
      <c r="B36" s="70"/>
      <c r="C36" s="65"/>
      <c r="D36" s="65"/>
      <c r="E36" s="65"/>
      <c r="F36" s="65"/>
      <c r="G36" s="65"/>
      <c r="H36" s="72"/>
    </row>
    <row r="37" spans="1:8" ht="13.5">
      <c r="A37" s="55"/>
      <c r="B37" s="70"/>
      <c r="C37" s="65"/>
      <c r="D37" s="65"/>
      <c r="E37" s="65"/>
      <c r="F37" s="65"/>
      <c r="G37" s="65"/>
      <c r="H37" s="72"/>
    </row>
    <row r="38" spans="1:8" ht="13.5">
      <c r="A38" s="55"/>
      <c r="B38" s="70"/>
      <c r="C38" s="65"/>
      <c r="D38" s="65"/>
      <c r="E38" s="101"/>
      <c r="F38" s="101"/>
      <c r="G38" s="101"/>
      <c r="H38" s="102"/>
    </row>
    <row r="39" spans="1:8" ht="13.5">
      <c r="A39" s="55"/>
      <c r="B39" s="70"/>
      <c r="C39" s="65"/>
      <c r="D39" s="65"/>
      <c r="E39" s="101"/>
      <c r="F39" s="101"/>
      <c r="G39" s="101"/>
      <c r="H39" s="102"/>
    </row>
    <row r="40" spans="1:8" ht="13.5">
      <c r="A40" s="55"/>
      <c r="B40" s="70"/>
      <c r="C40" s="65"/>
      <c r="D40" s="65"/>
      <c r="E40" s="101"/>
      <c r="F40" s="101"/>
      <c r="G40" s="101"/>
      <c r="H40" s="102"/>
    </row>
    <row r="41" spans="1:8" ht="13.5">
      <c r="A41" s="55"/>
      <c r="B41" s="70"/>
      <c r="C41" s="65"/>
      <c r="D41" s="65"/>
      <c r="E41" s="65"/>
      <c r="F41" s="65"/>
      <c r="G41" s="65"/>
      <c r="H41" s="72"/>
    </row>
    <row r="42" spans="1:8" ht="13.5">
      <c r="A42" s="55"/>
      <c r="B42" s="70"/>
      <c r="C42" s="65"/>
      <c r="D42" s="65"/>
      <c r="E42" s="65"/>
      <c r="F42" s="65"/>
      <c r="G42" s="65"/>
      <c r="H42" s="72"/>
    </row>
    <row r="43" spans="1:8" ht="13.5">
      <c r="A43" s="55"/>
      <c r="B43" s="70"/>
      <c r="C43" s="65"/>
      <c r="D43" s="65"/>
      <c r="E43" s="65"/>
      <c r="F43" s="65"/>
      <c r="G43" s="65"/>
      <c r="H43" s="72"/>
    </row>
    <row r="44" spans="1:8" ht="13.5">
      <c r="A44" s="55"/>
      <c r="B44" s="70"/>
      <c r="C44" s="65"/>
      <c r="D44" s="65"/>
      <c r="E44" s="65"/>
      <c r="F44" s="65"/>
      <c r="G44" s="65"/>
      <c r="H44" s="72"/>
    </row>
    <row r="45" spans="1:8" ht="13.5">
      <c r="A45" s="55"/>
      <c r="B45" s="70"/>
      <c r="C45" s="65"/>
      <c r="D45" s="65"/>
      <c r="E45" s="65"/>
      <c r="F45" s="65"/>
      <c r="G45" s="65"/>
      <c r="H45" s="72"/>
    </row>
    <row r="46" spans="1:8" ht="13.5">
      <c r="A46" s="55"/>
      <c r="B46" s="70"/>
      <c r="C46" s="65"/>
      <c r="D46" s="65"/>
      <c r="E46" s="65"/>
      <c r="F46" s="65"/>
      <c r="G46" s="65"/>
      <c r="H46" s="72"/>
    </row>
    <row r="47" spans="1:8" ht="14.25" thickBot="1">
      <c r="A47" s="75"/>
      <c r="B47" s="76"/>
      <c r="C47" s="67"/>
      <c r="D47" s="67"/>
      <c r="E47" s="67"/>
      <c r="F47" s="67"/>
      <c r="G47" s="67"/>
      <c r="H47" s="103"/>
    </row>
  </sheetData>
  <sheetProtection/>
  <printOptions/>
  <pageMargins left="0.25" right="0.83" top="1" bottom="1" header="0.5" footer="0.5"/>
  <pageSetup horizontalDpi="600" verticalDpi="600" orientation="landscape"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USER1</cp:lastModifiedBy>
  <cp:lastPrinted>2014-03-03T11:20:00Z</cp:lastPrinted>
  <dcterms:created xsi:type="dcterms:W3CDTF">2001-02-12T12:29:34Z</dcterms:created>
  <dcterms:modified xsi:type="dcterms:W3CDTF">2014-06-05T10:45:37Z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