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firstSheet="1" activeTab="4"/>
  </bookViews>
  <sheets>
    <sheet name="Shen.Spjeg.faqa 1" sheetId="1" r:id="rId1"/>
    <sheet name="Shen.Spjeg.ne vazhdim" sheetId="2" r:id="rId2"/>
    <sheet name="Kop." sheetId="3" r:id="rId3"/>
    <sheet name="Aktivet" sheetId="4" r:id="rId4"/>
    <sheet name="Pasivet" sheetId="5" r:id="rId5"/>
    <sheet name="Rez.1" sheetId="6" r:id="rId6"/>
    <sheet name="Fluksi 2" sheetId="7" r:id="rId7"/>
    <sheet name="Kapitali 2" sheetId="8" r:id="rId8"/>
    <sheet name="Shenimet" sheetId="9" r:id="rId9"/>
    <sheet name="IVENTARI" sheetId="10" r:id="rId10"/>
    <sheet name="AAM" sheetId="11" r:id="rId11"/>
  </sheets>
  <definedNames/>
  <calcPr fullCalcOnLoad="1"/>
</workbook>
</file>

<file path=xl/sharedStrings.xml><?xml version="1.0" encoding="utf-8"?>
<sst xmlns="http://schemas.openxmlformats.org/spreadsheetml/2006/main" count="754" uniqueCount="412">
  <si>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</si>
  <si>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</si>
  <si>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</si>
  <si>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</si>
  <si>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</si>
  <si>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</si>
  <si>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</si>
  <si>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</si>
  <si>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</si>
  <si>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</si>
  <si>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</si>
  <si>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</si>
  <si>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</si>
  <si>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</si>
  <si>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</si>
  <si>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</si>
  <si>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</si>
  <si>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</si>
  <si>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</si>
  <si>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</si>
  <si>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</si>
  <si>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</si>
  <si>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</si>
  <si>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</si>
  <si>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</si>
  <si>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</si>
  <si>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</si>
  <si>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</si>
  <si>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</si>
  <si>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</si>
  <si>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</si>
  <si>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</si>
  <si>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</si>
  <si>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</si>
  <si>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</si>
  <si>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</si>
  <si>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</si>
  <si>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</si>
  <si>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</si>
  <si>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</si>
  <si>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</si>
  <si>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</si>
  <si>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</si>
  <si>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</si>
  <si>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</si>
  <si>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</si>
  <si>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</si>
  <si>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</si>
  <si>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</si>
  <si>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</si>
  <si>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</si>
  <si>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</si>
  <si>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</si>
  <si>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</si>
  <si>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</si>
  <si>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</si>
  <si>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</si>
  <si>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</si>
  <si>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</si>
  <si>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</si>
  <si>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</si>
  <si>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</si>
  <si>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TOTALI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</si>
  <si>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</si>
  <si>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</si>
  <si>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</si>
  <si>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</si>
  <si>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</si>
  <si>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</si>
  <si>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</si>
  <si>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</si>
  <si>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</si>
  <si>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</si>
  <si>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</si>
  <si>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</si>
  <si>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</si>
  <si>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</si>
  <si>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</si>
  <si>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</si>
  <si>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</si>
  <si>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</si>
  <si>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</si>
  <si>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</si>
  <si>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</si>
  <si>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</si>
  <si>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</si>
  <si>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</si>
  <si>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</si>
  <si>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</si>
  <si>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</si>
  <si>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</si>
  <si>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</si>
  <si>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</si>
  <si>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</si>
  <si>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</si>
  <si>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</si>
  <si>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</si>
  <si>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</si>
  <si>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</si>
  <si>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</si>
  <si>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</si>
  <si>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</si>
  <si>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</si>
  <si>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</si>
  <si>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</si>
  <si>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</si>
  <si>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</si>
  <si>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</si>
  <si>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</si>
  <si>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</si>
  <si>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</si>
  <si>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</si>
  <si>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</si>
  <si>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</si>
  <si>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</si>
  <si>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</si>
  <si>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</si>
  <si>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</si>
  <si>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</si>
  <si>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</si>
  <si>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</si>
  <si>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</si>
  <si>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</si>
  <si>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</si>
  <si>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</si>
  <si>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</si>
  <si>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</si>
  <si>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</si>
  <si>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</si>
  <si>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</si>
  <si>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</si>
  <si>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</si>
  <si>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</si>
  <si>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</si>
  <si>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</si>
  <si>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</si>
  <si>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</si>
  <si>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</si>
  <si>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</si>
  <si>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</si>
  <si>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</si>
  <si>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</si>
  <si>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</si>
  <si>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</si>
  <si>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</si>
  <si>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</si>
  <si>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</si>
  <si>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</si>
  <si>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</si>
  <si>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</si>
  <si>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</si>
  <si>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</si>
  <si>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</si>
  <si>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</si>
  <si>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</si>
  <si>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</si>
  <si>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</si>
  <si>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</si>
  <si>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</si>
  <si>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</si>
  <si>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</si>
  <si>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</si>
  <si>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</si>
  <si>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</si>
  <si>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B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</si>
  <si>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</si>
  <si>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</si>
  <si>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</si>
  <si>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</si>
  <si>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</si>
  <si>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</si>
  <si>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</si>
  <si>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</si>
  <si>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</si>
  <si>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</si>
  <si>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</si>
  <si>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</si>
  <si>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</si>
  <si>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</si>
  <si>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</si>
  <si>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</si>
  <si>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</si>
  <si>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</si>
  <si>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</si>
  <si>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</si>
  <si>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</si>
  <si>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</si>
  <si>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</si>
  <si>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</si>
  <si>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</si>
  <si>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</si>
  <si>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</si>
  <si>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</si>
  <si>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</si>
  <si>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</si>
  <si>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</si>
  <si>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</si>
  <si>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</si>
  <si>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</si>
  <si>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</si>
  <si>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</si>
  <si>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</si>
  <si>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</si>
  <si>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</si>
  <si>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</si>
  <si>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</si>
  <si>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</si>
  <si>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</si>
  <si>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</si>
  <si>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</si>
  <si>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</si>
  <si>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</si>
  <si>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</si>
  <si>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</si>
  <si>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</si>
  <si>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</si>
  <si>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</si>
  <si>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</si>
  <si>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</si>
  <si>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</si>
  <si>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</si>
  <si>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</si>
  <si>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</si>
  <si>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</si>
  <si>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</si>
  <si>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</si>
  <si>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</si>
  <si>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</si>
  <si>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</si>
  <si>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</si>
  <si>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</si>
  <si>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</si>
  <si>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</si>
  <si>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</si>
  <si>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</si>
  <si>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</si>
  <si>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</si>
  <si>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</si>
  <si>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</si>
  <si>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</si>
  <si>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</si>
  <si>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</si>
  <si>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</si>
  <si>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</si>
  <si>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</si>
  <si>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</si>
  <si>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</si>
  <si>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</si>
  <si>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</si>
  <si>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</si>
  <si>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</si>
  <si>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</si>
  <si>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</si>
  <si>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</si>
  <si>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</si>
  <si>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Po</t>
  </si>
  <si>
    <t>Jo</t>
  </si>
  <si>
    <t>"BREMENI"  SH.P.K</t>
  </si>
  <si>
    <t>K 62010012 B</t>
  </si>
  <si>
    <t>TIRANE</t>
  </si>
  <si>
    <t>25.05.2004</t>
  </si>
  <si>
    <t>NDERTIM, IMPORT- EKSPORT, ETJ</t>
  </si>
  <si>
    <t>Rr."JORDAN MISJA" , PRAPA SHTYPSHKRONJES DEMOKRACIA</t>
  </si>
  <si>
    <t>Shpenzime ne avance</t>
  </si>
  <si>
    <t>Pozicioni me 31 dhjetor 2007</t>
  </si>
  <si>
    <t>Pozicioni me 31 dhjetor 2008</t>
  </si>
  <si>
    <t>Debitore te tjere , kreditore te tjere</t>
  </si>
  <si>
    <t>TOTALI  AKTIVEVEVE   (I  +II)</t>
  </si>
  <si>
    <t>Tvsh e zbritshme ne mbyllje te vitit</t>
  </si>
  <si>
    <t>Tvsh e zbritshme ne celje te vitit</t>
  </si>
  <si>
    <t>Tvsh e zbritshme ne Blerje gjate vitit</t>
  </si>
  <si>
    <t>Shuma te arketuara per porosi</t>
  </si>
  <si>
    <t>Nuk ka</t>
  </si>
  <si>
    <t>Hua afatgjata</t>
  </si>
  <si>
    <t xml:space="preserve">Huamarrje te tjera afatgjata </t>
  </si>
  <si>
    <t>_</t>
  </si>
  <si>
    <t>periudhes raportuese dhe qe korigjim nuk ka.</t>
  </si>
  <si>
    <t>TOTALI PASIVEVE DHE KAPITALIT (I + II + III)</t>
  </si>
  <si>
    <t>AKTIVI</t>
  </si>
  <si>
    <t>PASIVI</t>
  </si>
  <si>
    <t>LLOGARIA E REZULTATIT</t>
  </si>
  <si>
    <t xml:space="preserve">Te ardhurat </t>
  </si>
  <si>
    <t xml:space="preserve">Leke </t>
  </si>
  <si>
    <t>a</t>
  </si>
  <si>
    <t xml:space="preserve">Shitjet neto jane te njejta me FDP si dhe me situaten ne </t>
  </si>
  <si>
    <t>b</t>
  </si>
  <si>
    <t>c</t>
  </si>
  <si>
    <t xml:space="preserve">Shpenzimet </t>
  </si>
  <si>
    <t xml:space="preserve">Kostoja e materialeve te konsumuara </t>
  </si>
  <si>
    <t>Pagat</t>
  </si>
  <si>
    <t>Sigurime shoqerore</t>
  </si>
  <si>
    <t>d</t>
  </si>
  <si>
    <t xml:space="preserve">Shpenzime te tjera </t>
  </si>
  <si>
    <t>Te cilat perbehen nga :</t>
  </si>
  <si>
    <t xml:space="preserve">Fitimi  para  Tatimit </t>
  </si>
  <si>
    <t>shpenzime/ te ardhura nga interesat (vlera neto)</t>
  </si>
  <si>
    <t>Blerje gjate ushtrimit</t>
  </si>
  <si>
    <t>sherbime bankare</t>
  </si>
  <si>
    <t>FITIMI NETO  I USHTRIMIT</t>
  </si>
  <si>
    <t>Drejtorine Rajonale te Tatimeve Tirane , dhe perbehet:</t>
  </si>
  <si>
    <t>Dividentet e  shperndare</t>
  </si>
  <si>
    <t>Hartuesi  i pasqyrave financare</t>
  </si>
  <si>
    <t>Pozicioni me 31 dhjetor 2009</t>
  </si>
  <si>
    <t>Rez. Tjera</t>
  </si>
  <si>
    <t>Tatim rimbursuar / kompesuar</t>
  </si>
  <si>
    <t>Nje kopje e iventarit bashkelidhur P.Financiare</t>
  </si>
  <si>
    <t>Ky post perbehet nga shpenzime per projektin, taksa e lejes se ndertimit per objektin, etj</t>
  </si>
  <si>
    <t xml:space="preserve">Shoqeria, per shkak te problemeve me likujditetet, ka patur nje renie te aktivitetit </t>
  </si>
  <si>
    <t>shpenzime paga personeli</t>
  </si>
  <si>
    <t xml:space="preserve">TVSH </t>
  </si>
  <si>
    <t>E trasheguar nga viti i kaluar</t>
  </si>
  <si>
    <t>efekti i ndryshimit te  gjendjeve</t>
  </si>
  <si>
    <t>Postin " Shpenzime te periudhave te ardhme"</t>
  </si>
  <si>
    <t>SHOQERIA  "BREMENI"   SH.P.K</t>
  </si>
  <si>
    <t>NIPTI :K  62010012 B</t>
  </si>
  <si>
    <t>IVENTARI I MATERIALEVE TE PARA DHE TE TJERA</t>
  </si>
  <si>
    <t>a.  Materiale te para</t>
  </si>
  <si>
    <t>Njesia</t>
  </si>
  <si>
    <t>Gjendje</t>
  </si>
  <si>
    <t>kosto</t>
  </si>
  <si>
    <t>Vlefta</t>
  </si>
  <si>
    <t>cope</t>
  </si>
  <si>
    <t>RERE</t>
  </si>
  <si>
    <t>m3</t>
  </si>
  <si>
    <t>CIMENTO</t>
  </si>
  <si>
    <t>kg</t>
  </si>
  <si>
    <t>PLLAKA</t>
  </si>
  <si>
    <t>m2</t>
  </si>
  <si>
    <t>KOLL</t>
  </si>
  <si>
    <t>DYER TE THJESHTA (JASHT)</t>
  </si>
  <si>
    <t>COPE</t>
  </si>
  <si>
    <t>DYER  ALUMINI (te brend.)</t>
  </si>
  <si>
    <t>DYER TE BRENDSHME</t>
  </si>
  <si>
    <t>M2</t>
  </si>
  <si>
    <t>PLLAKA PER DYSHEME 60*60</t>
  </si>
  <si>
    <t>BIDE PORCELANI</t>
  </si>
  <si>
    <t>WC+LAVAMAN +PLLAKE DUSHI</t>
  </si>
  <si>
    <t>AKSESORE SHKARKIMI</t>
  </si>
  <si>
    <t>PLLAKE GRANIT SHTRIMI</t>
  </si>
  <si>
    <t>SHUMA  a</t>
  </si>
  <si>
    <t>b.  Materiale ndihmese e te tjera</t>
  </si>
  <si>
    <t>Panele derrase</t>
  </si>
  <si>
    <t>SHUMA b</t>
  </si>
  <si>
    <t xml:space="preserve">SHUMA TOTALE E IVENTARIT TE MATERIALEVE </t>
  </si>
  <si>
    <t>ADMINISTRATOR</t>
  </si>
  <si>
    <t>Bujar  XHAFERRI</t>
  </si>
  <si>
    <t>Pozicioni me 31 dhjetor 2010</t>
  </si>
  <si>
    <t>Sasia</t>
  </si>
  <si>
    <t>Shtesa</t>
  </si>
  <si>
    <t>Pakesime</t>
  </si>
  <si>
    <t>Ndertime</t>
  </si>
  <si>
    <t>Mjete transporti</t>
  </si>
  <si>
    <t>Te tjera AAGJM</t>
  </si>
  <si>
    <t xml:space="preserve">             TOTALI</t>
  </si>
  <si>
    <t xml:space="preserve">                - Per ndertesat  me 5 % ne vit  mbi vleren e mbetur .</t>
  </si>
  <si>
    <t>Fitimet/   humbje te pa shperndara</t>
  </si>
  <si>
    <t>Shpenzime te tjera (gjoba, penalitete)</t>
  </si>
  <si>
    <t xml:space="preserve"> Godine banimi e sherbimi ne Rr."Jordan Misja" Tirane</t>
  </si>
  <si>
    <t xml:space="preserve">Kjo vlere perfaqeson vleren e situacioneve </t>
  </si>
  <si>
    <t>IV</t>
  </si>
  <si>
    <t>V</t>
  </si>
  <si>
    <t>VI</t>
  </si>
  <si>
    <t>Kontabel  Miratuar  Flora  Hyso</t>
  </si>
  <si>
    <t>Bujar   Xhaferri</t>
  </si>
  <si>
    <t>V.O.:  shih shenimet bashkelidhur</t>
  </si>
  <si>
    <t>Kliente per shitje  matrialesh, e te tjera</t>
  </si>
  <si>
    <t>shitje    AAGJM</t>
  </si>
  <si>
    <t>Shih  shenimin   sqarues per  kete post te Aktivit</t>
  </si>
  <si>
    <t>Shenim: meqenese totali i bankave rezulton me gjendje negative, kjo shume eshte kaluar ne postin  Overdraft bankar</t>
  </si>
  <si>
    <t>Hartuesi i pasqyrave finaciare</t>
  </si>
  <si>
    <t>Shpenzime te pa zbritshme</t>
  </si>
  <si>
    <t>AKTIVET  AFAT SHKURTRA</t>
  </si>
  <si>
    <t>-</t>
  </si>
  <si>
    <t>Vlera kontabel e aktiveve te shitura</t>
  </si>
  <si>
    <t>Flora     HYSO</t>
  </si>
  <si>
    <t>Bujar   XHAFERRI</t>
  </si>
  <si>
    <t>sherbime kontabiliteti</t>
  </si>
  <si>
    <t>01.01.2012</t>
  </si>
  <si>
    <t>31.12.2012</t>
  </si>
  <si>
    <t>Viti   2012</t>
  </si>
  <si>
    <t>Pasqyrat    Financiare    te    Vitit   2012</t>
  </si>
  <si>
    <t>Pasqyra  e  Ndryshimeve  ne  Kapital  2012</t>
  </si>
  <si>
    <t>Pozicioni me 31 dhjetor 2012</t>
  </si>
  <si>
    <t xml:space="preserve"> progresiv deri me 31.12.2012 per objektin </t>
  </si>
  <si>
    <t>Tatim fitimi mbetur nga V.2011</t>
  </si>
  <si>
    <t>e detryime te tjera.</t>
  </si>
  <si>
    <t>te nxjerra nga Njoftim Vlersimi sipas kontrollit t DRT-se Tirane</t>
  </si>
  <si>
    <t xml:space="preserve">Totali Tvsh e paguar per vitin 2012 eshte </t>
  </si>
  <si>
    <t>E njete me iventarin fizik te kryer nga shoqeria me 31.12.2012</t>
  </si>
  <si>
    <t>gjate vitit 2012. Aktualisht aktiviteti eshte pezulluar ne QKR</t>
  </si>
  <si>
    <t>shpenzime taksa vendore per objektin,etj</t>
  </si>
  <si>
    <t>Ne kete post eshte kaluar saldo negative e bankave me 31.12.2012</t>
  </si>
  <si>
    <t xml:space="preserve">ne pasqyrene e  Pasiveve. </t>
  </si>
  <si>
    <t>Tatimi i derdhur teper 31.12.2012</t>
  </si>
  <si>
    <t xml:space="preserve">Tatim fitimi mbipaguar deri me 31.12.2012 ,ka kaluar per kompesim detyrimesh </t>
  </si>
  <si>
    <t>Gjobe nga Njoftimvlersimi tatimor i DRT-se Tirane</t>
  </si>
  <si>
    <t xml:space="preserve">Shpenzimet per personlein gjate vitit 2012 kane qene </t>
  </si>
  <si>
    <t xml:space="preserve">Keto shpenzime jane kaluar ne </t>
  </si>
  <si>
    <t>jane kaluar ne shpenzime te periudhave te ardhshme dhekonretisht:</t>
  </si>
  <si>
    <t>Per kete arsye,  shpenzimet   per pagen  e administratorit e taksa vendore</t>
  </si>
  <si>
    <t xml:space="preserve">Shpenzime financiare financiare </t>
  </si>
  <si>
    <t>Pasqyra   e   Fluksit   Monetar  -  Metoda  Indirekte   2012</t>
  </si>
  <si>
    <t>Pasqyra   e   te   Ardhurave   dhe   Shpenzimeve     2012</t>
  </si>
  <si>
    <t>gjoba penalitete , e rivleresime nga kontrolli</t>
  </si>
  <si>
    <t>30.03.2013</t>
  </si>
  <si>
    <t>Aktivet Afatgjata Materiale  me vlere fillestare   2012</t>
  </si>
  <si>
    <t>Amortizimi A.A.Materiale   2012</t>
  </si>
  <si>
    <t>Vlera Kontabel Neto e A.A.Materiale  2012</t>
  </si>
  <si>
    <t>DATE  31.12.2012</t>
  </si>
  <si>
    <t>Per vitin 2012, shoqeria nuk ka llogaritur amortizim</t>
  </si>
  <si>
    <t>Detyrim Tvsh- nga kontrolli</t>
  </si>
  <si>
    <t>Nga shitje materialesh e sherbime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</si>
</sst>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0.0000"/>
    <numFmt numFmtId="190" formatCode="0.000"/>
    <numFmt numFmtId="191" formatCode="0.0"/>
    <numFmt numFmtId="192" formatCode="_(* #,##0.0_);_(* \(#,##0.0\);_(* &quot;-&quot;?_);_(@_)"/>
    <numFmt numFmtId="193" formatCode="_(* #,##0.0_);_(* \(#,##0.0\);_(* &quot;-&quot;??_);_(@_)"/>
    <numFmt numFmtId="194" formatCode="_(* #,##0_);_(* \(#,##0\);_(* &quot;-&quot;??_);_(@_)"/>
    <numFmt numFmtId="195" formatCode="0.00000"/>
    <numFmt numFmtId="196" formatCode="#,##0.000"/>
    <numFmt numFmtId="197" formatCode="#,##0.0000"/>
  </numFmts>
  <fonts count="71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i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u val="single"/>
      <sz val="9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3" fontId="11" fillId="0" borderId="0" xfId="42" applyNumberFormat="1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3" fontId="12" fillId="0" borderId="0" xfId="42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20" xfId="42" applyNumberFormat="1" applyFont="1" applyBorder="1" applyAlignment="1">
      <alignment/>
    </xf>
    <xf numFmtId="3" fontId="11" fillId="0" borderId="20" xfId="42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6" fillId="0" borderId="0" xfId="42" applyNumberFormat="1" applyFont="1" applyBorder="1" applyAlignment="1">
      <alignment horizontal="right"/>
    </xf>
    <xf numFmtId="3" fontId="12" fillId="0" borderId="0" xfId="42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42" applyNumberFormat="1" applyFont="1" applyAlignment="1">
      <alignment/>
    </xf>
    <xf numFmtId="0" fontId="11" fillId="0" borderId="0" xfId="0" applyFont="1" applyBorder="1" applyAlignment="1">
      <alignment horizontal="left" vertical="center"/>
    </xf>
    <xf numFmtId="3" fontId="12" fillId="0" borderId="21" xfId="42" applyNumberFormat="1" applyFont="1" applyBorder="1" applyAlignment="1">
      <alignment/>
    </xf>
    <xf numFmtId="3" fontId="12" fillId="0" borderId="21" xfId="42" applyNumberFormat="1" applyFont="1" applyBorder="1" applyAlignment="1">
      <alignment horizontal="right"/>
    </xf>
    <xf numFmtId="3" fontId="12" fillId="0" borderId="21" xfId="0" applyNumberFormat="1" applyFont="1" applyBorder="1" applyAlignment="1">
      <alignment/>
    </xf>
    <xf numFmtId="3" fontId="8" fillId="0" borderId="21" xfId="42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4" fillId="0" borderId="0" xfId="42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12" fillId="0" borderId="0" xfId="42" applyNumberFormat="1" applyFont="1" applyFill="1" applyBorder="1" applyAlignment="1">
      <alignment horizontal="right"/>
    </xf>
    <xf numFmtId="3" fontId="8" fillId="0" borderId="21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42" applyNumberFormat="1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18" fillId="0" borderId="21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4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right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7" xfId="0" applyFont="1" applyBorder="1" applyAlignment="1">
      <alignment/>
    </xf>
    <xf numFmtId="14" fontId="17" fillId="0" borderId="26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3" fontId="12" fillId="0" borderId="37" xfId="0" applyNumberFormat="1" applyFont="1" applyBorder="1" applyAlignment="1">
      <alignment vertical="center"/>
    </xf>
    <xf numFmtId="3" fontId="12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33" borderId="43" xfId="0" applyNumberFormat="1" applyFont="1" applyFill="1" applyBorder="1" applyAlignment="1">
      <alignment horizontal="right" vertical="center"/>
    </xf>
    <xf numFmtId="3" fontId="8" fillId="0" borderId="43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186" fontId="12" fillId="0" borderId="18" xfId="0" applyNumberFormat="1" applyFont="1" applyBorder="1" applyAlignment="1">
      <alignment horizontal="left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right" vertical="center"/>
    </xf>
    <xf numFmtId="3" fontId="12" fillId="33" borderId="45" xfId="0" applyNumberFormat="1" applyFont="1" applyFill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2" fillId="0" borderId="19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40" xfId="0" applyFont="1" applyBorder="1" applyAlignment="1">
      <alignment vertical="center"/>
    </xf>
    <xf numFmtId="0" fontId="12" fillId="0" borderId="40" xfId="0" applyFont="1" applyBorder="1" applyAlignment="1">
      <alignment horizontal="center"/>
    </xf>
    <xf numFmtId="0" fontId="12" fillId="0" borderId="48" xfId="0" applyFont="1" applyBorder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7" fillId="0" borderId="21" xfId="0" applyNumberFormat="1" applyFont="1" applyBorder="1" applyAlignment="1">
      <alignment vertical="center"/>
    </xf>
    <xf numFmtId="3" fontId="17" fillId="0" borderId="3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8" xfId="0" applyFont="1" applyBorder="1" applyAlignment="1">
      <alignment horizontal="center" vertical="center"/>
    </xf>
    <xf numFmtId="3" fontId="18" fillId="0" borderId="37" xfId="0" applyNumberFormat="1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3" fontId="18" fillId="0" borderId="40" xfId="0" applyNumberFormat="1" applyFont="1" applyBorder="1" applyAlignment="1">
      <alignment vertical="center"/>
    </xf>
    <xf numFmtId="0" fontId="12" fillId="0" borderId="49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43" xfId="0" applyFont="1" applyBorder="1" applyAlignment="1">
      <alignment horizontal="center"/>
    </xf>
    <xf numFmtId="14" fontId="24" fillId="0" borderId="33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24" fillId="0" borderId="21" xfId="44" applyNumberFormat="1" applyFont="1" applyBorder="1" applyAlignment="1">
      <alignment/>
    </xf>
    <xf numFmtId="0" fontId="24" fillId="0" borderId="51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52" xfId="0" applyFont="1" applyBorder="1" applyAlignment="1">
      <alignment horizontal="center" vertical="center"/>
    </xf>
    <xf numFmtId="3" fontId="32" fillId="0" borderId="52" xfId="44" applyNumberFormat="1" applyFont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3" fontId="25" fillId="0" borderId="52" xfId="44" applyNumberFormat="1" applyFont="1" applyBorder="1" applyAlignment="1">
      <alignment/>
    </xf>
    <xf numFmtId="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24" fillId="0" borderId="0" xfId="44" applyNumberFormat="1" applyFont="1" applyFill="1" applyBorder="1" applyAlignment="1">
      <alignment/>
    </xf>
    <xf numFmtId="3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25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6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12" fillId="0" borderId="47" xfId="0" applyFont="1" applyBorder="1" applyAlignment="1">
      <alignment horizontal="center"/>
    </xf>
    <xf numFmtId="0" fontId="12" fillId="0" borderId="47" xfId="0" applyFont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20" xfId="42" applyNumberFormat="1" applyFont="1" applyFill="1" applyBorder="1" applyAlignment="1">
      <alignment horizontal="right"/>
    </xf>
    <xf numFmtId="3" fontId="11" fillId="0" borderId="20" xfId="42" applyNumberFormat="1" applyFont="1" applyFill="1" applyBorder="1" applyAlignment="1">
      <alignment horizontal="right"/>
    </xf>
    <xf numFmtId="3" fontId="14" fillId="0" borderId="20" xfId="42" applyNumberFormat="1" applyFont="1" applyFill="1" applyBorder="1" applyAlignment="1">
      <alignment horizontal="right"/>
    </xf>
    <xf numFmtId="3" fontId="14" fillId="0" borderId="0" xfId="42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3" fontId="12" fillId="0" borderId="0" xfId="42" applyNumberFormat="1" applyFont="1" applyFill="1" applyBorder="1" applyAlignment="1">
      <alignment/>
    </xf>
    <xf numFmtId="3" fontId="12" fillId="0" borderId="20" xfId="42" applyNumberFormat="1" applyFont="1" applyFill="1" applyBorder="1" applyAlignment="1">
      <alignment/>
    </xf>
    <xf numFmtId="3" fontId="8" fillId="0" borderId="20" xfId="42" applyNumberFormat="1" applyFont="1" applyFill="1" applyBorder="1" applyAlignment="1">
      <alignment/>
    </xf>
    <xf numFmtId="3" fontId="11" fillId="0" borderId="20" xfId="42" applyNumberFormat="1" applyFont="1" applyFill="1" applyBorder="1" applyAlignment="1">
      <alignment/>
    </xf>
    <xf numFmtId="3" fontId="11" fillId="0" borderId="0" xfId="42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42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11" fillId="0" borderId="0" xfId="42" applyNumberFormat="1" applyFont="1" applyAlignment="1">
      <alignment/>
    </xf>
    <xf numFmtId="3" fontId="24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left"/>
    </xf>
    <xf numFmtId="3" fontId="25" fillId="0" borderId="0" xfId="0" applyNumberFormat="1" applyFont="1" applyAlignment="1">
      <alignment/>
    </xf>
    <xf numFmtId="3" fontId="8" fillId="0" borderId="37" xfId="42" applyNumberFormat="1" applyFont="1" applyBorder="1" applyAlignment="1">
      <alignment horizontal="right" vertical="center"/>
    </xf>
    <xf numFmtId="3" fontId="12" fillId="0" borderId="21" xfId="42" applyNumberFormat="1" applyFont="1" applyBorder="1" applyAlignment="1">
      <alignment horizontal="right" vertical="center"/>
    </xf>
    <xf numFmtId="3" fontId="12" fillId="0" borderId="37" xfId="42" applyNumberFormat="1" applyFont="1" applyBorder="1" applyAlignment="1">
      <alignment horizontal="right" vertical="center"/>
    </xf>
    <xf numFmtId="3" fontId="12" fillId="0" borderId="45" xfId="42" applyNumberFormat="1" applyFont="1" applyBorder="1" applyAlignment="1">
      <alignment horizontal="right" vertical="center"/>
    </xf>
    <xf numFmtId="3" fontId="12" fillId="0" borderId="36" xfId="42" applyNumberFormat="1" applyFont="1" applyBorder="1" applyAlignment="1">
      <alignment horizontal="right" vertical="center"/>
    </xf>
    <xf numFmtId="3" fontId="12" fillId="0" borderId="54" xfId="42" applyNumberFormat="1" applyFont="1" applyBorder="1" applyAlignment="1">
      <alignment horizontal="right" vertical="center"/>
    </xf>
    <xf numFmtId="3" fontId="12" fillId="0" borderId="55" xfId="42" applyNumberFormat="1" applyFont="1" applyBorder="1" applyAlignment="1">
      <alignment horizontal="right" vertical="center"/>
    </xf>
    <xf numFmtId="3" fontId="8" fillId="0" borderId="33" xfId="42" applyNumberFormat="1" applyFont="1" applyBorder="1" applyAlignment="1">
      <alignment horizontal="right" vertical="center"/>
    </xf>
    <xf numFmtId="3" fontId="8" fillId="0" borderId="36" xfId="42" applyNumberFormat="1" applyFont="1" applyBorder="1" applyAlignment="1">
      <alignment horizontal="right" vertical="center"/>
    </xf>
    <xf numFmtId="3" fontId="8" fillId="0" borderId="21" xfId="42" applyNumberFormat="1" applyFont="1" applyBorder="1" applyAlignment="1">
      <alignment horizontal="right" vertical="center"/>
    </xf>
    <xf numFmtId="3" fontId="12" fillId="0" borderId="21" xfId="42" applyNumberFormat="1" applyFont="1" applyFill="1" applyBorder="1" applyAlignment="1">
      <alignment horizontal="right" vertical="center"/>
    </xf>
    <xf numFmtId="3" fontId="8" fillId="0" borderId="37" xfId="42" applyNumberFormat="1" applyFont="1" applyBorder="1" applyAlignment="1">
      <alignment horizontal="right"/>
    </xf>
    <xf numFmtId="3" fontId="12" fillId="0" borderId="37" xfId="42" applyNumberFormat="1" applyFont="1" applyBorder="1" applyAlignment="1">
      <alignment horizontal="right"/>
    </xf>
    <xf numFmtId="3" fontId="8" fillId="0" borderId="40" xfId="42" applyNumberFormat="1" applyFont="1" applyBorder="1" applyAlignment="1">
      <alignment horizontal="right"/>
    </xf>
    <xf numFmtId="3" fontId="8" fillId="0" borderId="41" xfId="42" applyNumberFormat="1" applyFont="1" applyBorder="1" applyAlignment="1">
      <alignment horizontal="right"/>
    </xf>
    <xf numFmtId="3" fontId="11" fillId="0" borderId="21" xfId="42" applyNumberFormat="1" applyFont="1" applyBorder="1" applyAlignment="1">
      <alignment horizontal="right" vertical="center"/>
    </xf>
    <xf numFmtId="188" fontId="0" fillId="0" borderId="0" xfId="42" applyNumberFormat="1" applyFont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0" xfId="0" applyNumberFormat="1" applyAlignment="1">
      <alignment/>
    </xf>
    <xf numFmtId="0" fontId="36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188" fontId="12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2" fillId="0" borderId="21" xfId="0" applyNumberFormat="1" applyFont="1" applyBorder="1" applyAlignment="1">
      <alignment/>
    </xf>
    <xf numFmtId="3" fontId="8" fillId="0" borderId="21" xfId="42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42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46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21" fontId="35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3" fontId="12" fillId="0" borderId="43" xfId="42" applyNumberFormat="1" applyFont="1" applyBorder="1" applyAlignment="1">
      <alignment horizontal="right" vertical="center"/>
    </xf>
    <xf numFmtId="3" fontId="12" fillId="0" borderId="33" xfId="42" applyNumberFormat="1" applyFont="1" applyBorder="1" applyAlignment="1">
      <alignment horizontal="right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35">
      <selection activeCell="A1" sqref="A1:E60"/>
    </sheetView>
  </sheetViews>
  <sheetFormatPr defaultColWidth="4.7109375" defaultRowHeight="12.75"/>
  <cols>
    <col min="1" max="1" width="10.57421875" style="41" customWidth="1"/>
    <col min="2" max="2" width="4.57421875" style="41" customWidth="1"/>
    <col min="3" max="3" width="5.8515625" style="41" customWidth="1"/>
    <col min="4" max="4" width="64.28125" style="41" customWidth="1"/>
    <col min="5" max="5" width="8.28125" style="41" customWidth="1"/>
    <col min="6" max="6" width="0.2890625" style="0" customWidth="1"/>
  </cols>
  <sheetData>
    <row r="1" ht="27" customHeight="1" thickBot="1"/>
    <row r="2" spans="2:5" ht="19.5" customHeight="1" thickTop="1">
      <c r="B2" s="144"/>
      <c r="C2" s="145"/>
      <c r="D2" s="145"/>
      <c r="E2" s="146"/>
    </row>
    <row r="3" spans="1:5" s="3" customFormat="1" ht="25.5" customHeight="1">
      <c r="A3" s="43"/>
      <c r="B3" s="385" t="s">
        <v>72</v>
      </c>
      <c r="C3" s="386"/>
      <c r="D3" s="386"/>
      <c r="E3" s="387"/>
    </row>
    <row r="4" spans="1:5" s="27" customFormat="1" ht="12.75">
      <c r="A4" s="272"/>
      <c r="B4" s="273"/>
      <c r="C4" s="274" t="s">
        <v>168</v>
      </c>
      <c r="D4" s="275"/>
      <c r="E4" s="276"/>
    </row>
    <row r="5" spans="1:5" s="27" customFormat="1" ht="11.25">
      <c r="A5" s="272"/>
      <c r="B5" s="273"/>
      <c r="C5" s="277"/>
      <c r="D5" s="278" t="s">
        <v>175</v>
      </c>
      <c r="E5" s="276"/>
    </row>
    <row r="6" spans="1:5" s="27" customFormat="1" ht="11.25">
      <c r="A6" s="272"/>
      <c r="B6" s="273"/>
      <c r="C6" s="277"/>
      <c r="D6" s="278" t="s">
        <v>176</v>
      </c>
      <c r="E6" s="276"/>
    </row>
    <row r="7" spans="1:5" s="27" customFormat="1" ht="11.25">
      <c r="A7" s="272"/>
      <c r="B7" s="273"/>
      <c r="C7" s="277" t="s">
        <v>172</v>
      </c>
      <c r="D7" s="279"/>
      <c r="E7" s="276"/>
    </row>
    <row r="8" spans="1:5" s="27" customFormat="1" ht="11.25">
      <c r="A8" s="272"/>
      <c r="B8" s="273"/>
      <c r="C8" s="277"/>
      <c r="D8" s="278" t="s">
        <v>177</v>
      </c>
      <c r="E8" s="276"/>
    </row>
    <row r="9" spans="1:5" s="27" customFormat="1" ht="11.25">
      <c r="A9" s="272"/>
      <c r="B9" s="273"/>
      <c r="C9" s="280"/>
      <c r="D9" s="278" t="s">
        <v>178</v>
      </c>
      <c r="E9" s="276"/>
    </row>
    <row r="10" spans="1:5" s="27" customFormat="1" ht="11.25">
      <c r="A10" s="272"/>
      <c r="B10" s="273"/>
      <c r="C10" s="281"/>
      <c r="D10" s="282" t="s">
        <v>179</v>
      </c>
      <c r="E10" s="276"/>
    </row>
    <row r="11" spans="2:5" ht="5.25" customHeight="1">
      <c r="B11" s="159"/>
      <c r="C11" s="39"/>
      <c r="D11" s="39"/>
      <c r="E11" s="161"/>
    </row>
    <row r="12" spans="2:5" ht="15.75">
      <c r="B12" s="159"/>
      <c r="C12" s="283" t="s">
        <v>180</v>
      </c>
      <c r="D12" s="284" t="s">
        <v>181</v>
      </c>
      <c r="E12" s="161"/>
    </row>
    <row r="13" spans="2:5" ht="6" customHeight="1">
      <c r="B13" s="159"/>
      <c r="C13" s="285"/>
      <c r="D13" s="39"/>
      <c r="E13" s="161"/>
    </row>
    <row r="14" spans="2:5" ht="12.75">
      <c r="B14" s="159"/>
      <c r="C14" s="83">
        <v>1</v>
      </c>
      <c r="D14" s="77" t="s">
        <v>182</v>
      </c>
      <c r="E14" s="161"/>
    </row>
    <row r="15" spans="2:5" ht="12.75">
      <c r="B15" s="159"/>
      <c r="C15" s="83">
        <v>2</v>
      </c>
      <c r="D15" s="39" t="s">
        <v>183</v>
      </c>
      <c r="E15" s="161"/>
    </row>
    <row r="16" spans="2:5" ht="12.75">
      <c r="B16" s="159"/>
      <c r="C16" s="39">
        <v>3</v>
      </c>
      <c r="D16" s="39" t="s">
        <v>184</v>
      </c>
      <c r="E16" s="161"/>
    </row>
    <row r="17" spans="1:5" s="6" customFormat="1" ht="12.75">
      <c r="A17" s="41"/>
      <c r="B17" s="159"/>
      <c r="C17" s="39">
        <v>4</v>
      </c>
      <c r="D17" s="39" t="s">
        <v>185</v>
      </c>
      <c r="E17" s="161"/>
    </row>
    <row r="18" spans="1:5" s="6" customFormat="1" ht="12.75">
      <c r="A18" s="41"/>
      <c r="B18" s="159"/>
      <c r="C18" s="39"/>
      <c r="D18" s="77" t="s">
        <v>186</v>
      </c>
      <c r="E18" s="161"/>
    </row>
    <row r="19" spans="1:5" s="6" customFormat="1" ht="12.75">
      <c r="A19" s="41"/>
      <c r="B19" s="159"/>
      <c r="C19" s="39" t="s">
        <v>187</v>
      </c>
      <c r="D19" s="39"/>
      <c r="E19" s="161"/>
    </row>
    <row r="20" spans="1:5" s="6" customFormat="1" ht="12.75">
      <c r="A20" s="41"/>
      <c r="B20" s="159"/>
      <c r="C20" s="39"/>
      <c r="D20" s="77" t="s">
        <v>188</v>
      </c>
      <c r="E20" s="161"/>
    </row>
    <row r="21" spans="1:5" s="6" customFormat="1" ht="12.75">
      <c r="A21" s="41"/>
      <c r="B21" s="159"/>
      <c r="C21" s="39" t="s">
        <v>189</v>
      </c>
      <c r="D21" s="39"/>
      <c r="E21" s="161"/>
    </row>
    <row r="22" spans="1:5" s="6" customFormat="1" ht="12.75">
      <c r="A22" s="41"/>
      <c r="B22" s="159"/>
      <c r="C22" s="39"/>
      <c r="D22" s="77" t="s">
        <v>190</v>
      </c>
      <c r="E22" s="161"/>
    </row>
    <row r="23" spans="1:5" s="6" customFormat="1" ht="12.75">
      <c r="A23" s="41"/>
      <c r="B23" s="159"/>
      <c r="C23" s="39" t="s">
        <v>191</v>
      </c>
      <c r="D23" s="39"/>
      <c r="E23" s="161"/>
    </row>
    <row r="24" spans="1:5" s="6" customFormat="1" ht="12.75">
      <c r="A24" s="41"/>
      <c r="B24" s="159"/>
      <c r="C24" s="39"/>
      <c r="D24" s="39" t="s">
        <v>192</v>
      </c>
      <c r="E24" s="161"/>
    </row>
    <row r="25" spans="1:5" s="6" customFormat="1" ht="12.75">
      <c r="A25" s="41"/>
      <c r="B25" s="159"/>
      <c r="C25" s="39" t="s">
        <v>193</v>
      </c>
      <c r="D25" s="39"/>
      <c r="E25" s="161"/>
    </row>
    <row r="26" spans="1:5" s="6" customFormat="1" ht="12.75">
      <c r="A26" s="41"/>
      <c r="B26" s="159"/>
      <c r="C26" s="77" t="s">
        <v>194</v>
      </c>
      <c r="D26" s="39"/>
      <c r="E26" s="161"/>
    </row>
    <row r="27" spans="1:5" s="6" customFormat="1" ht="12.75">
      <c r="A27" s="41"/>
      <c r="B27" s="159"/>
      <c r="C27" s="39"/>
      <c r="D27" s="39" t="s">
        <v>195</v>
      </c>
      <c r="E27" s="161"/>
    </row>
    <row r="28" spans="1:5" s="6" customFormat="1" ht="12.75">
      <c r="A28" s="41"/>
      <c r="B28" s="159"/>
      <c r="C28" s="77" t="s">
        <v>196</v>
      </c>
      <c r="D28" s="39"/>
      <c r="E28" s="161"/>
    </row>
    <row r="29" spans="1:5" s="6" customFormat="1" ht="12.75">
      <c r="A29" s="41"/>
      <c r="B29" s="159"/>
      <c r="C29" s="39"/>
      <c r="D29" s="39" t="s">
        <v>197</v>
      </c>
      <c r="E29" s="161"/>
    </row>
    <row r="30" spans="1:5" s="6" customFormat="1" ht="12.75">
      <c r="A30" s="41"/>
      <c r="B30" s="159"/>
      <c r="C30" s="77" t="s">
        <v>198</v>
      </c>
      <c r="D30" s="39"/>
      <c r="E30" s="161"/>
    </row>
    <row r="31" spans="1:5" s="6" customFormat="1" ht="12.75">
      <c r="A31" s="41"/>
      <c r="B31" s="159"/>
      <c r="C31" s="39" t="s">
        <v>199</v>
      </c>
      <c r="D31" s="39" t="s">
        <v>200</v>
      </c>
      <c r="E31" s="161"/>
    </row>
    <row r="32" spans="1:5" s="6" customFormat="1" ht="12.75">
      <c r="A32" s="41"/>
      <c r="B32" s="159"/>
      <c r="C32" s="39"/>
      <c r="D32" s="77" t="s">
        <v>201</v>
      </c>
      <c r="E32" s="161"/>
    </row>
    <row r="33" spans="1:5" s="6" customFormat="1" ht="12.75">
      <c r="A33" s="41"/>
      <c r="B33" s="159"/>
      <c r="C33" s="39"/>
      <c r="D33" s="77" t="s">
        <v>202</v>
      </c>
      <c r="E33" s="161"/>
    </row>
    <row r="34" spans="1:5" s="6" customFormat="1" ht="12.75">
      <c r="A34" s="41"/>
      <c r="B34" s="159"/>
      <c r="C34" s="39"/>
      <c r="D34" s="77" t="s">
        <v>203</v>
      </c>
      <c r="E34" s="161"/>
    </row>
    <row r="35" spans="1:5" s="6" customFormat="1" ht="12.75">
      <c r="A35" s="41"/>
      <c r="B35" s="159"/>
      <c r="C35" s="39"/>
      <c r="D35" s="77" t="s">
        <v>204</v>
      </c>
      <c r="E35" s="161"/>
    </row>
    <row r="36" spans="1:5" s="6" customFormat="1" ht="12.75">
      <c r="A36" s="41"/>
      <c r="B36" s="159"/>
      <c r="C36" s="39"/>
      <c r="D36" s="77" t="s">
        <v>205</v>
      </c>
      <c r="E36" s="161"/>
    </row>
    <row r="37" spans="1:5" s="6" customFormat="1" ht="12.75">
      <c r="A37" s="41"/>
      <c r="B37" s="159"/>
      <c r="C37" s="39"/>
      <c r="D37" s="77" t="s">
        <v>206</v>
      </c>
      <c r="E37" s="161"/>
    </row>
    <row r="38" spans="1:5" s="6" customFormat="1" ht="6" customHeight="1">
      <c r="A38" s="41"/>
      <c r="B38" s="159"/>
      <c r="C38" s="39"/>
      <c r="D38" s="39"/>
      <c r="E38" s="161"/>
    </row>
    <row r="39" spans="1:5" s="6" customFormat="1" ht="15.75">
      <c r="A39" s="41"/>
      <c r="B39" s="159"/>
      <c r="C39" s="283" t="s">
        <v>207</v>
      </c>
      <c r="D39" s="284" t="s">
        <v>208</v>
      </c>
      <c r="E39" s="161"/>
    </row>
    <row r="40" spans="1:5" s="6" customFormat="1" ht="4.5" customHeight="1">
      <c r="A40" s="41"/>
      <c r="B40" s="159"/>
      <c r="C40" s="39"/>
      <c r="D40" s="39"/>
      <c r="E40" s="161"/>
    </row>
    <row r="41" spans="1:5" s="6" customFormat="1" ht="12.75">
      <c r="A41" s="41"/>
      <c r="B41" s="159"/>
      <c r="C41" s="39"/>
      <c r="D41" s="77" t="s">
        <v>209</v>
      </c>
      <c r="E41" s="161"/>
    </row>
    <row r="42" spans="1:5" s="6" customFormat="1" ht="12.75">
      <c r="A42" s="41"/>
      <c r="B42" s="159"/>
      <c r="C42" s="39" t="s">
        <v>210</v>
      </c>
      <c r="D42" s="39"/>
      <c r="E42" s="161"/>
    </row>
    <row r="43" spans="1:5" s="6" customFormat="1" ht="12.75">
      <c r="A43" s="41"/>
      <c r="B43" s="159"/>
      <c r="C43" s="39"/>
      <c r="D43" s="39" t="s">
        <v>211</v>
      </c>
      <c r="E43" s="161"/>
    </row>
    <row r="44" spans="1:5" s="6" customFormat="1" ht="12.75">
      <c r="A44" s="41"/>
      <c r="B44" s="159"/>
      <c r="C44" s="39" t="s">
        <v>212</v>
      </c>
      <c r="D44" s="39"/>
      <c r="E44" s="161"/>
    </row>
    <row r="45" spans="1:5" s="6" customFormat="1" ht="12.75">
      <c r="A45" s="41"/>
      <c r="B45" s="159"/>
      <c r="C45" s="39"/>
      <c r="D45" s="39" t="s">
        <v>213</v>
      </c>
      <c r="E45" s="161"/>
    </row>
    <row r="46" spans="1:5" s="6" customFormat="1" ht="12.75">
      <c r="A46" s="41"/>
      <c r="B46" s="159"/>
      <c r="C46" s="39" t="s">
        <v>214</v>
      </c>
      <c r="D46" s="39"/>
      <c r="E46" s="161"/>
    </row>
    <row r="47" spans="1:5" s="6" customFormat="1" ht="12.75">
      <c r="A47" s="41"/>
      <c r="B47" s="159"/>
      <c r="C47" s="39"/>
      <c r="D47" s="39" t="s">
        <v>215</v>
      </c>
      <c r="E47" s="161"/>
    </row>
    <row r="48" spans="1:5" s="6" customFormat="1" ht="12.75">
      <c r="A48" s="41"/>
      <c r="B48" s="159"/>
      <c r="C48" s="39" t="s">
        <v>216</v>
      </c>
      <c r="D48" s="39"/>
      <c r="E48" s="161"/>
    </row>
    <row r="49" spans="1:5" s="6" customFormat="1" ht="12.75">
      <c r="A49" s="41"/>
      <c r="B49" s="159"/>
      <c r="C49" s="39"/>
      <c r="D49" s="39" t="s">
        <v>217</v>
      </c>
      <c r="E49" s="161"/>
    </row>
    <row r="50" spans="1:5" s="6" customFormat="1" ht="12.75">
      <c r="A50" s="41"/>
      <c r="B50" s="159"/>
      <c r="C50" s="39" t="s">
        <v>218</v>
      </c>
      <c r="D50" s="39"/>
      <c r="E50" s="161"/>
    </row>
    <row r="51" spans="1:5" s="6" customFormat="1" ht="12.75">
      <c r="A51" s="41"/>
      <c r="B51" s="159"/>
      <c r="C51" s="39" t="s">
        <v>219</v>
      </c>
      <c r="D51" s="39"/>
      <c r="E51" s="161"/>
    </row>
    <row r="52" spans="1:5" s="6" customFormat="1" ht="12.75">
      <c r="A52" s="41"/>
      <c r="B52" s="159"/>
      <c r="C52" s="39" t="s">
        <v>220</v>
      </c>
      <c r="D52" s="39"/>
      <c r="E52" s="161"/>
    </row>
    <row r="53" spans="1:5" s="6" customFormat="1" ht="12.75">
      <c r="A53" s="41"/>
      <c r="B53" s="159"/>
      <c r="C53" s="39"/>
      <c r="D53" s="39" t="s">
        <v>354</v>
      </c>
      <c r="E53" s="161"/>
    </row>
    <row r="54" spans="1:5" s="6" customFormat="1" ht="12.75">
      <c r="A54" s="41"/>
      <c r="B54" s="159"/>
      <c r="C54" s="39"/>
      <c r="D54" s="39" t="s">
        <v>221</v>
      </c>
      <c r="E54" s="161"/>
    </row>
    <row r="55" spans="1:5" s="5" customFormat="1" ht="12.75">
      <c r="A55" s="41"/>
      <c r="B55" s="159"/>
      <c r="C55" s="39"/>
      <c r="D55" s="39" t="s">
        <v>222</v>
      </c>
      <c r="E55" s="161"/>
    </row>
    <row r="56" spans="2:5" ht="12.75">
      <c r="B56" s="159"/>
      <c r="C56" s="39"/>
      <c r="D56" s="39" t="s">
        <v>223</v>
      </c>
      <c r="E56" s="161"/>
    </row>
    <row r="57" spans="2:5" ht="12.75">
      <c r="B57" s="159"/>
      <c r="C57" s="39" t="s">
        <v>224</v>
      </c>
      <c r="D57" s="39"/>
      <c r="E57" s="161"/>
    </row>
    <row r="58" spans="2:5" ht="12.75">
      <c r="B58" s="159"/>
      <c r="C58" s="39"/>
      <c r="D58" s="77" t="s">
        <v>409</v>
      </c>
      <c r="E58" s="161"/>
    </row>
    <row r="59" spans="2:5" ht="12.75">
      <c r="B59" s="159"/>
      <c r="C59" s="39"/>
      <c r="D59" s="39"/>
      <c r="E59" s="286"/>
    </row>
    <row r="60" spans="2:5" ht="13.5" thickBot="1">
      <c r="B60" s="167"/>
      <c r="C60" s="168"/>
      <c r="D60" s="168"/>
      <c r="E60" s="169"/>
    </row>
    <row r="61" ht="13.5" thickTop="1"/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3">
      <selection activeCell="A1" sqref="A1:G31"/>
    </sheetView>
  </sheetViews>
  <sheetFormatPr defaultColWidth="9.140625" defaultRowHeight="12.75"/>
  <cols>
    <col min="1" max="2" width="3.28125" style="41" customWidth="1"/>
    <col min="3" max="3" width="35.7109375" style="41" customWidth="1"/>
    <col min="4" max="4" width="8.421875" style="41" customWidth="1"/>
    <col min="5" max="5" width="9.421875" style="41" customWidth="1"/>
    <col min="6" max="7" width="11.28125" style="41" customWidth="1"/>
    <col min="8" max="8" width="11.28125" style="0" customWidth="1"/>
    <col min="11" max="11" width="14.421875" style="0" bestFit="1" customWidth="1"/>
  </cols>
  <sheetData>
    <row r="2" ht="15.75" customHeight="1">
      <c r="B2" s="41" t="s">
        <v>313</v>
      </c>
    </row>
    <row r="3" spans="2:6" ht="15.75" customHeight="1">
      <c r="B3" s="41" t="s">
        <v>314</v>
      </c>
      <c r="F3" s="41" t="s">
        <v>408</v>
      </c>
    </row>
    <row r="4" ht="15.75" customHeight="1"/>
    <row r="5" ht="15.75" customHeight="1">
      <c r="C5" s="71" t="s">
        <v>315</v>
      </c>
    </row>
    <row r="6" spans="2:3" ht="15.75" customHeight="1">
      <c r="B6" s="100" t="s">
        <v>316</v>
      </c>
      <c r="C6" s="100"/>
    </row>
    <row r="7" spans="1:7" s="141" customFormat="1" ht="15.75" customHeight="1">
      <c r="A7" s="288"/>
      <c r="B7" s="68"/>
      <c r="C7" s="68" t="s">
        <v>64</v>
      </c>
      <c r="D7" s="68" t="s">
        <v>317</v>
      </c>
      <c r="E7" s="68" t="s">
        <v>318</v>
      </c>
      <c r="F7" s="68" t="s">
        <v>319</v>
      </c>
      <c r="G7" s="68" t="s">
        <v>320</v>
      </c>
    </row>
    <row r="8" spans="1:7" ht="15.75" customHeight="1">
      <c r="A8" s="289"/>
      <c r="B8" s="69">
        <v>1</v>
      </c>
      <c r="C8" s="69" t="s">
        <v>322</v>
      </c>
      <c r="D8" s="69" t="s">
        <v>323</v>
      </c>
      <c r="E8" s="69">
        <v>5.9</v>
      </c>
      <c r="F8" s="69">
        <v>995</v>
      </c>
      <c r="G8" s="98">
        <f aca="true" t="shared" si="0" ref="G8:G19">E8*F8</f>
        <v>5870.5</v>
      </c>
    </row>
    <row r="9" spans="1:7" ht="15.75" customHeight="1">
      <c r="A9" s="289"/>
      <c r="B9" s="69">
        <v>2</v>
      </c>
      <c r="C9" s="69" t="s">
        <v>324</v>
      </c>
      <c r="D9" s="69" t="s">
        <v>325</v>
      </c>
      <c r="E9" s="69">
        <v>187</v>
      </c>
      <c r="F9" s="98">
        <v>6.114</v>
      </c>
      <c r="G9" s="98">
        <v>1143</v>
      </c>
    </row>
    <row r="10" spans="1:7" ht="15.75" customHeight="1">
      <c r="A10" s="289"/>
      <c r="B10" s="69">
        <v>3</v>
      </c>
      <c r="C10" s="69" t="s">
        <v>326</v>
      </c>
      <c r="D10" s="69" t="s">
        <v>327</v>
      </c>
      <c r="E10" s="69">
        <v>12</v>
      </c>
      <c r="F10" s="69">
        <v>600</v>
      </c>
      <c r="G10" s="98">
        <f t="shared" si="0"/>
        <v>7200</v>
      </c>
    </row>
    <row r="11" spans="1:7" ht="15.75" customHeight="1">
      <c r="A11" s="289"/>
      <c r="B11" s="69">
        <v>4</v>
      </c>
      <c r="C11" s="69" t="s">
        <v>328</v>
      </c>
      <c r="D11" s="69" t="s">
        <v>325</v>
      </c>
      <c r="E11" s="98">
        <v>2400</v>
      </c>
      <c r="F11" s="69">
        <v>10.4</v>
      </c>
      <c r="G11" s="98">
        <f t="shared" si="0"/>
        <v>24960</v>
      </c>
    </row>
    <row r="12" spans="1:7" ht="15.75" customHeight="1">
      <c r="A12" s="289"/>
      <c r="B12" s="69">
        <v>5</v>
      </c>
      <c r="C12" s="69" t="s">
        <v>329</v>
      </c>
      <c r="D12" s="69" t="s">
        <v>330</v>
      </c>
      <c r="E12" s="69">
        <v>4</v>
      </c>
      <c r="F12" s="98">
        <v>5157</v>
      </c>
      <c r="G12" s="98">
        <f t="shared" si="0"/>
        <v>20628</v>
      </c>
    </row>
    <row r="13" spans="1:7" ht="15.75" customHeight="1">
      <c r="A13" s="289"/>
      <c r="B13" s="69">
        <v>6</v>
      </c>
      <c r="C13" s="69" t="s">
        <v>331</v>
      </c>
      <c r="D13" s="69" t="s">
        <v>321</v>
      </c>
      <c r="E13" s="69">
        <v>47</v>
      </c>
      <c r="F13" s="98">
        <v>3048</v>
      </c>
      <c r="G13" s="98">
        <f t="shared" si="0"/>
        <v>143256</v>
      </c>
    </row>
    <row r="14" spans="1:7" ht="15.75" customHeight="1">
      <c r="A14" s="289"/>
      <c r="B14" s="69">
        <v>7</v>
      </c>
      <c r="C14" s="69" t="s">
        <v>332</v>
      </c>
      <c r="D14" s="69" t="s">
        <v>330</v>
      </c>
      <c r="E14" s="69">
        <v>132</v>
      </c>
      <c r="F14" s="98">
        <v>3821</v>
      </c>
      <c r="G14" s="98">
        <f t="shared" si="0"/>
        <v>504372</v>
      </c>
    </row>
    <row r="15" spans="1:7" ht="15.75" customHeight="1">
      <c r="A15" s="289"/>
      <c r="B15" s="69">
        <v>8</v>
      </c>
      <c r="C15" s="69" t="s">
        <v>334</v>
      </c>
      <c r="D15" s="69" t="s">
        <v>333</v>
      </c>
      <c r="E15" s="69">
        <v>300</v>
      </c>
      <c r="F15" s="69">
        <v>420</v>
      </c>
      <c r="G15" s="98">
        <f t="shared" si="0"/>
        <v>126000</v>
      </c>
    </row>
    <row r="16" spans="1:7" ht="15.75" customHeight="1">
      <c r="A16" s="289"/>
      <c r="B16" s="69">
        <v>9</v>
      </c>
      <c r="C16" s="69" t="s">
        <v>335</v>
      </c>
      <c r="D16" s="69" t="s">
        <v>330</v>
      </c>
      <c r="E16" s="69">
        <v>7</v>
      </c>
      <c r="F16" s="69">
        <v>838</v>
      </c>
      <c r="G16" s="98">
        <f t="shared" si="0"/>
        <v>5866</v>
      </c>
    </row>
    <row r="17" spans="1:7" ht="15.75" customHeight="1">
      <c r="A17" s="289"/>
      <c r="B17" s="69">
        <v>10</v>
      </c>
      <c r="C17" s="69" t="s">
        <v>336</v>
      </c>
      <c r="D17" s="69" t="s">
        <v>330</v>
      </c>
      <c r="E17" s="69">
        <v>7</v>
      </c>
      <c r="F17" s="98">
        <v>3465</v>
      </c>
      <c r="G17" s="98">
        <f t="shared" si="0"/>
        <v>24255</v>
      </c>
    </row>
    <row r="18" spans="1:7" ht="15.75" customHeight="1">
      <c r="A18" s="289"/>
      <c r="B18" s="69">
        <v>11</v>
      </c>
      <c r="C18" s="69" t="s">
        <v>337</v>
      </c>
      <c r="D18" s="69" t="s">
        <v>330</v>
      </c>
      <c r="E18" s="69">
        <v>7</v>
      </c>
      <c r="F18" s="69">
        <v>430</v>
      </c>
      <c r="G18" s="98">
        <f t="shared" si="0"/>
        <v>3010</v>
      </c>
    </row>
    <row r="19" spans="1:7" ht="15.75" customHeight="1">
      <c r="A19" s="289"/>
      <c r="B19" s="69">
        <v>12</v>
      </c>
      <c r="C19" s="69" t="s">
        <v>338</v>
      </c>
      <c r="D19" s="69" t="s">
        <v>333</v>
      </c>
      <c r="E19" s="69">
        <v>249.8</v>
      </c>
      <c r="F19" s="69">
        <v>748</v>
      </c>
      <c r="G19" s="98">
        <f t="shared" si="0"/>
        <v>186850.4</v>
      </c>
    </row>
    <row r="20" spans="1:11" ht="15.75" customHeight="1">
      <c r="A20" s="289"/>
      <c r="B20" s="69"/>
      <c r="C20" s="290" t="s">
        <v>339</v>
      </c>
      <c r="D20" s="290"/>
      <c r="E20" s="290"/>
      <c r="F20" s="290"/>
      <c r="G20" s="291">
        <f>SUM(G8:G19)</f>
        <v>1053410.9</v>
      </c>
      <c r="J20" s="140"/>
      <c r="K20" s="363"/>
    </row>
    <row r="21" ht="15.75" customHeight="1">
      <c r="K21" s="363"/>
    </row>
    <row r="22" spans="2:11" ht="15.75" customHeight="1">
      <c r="B22" s="41" t="s">
        <v>340</v>
      </c>
      <c r="I22" s="140"/>
      <c r="K22" s="363"/>
    </row>
    <row r="23" spans="1:11" s="141" customFormat="1" ht="15.75" customHeight="1">
      <c r="A23" s="142"/>
      <c r="B23" s="68"/>
      <c r="C23" s="68" t="s">
        <v>64</v>
      </c>
      <c r="D23" s="68" t="s">
        <v>317</v>
      </c>
      <c r="E23" s="68" t="s">
        <v>318</v>
      </c>
      <c r="F23" s="68" t="s">
        <v>319</v>
      </c>
      <c r="G23" s="68" t="s">
        <v>320</v>
      </c>
      <c r="I23" s="293"/>
      <c r="K23" s="364"/>
    </row>
    <row r="24" spans="2:7" ht="15.75" customHeight="1">
      <c r="B24" s="69">
        <v>1</v>
      </c>
      <c r="C24" s="69" t="s">
        <v>341</v>
      </c>
      <c r="D24" s="69" t="s">
        <v>327</v>
      </c>
      <c r="E24" s="69">
        <v>263</v>
      </c>
      <c r="F24" s="98">
        <v>1464.59</v>
      </c>
      <c r="G24" s="98">
        <f>E24*F24</f>
        <v>385187.17</v>
      </c>
    </row>
    <row r="25" spans="2:7" ht="15.75" customHeight="1">
      <c r="B25" s="69"/>
      <c r="C25" s="290" t="s">
        <v>342</v>
      </c>
      <c r="D25" s="290"/>
      <c r="E25" s="290"/>
      <c r="F25" s="290"/>
      <c r="G25" s="98">
        <f>SUM(G24)</f>
        <v>385187.17</v>
      </c>
    </row>
    <row r="26" ht="15.75" customHeight="1">
      <c r="K26" s="365"/>
    </row>
    <row r="27" ht="15.75" customHeight="1"/>
    <row r="28" spans="3:11" ht="15.75" customHeight="1">
      <c r="C28" s="71" t="s">
        <v>343</v>
      </c>
      <c r="D28" s="71"/>
      <c r="E28" s="71"/>
      <c r="F28" s="71"/>
      <c r="G28" s="299">
        <f>G20+G25</f>
        <v>1438598.0699999998</v>
      </c>
      <c r="K28" s="365"/>
    </row>
    <row r="29" ht="15.75" customHeight="1"/>
    <row r="30" spans="6:9" ht="15.75" customHeight="1">
      <c r="F30" s="41" t="s">
        <v>344</v>
      </c>
      <c r="I30" s="140"/>
    </row>
    <row r="31" ht="15.75" customHeight="1">
      <c r="F31" s="41" t="s">
        <v>345</v>
      </c>
    </row>
    <row r="32" ht="15.75" customHeight="1"/>
    <row r="33" ht="15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K49"/>
  <sheetViews>
    <sheetView zoomScalePageLayoutView="0" workbookViewId="0" topLeftCell="A2">
      <selection activeCell="A1" sqref="A1:H42"/>
    </sheetView>
  </sheetViews>
  <sheetFormatPr defaultColWidth="9.140625" defaultRowHeight="12.75"/>
  <cols>
    <col min="1" max="1" width="2.421875" style="0" customWidth="1"/>
    <col min="2" max="2" width="5.57421875" style="0" customWidth="1"/>
    <col min="3" max="3" width="17.7109375" style="0" customWidth="1"/>
    <col min="4" max="4" width="7.57421875" style="0" customWidth="1"/>
    <col min="5" max="5" width="12.7109375" style="0" customWidth="1"/>
    <col min="6" max="7" width="11.28125" style="0" customWidth="1"/>
    <col min="8" max="8" width="16.421875" style="0" customWidth="1"/>
    <col min="13" max="13" width="12.7109375" style="0" customWidth="1"/>
  </cols>
  <sheetData>
    <row r="2" spans="1:8" ht="15">
      <c r="A2" s="255"/>
      <c r="B2" s="124" t="s">
        <v>313</v>
      </c>
      <c r="C2" s="124"/>
      <c r="D2" s="124"/>
      <c r="E2" s="124"/>
      <c r="F2" s="124"/>
      <c r="G2" s="124"/>
      <c r="H2" s="255"/>
    </row>
    <row r="3" spans="1:8" ht="15">
      <c r="A3" s="255"/>
      <c r="B3" s="124" t="s">
        <v>314</v>
      </c>
      <c r="C3" s="124"/>
      <c r="D3" s="124"/>
      <c r="E3" s="124"/>
      <c r="F3" s="124"/>
      <c r="G3" s="124"/>
      <c r="H3" s="255"/>
    </row>
    <row r="4" spans="1:8" ht="15">
      <c r="A4" s="255"/>
      <c r="B4" s="255"/>
      <c r="C4" s="256"/>
      <c r="D4" s="255"/>
      <c r="E4" s="255"/>
      <c r="F4" s="255"/>
      <c r="G4" s="255"/>
      <c r="H4" s="255"/>
    </row>
    <row r="5" spans="1:8" ht="15.75">
      <c r="A5" s="255"/>
      <c r="B5" s="255"/>
      <c r="C5" s="457" t="s">
        <v>405</v>
      </c>
      <c r="D5" s="457"/>
      <c r="E5" s="457"/>
      <c r="F5" s="457"/>
      <c r="G5" s="457"/>
      <c r="H5" s="457"/>
    </row>
    <row r="6" spans="1:8" ht="15">
      <c r="A6" s="255"/>
      <c r="B6" s="255"/>
      <c r="C6" s="255"/>
      <c r="D6" s="255"/>
      <c r="E6" s="255"/>
      <c r="F6" s="255"/>
      <c r="G6" s="255"/>
      <c r="H6" s="255"/>
    </row>
    <row r="7" spans="1:8" ht="15">
      <c r="A7" s="255"/>
      <c r="B7" s="458" t="s">
        <v>2</v>
      </c>
      <c r="C7" s="458" t="s">
        <v>64</v>
      </c>
      <c r="D7" s="458" t="s">
        <v>347</v>
      </c>
      <c r="E7" s="257" t="s">
        <v>318</v>
      </c>
      <c r="F7" s="458" t="s">
        <v>348</v>
      </c>
      <c r="G7" s="458" t="s">
        <v>349</v>
      </c>
      <c r="H7" s="257" t="s">
        <v>318</v>
      </c>
    </row>
    <row r="8" spans="1:8" ht="15">
      <c r="A8" s="255"/>
      <c r="B8" s="459"/>
      <c r="C8" s="459"/>
      <c r="D8" s="459"/>
      <c r="E8" s="258">
        <v>40909</v>
      </c>
      <c r="F8" s="459"/>
      <c r="G8" s="459"/>
      <c r="H8" s="258">
        <v>41274</v>
      </c>
    </row>
    <row r="9" spans="1:8" ht="15">
      <c r="A9" s="255"/>
      <c r="B9" s="259">
        <v>1</v>
      </c>
      <c r="C9" s="143" t="s">
        <v>24</v>
      </c>
      <c r="D9" s="259"/>
      <c r="E9" s="260">
        <v>0</v>
      </c>
      <c r="F9" s="260">
        <v>0</v>
      </c>
      <c r="G9" s="260">
        <v>0</v>
      </c>
      <c r="H9" s="260">
        <v>0</v>
      </c>
    </row>
    <row r="10" spans="1:8" ht="15">
      <c r="A10" s="255"/>
      <c r="B10" s="259">
        <v>2</v>
      </c>
      <c r="C10" s="143" t="s">
        <v>350</v>
      </c>
      <c r="D10" s="259"/>
      <c r="E10" s="260">
        <v>0</v>
      </c>
      <c r="F10" s="260">
        <v>0</v>
      </c>
      <c r="G10" s="260">
        <v>0</v>
      </c>
      <c r="H10" s="260">
        <v>0</v>
      </c>
    </row>
    <row r="11" spans="1:8" ht="15">
      <c r="A11" s="255"/>
      <c r="B11" s="259">
        <v>3</v>
      </c>
      <c r="C11" s="143" t="s">
        <v>241</v>
      </c>
      <c r="D11" s="259"/>
      <c r="E11" s="260">
        <v>309053</v>
      </c>
      <c r="F11" s="260">
        <v>0</v>
      </c>
      <c r="G11" s="260">
        <v>158133</v>
      </c>
      <c r="H11" s="260">
        <f>E11+F11-G11</f>
        <v>150920</v>
      </c>
    </row>
    <row r="12" spans="1:8" ht="15">
      <c r="A12" s="255"/>
      <c r="B12" s="259">
        <v>4</v>
      </c>
      <c r="C12" s="143" t="s">
        <v>351</v>
      </c>
      <c r="D12" s="259"/>
      <c r="E12" s="260">
        <v>0</v>
      </c>
      <c r="F12" s="260">
        <v>0</v>
      </c>
      <c r="G12" s="260">
        <v>0</v>
      </c>
      <c r="H12" s="260">
        <f>E12+F12-G12</f>
        <v>0</v>
      </c>
    </row>
    <row r="13" spans="1:8" ht="15.75" thickBot="1">
      <c r="A13" s="255"/>
      <c r="B13" s="259">
        <v>5</v>
      </c>
      <c r="C13" s="143" t="s">
        <v>352</v>
      </c>
      <c r="D13" s="259"/>
      <c r="E13" s="260">
        <v>80278</v>
      </c>
      <c r="F13" s="260"/>
      <c r="G13" s="260">
        <v>12600</v>
      </c>
      <c r="H13" s="260">
        <f>E13+F13-G13</f>
        <v>67678</v>
      </c>
    </row>
    <row r="14" spans="1:8" ht="15.75" thickBot="1">
      <c r="A14" s="255"/>
      <c r="B14" s="261"/>
      <c r="C14" s="262" t="s">
        <v>353</v>
      </c>
      <c r="D14" s="263"/>
      <c r="E14" s="264">
        <v>389331</v>
      </c>
      <c r="F14" s="264">
        <f>SUM(F9:F13)</f>
        <v>0</v>
      </c>
      <c r="G14" s="264">
        <f>SUM(G9:G13)</f>
        <v>170733</v>
      </c>
      <c r="H14" s="264">
        <f>SUM(H9:H13)</f>
        <v>218598</v>
      </c>
    </row>
    <row r="15" spans="1:8" ht="15">
      <c r="A15" s="255"/>
      <c r="B15" s="255"/>
      <c r="C15" s="255"/>
      <c r="D15" s="255"/>
      <c r="E15" s="255"/>
      <c r="F15" s="255"/>
      <c r="G15" s="255"/>
      <c r="H15" s="255"/>
    </row>
    <row r="16" spans="1:8" ht="15">
      <c r="A16" s="255"/>
      <c r="B16" s="255"/>
      <c r="C16" s="255"/>
      <c r="D16" s="255"/>
      <c r="E16" s="255"/>
      <c r="F16" s="255"/>
      <c r="G16" s="255"/>
      <c r="H16" s="255"/>
    </row>
    <row r="17" spans="1:8" ht="15.75">
      <c r="A17" s="255"/>
      <c r="B17" s="255"/>
      <c r="C17" s="457" t="s">
        <v>406</v>
      </c>
      <c r="D17" s="457"/>
      <c r="E17" s="457"/>
      <c r="F17" s="457"/>
      <c r="G17" s="457"/>
      <c r="H17" s="457"/>
    </row>
    <row r="18" spans="1:8" ht="15">
      <c r="A18" s="255"/>
      <c r="B18" s="255"/>
      <c r="C18" s="255"/>
      <c r="D18" s="255"/>
      <c r="E18" s="255"/>
      <c r="F18" s="255"/>
      <c r="G18" s="255"/>
      <c r="H18" s="255"/>
    </row>
    <row r="19" spans="1:8" ht="15">
      <c r="A19" s="255"/>
      <c r="B19" s="458" t="s">
        <v>2</v>
      </c>
      <c r="C19" s="458" t="s">
        <v>64</v>
      </c>
      <c r="D19" s="458" t="s">
        <v>347</v>
      </c>
      <c r="E19" s="257" t="s">
        <v>318</v>
      </c>
      <c r="F19" s="458" t="s">
        <v>348</v>
      </c>
      <c r="G19" s="458" t="s">
        <v>349</v>
      </c>
      <c r="H19" s="257" t="s">
        <v>318</v>
      </c>
    </row>
    <row r="20" spans="1:8" ht="15">
      <c r="A20" s="255"/>
      <c r="B20" s="459"/>
      <c r="C20" s="459"/>
      <c r="D20" s="459"/>
      <c r="E20" s="258">
        <v>40909</v>
      </c>
      <c r="F20" s="459"/>
      <c r="G20" s="459"/>
      <c r="H20" s="258">
        <v>41274</v>
      </c>
    </row>
    <row r="21" spans="1:8" ht="15">
      <c r="A21" s="255"/>
      <c r="B21" s="259">
        <v>1</v>
      </c>
      <c r="C21" s="143" t="s">
        <v>24</v>
      </c>
      <c r="D21" s="259"/>
      <c r="E21" s="260">
        <v>0</v>
      </c>
      <c r="F21" s="260">
        <v>0</v>
      </c>
      <c r="G21" s="260">
        <v>0</v>
      </c>
      <c r="H21" s="260">
        <v>0</v>
      </c>
    </row>
    <row r="22" spans="1:8" ht="15">
      <c r="A22" s="255"/>
      <c r="B22" s="259">
        <v>2</v>
      </c>
      <c r="C22" s="143" t="s">
        <v>350</v>
      </c>
      <c r="D22" s="259"/>
      <c r="E22" s="260">
        <v>0</v>
      </c>
      <c r="F22" s="260">
        <v>0</v>
      </c>
      <c r="G22" s="260">
        <v>0</v>
      </c>
      <c r="H22" s="260">
        <v>0</v>
      </c>
    </row>
    <row r="23" spans="1:8" ht="15">
      <c r="A23" s="255"/>
      <c r="B23" s="259">
        <v>3</v>
      </c>
      <c r="C23" s="143" t="s">
        <v>241</v>
      </c>
      <c r="D23" s="259"/>
      <c r="E23" s="260">
        <v>29025</v>
      </c>
      <c r="F23" s="260">
        <v>0</v>
      </c>
      <c r="G23" s="260">
        <v>19021</v>
      </c>
      <c r="H23" s="260">
        <f>E23+F23-G23</f>
        <v>10004</v>
      </c>
    </row>
    <row r="24" spans="1:8" ht="15">
      <c r="A24" s="255"/>
      <c r="B24" s="259">
        <v>4</v>
      </c>
      <c r="C24" s="143" t="s">
        <v>351</v>
      </c>
      <c r="D24" s="259"/>
      <c r="E24" s="260">
        <v>0</v>
      </c>
      <c r="F24" s="260">
        <v>0</v>
      </c>
      <c r="G24" s="260">
        <v>0</v>
      </c>
      <c r="H24" s="260">
        <f>E24+F24-G24</f>
        <v>0</v>
      </c>
    </row>
    <row r="25" spans="1:8" ht="15.75" thickBot="1">
      <c r="A25" s="255"/>
      <c r="B25" s="259">
        <v>5</v>
      </c>
      <c r="C25" s="143" t="s">
        <v>352</v>
      </c>
      <c r="D25" s="259"/>
      <c r="E25" s="260">
        <v>19927</v>
      </c>
      <c r="F25" s="260"/>
      <c r="G25" s="260">
        <v>8917</v>
      </c>
      <c r="H25" s="260">
        <f>E25+F25-G25</f>
        <v>11010</v>
      </c>
    </row>
    <row r="26" spans="1:8" ht="15.75" thickBot="1">
      <c r="A26" s="255"/>
      <c r="B26" s="261"/>
      <c r="C26" s="262" t="s">
        <v>353</v>
      </c>
      <c r="D26" s="265"/>
      <c r="E26" s="266">
        <v>48952</v>
      </c>
      <c r="F26" s="266">
        <f>SUM(F21:F25)</f>
        <v>0</v>
      </c>
      <c r="G26" s="266">
        <f>SUM(G21:G25)</f>
        <v>27938</v>
      </c>
      <c r="H26" s="266">
        <f>SUM(H21:H25)</f>
        <v>21014</v>
      </c>
    </row>
    <row r="27" spans="1:8" ht="15">
      <c r="A27" s="255"/>
      <c r="B27" s="255"/>
      <c r="C27" s="255"/>
      <c r="D27" s="255"/>
      <c r="E27" s="255"/>
      <c r="F27" s="255"/>
      <c r="G27" s="255"/>
      <c r="H27" s="267"/>
    </row>
    <row r="28" spans="1:8" ht="15">
      <c r="A28" s="255"/>
      <c r="B28" s="255"/>
      <c r="C28" s="255"/>
      <c r="D28" s="255"/>
      <c r="E28" s="255"/>
      <c r="F28" s="255"/>
      <c r="G28" s="255"/>
      <c r="H28" s="255"/>
    </row>
    <row r="29" spans="1:8" ht="15.75">
      <c r="A29" s="255"/>
      <c r="B29" s="255"/>
      <c r="C29" s="457" t="s">
        <v>407</v>
      </c>
      <c r="D29" s="457"/>
      <c r="E29" s="457"/>
      <c r="F29" s="457"/>
      <c r="G29" s="457"/>
      <c r="H29" s="457"/>
    </row>
    <row r="30" spans="1:8" ht="15">
      <c r="A30" s="255"/>
      <c r="B30" s="255"/>
      <c r="C30" s="255"/>
      <c r="D30" s="255"/>
      <c r="E30" s="255"/>
      <c r="F30" s="255"/>
      <c r="G30" s="255"/>
      <c r="H30" s="255"/>
    </row>
    <row r="31" spans="1:8" ht="15">
      <c r="A31" s="255"/>
      <c r="B31" s="458" t="s">
        <v>2</v>
      </c>
      <c r="C31" s="458" t="s">
        <v>64</v>
      </c>
      <c r="D31" s="458" t="s">
        <v>347</v>
      </c>
      <c r="E31" s="257" t="s">
        <v>318</v>
      </c>
      <c r="F31" s="458" t="s">
        <v>348</v>
      </c>
      <c r="G31" s="458" t="s">
        <v>349</v>
      </c>
      <c r="H31" s="257" t="s">
        <v>318</v>
      </c>
    </row>
    <row r="32" spans="1:8" ht="15">
      <c r="A32" s="255"/>
      <c r="B32" s="459"/>
      <c r="C32" s="459"/>
      <c r="D32" s="459"/>
      <c r="E32" s="258">
        <v>40909</v>
      </c>
      <c r="F32" s="459"/>
      <c r="G32" s="459"/>
      <c r="H32" s="258">
        <v>41274</v>
      </c>
    </row>
    <row r="33" spans="1:10" ht="15">
      <c r="A33" s="255"/>
      <c r="B33" s="259">
        <v>1</v>
      </c>
      <c r="C33" s="143" t="s">
        <v>24</v>
      </c>
      <c r="D33" s="259"/>
      <c r="E33" s="260">
        <v>0</v>
      </c>
      <c r="F33" s="260">
        <v>0</v>
      </c>
      <c r="G33" s="260">
        <v>0</v>
      </c>
      <c r="H33" s="260">
        <v>0</v>
      </c>
      <c r="J33" s="140"/>
    </row>
    <row r="34" spans="1:8" ht="15">
      <c r="A34" s="255"/>
      <c r="B34" s="259">
        <v>2</v>
      </c>
      <c r="C34" s="143" t="s">
        <v>350</v>
      </c>
      <c r="D34" s="259"/>
      <c r="E34" s="260">
        <v>0</v>
      </c>
      <c r="F34" s="260">
        <v>0</v>
      </c>
      <c r="G34" s="260">
        <v>0</v>
      </c>
      <c r="H34" s="260">
        <v>0</v>
      </c>
    </row>
    <row r="35" spans="1:8" ht="15">
      <c r="A35" s="255"/>
      <c r="B35" s="259">
        <v>3</v>
      </c>
      <c r="C35" s="143" t="s">
        <v>241</v>
      </c>
      <c r="D35" s="259"/>
      <c r="E35" s="260">
        <f>E11-E23</f>
        <v>280028</v>
      </c>
      <c r="F35" s="260">
        <v>0</v>
      </c>
      <c r="G35" s="260">
        <f>G11-G23</f>
        <v>139112</v>
      </c>
      <c r="H35" s="260">
        <f>E35+F35-G35</f>
        <v>140916</v>
      </c>
    </row>
    <row r="36" spans="1:8" ht="15">
      <c r="A36" s="255"/>
      <c r="B36" s="259">
        <v>4</v>
      </c>
      <c r="C36" s="143" t="s">
        <v>351</v>
      </c>
      <c r="D36" s="259"/>
      <c r="E36" s="260">
        <v>0</v>
      </c>
      <c r="F36" s="260">
        <v>0</v>
      </c>
      <c r="G36" s="260">
        <v>0</v>
      </c>
      <c r="H36" s="260">
        <f>E36+F36-G36</f>
        <v>0</v>
      </c>
    </row>
    <row r="37" spans="1:8" ht="15.75" thickBot="1">
      <c r="A37" s="255"/>
      <c r="B37" s="259">
        <v>5</v>
      </c>
      <c r="C37" s="143" t="s">
        <v>352</v>
      </c>
      <c r="D37" s="259"/>
      <c r="E37" s="260">
        <f>E13-E25</f>
        <v>60351</v>
      </c>
      <c r="F37" s="260">
        <v>0</v>
      </c>
      <c r="G37" s="260">
        <f>G13-G25</f>
        <v>3683</v>
      </c>
      <c r="H37" s="260">
        <f>E37+F37-G37</f>
        <v>56668</v>
      </c>
    </row>
    <row r="38" spans="1:11" ht="15.75" thickBot="1">
      <c r="A38" s="255"/>
      <c r="B38" s="261"/>
      <c r="C38" s="262" t="s">
        <v>353</v>
      </c>
      <c r="D38" s="263"/>
      <c r="E38" s="264">
        <f>SUM(E33:E37)</f>
        <v>340379</v>
      </c>
      <c r="F38" s="264">
        <f>SUM(F33:F37)</f>
        <v>0</v>
      </c>
      <c r="G38" s="264">
        <f>SUM(G33:G37)+0.34</f>
        <v>142795.34</v>
      </c>
      <c r="H38" s="264">
        <f>SUM(H33:H37)</f>
        <v>197584</v>
      </c>
      <c r="K38" s="140"/>
    </row>
    <row r="39" spans="1:8" ht="15">
      <c r="A39" s="268"/>
      <c r="B39" s="268"/>
      <c r="C39" s="268"/>
      <c r="D39" s="268"/>
      <c r="E39" s="268"/>
      <c r="F39" s="268"/>
      <c r="G39" s="269"/>
      <c r="H39" s="270"/>
    </row>
    <row r="40" spans="1:11" ht="15">
      <c r="A40" s="255"/>
      <c r="B40" s="255"/>
      <c r="C40" s="255"/>
      <c r="D40" s="255"/>
      <c r="E40" s="271"/>
      <c r="F40" s="124"/>
      <c r="G40" s="124" t="s">
        <v>344</v>
      </c>
      <c r="H40" s="124"/>
      <c r="K40" s="140"/>
    </row>
    <row r="41" spans="1:11" ht="15">
      <c r="A41" s="255"/>
      <c r="B41" s="255"/>
      <c r="C41" s="255"/>
      <c r="D41" s="255"/>
      <c r="E41" s="271"/>
      <c r="F41" s="124"/>
      <c r="G41" s="124" t="s">
        <v>345</v>
      </c>
      <c r="H41" s="124"/>
      <c r="K41" s="140"/>
    </row>
    <row r="42" ht="12.75">
      <c r="J42" s="140"/>
    </row>
    <row r="49" ht="12.75">
      <c r="H49" s="140"/>
    </row>
  </sheetData>
  <sheetProtection/>
  <mergeCells count="18">
    <mergeCell ref="C5:H5"/>
    <mergeCell ref="B7:B8"/>
    <mergeCell ref="C7:C8"/>
    <mergeCell ref="D7:D8"/>
    <mergeCell ref="F7:F8"/>
    <mergeCell ref="G7:G8"/>
    <mergeCell ref="C17:H17"/>
    <mergeCell ref="B19:B20"/>
    <mergeCell ref="C19:C20"/>
    <mergeCell ref="D19:D20"/>
    <mergeCell ref="F19:F20"/>
    <mergeCell ref="G19:G20"/>
    <mergeCell ref="C29:H29"/>
    <mergeCell ref="B31:B32"/>
    <mergeCell ref="C31:C32"/>
    <mergeCell ref="D31:D32"/>
    <mergeCell ref="F31:F32"/>
    <mergeCell ref="G31:G32"/>
  </mergeCells>
  <printOptions/>
  <pageMargins left="0.7" right="0.7" top="0.75" bottom="0.75" header="0.3" footer="0.3"/>
  <pageSetup horizontalDpi="600" verticalDpi="600" orientation="portrait" r:id="rId1"/>
  <ignoredErrors>
    <ignoredError sqref="G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B172">
      <selection activeCell="B1" sqref="B1:K198"/>
    </sheetView>
  </sheetViews>
  <sheetFormatPr defaultColWidth="9.140625" defaultRowHeight="12.75"/>
  <cols>
    <col min="1" max="1" width="1.57421875" style="41" hidden="1" customWidth="1"/>
    <col min="2" max="2" width="2.00390625" style="41" customWidth="1"/>
    <col min="3" max="3" width="4.140625" style="41" customWidth="1"/>
    <col min="4" max="4" width="18.28125" style="41" customWidth="1"/>
    <col min="5" max="5" width="9.28125" style="41" customWidth="1"/>
    <col min="6" max="6" width="9.421875" style="41" customWidth="1"/>
    <col min="7" max="7" width="9.00390625" style="371" customWidth="1"/>
    <col min="8" max="8" width="10.28125" style="41" customWidth="1"/>
    <col min="9" max="9" width="10.421875" style="41" customWidth="1"/>
    <col min="10" max="10" width="10.8515625" style="86" customWidth="1"/>
    <col min="11" max="11" width="13.7109375" style="384" customWidth="1"/>
    <col min="12" max="12" width="9.140625" style="41" customWidth="1"/>
    <col min="13" max="13" width="9.57421875" style="41" bestFit="1" customWidth="1"/>
    <col min="14" max="16384" width="9.140625" style="41" customWidth="1"/>
  </cols>
  <sheetData>
    <row r="1" spans="2:11" s="116" customFormat="1" ht="21.75" customHeight="1">
      <c r="B1" s="117"/>
      <c r="C1" s="117"/>
      <c r="D1" s="117"/>
      <c r="E1" s="391" t="s">
        <v>72</v>
      </c>
      <c r="F1" s="391"/>
      <c r="G1" s="391"/>
      <c r="H1" s="391"/>
      <c r="I1" s="391"/>
      <c r="J1" s="391"/>
      <c r="K1" s="391"/>
    </row>
    <row r="2" spans="2:11" s="116" customFormat="1" ht="13.5" customHeight="1">
      <c r="B2" s="117"/>
      <c r="C2" s="117"/>
      <c r="D2" s="117"/>
      <c r="E2" s="117"/>
      <c r="F2" s="117"/>
      <c r="G2" s="120"/>
      <c r="H2" s="117"/>
      <c r="I2" s="117"/>
      <c r="J2" s="118"/>
      <c r="K2" s="380"/>
    </row>
    <row r="3" spans="2:11" s="116" customFormat="1" ht="13.5" customHeight="1">
      <c r="B3" s="392" t="s">
        <v>164</v>
      </c>
      <c r="C3" s="392"/>
      <c r="D3" s="119" t="s">
        <v>225</v>
      </c>
      <c r="E3" s="117"/>
      <c r="F3" s="117"/>
      <c r="G3" s="120"/>
      <c r="H3" s="117"/>
      <c r="I3" s="120"/>
      <c r="J3" s="121"/>
      <c r="K3" s="380"/>
    </row>
    <row r="4" spans="2:11" ht="13.5" customHeight="1">
      <c r="B4" s="39"/>
      <c r="C4" s="39"/>
      <c r="D4" s="39"/>
      <c r="E4" s="39"/>
      <c r="F4" s="39"/>
      <c r="G4" s="44"/>
      <c r="H4" s="39"/>
      <c r="I4" s="44"/>
      <c r="J4" s="105"/>
      <c r="K4" s="380"/>
    </row>
    <row r="5" spans="2:11" ht="18" customHeight="1">
      <c r="B5" s="39"/>
      <c r="C5" s="39"/>
      <c r="D5" s="39"/>
      <c r="E5" s="110" t="s">
        <v>278</v>
      </c>
      <c r="F5" s="39"/>
      <c r="G5" s="44"/>
      <c r="H5" s="39"/>
      <c r="I5" s="44"/>
      <c r="J5" s="105"/>
      <c r="K5" s="380"/>
    </row>
    <row r="6" spans="2:11" ht="13.5" customHeight="1">
      <c r="B6" s="39"/>
      <c r="C6" s="46" t="s">
        <v>3</v>
      </c>
      <c r="D6" s="47" t="s">
        <v>371</v>
      </c>
      <c r="E6" s="47"/>
      <c r="F6" s="48"/>
      <c r="G6" s="44"/>
      <c r="H6" s="39"/>
      <c r="I6" s="39"/>
      <c r="J6" s="93"/>
      <c r="K6" s="381">
        <f>J15+J44+J55</f>
        <v>317474509</v>
      </c>
    </row>
    <row r="7" spans="2:11" ht="13.5" customHeight="1">
      <c r="B7" s="39"/>
      <c r="C7" s="46"/>
      <c r="D7" s="47"/>
      <c r="E7" s="47"/>
      <c r="F7" s="48"/>
      <c r="G7" s="44"/>
      <c r="H7" s="39"/>
      <c r="I7" s="39"/>
      <c r="J7" s="93"/>
      <c r="K7" s="381"/>
    </row>
    <row r="8" spans="2:11" s="111" customFormat="1" ht="13.5" customHeight="1">
      <c r="B8" s="112"/>
      <c r="C8" s="114">
        <v>1</v>
      </c>
      <c r="D8" s="338" t="s">
        <v>10</v>
      </c>
      <c r="E8" s="115"/>
      <c r="F8" s="112"/>
      <c r="G8" s="368"/>
      <c r="H8" s="112"/>
      <c r="I8" s="45"/>
      <c r="J8" s="92"/>
      <c r="K8" s="381"/>
    </row>
    <row r="9" spans="2:11" s="43" customFormat="1" ht="13.5" customHeight="1">
      <c r="B9" s="78"/>
      <c r="C9" s="58" t="s">
        <v>368</v>
      </c>
      <c r="D9" s="339"/>
      <c r="E9" s="296"/>
      <c r="F9" s="296"/>
      <c r="G9" s="369"/>
      <c r="H9" s="296"/>
      <c r="I9" s="296"/>
      <c r="J9" s="296"/>
      <c r="K9" s="382"/>
    </row>
    <row r="10" spans="2:11" s="43" customFormat="1" ht="13.5" customHeight="1">
      <c r="B10" s="78"/>
      <c r="C10" s="58"/>
      <c r="D10" s="340" t="s">
        <v>392</v>
      </c>
      <c r="E10" s="296"/>
      <c r="F10" s="296"/>
      <c r="G10" s="369"/>
      <c r="H10" s="296"/>
      <c r="I10" s="296"/>
      <c r="J10" s="296"/>
      <c r="K10" s="382"/>
    </row>
    <row r="11" spans="2:11" ht="13.5" customHeight="1">
      <c r="B11" s="39"/>
      <c r="C11" s="39"/>
      <c r="D11" s="39"/>
      <c r="E11" s="39"/>
      <c r="F11" s="39"/>
      <c r="G11" s="44"/>
      <c r="H11" s="39"/>
      <c r="I11" s="39"/>
      <c r="J11" s="93"/>
      <c r="K11" s="380"/>
    </row>
    <row r="12" spans="2:11" ht="13.5" customHeight="1">
      <c r="B12" s="39"/>
      <c r="C12" s="42">
        <v>2</v>
      </c>
      <c r="D12" s="40" t="s">
        <v>153</v>
      </c>
      <c r="E12" s="49"/>
      <c r="F12" s="39"/>
      <c r="G12" s="44"/>
      <c r="H12" s="39"/>
      <c r="I12" s="39"/>
      <c r="J12" s="93"/>
      <c r="K12" s="380"/>
    </row>
    <row r="13" spans="2:11" ht="13.5" customHeight="1">
      <c r="B13" s="39"/>
      <c r="C13" s="39"/>
      <c r="D13" s="39"/>
      <c r="E13" s="39" t="s">
        <v>227</v>
      </c>
      <c r="F13" s="39"/>
      <c r="G13" s="44"/>
      <c r="H13" s="39"/>
      <c r="I13" s="39"/>
      <c r="J13" s="93"/>
      <c r="K13" s="380"/>
    </row>
    <row r="14" spans="2:11" ht="13.5" customHeight="1">
      <c r="B14" s="39"/>
      <c r="C14" s="39"/>
      <c r="D14" s="39"/>
      <c r="E14" s="39"/>
      <c r="F14" s="39"/>
      <c r="G14" s="44"/>
      <c r="H14" s="39"/>
      <c r="I14" s="39"/>
      <c r="J14" s="93"/>
      <c r="K14" s="380"/>
    </row>
    <row r="15" spans="2:13" ht="13.5" customHeight="1">
      <c r="B15" s="39"/>
      <c r="C15" s="42">
        <v>3</v>
      </c>
      <c r="D15" s="40" t="s">
        <v>154</v>
      </c>
      <c r="E15" s="49"/>
      <c r="F15" s="39"/>
      <c r="G15" s="370" t="s">
        <v>228</v>
      </c>
      <c r="H15" s="76"/>
      <c r="I15" s="39"/>
      <c r="J15" s="92">
        <f>I17+I24+I34+I42</f>
        <v>293824452</v>
      </c>
      <c r="K15" s="383"/>
      <c r="M15" s="86"/>
    </row>
    <row r="16" spans="2:13" ht="13.5" customHeight="1">
      <c r="B16" s="39"/>
      <c r="C16" s="42"/>
      <c r="D16" s="40"/>
      <c r="E16" s="49"/>
      <c r="F16" s="39"/>
      <c r="G16" s="370"/>
      <c r="H16" s="76"/>
      <c r="I16" s="39"/>
      <c r="J16" s="92"/>
      <c r="K16" s="383"/>
      <c r="M16" s="86"/>
    </row>
    <row r="17" spans="2:11" ht="13.5" customHeight="1">
      <c r="B17" s="39"/>
      <c r="C17" s="204" t="s">
        <v>117</v>
      </c>
      <c r="D17" s="58" t="s">
        <v>155</v>
      </c>
      <c r="E17" s="39"/>
      <c r="F17" s="39"/>
      <c r="G17" s="44" t="s">
        <v>228</v>
      </c>
      <c r="I17" s="109">
        <f>Aktivet!G12</f>
        <v>289120556</v>
      </c>
      <c r="J17" s="41"/>
      <c r="K17" s="380"/>
    </row>
    <row r="18" spans="2:11" ht="13.5" customHeight="1">
      <c r="B18" s="39"/>
      <c r="C18" s="103" t="s">
        <v>372</v>
      </c>
      <c r="D18" s="58" t="s">
        <v>358</v>
      </c>
      <c r="E18" s="39"/>
      <c r="F18" s="39"/>
      <c r="G18" s="44" t="s">
        <v>228</v>
      </c>
      <c r="H18" s="109">
        <v>288638876</v>
      </c>
      <c r="J18" s="312"/>
      <c r="K18" s="381"/>
    </row>
    <row r="19" spans="2:13" ht="13.5" customHeight="1">
      <c r="B19" s="39"/>
      <c r="C19" s="341"/>
      <c r="D19" s="41" t="s">
        <v>383</v>
      </c>
      <c r="E19" s="39"/>
      <c r="F19" s="39"/>
      <c r="G19" s="44"/>
      <c r="H19" s="109"/>
      <c r="J19" s="312"/>
      <c r="K19" s="381"/>
      <c r="M19" s="86"/>
    </row>
    <row r="20" spans="2:13" ht="13.5" customHeight="1">
      <c r="B20" s="39"/>
      <c r="C20" s="103"/>
      <c r="D20" s="58" t="s">
        <v>357</v>
      </c>
      <c r="E20" s="39"/>
      <c r="F20" s="39"/>
      <c r="H20" s="307"/>
      <c r="J20" s="312"/>
      <c r="K20" s="381"/>
      <c r="M20" s="86"/>
    </row>
    <row r="21" spans="2:13" ht="13.5" customHeight="1">
      <c r="B21" s="39"/>
      <c r="C21" s="103" t="s">
        <v>372</v>
      </c>
      <c r="D21" s="58" t="s">
        <v>365</v>
      </c>
      <c r="E21" s="39"/>
      <c r="F21" s="39"/>
      <c r="G21" s="44" t="s">
        <v>228</v>
      </c>
      <c r="H21" s="109">
        <v>481680</v>
      </c>
      <c r="J21" s="312"/>
      <c r="K21" s="381"/>
      <c r="M21" s="86"/>
    </row>
    <row r="22" spans="2:13" ht="13.5" customHeight="1">
      <c r="B22" s="39"/>
      <c r="C22" s="83" t="s">
        <v>117</v>
      </c>
      <c r="D22" s="61" t="s">
        <v>266</v>
      </c>
      <c r="E22" s="39"/>
      <c r="G22" s="44" t="s">
        <v>272</v>
      </c>
      <c r="I22" s="307"/>
      <c r="J22" s="312"/>
      <c r="K22" s="380"/>
      <c r="M22" s="86"/>
    </row>
    <row r="23" spans="2:13" ht="13.5" customHeight="1">
      <c r="B23" s="39"/>
      <c r="C23" s="83"/>
      <c r="D23" s="61"/>
      <c r="E23" s="39"/>
      <c r="G23" s="44"/>
      <c r="I23" s="307"/>
      <c r="J23" s="312"/>
      <c r="K23" s="380"/>
      <c r="M23" s="86"/>
    </row>
    <row r="24" spans="2:11" ht="13.5" customHeight="1">
      <c r="B24" s="39"/>
      <c r="C24" s="204" t="s">
        <v>117</v>
      </c>
      <c r="D24" s="58" t="s">
        <v>119</v>
      </c>
      <c r="E24" s="39"/>
      <c r="G24" s="44"/>
      <c r="H24" s="76" t="s">
        <v>228</v>
      </c>
      <c r="I24" s="312">
        <f>Aktivet!G14</f>
        <v>1007295</v>
      </c>
      <c r="K24" s="383"/>
    </row>
    <row r="25" spans="2:11" ht="13.5" customHeight="1">
      <c r="B25" s="39"/>
      <c r="C25" s="83"/>
      <c r="D25" s="77" t="s">
        <v>231</v>
      </c>
      <c r="E25" s="77"/>
      <c r="F25" s="307"/>
      <c r="G25" s="63" t="s">
        <v>228</v>
      </c>
      <c r="H25" s="308">
        <f>Aktivet!H14</f>
        <v>1174516</v>
      </c>
      <c r="J25" s="342"/>
      <c r="K25" s="380"/>
    </row>
    <row r="26" spans="2:11" ht="13.5" customHeight="1">
      <c r="B26" s="39"/>
      <c r="C26" s="39"/>
      <c r="D26" s="77" t="s">
        <v>304</v>
      </c>
      <c r="E26" s="77"/>
      <c r="F26" s="307"/>
      <c r="G26" s="63" t="s">
        <v>228</v>
      </c>
      <c r="H26" s="309">
        <v>214528</v>
      </c>
      <c r="J26" s="342"/>
      <c r="K26" s="380"/>
    </row>
    <row r="27" spans="2:11" ht="13.5" customHeight="1">
      <c r="B27" s="39"/>
      <c r="C27" s="39"/>
      <c r="D27" s="77" t="s">
        <v>384</v>
      </c>
      <c r="E27" s="77"/>
      <c r="F27" s="307"/>
      <c r="G27" s="63" t="s">
        <v>228</v>
      </c>
      <c r="H27" s="310">
        <f>H25-H26</f>
        <v>959988</v>
      </c>
      <c r="J27" s="342"/>
      <c r="K27" s="380"/>
    </row>
    <row r="28" spans="2:11" ht="13.5" customHeight="1">
      <c r="B28" s="39"/>
      <c r="C28" s="39"/>
      <c r="D28" s="77" t="s">
        <v>229</v>
      </c>
      <c r="E28" s="77"/>
      <c r="F28" s="307"/>
      <c r="G28" s="63" t="s">
        <v>228</v>
      </c>
      <c r="H28" s="308">
        <v>54048</v>
      </c>
      <c r="J28" s="342"/>
      <c r="K28" s="380"/>
    </row>
    <row r="29" spans="2:11" ht="13.5" customHeight="1">
      <c r="B29" s="39"/>
      <c r="C29" s="39"/>
      <c r="D29" s="77" t="s">
        <v>230</v>
      </c>
      <c r="E29" s="77"/>
      <c r="F29" s="307"/>
      <c r="G29" s="63" t="s">
        <v>228</v>
      </c>
      <c r="H29" s="311">
        <f>'Rez.1'!F27</f>
        <v>6741</v>
      </c>
      <c r="J29" s="342"/>
      <c r="K29" s="380"/>
    </row>
    <row r="30" spans="2:11" ht="13.5" customHeight="1">
      <c r="B30" s="39"/>
      <c r="C30" s="39"/>
      <c r="D30" s="77" t="s">
        <v>393</v>
      </c>
      <c r="E30" s="77"/>
      <c r="F30" s="307"/>
      <c r="G30" s="65" t="s">
        <v>228</v>
      </c>
      <c r="H30" s="310">
        <f>H25+H28-H26-H29</f>
        <v>1007295</v>
      </c>
      <c r="J30" s="342"/>
      <c r="K30" s="380"/>
    </row>
    <row r="31" spans="2:11" ht="13.5" customHeight="1">
      <c r="B31" s="39"/>
      <c r="C31" s="39"/>
      <c r="D31" s="50" t="s">
        <v>394</v>
      </c>
      <c r="E31" s="39"/>
      <c r="F31" s="62"/>
      <c r="G31" s="372"/>
      <c r="J31" s="342"/>
      <c r="K31" s="380"/>
    </row>
    <row r="32" spans="2:11" ht="13.5" customHeight="1">
      <c r="B32" s="39"/>
      <c r="C32" s="39"/>
      <c r="D32" s="50" t="s">
        <v>386</v>
      </c>
      <c r="E32" s="39"/>
      <c r="F32" s="62"/>
      <c r="G32" s="372"/>
      <c r="J32" s="342"/>
      <c r="K32" s="380"/>
    </row>
    <row r="33" spans="2:11" ht="13.5" customHeight="1">
      <c r="B33" s="39"/>
      <c r="C33" s="39"/>
      <c r="D33" s="39" t="s">
        <v>385</v>
      </c>
      <c r="E33" s="39"/>
      <c r="F33" s="62"/>
      <c r="G33" s="372"/>
      <c r="J33" s="342"/>
      <c r="K33" s="380"/>
    </row>
    <row r="34" spans="2:11" ht="13.5" customHeight="1">
      <c r="B34" s="39"/>
      <c r="C34" s="57" t="s">
        <v>117</v>
      </c>
      <c r="D34" s="58" t="s">
        <v>309</v>
      </c>
      <c r="E34" s="39"/>
      <c r="F34" s="39"/>
      <c r="G34" s="371" t="s">
        <v>272</v>
      </c>
      <c r="H34" s="76"/>
      <c r="I34" s="343">
        <f>Aktivet!G15</f>
        <v>0</v>
      </c>
      <c r="K34" s="380"/>
    </row>
    <row r="35" spans="2:11" ht="13.5" customHeight="1">
      <c r="B35" s="39"/>
      <c r="C35" s="75" t="s">
        <v>275</v>
      </c>
      <c r="D35" s="39" t="s">
        <v>269</v>
      </c>
      <c r="E35" s="39"/>
      <c r="F35" s="39"/>
      <c r="G35" s="44" t="s">
        <v>228</v>
      </c>
      <c r="H35" s="122">
        <f>Aktivet!H15</f>
        <v>59239</v>
      </c>
      <c r="K35" s="380"/>
    </row>
    <row r="36" spans="2:11" ht="13.5" customHeight="1">
      <c r="B36" s="39"/>
      <c r="C36" s="75" t="s">
        <v>275</v>
      </c>
      <c r="D36" s="77" t="s">
        <v>270</v>
      </c>
      <c r="E36" s="77"/>
      <c r="F36" s="77"/>
      <c r="G36" s="63" t="s">
        <v>228</v>
      </c>
      <c r="H36" s="303">
        <v>3666.67</v>
      </c>
      <c r="K36" s="380"/>
    </row>
    <row r="37" spans="2:11" ht="13.5" customHeight="1">
      <c r="B37" s="39"/>
      <c r="C37" s="75" t="s">
        <v>275</v>
      </c>
      <c r="D37" s="77" t="s">
        <v>410</v>
      </c>
      <c r="E37" s="77"/>
      <c r="F37" s="77"/>
      <c r="G37" s="63"/>
      <c r="H37" s="303">
        <v>44761</v>
      </c>
      <c r="K37" s="380"/>
    </row>
    <row r="38" spans="2:11" ht="13.5" customHeight="1">
      <c r="B38" s="39"/>
      <c r="C38" s="75" t="s">
        <v>275</v>
      </c>
      <c r="D38" s="302" t="s">
        <v>232</v>
      </c>
      <c r="E38" s="77"/>
      <c r="F38" s="77"/>
      <c r="G38" s="63" t="s">
        <v>228</v>
      </c>
      <c r="H38" s="303">
        <f>'Rez.1'!F7*0.2</f>
        <v>61020</v>
      </c>
      <c r="K38" s="380"/>
    </row>
    <row r="39" spans="2:11" ht="13.5" customHeight="1">
      <c r="B39" s="39"/>
      <c r="C39" s="75" t="s">
        <v>275</v>
      </c>
      <c r="D39" s="302" t="s">
        <v>387</v>
      </c>
      <c r="E39" s="77"/>
      <c r="F39" s="77"/>
      <c r="G39" s="63"/>
      <c r="H39" s="304">
        <v>42875</v>
      </c>
      <c r="K39" s="380"/>
    </row>
    <row r="40" spans="2:13" ht="13.5" customHeight="1">
      <c r="B40" s="39"/>
      <c r="C40" s="75" t="s">
        <v>275</v>
      </c>
      <c r="D40" s="77" t="s">
        <v>268</v>
      </c>
      <c r="E40" s="77"/>
      <c r="F40" s="77"/>
      <c r="G40" s="63" t="s">
        <v>228</v>
      </c>
      <c r="H40" s="305">
        <f>H35+H36+H39-H38-H37</f>
        <v>-0.33000000000174623</v>
      </c>
      <c r="K40" s="380"/>
      <c r="M40" s="86"/>
    </row>
    <row r="41" spans="2:13" ht="13.5" customHeight="1">
      <c r="B41" s="39"/>
      <c r="C41" s="75"/>
      <c r="D41" s="77"/>
      <c r="E41" s="77"/>
      <c r="F41" s="77"/>
      <c r="G41" s="63"/>
      <c r="H41" s="306"/>
      <c r="K41" s="380"/>
      <c r="M41" s="86"/>
    </row>
    <row r="42" spans="2:11" ht="13.5" customHeight="1">
      <c r="B42" s="49"/>
      <c r="C42" s="83" t="s">
        <v>117</v>
      </c>
      <c r="D42" s="58" t="s">
        <v>15</v>
      </c>
      <c r="E42" s="49"/>
      <c r="F42" s="313"/>
      <c r="G42" s="66"/>
      <c r="H42" s="76" t="s">
        <v>228</v>
      </c>
      <c r="I42" s="128">
        <f>Aktivet!G17</f>
        <v>3696601</v>
      </c>
      <c r="K42" s="380"/>
    </row>
    <row r="43" spans="2:11" ht="13.5" customHeight="1">
      <c r="B43" s="39"/>
      <c r="C43" s="75"/>
      <c r="D43" s="77"/>
      <c r="E43" s="77"/>
      <c r="F43" s="77"/>
      <c r="G43" s="63"/>
      <c r="H43" s="306"/>
      <c r="K43" s="380"/>
    </row>
    <row r="44" spans="2:10" ht="13.5" customHeight="1">
      <c r="B44" s="39"/>
      <c r="C44" s="46">
        <v>4</v>
      </c>
      <c r="D44" s="64" t="s">
        <v>11</v>
      </c>
      <c r="E44" s="63"/>
      <c r="F44" s="44"/>
      <c r="G44" s="44"/>
      <c r="H44" s="39"/>
      <c r="J44" s="336">
        <f>I45</f>
        <v>1438599</v>
      </c>
    </row>
    <row r="45" spans="2:11" ht="13.5" customHeight="1">
      <c r="B45" s="39"/>
      <c r="C45" s="83" t="s">
        <v>117</v>
      </c>
      <c r="D45" s="65" t="s">
        <v>12</v>
      </c>
      <c r="E45" s="63"/>
      <c r="F45" s="44"/>
      <c r="G45" s="44"/>
      <c r="H45" s="76" t="s">
        <v>228</v>
      </c>
      <c r="I45" s="60">
        <f>Aktivet!G20</f>
        <v>1438599</v>
      </c>
      <c r="K45" s="380"/>
    </row>
    <row r="46" spans="2:14" ht="13.5" customHeight="1">
      <c r="B46" s="39"/>
      <c r="C46" s="83"/>
      <c r="D46" s="65" t="s">
        <v>388</v>
      </c>
      <c r="E46" s="63"/>
      <c r="F46" s="44"/>
      <c r="G46" s="44"/>
      <c r="I46" s="60"/>
      <c r="K46" s="380"/>
      <c r="N46" s="86"/>
    </row>
    <row r="47" spans="2:11" ht="13.5" customHeight="1">
      <c r="B47" s="39"/>
      <c r="C47" s="83"/>
      <c r="D47" s="65" t="s">
        <v>305</v>
      </c>
      <c r="E47" s="63"/>
      <c r="F47" s="44"/>
      <c r="G47" s="44"/>
      <c r="I47" s="60"/>
      <c r="K47" s="380"/>
    </row>
    <row r="48" spans="2:11" ht="13.5" customHeight="1">
      <c r="B48" s="39"/>
      <c r="C48" s="39"/>
      <c r="D48" s="50"/>
      <c r="E48" s="39"/>
      <c r="F48" s="39"/>
      <c r="G48" s="44"/>
      <c r="H48" s="39"/>
      <c r="I48" s="85"/>
      <c r="J48" s="79"/>
      <c r="K48" s="380"/>
    </row>
    <row r="49" spans="2:11" ht="13.5" customHeight="1">
      <c r="B49" s="39"/>
      <c r="C49" s="46">
        <v>5</v>
      </c>
      <c r="D49" s="64" t="s">
        <v>157</v>
      </c>
      <c r="E49" s="49"/>
      <c r="F49" s="39"/>
      <c r="G49" s="44"/>
      <c r="H49" s="76" t="s">
        <v>233</v>
      </c>
      <c r="I49" s="86"/>
      <c r="J49" s="79"/>
      <c r="K49" s="380"/>
    </row>
    <row r="50" spans="2:11" ht="13.5" customHeight="1">
      <c r="B50" s="39"/>
      <c r="C50" s="46">
        <v>6</v>
      </c>
      <c r="D50" s="64" t="s">
        <v>158</v>
      </c>
      <c r="E50" s="49"/>
      <c r="F50" s="39"/>
      <c r="G50" s="44"/>
      <c r="H50" s="76" t="s">
        <v>233</v>
      </c>
      <c r="I50" s="85"/>
      <c r="J50" s="79"/>
      <c r="K50" s="380"/>
    </row>
    <row r="51" spans="2:11" ht="13.5" customHeight="1">
      <c r="B51" s="39"/>
      <c r="C51" s="46"/>
      <c r="D51" s="64"/>
      <c r="E51" s="49"/>
      <c r="F51" s="39"/>
      <c r="G51" s="44"/>
      <c r="H51" s="76"/>
      <c r="I51" s="85"/>
      <c r="J51" s="79"/>
      <c r="K51" s="380"/>
    </row>
    <row r="52" spans="2:11" ht="10.5" customHeight="1">
      <c r="B52" s="39"/>
      <c r="C52" s="46"/>
      <c r="D52" s="64"/>
      <c r="E52" s="49"/>
      <c r="F52" s="39"/>
      <c r="G52" s="44"/>
      <c r="H52" s="76"/>
      <c r="I52" s="85"/>
      <c r="J52" s="79"/>
      <c r="K52" s="380"/>
    </row>
    <row r="53" spans="2:11" ht="10.5" customHeight="1">
      <c r="B53" s="39"/>
      <c r="C53" s="46"/>
      <c r="D53" s="64"/>
      <c r="E53" s="49"/>
      <c r="F53" s="39"/>
      <c r="G53" s="44"/>
      <c r="H53" s="76"/>
      <c r="I53" s="85"/>
      <c r="J53" s="79"/>
      <c r="K53" s="380"/>
    </row>
    <row r="54" spans="2:11" ht="10.5" customHeight="1">
      <c r="B54" s="39"/>
      <c r="C54" s="46"/>
      <c r="D54" s="64"/>
      <c r="E54" s="49"/>
      <c r="F54" s="39"/>
      <c r="G54" s="44"/>
      <c r="H54" s="76"/>
      <c r="I54" s="85"/>
      <c r="J54" s="79"/>
      <c r="K54" s="380"/>
    </row>
    <row r="55" spans="2:10" ht="17.25" customHeight="1">
      <c r="B55" s="39"/>
      <c r="C55" s="46">
        <v>7</v>
      </c>
      <c r="D55" s="64" t="s">
        <v>16</v>
      </c>
      <c r="E55" s="49"/>
      <c r="F55" s="39"/>
      <c r="G55" s="44"/>
      <c r="H55" s="89" t="s">
        <v>226</v>
      </c>
      <c r="I55" s="86"/>
      <c r="J55" s="337">
        <f>I56</f>
        <v>22211458</v>
      </c>
    </row>
    <row r="56" spans="2:11" ht="13.5" customHeight="1">
      <c r="B56" s="39"/>
      <c r="C56" s="57" t="s">
        <v>117</v>
      </c>
      <c r="D56" s="49" t="s">
        <v>159</v>
      </c>
      <c r="E56" s="39"/>
      <c r="F56" s="39"/>
      <c r="G56" s="44"/>
      <c r="H56" s="76" t="s">
        <v>226</v>
      </c>
      <c r="I56" s="60">
        <f>Aktivet!G29</f>
        <v>22211458</v>
      </c>
      <c r="K56" s="381"/>
    </row>
    <row r="57" spans="2:11" ht="13.5" customHeight="1">
      <c r="B57" s="39"/>
      <c r="C57" s="39"/>
      <c r="D57" s="50" t="s">
        <v>306</v>
      </c>
      <c r="E57" s="50"/>
      <c r="F57" s="50"/>
      <c r="G57" s="373"/>
      <c r="H57" s="50"/>
      <c r="I57" s="62"/>
      <c r="J57" s="93"/>
      <c r="K57" s="380"/>
    </row>
    <row r="58" spans="2:11" ht="13.5" customHeight="1">
      <c r="B58" s="39"/>
      <c r="C58" s="39"/>
      <c r="D58" s="50" t="s">
        <v>307</v>
      </c>
      <c r="E58" s="50"/>
      <c r="F58" s="50"/>
      <c r="G58" s="373"/>
      <c r="H58" s="50"/>
      <c r="I58" s="62"/>
      <c r="J58" s="93"/>
      <c r="K58" s="380"/>
    </row>
    <row r="59" spans="2:11" ht="13.5" customHeight="1">
      <c r="B59" s="39"/>
      <c r="C59" s="39"/>
      <c r="D59" s="50" t="s">
        <v>389</v>
      </c>
      <c r="E59" s="50"/>
      <c r="F59" s="50"/>
      <c r="G59" s="373"/>
      <c r="H59" s="50"/>
      <c r="I59" s="62"/>
      <c r="J59" s="93"/>
      <c r="K59" s="380"/>
    </row>
    <row r="60" spans="2:11" ht="13.5" customHeight="1">
      <c r="B60" s="39"/>
      <c r="C60" s="39"/>
      <c r="D60" s="50" t="s">
        <v>399</v>
      </c>
      <c r="E60" s="50"/>
      <c r="F60" s="50"/>
      <c r="G60" s="373"/>
      <c r="H60" s="50"/>
      <c r="I60" s="62"/>
      <c r="J60" s="93"/>
      <c r="K60" s="380"/>
    </row>
    <row r="61" spans="2:11" ht="13.5" customHeight="1">
      <c r="B61" s="39"/>
      <c r="C61" s="39"/>
      <c r="D61" s="58" t="s">
        <v>398</v>
      </c>
      <c r="E61" s="50"/>
      <c r="F61" s="50"/>
      <c r="G61" s="373"/>
      <c r="H61" s="50"/>
      <c r="I61" s="62"/>
      <c r="J61" s="93"/>
      <c r="K61" s="380"/>
    </row>
    <row r="62" spans="2:11" ht="13.5" customHeight="1">
      <c r="B62" s="39"/>
      <c r="C62" s="39"/>
      <c r="D62" s="58" t="s">
        <v>308</v>
      </c>
      <c r="E62" s="50"/>
      <c r="G62" s="374" t="s">
        <v>226</v>
      </c>
      <c r="H62" s="90">
        <v>1510910</v>
      </c>
      <c r="I62" s="62"/>
      <c r="J62" s="93"/>
      <c r="K62" s="380"/>
    </row>
    <row r="63" spans="2:11" ht="13.5" customHeight="1">
      <c r="B63" s="39"/>
      <c r="C63" s="39"/>
      <c r="D63" s="58" t="s">
        <v>390</v>
      </c>
      <c r="E63" s="50"/>
      <c r="G63" s="374" t="s">
        <v>226</v>
      </c>
      <c r="H63" s="90">
        <v>175380</v>
      </c>
      <c r="I63" s="62"/>
      <c r="J63" s="93"/>
      <c r="K63" s="380"/>
    </row>
    <row r="64" spans="2:11" ht="13.5" customHeight="1">
      <c r="B64" s="39"/>
      <c r="C64" s="39"/>
      <c r="D64" s="49"/>
      <c r="E64" s="39"/>
      <c r="F64" s="39"/>
      <c r="G64" s="44"/>
      <c r="H64" s="39"/>
      <c r="I64" s="62"/>
      <c r="J64" s="93"/>
      <c r="K64" s="380"/>
    </row>
    <row r="65" spans="2:11" ht="13.5" customHeight="1">
      <c r="B65" s="39"/>
      <c r="C65" s="45" t="s">
        <v>4</v>
      </c>
      <c r="D65" s="45" t="s">
        <v>234</v>
      </c>
      <c r="E65" s="39"/>
      <c r="F65" s="39"/>
      <c r="G65" s="44"/>
      <c r="H65" s="76" t="s">
        <v>226</v>
      </c>
      <c r="J65" s="93"/>
      <c r="K65" s="381">
        <f>J67</f>
        <v>197584</v>
      </c>
    </row>
    <row r="66" spans="2:11" ht="13.5" customHeight="1">
      <c r="B66" s="39"/>
      <c r="C66" s="45">
        <v>1</v>
      </c>
      <c r="D66" s="67" t="s">
        <v>18</v>
      </c>
      <c r="E66" s="39"/>
      <c r="F66" s="39"/>
      <c r="G66" s="44"/>
      <c r="H66" s="76" t="s">
        <v>233</v>
      </c>
      <c r="J66" s="93"/>
      <c r="K66" s="380"/>
    </row>
    <row r="67" spans="2:11" ht="13.5" customHeight="1">
      <c r="B67" s="39"/>
      <c r="C67" s="45">
        <v>2</v>
      </c>
      <c r="D67" s="45" t="s">
        <v>19</v>
      </c>
      <c r="E67" s="39"/>
      <c r="F67" s="39"/>
      <c r="G67" s="44"/>
      <c r="H67" s="76" t="s">
        <v>226</v>
      </c>
      <c r="J67" s="93">
        <f>G73</f>
        <v>197584</v>
      </c>
      <c r="K67" s="381"/>
    </row>
    <row r="68" spans="2:11" ht="13.5" customHeight="1">
      <c r="B68" s="39"/>
      <c r="C68" s="39"/>
      <c r="D68" s="39"/>
      <c r="E68" s="39" t="s">
        <v>235</v>
      </c>
      <c r="F68" s="39"/>
      <c r="G68" s="44"/>
      <c r="H68" s="39"/>
      <c r="I68" s="39"/>
      <c r="J68" s="93"/>
      <c r="K68" s="380"/>
    </row>
    <row r="69" spans="2:11" ht="13.5" customHeight="1">
      <c r="B69" s="39"/>
      <c r="C69" s="395" t="s">
        <v>2</v>
      </c>
      <c r="D69" s="395" t="s">
        <v>64</v>
      </c>
      <c r="E69" s="388" t="s">
        <v>236</v>
      </c>
      <c r="F69" s="389"/>
      <c r="G69" s="390"/>
      <c r="H69" s="388" t="s">
        <v>237</v>
      </c>
      <c r="I69" s="389"/>
      <c r="J69" s="390"/>
      <c r="K69" s="380"/>
    </row>
    <row r="70" spans="2:11" ht="13.5" customHeight="1">
      <c r="B70" s="39"/>
      <c r="C70" s="395"/>
      <c r="D70" s="395"/>
      <c r="E70" s="68" t="s">
        <v>238</v>
      </c>
      <c r="F70" s="68" t="s">
        <v>239</v>
      </c>
      <c r="G70" s="55" t="s">
        <v>240</v>
      </c>
      <c r="H70" s="68" t="s">
        <v>238</v>
      </c>
      <c r="I70" s="68" t="s">
        <v>239</v>
      </c>
      <c r="J70" s="107" t="s">
        <v>240</v>
      </c>
      <c r="K70" s="380"/>
    </row>
    <row r="71" spans="2:11" ht="13.5" customHeight="1">
      <c r="B71" s="39"/>
      <c r="C71" s="69">
        <v>1</v>
      </c>
      <c r="D71" s="70" t="s">
        <v>241</v>
      </c>
      <c r="E71" s="96">
        <f>AAM!H11</f>
        <v>150920</v>
      </c>
      <c r="F71" s="97">
        <f>AAM!H23</f>
        <v>10004</v>
      </c>
      <c r="G71" s="375">
        <f>E71-F71</f>
        <v>140916</v>
      </c>
      <c r="H71" s="96">
        <v>309053</v>
      </c>
      <c r="I71" s="97">
        <v>29025</v>
      </c>
      <c r="J71" s="98">
        <v>280028</v>
      </c>
      <c r="K71" s="380"/>
    </row>
    <row r="72" spans="2:11" ht="13.5" customHeight="1">
      <c r="B72" s="39"/>
      <c r="C72" s="69">
        <v>2</v>
      </c>
      <c r="D72" s="70" t="s">
        <v>242</v>
      </c>
      <c r="E72" s="96">
        <f>AAM!H13</f>
        <v>67678</v>
      </c>
      <c r="F72" s="97">
        <f>AAM!H25</f>
        <v>11010</v>
      </c>
      <c r="G72" s="375">
        <f>E72-F72</f>
        <v>56668</v>
      </c>
      <c r="H72" s="96">
        <v>67678</v>
      </c>
      <c r="I72" s="97">
        <v>19927</v>
      </c>
      <c r="J72" s="98">
        <v>47751</v>
      </c>
      <c r="K72" s="380"/>
    </row>
    <row r="73" spans="2:11" s="71" customFormat="1" ht="13.5" customHeight="1">
      <c r="B73" s="45"/>
      <c r="C73" s="72"/>
      <c r="D73" s="73" t="s">
        <v>62</v>
      </c>
      <c r="E73" s="99">
        <f>SUM(E71:E72)</f>
        <v>218598</v>
      </c>
      <c r="F73" s="99">
        <f>SUM(F71:F72)</f>
        <v>21014</v>
      </c>
      <c r="G73" s="376">
        <f>SUM(G71:G72)</f>
        <v>197584</v>
      </c>
      <c r="H73" s="99">
        <v>376731</v>
      </c>
      <c r="I73" s="99">
        <v>48952</v>
      </c>
      <c r="J73" s="99">
        <v>327779</v>
      </c>
      <c r="K73" s="381"/>
    </row>
    <row r="74" spans="2:11" ht="13.5" customHeight="1">
      <c r="B74" s="39"/>
      <c r="C74" s="45">
        <v>3</v>
      </c>
      <c r="D74" s="45" t="s">
        <v>20</v>
      </c>
      <c r="E74" s="39"/>
      <c r="F74" s="39"/>
      <c r="G74" s="44"/>
      <c r="H74" s="39" t="s">
        <v>233</v>
      </c>
      <c r="J74" s="92"/>
      <c r="K74" s="380"/>
    </row>
    <row r="75" spans="2:11" ht="13.5" customHeight="1">
      <c r="B75" s="39"/>
      <c r="C75" s="45">
        <v>4</v>
      </c>
      <c r="D75" s="45" t="s">
        <v>21</v>
      </c>
      <c r="E75" s="39"/>
      <c r="F75" s="39"/>
      <c r="G75" s="44"/>
      <c r="H75" s="39" t="s">
        <v>233</v>
      </c>
      <c r="J75" s="92"/>
      <c r="K75" s="380"/>
    </row>
    <row r="76" spans="2:11" ht="13.5" customHeight="1">
      <c r="B76" s="39"/>
      <c r="C76" s="45">
        <v>5</v>
      </c>
      <c r="D76" s="45" t="s">
        <v>22</v>
      </c>
      <c r="E76" s="39"/>
      <c r="F76" s="39"/>
      <c r="G76" s="44"/>
      <c r="H76" s="39" t="s">
        <v>233</v>
      </c>
      <c r="J76" s="92"/>
      <c r="K76" s="380"/>
    </row>
    <row r="77" spans="2:11" ht="13.5" customHeight="1">
      <c r="B77" s="39"/>
      <c r="C77" s="45">
        <v>6</v>
      </c>
      <c r="D77" s="45" t="s">
        <v>23</v>
      </c>
      <c r="E77" s="39"/>
      <c r="F77" s="39"/>
      <c r="G77" s="44"/>
      <c r="H77" s="39" t="s">
        <v>233</v>
      </c>
      <c r="J77" s="92"/>
      <c r="K77" s="380"/>
    </row>
    <row r="78" spans="2:13" s="124" customFormat="1" ht="25.5" customHeight="1">
      <c r="B78" s="125"/>
      <c r="C78" s="133"/>
      <c r="D78" s="133" t="s">
        <v>267</v>
      </c>
      <c r="E78" s="125"/>
      <c r="F78" s="125"/>
      <c r="G78" s="377"/>
      <c r="H78" s="125"/>
      <c r="I78" s="134"/>
      <c r="J78" s="126"/>
      <c r="K78" s="381">
        <f>K65+K6</f>
        <v>317672093</v>
      </c>
      <c r="M78" s="344">
        <f>K78-Aktivet!G42</f>
        <v>0</v>
      </c>
    </row>
    <row r="79" spans="2:11" s="124" customFormat="1" ht="13.5" customHeight="1">
      <c r="B79" s="125"/>
      <c r="C79" s="133"/>
      <c r="D79" s="133"/>
      <c r="E79" s="125"/>
      <c r="F79" s="125"/>
      <c r="G79" s="377"/>
      <c r="H79" s="125"/>
      <c r="I79" s="134"/>
      <c r="J79" s="126"/>
      <c r="K79" s="381"/>
    </row>
    <row r="80" spans="2:11" s="124" customFormat="1" ht="13.5" customHeight="1">
      <c r="B80" s="125"/>
      <c r="C80" s="133"/>
      <c r="D80" s="133"/>
      <c r="E80" s="125"/>
      <c r="F80" s="125"/>
      <c r="G80" s="377"/>
      <c r="H80" s="125"/>
      <c r="I80" s="134"/>
      <c r="J80" s="126"/>
      <c r="K80" s="381"/>
    </row>
    <row r="81" spans="2:11" ht="23.25" customHeight="1">
      <c r="B81" s="39"/>
      <c r="C81" s="45"/>
      <c r="D81" s="45"/>
      <c r="E81" s="39"/>
      <c r="F81" s="110" t="s">
        <v>279</v>
      </c>
      <c r="G81" s="44"/>
      <c r="H81" s="39"/>
      <c r="I81" s="62"/>
      <c r="J81" s="92"/>
      <c r="K81" s="380"/>
    </row>
    <row r="82" spans="2:11" ht="16.5" customHeight="1">
      <c r="B82" s="39"/>
      <c r="C82" s="74" t="s">
        <v>3</v>
      </c>
      <c r="D82" s="47" t="s">
        <v>243</v>
      </c>
      <c r="E82" s="47"/>
      <c r="F82" s="44"/>
      <c r="G82" s="44"/>
      <c r="H82" s="39"/>
      <c r="I82" s="62"/>
      <c r="J82" s="92"/>
      <c r="K82" s="381">
        <f>J84+J89</f>
        <v>295545597</v>
      </c>
    </row>
    <row r="83" spans="2:11" ht="13.5" customHeight="1">
      <c r="B83" s="39"/>
      <c r="C83" s="46">
        <v>1</v>
      </c>
      <c r="D83" s="64" t="s">
        <v>25</v>
      </c>
      <c r="E83" s="49"/>
      <c r="F83" s="45"/>
      <c r="G83" s="370"/>
      <c r="H83" s="39" t="s">
        <v>233</v>
      </c>
      <c r="I83" s="92"/>
      <c r="J83" s="41"/>
      <c r="K83" s="380"/>
    </row>
    <row r="84" spans="2:11" ht="13.5" customHeight="1">
      <c r="B84" s="39"/>
      <c r="C84" s="46">
        <v>2</v>
      </c>
      <c r="D84" s="64" t="s">
        <v>26</v>
      </c>
      <c r="E84" s="49"/>
      <c r="F84" s="39"/>
      <c r="G84" s="44"/>
      <c r="H84" s="297" t="s">
        <v>228</v>
      </c>
      <c r="I84" s="102"/>
      <c r="J84" s="102">
        <f>I85</f>
        <v>30299</v>
      </c>
      <c r="K84" s="242"/>
    </row>
    <row r="85" spans="2:11" ht="13.5" customHeight="1">
      <c r="B85" s="39"/>
      <c r="C85" s="57" t="s">
        <v>117</v>
      </c>
      <c r="D85" s="58" t="s">
        <v>124</v>
      </c>
      <c r="E85" s="39"/>
      <c r="F85" s="39"/>
      <c r="G85" s="44"/>
      <c r="H85" s="39" t="s">
        <v>228</v>
      </c>
      <c r="I85" s="82">
        <f>Pasivet!G10</f>
        <v>30299</v>
      </c>
      <c r="J85" s="93"/>
      <c r="K85" s="242"/>
    </row>
    <row r="86" spans="2:11" ht="13.5" customHeight="1">
      <c r="B86" s="39"/>
      <c r="C86" s="57"/>
      <c r="D86" s="58" t="s">
        <v>391</v>
      </c>
      <c r="E86" s="39"/>
      <c r="F86" s="39"/>
      <c r="G86" s="44"/>
      <c r="H86" s="39"/>
      <c r="I86" s="82"/>
      <c r="J86" s="93"/>
      <c r="K86" s="242"/>
    </row>
    <row r="87" spans="2:11" ht="13.5" customHeight="1">
      <c r="B87" s="39"/>
      <c r="C87" s="57" t="s">
        <v>117</v>
      </c>
      <c r="D87" s="58" t="s">
        <v>152</v>
      </c>
      <c r="E87" s="39"/>
      <c r="F87" s="39"/>
      <c r="G87" s="44"/>
      <c r="H87" s="39" t="s">
        <v>233</v>
      </c>
      <c r="I87" s="82"/>
      <c r="J87" s="93"/>
      <c r="K87" s="242"/>
    </row>
    <row r="88" spans="2:11" ht="11.25" customHeight="1">
      <c r="B88" s="39"/>
      <c r="C88" s="57"/>
      <c r="D88" s="58"/>
      <c r="E88" s="39"/>
      <c r="F88" s="39"/>
      <c r="G88" s="44"/>
      <c r="H88" s="39"/>
      <c r="I88" s="93"/>
      <c r="J88" s="93"/>
      <c r="K88" s="242"/>
    </row>
    <row r="89" spans="2:11" ht="13.5" customHeight="1">
      <c r="B89" s="39"/>
      <c r="C89" s="46">
        <v>3</v>
      </c>
      <c r="D89" s="64" t="s">
        <v>27</v>
      </c>
      <c r="E89" s="49"/>
      <c r="F89" s="39"/>
      <c r="G89" s="44"/>
      <c r="H89" s="297" t="s">
        <v>228</v>
      </c>
      <c r="I89" s="298"/>
      <c r="J89" s="102">
        <f>I91+I92+I93+I94+I97+I98+I101+I95</f>
        <v>295515298</v>
      </c>
      <c r="K89" s="142"/>
    </row>
    <row r="90" spans="2:11" ht="13.5" customHeight="1">
      <c r="B90" s="39"/>
      <c r="C90" s="46"/>
      <c r="D90" s="64"/>
      <c r="E90" s="49"/>
      <c r="F90" s="39"/>
      <c r="G90" s="44"/>
      <c r="H90" s="297"/>
      <c r="I90" s="298"/>
      <c r="J90" s="102"/>
      <c r="K90" s="242"/>
    </row>
    <row r="91" spans="2:11" ht="13.5" customHeight="1">
      <c r="B91" s="39"/>
      <c r="C91" s="57" t="s">
        <v>117</v>
      </c>
      <c r="D91" s="58" t="s">
        <v>160</v>
      </c>
      <c r="E91" s="39"/>
      <c r="F91" s="39"/>
      <c r="G91" s="44"/>
      <c r="H91" s="39" t="s">
        <v>228</v>
      </c>
      <c r="I91" s="91">
        <f>Pasivet!G13</f>
        <v>27219561</v>
      </c>
      <c r="J91" s="41"/>
      <c r="K91" s="380"/>
    </row>
    <row r="92" spans="2:11" ht="13.5" customHeight="1">
      <c r="B92" s="39"/>
      <c r="C92" s="57" t="s">
        <v>117</v>
      </c>
      <c r="D92" s="58" t="s">
        <v>161</v>
      </c>
      <c r="E92" s="39"/>
      <c r="F92" s="39"/>
      <c r="G92" s="44"/>
      <c r="H92" s="39" t="s">
        <v>228</v>
      </c>
      <c r="I92" s="91">
        <f>Pasivet!G14</f>
        <v>4633296</v>
      </c>
      <c r="J92" s="41"/>
      <c r="K92" s="380"/>
    </row>
    <row r="93" spans="2:11" ht="13.5" customHeight="1">
      <c r="B93" s="39"/>
      <c r="C93" s="57" t="s">
        <v>117</v>
      </c>
      <c r="D93" s="58" t="s">
        <v>125</v>
      </c>
      <c r="E93" s="39"/>
      <c r="F93" s="39"/>
      <c r="G93" s="44"/>
      <c r="H93" s="39" t="s">
        <v>272</v>
      </c>
      <c r="I93" s="91"/>
      <c r="J93" s="41"/>
      <c r="K93" s="380"/>
    </row>
    <row r="94" spans="2:11" ht="13.5" customHeight="1">
      <c r="B94" s="39"/>
      <c r="C94" s="57" t="s">
        <v>117</v>
      </c>
      <c r="D94" s="58" t="s">
        <v>126</v>
      </c>
      <c r="E94" s="39"/>
      <c r="F94" s="39"/>
      <c r="G94" s="44"/>
      <c r="H94" s="39" t="s">
        <v>228</v>
      </c>
      <c r="I94" s="91">
        <f>Pasivet!G16</f>
        <v>52000</v>
      </c>
      <c r="J94" s="41"/>
      <c r="K94" s="380"/>
    </row>
    <row r="95" spans="2:11" ht="13.5" customHeight="1">
      <c r="B95" s="39"/>
      <c r="C95" s="57" t="s">
        <v>117</v>
      </c>
      <c r="D95" s="58" t="s">
        <v>127</v>
      </c>
      <c r="E95" s="39"/>
      <c r="F95" s="39"/>
      <c r="G95" s="44"/>
      <c r="H95" s="39" t="s">
        <v>228</v>
      </c>
      <c r="I95" s="91">
        <f>Pasivet!G17</f>
        <v>22381</v>
      </c>
      <c r="J95" s="41"/>
      <c r="K95" s="380"/>
    </row>
    <row r="96" spans="2:11" ht="13.5" customHeight="1">
      <c r="B96" s="39"/>
      <c r="C96" s="57"/>
      <c r="D96" s="58" t="s">
        <v>395</v>
      </c>
      <c r="E96" s="39"/>
      <c r="F96" s="39"/>
      <c r="G96" s="44"/>
      <c r="H96" s="39"/>
      <c r="I96" s="91"/>
      <c r="J96" s="41"/>
      <c r="K96" s="380"/>
    </row>
    <row r="97" spans="2:11" ht="13.5" customHeight="1">
      <c r="B97" s="39"/>
      <c r="C97" s="57" t="s">
        <v>117</v>
      </c>
      <c r="D97" s="58" t="s">
        <v>128</v>
      </c>
      <c r="E97" s="39"/>
      <c r="F97" s="39"/>
      <c r="G97" s="44"/>
      <c r="H97" s="39" t="s">
        <v>233</v>
      </c>
      <c r="I97" s="91"/>
      <c r="J97" s="41"/>
      <c r="K97" s="380"/>
    </row>
    <row r="98" spans="2:11" ht="13.5" customHeight="1">
      <c r="B98" s="39"/>
      <c r="C98" s="57" t="s">
        <v>117</v>
      </c>
      <c r="D98" s="58" t="s">
        <v>129</v>
      </c>
      <c r="E98" s="39"/>
      <c r="F98" s="39"/>
      <c r="G98" s="44"/>
      <c r="H98" s="39" t="s">
        <v>233</v>
      </c>
      <c r="I98" s="91"/>
      <c r="J98" s="41"/>
      <c r="K98" s="380"/>
    </row>
    <row r="99" spans="2:11" ht="13.5" customHeight="1">
      <c r="B99" s="39"/>
      <c r="C99" s="57" t="s">
        <v>117</v>
      </c>
      <c r="D99" s="58" t="s">
        <v>123</v>
      </c>
      <c r="E99" s="39"/>
      <c r="F99" s="39"/>
      <c r="G99" s="44"/>
      <c r="H99" s="39" t="s">
        <v>233</v>
      </c>
      <c r="I99" s="93"/>
      <c r="J99" s="41"/>
      <c r="K99" s="380"/>
    </row>
    <row r="100" spans="2:11" ht="13.5" customHeight="1">
      <c r="B100" s="39"/>
      <c r="C100" s="57" t="s">
        <v>117</v>
      </c>
      <c r="D100" s="58" t="s">
        <v>132</v>
      </c>
      <c r="E100" s="39"/>
      <c r="F100" s="39"/>
      <c r="G100" s="44"/>
      <c r="H100" s="39" t="s">
        <v>233</v>
      </c>
      <c r="I100" s="93"/>
      <c r="J100" s="41"/>
      <c r="K100" s="380"/>
    </row>
    <row r="101" spans="2:11" ht="13.5" customHeight="1">
      <c r="B101" s="39"/>
      <c r="C101" s="57" t="s">
        <v>117</v>
      </c>
      <c r="D101" s="58" t="s">
        <v>271</v>
      </c>
      <c r="E101" s="39"/>
      <c r="F101" s="39"/>
      <c r="G101" s="44"/>
      <c r="H101" s="39" t="s">
        <v>226</v>
      </c>
      <c r="I101" s="91">
        <f>Pasivet!G22</f>
        <v>263588060</v>
      </c>
      <c r="J101" s="41"/>
      <c r="K101" s="380"/>
    </row>
    <row r="102" spans="2:11" ht="13.5" customHeight="1">
      <c r="B102" s="39"/>
      <c r="C102" s="57" t="s">
        <v>117</v>
      </c>
      <c r="D102" s="58" t="s">
        <v>131</v>
      </c>
      <c r="E102" s="39"/>
      <c r="F102" s="39"/>
      <c r="G102" s="44"/>
      <c r="H102" s="39" t="s">
        <v>233</v>
      </c>
      <c r="I102" s="93"/>
      <c r="J102" s="41"/>
      <c r="K102" s="380"/>
    </row>
    <row r="103" spans="2:11" s="71" customFormat="1" ht="13.5" customHeight="1">
      <c r="B103" s="45"/>
      <c r="C103" s="46">
        <v>1</v>
      </c>
      <c r="D103" s="78" t="s">
        <v>273</v>
      </c>
      <c r="E103" s="45"/>
      <c r="F103" s="45"/>
      <c r="G103" s="370"/>
      <c r="H103" s="39" t="s">
        <v>272</v>
      </c>
      <c r="J103" s="92"/>
      <c r="K103" s="381"/>
    </row>
    <row r="104" spans="2:11" s="71" customFormat="1" ht="13.5" customHeight="1">
      <c r="B104" s="45"/>
      <c r="C104" s="46">
        <v>2</v>
      </c>
      <c r="D104" s="78" t="s">
        <v>274</v>
      </c>
      <c r="E104" s="45"/>
      <c r="F104" s="45"/>
      <c r="G104" s="370"/>
      <c r="H104" s="39" t="s">
        <v>272</v>
      </c>
      <c r="J104" s="92"/>
      <c r="K104" s="381"/>
    </row>
    <row r="105" spans="2:11" ht="13.5" customHeight="1">
      <c r="B105" s="39"/>
      <c r="C105" s="46">
        <v>3</v>
      </c>
      <c r="D105" s="64" t="s">
        <v>28</v>
      </c>
      <c r="E105" s="49"/>
      <c r="F105" s="39"/>
      <c r="G105" s="44"/>
      <c r="H105" s="39" t="s">
        <v>233</v>
      </c>
      <c r="J105" s="93"/>
      <c r="K105" s="380"/>
    </row>
    <row r="106" spans="2:11" ht="13.5" customHeight="1">
      <c r="B106" s="39"/>
      <c r="C106" s="46">
        <v>4</v>
      </c>
      <c r="D106" s="64" t="s">
        <v>162</v>
      </c>
      <c r="E106" s="49"/>
      <c r="F106" s="39"/>
      <c r="G106" s="44"/>
      <c r="H106" s="39" t="s">
        <v>233</v>
      </c>
      <c r="J106" s="93"/>
      <c r="K106" s="380"/>
    </row>
    <row r="107" spans="2:11" ht="13.5" customHeight="1">
      <c r="B107" s="39"/>
      <c r="C107" s="46"/>
      <c r="D107" s="64"/>
      <c r="E107" s="49"/>
      <c r="F107" s="39"/>
      <c r="G107" s="44"/>
      <c r="H107" s="39"/>
      <c r="J107" s="93"/>
      <c r="K107" s="380"/>
    </row>
    <row r="108" spans="2:11" ht="15" customHeight="1">
      <c r="B108" s="39"/>
      <c r="C108" s="45" t="s">
        <v>4</v>
      </c>
      <c r="D108" s="47" t="s">
        <v>244</v>
      </c>
      <c r="E108" s="47"/>
      <c r="F108" s="39"/>
      <c r="G108" s="44"/>
      <c r="H108" s="45" t="s">
        <v>228</v>
      </c>
      <c r="J108" s="41"/>
      <c r="K108" s="381">
        <f>J113</f>
        <v>13691375.4</v>
      </c>
    </row>
    <row r="109" spans="2:11" ht="13.5" customHeight="1">
      <c r="B109" s="39"/>
      <c r="C109" s="46">
        <v>1</v>
      </c>
      <c r="D109" s="64" t="s">
        <v>33</v>
      </c>
      <c r="E109" s="47"/>
      <c r="F109" s="39"/>
      <c r="G109" s="44"/>
      <c r="H109" s="39" t="s">
        <v>233</v>
      </c>
      <c r="J109" s="93"/>
      <c r="K109" s="380"/>
    </row>
    <row r="110" spans="2:11" ht="13.5" customHeight="1">
      <c r="B110" s="39"/>
      <c r="C110" s="57" t="s">
        <v>117</v>
      </c>
      <c r="D110" s="58" t="s">
        <v>34</v>
      </c>
      <c r="E110" s="39"/>
      <c r="F110" s="39"/>
      <c r="G110" s="44"/>
      <c r="H110" s="39" t="s">
        <v>233</v>
      </c>
      <c r="J110" s="93"/>
      <c r="K110" s="380"/>
    </row>
    <row r="111" spans="2:11" ht="13.5" customHeight="1">
      <c r="B111" s="39"/>
      <c r="C111" s="57" t="s">
        <v>117</v>
      </c>
      <c r="D111" s="58" t="s">
        <v>31</v>
      </c>
      <c r="E111" s="39"/>
      <c r="F111" s="39"/>
      <c r="G111" s="44"/>
      <c r="H111" s="39" t="s">
        <v>233</v>
      </c>
      <c r="J111" s="93"/>
      <c r="K111" s="380"/>
    </row>
    <row r="112" spans="2:11" ht="13.5" customHeight="1">
      <c r="B112" s="39"/>
      <c r="C112" s="57"/>
      <c r="D112" s="58"/>
      <c r="E112" s="39"/>
      <c r="F112" s="39"/>
      <c r="G112" s="44"/>
      <c r="H112" s="39"/>
      <c r="J112" s="93"/>
      <c r="K112" s="380"/>
    </row>
    <row r="113" spans="2:11" ht="13.5" customHeight="1">
      <c r="B113" s="39"/>
      <c r="C113" s="46">
        <v>2</v>
      </c>
      <c r="D113" s="64" t="s">
        <v>35</v>
      </c>
      <c r="E113" s="49"/>
      <c r="F113" s="39"/>
      <c r="G113" s="44"/>
      <c r="H113" s="45" t="s">
        <v>228</v>
      </c>
      <c r="J113" s="92">
        <f>Pasivet!G30</f>
        <v>13691375.4</v>
      </c>
      <c r="K113" s="242"/>
    </row>
    <row r="114" spans="2:11" ht="13.5" customHeight="1">
      <c r="B114" s="39"/>
      <c r="C114" s="46"/>
      <c r="D114" s="95" t="s">
        <v>310</v>
      </c>
      <c r="E114" s="49"/>
      <c r="F114" s="39"/>
      <c r="G114" s="44"/>
      <c r="H114" s="39"/>
      <c r="J114" s="93"/>
      <c r="K114" s="380"/>
    </row>
    <row r="115" spans="2:11" ht="13.5" customHeight="1">
      <c r="B115" s="39"/>
      <c r="C115" s="46">
        <v>3</v>
      </c>
      <c r="D115" s="64" t="s">
        <v>28</v>
      </c>
      <c r="E115" s="49"/>
      <c r="F115" s="39"/>
      <c r="G115" s="44"/>
      <c r="H115" s="39" t="s">
        <v>233</v>
      </c>
      <c r="J115" s="93"/>
      <c r="K115" s="380"/>
    </row>
    <row r="116" spans="2:11" ht="13.5" customHeight="1">
      <c r="B116" s="39"/>
      <c r="C116" s="46">
        <v>4</v>
      </c>
      <c r="D116" s="64" t="s">
        <v>36</v>
      </c>
      <c r="E116" s="49"/>
      <c r="F116" s="39"/>
      <c r="G116" s="44"/>
      <c r="H116" s="39" t="s">
        <v>233</v>
      </c>
      <c r="J116" s="93"/>
      <c r="K116" s="380"/>
    </row>
    <row r="117" spans="2:11" ht="13.5" customHeight="1">
      <c r="B117" s="39"/>
      <c r="C117" s="46"/>
      <c r="D117" s="64"/>
      <c r="E117" s="49"/>
      <c r="F117" s="39"/>
      <c r="G117" s="44"/>
      <c r="H117" s="39"/>
      <c r="J117" s="93"/>
      <c r="K117" s="380"/>
    </row>
    <row r="118" spans="2:11" ht="13.5" customHeight="1">
      <c r="B118" s="39"/>
      <c r="C118" s="45" t="s">
        <v>37</v>
      </c>
      <c r="D118" s="47" t="s">
        <v>245</v>
      </c>
      <c r="E118" s="47"/>
      <c r="F118" s="39"/>
      <c r="G118" s="44"/>
      <c r="H118" s="39" t="s">
        <v>233</v>
      </c>
      <c r="J118" s="93"/>
      <c r="K118" s="381">
        <f>J121+J125+J126+J127+J128</f>
        <v>8435120.6</v>
      </c>
    </row>
    <row r="119" spans="2:11" ht="13.5" customHeight="1">
      <c r="B119" s="39"/>
      <c r="C119" s="46">
        <v>1</v>
      </c>
      <c r="D119" s="64" t="s">
        <v>39</v>
      </c>
      <c r="E119" s="49"/>
      <c r="F119" s="39"/>
      <c r="G119" s="44"/>
      <c r="H119" s="39" t="s">
        <v>233</v>
      </c>
      <c r="J119" s="93"/>
      <c r="K119" s="380"/>
    </row>
    <row r="120" spans="2:11" ht="13.5" customHeight="1">
      <c r="B120" s="39"/>
      <c r="C120" s="46">
        <v>2</v>
      </c>
      <c r="D120" s="64" t="s">
        <v>40</v>
      </c>
      <c r="E120" s="49"/>
      <c r="F120" s="39"/>
      <c r="G120" s="44"/>
      <c r="H120" s="39" t="s">
        <v>233</v>
      </c>
      <c r="J120" s="93"/>
      <c r="K120" s="380"/>
    </row>
    <row r="121" spans="2:11" ht="13.5" customHeight="1">
      <c r="B121" s="39"/>
      <c r="C121" s="46">
        <v>3</v>
      </c>
      <c r="D121" s="64" t="s">
        <v>41</v>
      </c>
      <c r="E121" s="49"/>
      <c r="F121" s="39"/>
      <c r="G121" s="44"/>
      <c r="H121" s="39" t="s">
        <v>228</v>
      </c>
      <c r="J121" s="82">
        <v>4537000</v>
      </c>
      <c r="K121" s="380"/>
    </row>
    <row r="122" spans="2:11" ht="13.5" customHeight="1">
      <c r="B122" s="39"/>
      <c r="C122" s="46">
        <v>4</v>
      </c>
      <c r="D122" s="64" t="s">
        <v>42</v>
      </c>
      <c r="E122" s="49"/>
      <c r="F122" s="39"/>
      <c r="G122" s="44"/>
      <c r="H122" s="39" t="s">
        <v>233</v>
      </c>
      <c r="J122" s="82"/>
      <c r="K122" s="380"/>
    </row>
    <row r="123" spans="2:11" ht="13.5" customHeight="1">
      <c r="B123" s="39"/>
      <c r="C123" s="46">
        <v>5</v>
      </c>
      <c r="D123" s="64" t="s">
        <v>133</v>
      </c>
      <c r="E123" s="49"/>
      <c r="F123" s="39"/>
      <c r="G123" s="44"/>
      <c r="H123" s="39" t="s">
        <v>233</v>
      </c>
      <c r="J123" s="82"/>
      <c r="K123" s="380"/>
    </row>
    <row r="124" spans="2:11" ht="13.5" customHeight="1">
      <c r="B124" s="39"/>
      <c r="C124" s="46">
        <v>6</v>
      </c>
      <c r="D124" s="64" t="s">
        <v>43</v>
      </c>
      <c r="E124" s="49"/>
      <c r="F124" s="39"/>
      <c r="G124" s="44"/>
      <c r="H124" s="39" t="s">
        <v>233</v>
      </c>
      <c r="J124" s="82"/>
      <c r="K124" s="380"/>
    </row>
    <row r="125" spans="2:11" ht="13.5" customHeight="1">
      <c r="B125" s="39"/>
      <c r="C125" s="46">
        <v>7</v>
      </c>
      <c r="D125" s="64" t="s">
        <v>44</v>
      </c>
      <c r="E125" s="49"/>
      <c r="F125" s="39"/>
      <c r="G125" s="44"/>
      <c r="H125" s="39" t="s">
        <v>228</v>
      </c>
      <c r="J125" s="82">
        <v>244119</v>
      </c>
      <c r="K125" s="380"/>
    </row>
    <row r="126" spans="2:11" ht="13.5" customHeight="1">
      <c r="B126" s="39"/>
      <c r="C126" s="46">
        <v>8</v>
      </c>
      <c r="D126" s="64" t="s">
        <v>45</v>
      </c>
      <c r="E126" s="49"/>
      <c r="F126" s="39"/>
      <c r="G126" s="44"/>
      <c r="H126" s="39" t="s">
        <v>228</v>
      </c>
      <c r="J126" s="82">
        <f>Pasivet!G42</f>
        <v>3845279.25</v>
      </c>
      <c r="K126" s="380"/>
    </row>
    <row r="127" spans="2:11" ht="13.5" customHeight="1">
      <c r="B127" s="39"/>
      <c r="C127" s="46">
        <v>9</v>
      </c>
      <c r="D127" s="64" t="s">
        <v>355</v>
      </c>
      <c r="E127" s="49"/>
      <c r="F127" s="39"/>
      <c r="G127" s="44"/>
      <c r="H127" s="39" t="s">
        <v>228</v>
      </c>
      <c r="J127" s="93">
        <f>Pasivet!G43</f>
        <v>0</v>
      </c>
      <c r="K127" s="380"/>
    </row>
    <row r="128" spans="2:11" ht="13.5" customHeight="1">
      <c r="B128" s="39"/>
      <c r="C128" s="46">
        <v>10</v>
      </c>
      <c r="D128" s="64" t="s">
        <v>47</v>
      </c>
      <c r="E128" s="49"/>
      <c r="F128" s="39"/>
      <c r="G128" s="44"/>
      <c r="H128" s="39" t="s">
        <v>228</v>
      </c>
      <c r="J128" s="106">
        <f>'Rez.1'!F28</f>
        <v>-191277.65000000002</v>
      </c>
      <c r="K128" s="380"/>
    </row>
    <row r="129" spans="2:11" ht="13.5" customHeight="1">
      <c r="B129" s="39"/>
      <c r="C129" s="39"/>
      <c r="D129" s="37" t="s">
        <v>246</v>
      </c>
      <c r="E129" s="44" t="s">
        <v>247</v>
      </c>
      <c r="F129" s="39"/>
      <c r="G129" s="44"/>
      <c r="H129" s="76" t="s">
        <v>228</v>
      </c>
      <c r="J129" s="94">
        <f>'Rez.1'!F26</f>
        <v>-184536.65000000002</v>
      </c>
      <c r="K129" s="380"/>
    </row>
    <row r="130" spans="2:11" ht="13.5" customHeight="1">
      <c r="B130" s="39"/>
      <c r="C130" s="39"/>
      <c r="D130" s="37" t="s">
        <v>246</v>
      </c>
      <c r="E130" s="39" t="s">
        <v>248</v>
      </c>
      <c r="F130" s="39"/>
      <c r="G130" s="44"/>
      <c r="H130" s="76" t="s">
        <v>228</v>
      </c>
      <c r="J130" s="87">
        <v>251041</v>
      </c>
      <c r="K130" s="380"/>
    </row>
    <row r="131" spans="2:11" ht="13.5" customHeight="1">
      <c r="B131" s="39"/>
      <c r="C131" s="39"/>
      <c r="D131" s="37" t="s">
        <v>246</v>
      </c>
      <c r="E131" s="39" t="s">
        <v>94</v>
      </c>
      <c r="F131" s="39"/>
      <c r="G131" s="44"/>
      <c r="H131" s="76" t="s">
        <v>228</v>
      </c>
      <c r="J131" s="88">
        <f>J129+J130</f>
        <v>66504.34999999998</v>
      </c>
      <c r="K131" s="380"/>
    </row>
    <row r="132" spans="2:11" ht="13.5" customHeight="1">
      <c r="B132" s="39"/>
      <c r="C132" s="39"/>
      <c r="D132" s="37" t="s">
        <v>246</v>
      </c>
      <c r="E132" s="77" t="s">
        <v>249</v>
      </c>
      <c r="F132" s="39"/>
      <c r="G132" s="44"/>
      <c r="H132" s="76" t="s">
        <v>228</v>
      </c>
      <c r="J132" s="88">
        <f>J131*0.1</f>
        <v>6650.434999999998</v>
      </c>
      <c r="K132" s="380"/>
    </row>
    <row r="133" spans="2:11" ht="13.5" customHeight="1">
      <c r="B133" s="39"/>
      <c r="C133" s="45" t="s">
        <v>298</v>
      </c>
      <c r="D133" s="39"/>
      <c r="E133" s="39"/>
      <c r="F133" s="39"/>
      <c r="G133" s="44"/>
      <c r="H133" s="89" t="s">
        <v>228</v>
      </c>
      <c r="J133" s="336">
        <f>J129-J132</f>
        <v>-191187.08500000002</v>
      </c>
      <c r="K133" s="142"/>
    </row>
    <row r="134" spans="2:11" ht="13.5" customHeight="1">
      <c r="B134" s="39"/>
      <c r="C134" s="39"/>
      <c r="D134" s="39"/>
      <c r="E134" s="39"/>
      <c r="F134" s="39"/>
      <c r="G134" s="44"/>
      <c r="H134" s="39"/>
      <c r="I134" s="39"/>
      <c r="J134" s="82"/>
      <c r="K134" s="380"/>
    </row>
    <row r="135" spans="2:13" s="135" customFormat="1" ht="21.75" customHeight="1">
      <c r="B135" s="133"/>
      <c r="C135" s="133"/>
      <c r="D135" s="136" t="s">
        <v>277</v>
      </c>
      <c r="E135" s="133"/>
      <c r="F135" s="133"/>
      <c r="G135" s="378"/>
      <c r="H135" s="133"/>
      <c r="I135" s="133"/>
      <c r="J135" s="126"/>
      <c r="K135" s="381">
        <f>K118+K108+K82</f>
        <v>317672093</v>
      </c>
      <c r="M135" s="346">
        <f>K135-Pasivet!G45</f>
        <v>0</v>
      </c>
    </row>
    <row r="136" spans="2:11" ht="13.5" customHeight="1">
      <c r="B136" s="39"/>
      <c r="C136" s="39"/>
      <c r="D136" s="39"/>
      <c r="E136" s="39"/>
      <c r="F136" s="39"/>
      <c r="G136" s="44"/>
      <c r="H136" s="39"/>
      <c r="I136" s="39"/>
      <c r="J136" s="93"/>
      <c r="K136" s="380"/>
    </row>
    <row r="137" spans="2:11" ht="13.5" customHeight="1">
      <c r="B137" s="39"/>
      <c r="C137" s="39"/>
      <c r="D137" s="39"/>
      <c r="E137" s="39"/>
      <c r="F137" s="39"/>
      <c r="G137" s="44"/>
      <c r="H137" s="39"/>
      <c r="I137" s="39"/>
      <c r="J137" s="93"/>
      <c r="K137" s="380"/>
    </row>
    <row r="138" spans="2:11" s="111" customFormat="1" ht="19.5" customHeight="1">
      <c r="B138" s="137" t="s">
        <v>250</v>
      </c>
      <c r="C138" s="137"/>
      <c r="D138" s="112"/>
      <c r="E138" s="112"/>
      <c r="F138" s="137" t="s">
        <v>280</v>
      </c>
      <c r="G138" s="379"/>
      <c r="H138" s="112"/>
      <c r="I138" s="112"/>
      <c r="J138" s="113"/>
      <c r="K138" s="380"/>
    </row>
    <row r="139" spans="2:11" ht="11.25" customHeight="1">
      <c r="B139" s="39"/>
      <c r="C139" s="39"/>
      <c r="D139" s="39"/>
      <c r="E139" s="39"/>
      <c r="F139" s="39"/>
      <c r="G139" s="44"/>
      <c r="H139" s="39"/>
      <c r="I139" s="39"/>
      <c r="J139" s="93"/>
      <c r="K139" s="380"/>
    </row>
    <row r="140" spans="2:11" s="111" customFormat="1" ht="17.25" customHeight="1">
      <c r="B140" s="112"/>
      <c r="C140" s="112"/>
      <c r="D140" s="112"/>
      <c r="E140" s="110" t="s">
        <v>281</v>
      </c>
      <c r="F140" s="112"/>
      <c r="G140" s="368"/>
      <c r="H140" s="137" t="s">
        <v>282</v>
      </c>
      <c r="J140" s="127"/>
      <c r="K140" s="381">
        <f>J141</f>
        <v>305100</v>
      </c>
    </row>
    <row r="141" spans="2:11" s="71" customFormat="1" ht="13.5" customHeight="1">
      <c r="B141" s="45"/>
      <c r="C141" s="45" t="s">
        <v>283</v>
      </c>
      <c r="D141" s="45" t="s">
        <v>284</v>
      </c>
      <c r="F141" s="45"/>
      <c r="G141" s="370"/>
      <c r="H141" s="133" t="s">
        <v>282</v>
      </c>
      <c r="J141" s="102">
        <f>SUM(I143:I144)</f>
        <v>305100</v>
      </c>
      <c r="K141" s="381"/>
    </row>
    <row r="142" spans="2:11" ht="13.5" customHeight="1">
      <c r="B142" s="39"/>
      <c r="C142" s="39"/>
      <c r="D142" s="50" t="s">
        <v>299</v>
      </c>
      <c r="E142" s="100"/>
      <c r="F142" s="50"/>
      <c r="G142" s="373"/>
      <c r="H142" s="50"/>
      <c r="I142" s="50"/>
      <c r="J142" s="79"/>
      <c r="K142" s="380"/>
    </row>
    <row r="143" spans="2:11" s="71" customFormat="1" ht="13.5" customHeight="1">
      <c r="B143" s="45"/>
      <c r="C143" s="45" t="s">
        <v>117</v>
      </c>
      <c r="D143" s="50" t="s">
        <v>411</v>
      </c>
      <c r="E143" s="100"/>
      <c r="F143" s="50"/>
      <c r="G143" s="373"/>
      <c r="H143" s="50" t="s">
        <v>228</v>
      </c>
      <c r="I143" s="314">
        <v>101100</v>
      </c>
      <c r="J143" s="102"/>
      <c r="K143" s="381"/>
    </row>
    <row r="144" spans="2:11" s="71" customFormat="1" ht="13.5" customHeight="1">
      <c r="B144" s="45"/>
      <c r="C144" s="45" t="s">
        <v>117</v>
      </c>
      <c r="D144" s="50" t="s">
        <v>366</v>
      </c>
      <c r="E144" s="100"/>
      <c r="F144" s="50"/>
      <c r="G144" s="373"/>
      <c r="H144" s="50" t="s">
        <v>226</v>
      </c>
      <c r="I144" s="314">
        <v>204000</v>
      </c>
      <c r="J144" s="102"/>
      <c r="K144" s="381"/>
    </row>
    <row r="145" spans="2:11" ht="13.5" customHeight="1">
      <c r="B145" s="39"/>
      <c r="C145" s="39"/>
      <c r="D145" s="50"/>
      <c r="E145" s="100"/>
      <c r="F145" s="50"/>
      <c r="G145" s="373"/>
      <c r="H145" s="50"/>
      <c r="I145" s="59"/>
      <c r="J145" s="93"/>
      <c r="K145" s="380"/>
    </row>
    <row r="146" spans="2:11" s="111" customFormat="1" ht="13.5" customHeight="1">
      <c r="B146" s="112"/>
      <c r="C146" s="112"/>
      <c r="D146" s="137" t="s">
        <v>287</v>
      </c>
      <c r="F146" s="112"/>
      <c r="G146" s="368"/>
      <c r="H146" s="112"/>
      <c r="I146" s="139"/>
      <c r="J146" s="113"/>
      <c r="K146" s="381">
        <f>J147+J151+J160+J167</f>
        <v>489636.64</v>
      </c>
    </row>
    <row r="147" spans="2:11" s="71" customFormat="1" ht="13.5" customHeight="1">
      <c r="B147" s="45"/>
      <c r="C147" s="45" t="s">
        <v>283</v>
      </c>
      <c r="D147" s="45" t="s">
        <v>288</v>
      </c>
      <c r="F147" s="45"/>
      <c r="G147" s="370"/>
      <c r="H147" s="45" t="s">
        <v>282</v>
      </c>
      <c r="I147" s="101"/>
      <c r="J147" s="102">
        <f>I148+I149</f>
        <v>247364.45</v>
      </c>
      <c r="K147" s="381"/>
    </row>
    <row r="148" spans="2:11" ht="13.5" customHeight="1">
      <c r="B148" s="39"/>
      <c r="C148" s="39"/>
      <c r="D148" s="80" t="s">
        <v>296</v>
      </c>
      <c r="E148" s="100"/>
      <c r="F148" s="50"/>
      <c r="G148" s="373"/>
      <c r="H148" s="50" t="s">
        <v>272</v>
      </c>
      <c r="I148" s="60">
        <v>0</v>
      </c>
      <c r="J148" s="79"/>
      <c r="K148" s="380"/>
    </row>
    <row r="149" spans="2:11" ht="13.5" customHeight="1">
      <c r="B149" s="39"/>
      <c r="C149" s="39"/>
      <c r="D149" s="80" t="s">
        <v>311</v>
      </c>
      <c r="E149" s="100"/>
      <c r="F149" s="50"/>
      <c r="G149" s="373"/>
      <c r="H149" s="50" t="s">
        <v>282</v>
      </c>
      <c r="I149" s="60">
        <f>Aktivet!H20-Aktivet!G20+0.45</f>
        <v>247364.45</v>
      </c>
      <c r="J149" s="79"/>
      <c r="K149" s="380"/>
    </row>
    <row r="150" spans="2:11" ht="13.5" customHeight="1">
      <c r="B150" s="39"/>
      <c r="C150" s="39"/>
      <c r="D150" s="80"/>
      <c r="E150" s="100"/>
      <c r="F150" s="50"/>
      <c r="G150" s="373"/>
      <c r="H150" s="50"/>
      <c r="I150" s="60"/>
      <c r="J150" s="79"/>
      <c r="K150" s="380"/>
    </row>
    <row r="151" spans="2:12" s="71" customFormat="1" ht="13.5" customHeight="1">
      <c r="B151" s="45"/>
      <c r="C151" s="45" t="s">
        <v>285</v>
      </c>
      <c r="D151" s="45" t="s">
        <v>135</v>
      </c>
      <c r="F151" s="45"/>
      <c r="G151" s="370"/>
      <c r="H151" s="45" t="s">
        <v>282</v>
      </c>
      <c r="I151" s="101"/>
      <c r="J151" s="102">
        <f>I152+I153</f>
        <v>0</v>
      </c>
      <c r="K151" s="381"/>
      <c r="L151" s="299"/>
    </row>
    <row r="152" spans="2:11" ht="13.5" customHeight="1">
      <c r="B152" s="39"/>
      <c r="C152" s="39"/>
      <c r="D152" s="50" t="s">
        <v>289</v>
      </c>
      <c r="E152" s="100"/>
      <c r="F152" s="50"/>
      <c r="G152" s="373"/>
      <c r="H152" s="50" t="s">
        <v>282</v>
      </c>
      <c r="I152" s="79">
        <f>'Rez.1'!F12</f>
        <v>0</v>
      </c>
      <c r="J152" s="79"/>
      <c r="K152" s="380"/>
    </row>
    <row r="153" spans="2:11" ht="13.5" customHeight="1">
      <c r="B153" s="39"/>
      <c r="C153" s="39"/>
      <c r="D153" s="50" t="s">
        <v>290</v>
      </c>
      <c r="E153" s="100"/>
      <c r="F153" s="50"/>
      <c r="G153" s="373"/>
      <c r="H153" s="50" t="s">
        <v>282</v>
      </c>
      <c r="I153" s="79">
        <f>'Rez.1'!F13</f>
        <v>0</v>
      </c>
      <c r="J153" s="79"/>
      <c r="K153" s="380"/>
    </row>
    <row r="154" spans="2:11" ht="13.5" customHeight="1">
      <c r="B154" s="39"/>
      <c r="D154" s="50" t="s">
        <v>396</v>
      </c>
      <c r="E154" s="100"/>
      <c r="F154" s="50"/>
      <c r="G154" s="373"/>
      <c r="H154" s="50"/>
      <c r="I154" s="79"/>
      <c r="J154" s="79"/>
      <c r="K154" s="380"/>
    </row>
    <row r="155" spans="2:11" ht="13.5" customHeight="1">
      <c r="B155" s="39"/>
      <c r="C155" s="39"/>
      <c r="D155" s="50" t="s">
        <v>289</v>
      </c>
      <c r="E155" s="104" t="s">
        <v>226</v>
      </c>
      <c r="F155" s="60">
        <v>1510910</v>
      </c>
      <c r="G155" s="373"/>
      <c r="H155" s="39"/>
      <c r="I155" s="93"/>
      <c r="J155" s="79"/>
      <c r="K155" s="380"/>
    </row>
    <row r="156" spans="2:11" ht="13.5" customHeight="1">
      <c r="B156" s="39"/>
      <c r="C156" s="39"/>
      <c r="D156" s="50" t="s">
        <v>397</v>
      </c>
      <c r="E156" s="104"/>
      <c r="F156" s="60"/>
      <c r="G156" s="373"/>
      <c r="H156" s="39"/>
      <c r="I156" s="93"/>
      <c r="J156" s="79"/>
      <c r="K156" s="380"/>
    </row>
    <row r="157" spans="2:11" ht="13.5" customHeight="1">
      <c r="B157" s="39"/>
      <c r="C157" s="39"/>
      <c r="D157" s="84" t="s">
        <v>312</v>
      </c>
      <c r="E157" s="104"/>
      <c r="F157" s="60"/>
      <c r="G157" s="373"/>
      <c r="H157" s="39"/>
      <c r="I157" s="93"/>
      <c r="J157" s="79"/>
      <c r="K157" s="380"/>
    </row>
    <row r="158" spans="2:11" ht="13.5" customHeight="1">
      <c r="B158" s="39"/>
      <c r="C158" s="39"/>
      <c r="D158" s="50" t="s">
        <v>367</v>
      </c>
      <c r="E158" s="104"/>
      <c r="F158" s="60"/>
      <c r="G158" s="373"/>
      <c r="H158" s="39"/>
      <c r="I158" s="93"/>
      <c r="J158" s="79"/>
      <c r="K158" s="380"/>
    </row>
    <row r="159" spans="2:11" ht="11.25" customHeight="1">
      <c r="B159" s="39"/>
      <c r="C159" s="39"/>
      <c r="D159" s="39"/>
      <c r="E159" s="103"/>
      <c r="F159" s="82"/>
      <c r="G159" s="44"/>
      <c r="H159" s="39"/>
      <c r="I159" s="93"/>
      <c r="J159" s="79"/>
      <c r="K159" s="380"/>
    </row>
    <row r="160" spans="2:12" s="71" customFormat="1" ht="13.5" customHeight="1">
      <c r="B160" s="45"/>
      <c r="C160" s="45" t="s">
        <v>291</v>
      </c>
      <c r="D160" s="45" t="s">
        <v>292</v>
      </c>
      <c r="F160" s="45"/>
      <c r="G160" s="370"/>
      <c r="H160" s="45" t="s">
        <v>282</v>
      </c>
      <c r="I160" s="101"/>
      <c r="J160" s="108">
        <f>SUM(I162:I165)</f>
        <v>237437.19</v>
      </c>
      <c r="K160" s="381"/>
      <c r="L160" s="299"/>
    </row>
    <row r="161" spans="2:11" ht="13.5" customHeight="1">
      <c r="B161" s="39"/>
      <c r="C161" s="37" t="s">
        <v>246</v>
      </c>
      <c r="D161" s="39" t="s">
        <v>293</v>
      </c>
      <c r="F161" s="39"/>
      <c r="G161" s="44"/>
      <c r="H161" s="39"/>
      <c r="I161" s="59"/>
      <c r="J161" s="93"/>
      <c r="K161" s="380"/>
    </row>
    <row r="162" spans="2:11" ht="13.5" customHeight="1">
      <c r="B162" s="39"/>
      <c r="C162" s="37" t="s">
        <v>246</v>
      </c>
      <c r="D162" s="77" t="s">
        <v>376</v>
      </c>
      <c r="F162" s="39"/>
      <c r="G162" s="44"/>
      <c r="H162" s="39" t="s">
        <v>282</v>
      </c>
      <c r="I162" s="109">
        <v>18333.34</v>
      </c>
      <c r="J162" s="93"/>
      <c r="K162" s="380"/>
    </row>
    <row r="163" spans="2:11" ht="13.5" customHeight="1">
      <c r="B163" s="39"/>
      <c r="C163" s="37" t="s">
        <v>246</v>
      </c>
      <c r="D163" s="39" t="s">
        <v>297</v>
      </c>
      <c r="F163" s="39"/>
      <c r="G163" s="44"/>
      <c r="H163" s="39" t="s">
        <v>282</v>
      </c>
      <c r="I163" s="93">
        <v>16327.31</v>
      </c>
      <c r="J163" s="93"/>
      <c r="K163" s="380"/>
    </row>
    <row r="164" spans="2:11" ht="13.5" customHeight="1">
      <c r="B164" s="39"/>
      <c r="C164" s="37" t="s">
        <v>246</v>
      </c>
      <c r="D164" s="39" t="s">
        <v>373</v>
      </c>
      <c r="F164" s="39"/>
      <c r="G164" s="44"/>
      <c r="H164" s="39" t="s">
        <v>282</v>
      </c>
      <c r="I164" s="93">
        <f>AAM!G38</f>
        <v>142795.34</v>
      </c>
      <c r="J164" s="93"/>
      <c r="K164" s="380"/>
    </row>
    <row r="165" spans="2:11" ht="13.5" customHeight="1">
      <c r="B165" s="39"/>
      <c r="C165" s="37" t="s">
        <v>246</v>
      </c>
      <c r="D165" s="39" t="s">
        <v>356</v>
      </c>
      <c r="F165" s="39"/>
      <c r="G165" s="44"/>
      <c r="H165" s="39" t="s">
        <v>282</v>
      </c>
      <c r="I165" s="93">
        <v>59981.2</v>
      </c>
      <c r="J165" s="93"/>
      <c r="K165" s="380"/>
    </row>
    <row r="166" spans="2:11" ht="13.5" customHeight="1">
      <c r="B166" s="39"/>
      <c r="C166" s="39"/>
      <c r="D166" s="39"/>
      <c r="F166" s="39"/>
      <c r="G166" s="44"/>
      <c r="H166" s="39"/>
      <c r="I166" s="93"/>
      <c r="J166" s="93"/>
      <c r="K166" s="380"/>
    </row>
    <row r="167" spans="2:11" s="71" customFormat="1" ht="13.5" customHeight="1">
      <c r="B167" s="45"/>
      <c r="C167" s="45" t="s">
        <v>286</v>
      </c>
      <c r="D167" s="45" t="s">
        <v>400</v>
      </c>
      <c r="F167" s="45"/>
      <c r="G167" s="370"/>
      <c r="H167" s="45" t="s">
        <v>228</v>
      </c>
      <c r="I167" s="92"/>
      <c r="J167" s="102">
        <f>I168</f>
        <v>4835</v>
      </c>
      <c r="K167" s="381"/>
    </row>
    <row r="168" spans="2:11" ht="13.5" customHeight="1">
      <c r="B168" s="39"/>
      <c r="C168" s="39"/>
      <c r="D168" s="77" t="s">
        <v>295</v>
      </c>
      <c r="F168" s="39"/>
      <c r="G168" s="44"/>
      <c r="H168" s="39" t="s">
        <v>228</v>
      </c>
      <c r="I168" s="109">
        <v>4835</v>
      </c>
      <c r="J168" s="79"/>
      <c r="K168" s="380"/>
    </row>
    <row r="169" spans="2:11" ht="13.5" customHeight="1">
      <c r="B169" s="39"/>
      <c r="C169" s="39"/>
      <c r="D169" s="77"/>
      <c r="F169" s="39"/>
      <c r="G169" s="44"/>
      <c r="H169" s="39"/>
      <c r="I169" s="109"/>
      <c r="J169" s="93"/>
      <c r="K169" s="380"/>
    </row>
    <row r="170" spans="2:11" ht="13.5" customHeight="1">
      <c r="B170" s="39"/>
      <c r="C170" s="39"/>
      <c r="D170" s="45" t="s">
        <v>294</v>
      </c>
      <c r="F170" s="39"/>
      <c r="G170" s="44"/>
      <c r="H170" s="45" t="s">
        <v>228</v>
      </c>
      <c r="I170" s="93"/>
      <c r="J170" s="92">
        <f>K140-K146-0.2</f>
        <v>-184536.84000000003</v>
      </c>
      <c r="K170" s="381"/>
    </row>
    <row r="171" spans="2:11" ht="13.5" customHeight="1">
      <c r="B171" s="39"/>
      <c r="C171" s="37" t="s">
        <v>246</v>
      </c>
      <c r="D171" s="44" t="s">
        <v>247</v>
      </c>
      <c r="F171" s="39"/>
      <c r="G171" s="44"/>
      <c r="H171" s="76" t="s">
        <v>228</v>
      </c>
      <c r="I171" s="82">
        <f>'Rez.1'!F26-0.2</f>
        <v>-184536.85000000003</v>
      </c>
      <c r="J171" s="93"/>
      <c r="K171" s="380"/>
    </row>
    <row r="172" spans="2:11" ht="13.5" customHeight="1">
      <c r="B172" s="39"/>
      <c r="C172" s="37" t="s">
        <v>246</v>
      </c>
      <c r="D172" s="39" t="s">
        <v>370</v>
      </c>
      <c r="F172" s="39"/>
      <c r="G172" s="44"/>
      <c r="H172" s="76" t="s">
        <v>228</v>
      </c>
      <c r="I172" s="82">
        <v>251945.45</v>
      </c>
      <c r="J172" s="93"/>
      <c r="K172" s="380"/>
    </row>
    <row r="173" spans="2:13" ht="13.5" customHeight="1">
      <c r="B173" s="39"/>
      <c r="D173" s="39" t="s">
        <v>403</v>
      </c>
      <c r="F173" s="39"/>
      <c r="G173" s="44"/>
      <c r="H173" s="345"/>
      <c r="I173" s="82"/>
      <c r="J173" s="93"/>
      <c r="K173" s="380"/>
      <c r="M173" s="86"/>
    </row>
    <row r="174" spans="2:11" ht="13.5" customHeight="1">
      <c r="B174" s="39"/>
      <c r="C174" s="37" t="s">
        <v>246</v>
      </c>
      <c r="D174" s="39" t="s">
        <v>94</v>
      </c>
      <c r="F174" s="39"/>
      <c r="G174" s="44"/>
      <c r="H174" s="76" t="s">
        <v>228</v>
      </c>
      <c r="I174" s="106">
        <f>I171+I172</f>
        <v>67408.59999999998</v>
      </c>
      <c r="J174" s="93"/>
      <c r="K174" s="380"/>
    </row>
    <row r="175" spans="2:11" ht="13.5" customHeight="1">
      <c r="B175" s="39"/>
      <c r="C175" s="37" t="s">
        <v>246</v>
      </c>
      <c r="D175" s="77" t="s">
        <v>249</v>
      </c>
      <c r="F175" s="39"/>
      <c r="G175" s="44"/>
      <c r="H175" s="76" t="s">
        <v>228</v>
      </c>
      <c r="I175" s="82">
        <f>I174*0.1-0.2</f>
        <v>6740.659999999998</v>
      </c>
      <c r="J175" s="93"/>
      <c r="K175" s="380"/>
    </row>
    <row r="176" spans="2:11" ht="13.5" customHeight="1">
      <c r="B176" s="39"/>
      <c r="C176" s="39"/>
      <c r="D176" s="45" t="s">
        <v>298</v>
      </c>
      <c r="E176" s="39"/>
      <c r="F176" s="39"/>
      <c r="G176" s="44"/>
      <c r="H176" s="89" t="s">
        <v>228</v>
      </c>
      <c r="I176" s="39"/>
      <c r="J176" s="93"/>
      <c r="K176" s="381">
        <f>J170-I175</f>
        <v>-191277.50000000003</v>
      </c>
    </row>
    <row r="177" spans="2:11" ht="13.5" customHeight="1">
      <c r="B177" s="39"/>
      <c r="C177" s="39"/>
      <c r="D177" s="39"/>
      <c r="E177" s="39"/>
      <c r="F177" s="39"/>
      <c r="G177" s="44"/>
      <c r="H177" s="39"/>
      <c r="I177" s="39"/>
      <c r="J177" s="93"/>
      <c r="K177" s="380"/>
    </row>
    <row r="178" spans="2:11" ht="13.5" customHeight="1">
      <c r="B178" s="394" t="s">
        <v>250</v>
      </c>
      <c r="C178" s="394"/>
      <c r="D178" s="81" t="s">
        <v>251</v>
      </c>
      <c r="E178" s="39"/>
      <c r="F178" s="39"/>
      <c r="G178" s="44"/>
      <c r="H178" s="39"/>
      <c r="I178" s="39"/>
      <c r="J178" s="93"/>
      <c r="K178" s="380"/>
    </row>
    <row r="179" spans="2:11" ht="13.5" customHeight="1">
      <c r="B179" s="39"/>
      <c r="D179" s="50" t="s">
        <v>252</v>
      </c>
      <c r="E179" s="50"/>
      <c r="F179" s="50"/>
      <c r="G179" s="373"/>
      <c r="H179" s="50"/>
      <c r="I179" s="39"/>
      <c r="J179" s="93"/>
      <c r="K179" s="380"/>
    </row>
    <row r="180" spans="2:11" ht="13.5" customHeight="1">
      <c r="B180" s="39"/>
      <c r="D180" s="39" t="s">
        <v>253</v>
      </c>
      <c r="E180" s="50"/>
      <c r="F180" s="50"/>
      <c r="G180" s="373"/>
      <c r="H180" s="50"/>
      <c r="I180" s="39"/>
      <c r="J180" s="93"/>
      <c r="K180" s="380"/>
    </row>
    <row r="181" spans="2:11" ht="13.5" customHeight="1">
      <c r="B181" s="39"/>
      <c r="D181" s="50" t="s">
        <v>254</v>
      </c>
      <c r="E181" s="50"/>
      <c r="F181" s="50"/>
      <c r="G181" s="373"/>
      <c r="H181" s="50"/>
      <c r="I181" s="39"/>
      <c r="J181" s="93"/>
      <c r="K181" s="380"/>
    </row>
    <row r="182" spans="2:11" ht="13.5" customHeight="1">
      <c r="B182" s="39"/>
      <c r="D182" s="50" t="s">
        <v>276</v>
      </c>
      <c r="E182" s="50"/>
      <c r="F182" s="50"/>
      <c r="G182" s="373"/>
      <c r="H182" s="50"/>
      <c r="I182" s="39"/>
      <c r="J182" s="93"/>
      <c r="K182" s="380"/>
    </row>
    <row r="183" spans="2:11" ht="13.5" customHeight="1">
      <c r="B183" s="39"/>
      <c r="C183" s="39"/>
      <c r="D183" s="39"/>
      <c r="E183" s="39"/>
      <c r="F183" s="39"/>
      <c r="G183" s="44"/>
      <c r="H183" s="39"/>
      <c r="I183" s="39"/>
      <c r="J183" s="93"/>
      <c r="K183" s="380"/>
    </row>
    <row r="184" spans="2:11" ht="13.5" customHeight="1">
      <c r="B184" s="39"/>
      <c r="C184" s="39"/>
      <c r="D184" s="39" t="s">
        <v>369</v>
      </c>
      <c r="E184" s="39"/>
      <c r="F184" s="39"/>
      <c r="G184" s="393" t="s">
        <v>74</v>
      </c>
      <c r="H184" s="393"/>
      <c r="I184" s="393"/>
      <c r="J184" s="393"/>
      <c r="K184" s="393"/>
    </row>
    <row r="185" spans="4:11" ht="13.5" customHeight="1">
      <c r="D185" s="41" t="s">
        <v>374</v>
      </c>
      <c r="G185" s="393" t="s">
        <v>375</v>
      </c>
      <c r="H185" s="393"/>
      <c r="I185" s="393"/>
      <c r="J185" s="393"/>
      <c r="K185" s="393"/>
    </row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</sheetData>
  <sheetProtection/>
  <mergeCells count="9">
    <mergeCell ref="E69:G69"/>
    <mergeCell ref="H69:J69"/>
    <mergeCell ref="E1:K1"/>
    <mergeCell ref="B3:C3"/>
    <mergeCell ref="G185:K185"/>
    <mergeCell ref="B178:C178"/>
    <mergeCell ref="G184:K184"/>
    <mergeCell ref="C69:C70"/>
    <mergeCell ref="D69:D70"/>
  </mergeCells>
  <printOptions horizontalCentered="1" verticalCentered="1"/>
  <pageMargins left="0.25" right="0" top="0.25" bottom="0.5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40">
      <selection activeCell="A1" sqref="A1:M56"/>
    </sheetView>
  </sheetViews>
  <sheetFormatPr defaultColWidth="9.140625" defaultRowHeight="12.75"/>
  <cols>
    <col min="1" max="1" width="7.28125" style="41" customWidth="1"/>
    <col min="2" max="2" width="6.00390625" style="41" customWidth="1"/>
    <col min="3" max="3" width="9.140625" style="41" customWidth="1"/>
    <col min="4" max="4" width="8.28125" style="41" customWidth="1"/>
    <col min="5" max="5" width="5.421875" style="41" customWidth="1"/>
    <col min="6" max="6" width="12.7109375" style="41" customWidth="1"/>
    <col min="7" max="7" width="5.421875" style="41" customWidth="1"/>
    <col min="8" max="8" width="9.8515625" style="41" bestFit="1" customWidth="1"/>
    <col min="9" max="9" width="9.140625" style="41" customWidth="1"/>
    <col min="10" max="10" width="3.140625" style="41" customWidth="1"/>
    <col min="11" max="11" width="11.421875" style="41" customWidth="1"/>
    <col min="12" max="12" width="1.8515625" style="10" customWidth="1"/>
    <col min="13" max="16384" width="9.140625" style="10" customWidth="1"/>
  </cols>
  <sheetData>
    <row r="2" spans="1:11" s="6" customFormat="1" ht="18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6" customFormat="1" ht="13.5" thickTop="1">
      <c r="A3" s="41"/>
      <c r="B3" s="144"/>
      <c r="C3" s="145"/>
      <c r="D3" s="145"/>
      <c r="E3" s="145"/>
      <c r="F3" s="145"/>
      <c r="G3" s="145"/>
      <c r="H3" s="145"/>
      <c r="I3" s="145"/>
      <c r="J3" s="145"/>
      <c r="K3" s="146"/>
    </row>
    <row r="4" spans="1:11" s="7" customFormat="1" ht="13.5" customHeight="1">
      <c r="A4" s="132"/>
      <c r="B4" s="147"/>
      <c r="C4" s="129" t="s">
        <v>167</v>
      </c>
      <c r="D4" s="129"/>
      <c r="E4" s="129"/>
      <c r="F4" s="287" t="s">
        <v>257</v>
      </c>
      <c r="G4" s="149"/>
      <c r="H4" s="150"/>
      <c r="I4" s="148"/>
      <c r="J4" s="130"/>
      <c r="K4" s="151"/>
    </row>
    <row r="5" spans="1:11" s="7" customFormat="1" ht="13.5" customHeight="1">
      <c r="A5" s="132"/>
      <c r="B5" s="147"/>
      <c r="C5" s="129" t="s">
        <v>108</v>
      </c>
      <c r="D5" s="129"/>
      <c r="E5" s="129"/>
      <c r="F5" s="287" t="s">
        <v>258</v>
      </c>
      <c r="G5" s="152"/>
      <c r="H5" s="153"/>
      <c r="I5" s="154"/>
      <c r="J5" s="154"/>
      <c r="K5" s="151"/>
    </row>
    <row r="6" spans="1:11" s="7" customFormat="1" ht="13.5" customHeight="1">
      <c r="A6" s="132"/>
      <c r="B6" s="147"/>
      <c r="C6" s="129" t="s">
        <v>6</v>
      </c>
      <c r="D6" s="129"/>
      <c r="E6" s="129"/>
      <c r="F6" s="170" t="s">
        <v>262</v>
      </c>
      <c r="G6" s="148"/>
      <c r="H6" s="148"/>
      <c r="I6" s="148"/>
      <c r="J6" s="148"/>
      <c r="K6" s="151"/>
    </row>
    <row r="7" spans="1:11" s="7" customFormat="1" ht="13.5" customHeight="1">
      <c r="A7" s="132"/>
      <c r="B7" s="147"/>
      <c r="C7" s="129"/>
      <c r="D7" s="129"/>
      <c r="E7" s="129"/>
      <c r="F7" s="130"/>
      <c r="G7" s="130"/>
      <c r="H7" s="156" t="s">
        <v>259</v>
      </c>
      <c r="I7" s="156"/>
      <c r="J7" s="154"/>
      <c r="K7" s="151"/>
    </row>
    <row r="8" spans="1:11" s="7" customFormat="1" ht="13.5" customHeight="1">
      <c r="A8" s="132"/>
      <c r="B8" s="147"/>
      <c r="C8" s="129" t="s">
        <v>0</v>
      </c>
      <c r="D8" s="129"/>
      <c r="E8" s="129"/>
      <c r="F8" s="148" t="s">
        <v>260</v>
      </c>
      <c r="G8" s="157"/>
      <c r="H8" s="130"/>
      <c r="I8" s="130"/>
      <c r="J8" s="130"/>
      <c r="K8" s="151"/>
    </row>
    <row r="9" spans="1:11" s="7" customFormat="1" ht="13.5" customHeight="1">
      <c r="A9" s="132"/>
      <c r="B9" s="147"/>
      <c r="C9" s="129" t="s">
        <v>1</v>
      </c>
      <c r="D9" s="129"/>
      <c r="E9" s="129"/>
      <c r="F9" s="155">
        <v>31657</v>
      </c>
      <c r="G9" s="158"/>
      <c r="H9" s="130"/>
      <c r="I9" s="130"/>
      <c r="J9" s="130"/>
      <c r="K9" s="151"/>
    </row>
    <row r="10" spans="1:11" s="7" customFormat="1" ht="13.5" customHeight="1">
      <c r="A10" s="132"/>
      <c r="B10" s="147"/>
      <c r="C10" s="129"/>
      <c r="D10" s="129"/>
      <c r="E10" s="129"/>
      <c r="F10" s="130"/>
      <c r="G10" s="130"/>
      <c r="H10" s="130"/>
      <c r="I10" s="130"/>
      <c r="J10" s="130"/>
      <c r="K10" s="151"/>
    </row>
    <row r="11" spans="1:11" s="7" customFormat="1" ht="13.5" customHeight="1">
      <c r="A11" s="132"/>
      <c r="B11" s="147"/>
      <c r="C11" s="129" t="s">
        <v>32</v>
      </c>
      <c r="D11" s="129"/>
      <c r="E11" s="129"/>
      <c r="F11" s="148" t="s">
        <v>261</v>
      </c>
      <c r="G11" s="148"/>
      <c r="H11" s="148"/>
      <c r="I11" s="148"/>
      <c r="J11" s="148"/>
      <c r="K11" s="151"/>
    </row>
    <row r="12" spans="1:11" s="7" customFormat="1" ht="13.5" customHeight="1">
      <c r="A12" s="132"/>
      <c r="B12" s="147"/>
      <c r="C12" s="129"/>
      <c r="D12" s="129"/>
      <c r="E12" s="129"/>
      <c r="F12" s="155"/>
      <c r="G12" s="155"/>
      <c r="H12" s="155"/>
      <c r="I12" s="155"/>
      <c r="J12" s="155"/>
      <c r="K12" s="151"/>
    </row>
    <row r="13" spans="1:11" s="7" customFormat="1" ht="13.5" customHeight="1">
      <c r="A13" s="132"/>
      <c r="B13" s="147"/>
      <c r="C13" s="129"/>
      <c r="D13" s="129"/>
      <c r="E13" s="129"/>
      <c r="F13" s="155"/>
      <c r="G13" s="155"/>
      <c r="H13" s="155"/>
      <c r="I13" s="155"/>
      <c r="J13" s="155"/>
      <c r="K13" s="151"/>
    </row>
    <row r="14" spans="1:11" s="8" customFormat="1" ht="12.75">
      <c r="A14" s="41"/>
      <c r="B14" s="159"/>
      <c r="C14" s="39"/>
      <c r="D14" s="39"/>
      <c r="E14" s="39"/>
      <c r="F14" s="45"/>
      <c r="G14" s="45"/>
      <c r="H14" s="45"/>
      <c r="I14" s="45"/>
      <c r="J14" s="45"/>
      <c r="K14" s="160"/>
    </row>
    <row r="15" spans="1:11" s="8" customFormat="1" ht="12.75">
      <c r="A15" s="41"/>
      <c r="B15" s="159"/>
      <c r="C15" s="39"/>
      <c r="D15" s="39"/>
      <c r="E15" s="39"/>
      <c r="F15" s="39"/>
      <c r="G15" s="39"/>
      <c r="H15" s="39"/>
      <c r="I15" s="39"/>
      <c r="J15" s="39"/>
      <c r="K15" s="161"/>
    </row>
    <row r="16" spans="1:11" s="8" customFormat="1" ht="12.75">
      <c r="A16" s="41"/>
      <c r="B16" s="159"/>
      <c r="C16" s="39"/>
      <c r="D16" s="39"/>
      <c r="E16" s="39"/>
      <c r="F16" s="39"/>
      <c r="G16" s="39"/>
      <c r="H16" s="39"/>
      <c r="I16" s="39"/>
      <c r="J16" s="39"/>
      <c r="K16" s="161"/>
    </row>
    <row r="17" spans="1:11" s="8" customFormat="1" ht="12.75">
      <c r="A17" s="41"/>
      <c r="B17" s="159"/>
      <c r="C17" s="39"/>
      <c r="D17" s="39"/>
      <c r="E17" s="39"/>
      <c r="F17" s="39"/>
      <c r="G17" s="39"/>
      <c r="H17" s="39"/>
      <c r="I17" s="39"/>
      <c r="J17" s="39"/>
      <c r="K17" s="161"/>
    </row>
    <row r="18" spans="1:11" s="8" customFormat="1" ht="12.75">
      <c r="A18" s="41"/>
      <c r="B18" s="159"/>
      <c r="C18" s="39"/>
      <c r="D18" s="39"/>
      <c r="E18" s="39"/>
      <c r="F18" s="39"/>
      <c r="G18" s="39"/>
      <c r="H18" s="39"/>
      <c r="I18" s="39"/>
      <c r="J18" s="39"/>
      <c r="K18" s="161"/>
    </row>
    <row r="19" spans="1:11" s="8" customFormat="1" ht="12.75">
      <c r="A19" s="41"/>
      <c r="B19" s="159"/>
      <c r="C19" s="39"/>
      <c r="D19" s="39"/>
      <c r="E19" s="39"/>
      <c r="F19" s="39"/>
      <c r="G19" s="39"/>
      <c r="H19" s="39"/>
      <c r="I19" s="39"/>
      <c r="J19" s="39"/>
      <c r="K19" s="161"/>
    </row>
    <row r="20" spans="1:11" s="8" customFormat="1" ht="12.75">
      <c r="A20" s="41"/>
      <c r="B20" s="159"/>
      <c r="C20" s="39"/>
      <c r="D20" s="39"/>
      <c r="E20" s="39"/>
      <c r="F20" s="39"/>
      <c r="G20" s="39"/>
      <c r="H20" s="39"/>
      <c r="I20" s="39"/>
      <c r="J20" s="39"/>
      <c r="K20" s="161"/>
    </row>
    <row r="21" spans="1:11" s="8" customFormat="1" ht="12.75">
      <c r="A21" s="41"/>
      <c r="B21" s="159"/>
      <c r="C21" s="39"/>
      <c r="D21" s="39"/>
      <c r="E21" s="39"/>
      <c r="F21" s="39"/>
      <c r="G21" s="39"/>
      <c r="H21" s="39"/>
      <c r="I21" s="39"/>
      <c r="J21" s="39"/>
      <c r="K21" s="161"/>
    </row>
    <row r="22" spans="1:11" s="8" customFormat="1" ht="12.75">
      <c r="A22" s="41"/>
      <c r="B22" s="159"/>
      <c r="C22" s="39"/>
      <c r="D22" s="39"/>
      <c r="E22" s="39"/>
      <c r="F22" s="39"/>
      <c r="G22" s="39"/>
      <c r="H22" s="39"/>
      <c r="I22" s="39"/>
      <c r="J22" s="39"/>
      <c r="K22" s="161"/>
    </row>
    <row r="23" spans="1:11" s="8" customFormat="1" ht="12.75">
      <c r="A23" s="41"/>
      <c r="B23" s="159"/>
      <c r="C23" s="39"/>
      <c r="D23" s="39"/>
      <c r="E23" s="39"/>
      <c r="F23" s="39"/>
      <c r="G23" s="39"/>
      <c r="H23" s="39"/>
      <c r="I23" s="39"/>
      <c r="J23" s="39"/>
      <c r="K23" s="161"/>
    </row>
    <row r="24" spans="1:11" s="8" customFormat="1" ht="12.75">
      <c r="A24" s="41"/>
      <c r="B24" s="159"/>
      <c r="C24" s="39"/>
      <c r="D24" s="39"/>
      <c r="E24" s="39"/>
      <c r="F24" s="39"/>
      <c r="G24" s="39"/>
      <c r="H24" s="39"/>
      <c r="I24" s="39"/>
      <c r="J24" s="39"/>
      <c r="K24" s="161"/>
    </row>
    <row r="25" spans="1:11" s="8" customFormat="1" ht="12.75">
      <c r="A25" s="41"/>
      <c r="B25" s="159"/>
      <c r="C25" s="39"/>
      <c r="D25" s="39"/>
      <c r="E25" s="39"/>
      <c r="F25" s="39"/>
      <c r="G25" s="39"/>
      <c r="H25" s="39"/>
      <c r="I25" s="39"/>
      <c r="J25" s="39"/>
      <c r="K25" s="161"/>
    </row>
    <row r="26" spans="1:11" s="11" customFormat="1" ht="25.5">
      <c r="A26" s="41"/>
      <c r="B26" s="396" t="s">
        <v>7</v>
      </c>
      <c r="C26" s="397"/>
      <c r="D26" s="397"/>
      <c r="E26" s="397"/>
      <c r="F26" s="397"/>
      <c r="G26" s="397"/>
      <c r="H26" s="397"/>
      <c r="I26" s="397"/>
      <c r="J26" s="397"/>
      <c r="K26" s="398"/>
    </row>
    <row r="27" spans="1:11" s="8" customFormat="1" ht="12.75">
      <c r="A27" s="41"/>
      <c r="B27" s="159"/>
      <c r="C27" s="399" t="s">
        <v>75</v>
      </c>
      <c r="D27" s="399"/>
      <c r="E27" s="399"/>
      <c r="F27" s="399"/>
      <c r="G27" s="399"/>
      <c r="H27" s="399"/>
      <c r="I27" s="399"/>
      <c r="J27" s="399"/>
      <c r="K27" s="161"/>
    </row>
    <row r="28" spans="1:11" s="8" customFormat="1" ht="12.75">
      <c r="A28" s="41"/>
      <c r="B28" s="159"/>
      <c r="C28" s="399" t="s">
        <v>76</v>
      </c>
      <c r="D28" s="399"/>
      <c r="E28" s="399"/>
      <c r="F28" s="399"/>
      <c r="G28" s="399"/>
      <c r="H28" s="399"/>
      <c r="I28" s="399"/>
      <c r="J28" s="399"/>
      <c r="K28" s="161"/>
    </row>
    <row r="29" spans="1:11" s="8" customFormat="1" ht="12.75">
      <c r="A29" s="41"/>
      <c r="B29" s="159"/>
      <c r="C29" s="39"/>
      <c r="D29" s="39"/>
      <c r="E29" s="39"/>
      <c r="F29" s="39"/>
      <c r="G29" s="39"/>
      <c r="H29" s="39"/>
      <c r="I29" s="39"/>
      <c r="J29" s="39"/>
      <c r="K29" s="161"/>
    </row>
    <row r="30" spans="1:11" s="8" customFormat="1" ht="12.75">
      <c r="A30" s="41"/>
      <c r="B30" s="159"/>
      <c r="C30" s="39"/>
      <c r="D30" s="39"/>
      <c r="E30" s="39"/>
      <c r="F30" s="39"/>
      <c r="G30" s="39"/>
      <c r="H30" s="39"/>
      <c r="I30" s="39"/>
      <c r="J30" s="39"/>
      <c r="K30" s="161"/>
    </row>
    <row r="31" spans="1:11" s="12" customFormat="1" ht="25.5">
      <c r="A31" s="41"/>
      <c r="B31" s="159"/>
      <c r="C31" s="39"/>
      <c r="D31" s="39"/>
      <c r="E31" s="39"/>
      <c r="F31" s="366" t="s">
        <v>379</v>
      </c>
      <c r="G31" s="39"/>
      <c r="H31" s="39"/>
      <c r="I31" s="39"/>
      <c r="J31" s="39"/>
      <c r="K31" s="161"/>
    </row>
    <row r="32" spans="1:11" s="12" customFormat="1" ht="12.75">
      <c r="A32" s="41"/>
      <c r="B32" s="159"/>
      <c r="C32" s="39"/>
      <c r="D32" s="39"/>
      <c r="E32" s="39"/>
      <c r="F32" s="39"/>
      <c r="G32" s="39"/>
      <c r="H32" s="39"/>
      <c r="I32" s="39"/>
      <c r="J32" s="39"/>
      <c r="K32" s="161"/>
    </row>
    <row r="33" spans="1:11" s="12" customFormat="1" ht="12.75">
      <c r="A33" s="41"/>
      <c r="B33" s="159"/>
      <c r="C33" s="39"/>
      <c r="D33" s="39"/>
      <c r="E33" s="39"/>
      <c r="F33" s="39"/>
      <c r="G33" s="39"/>
      <c r="H33" s="39"/>
      <c r="I33" s="39"/>
      <c r="J33" s="39"/>
      <c r="K33" s="161"/>
    </row>
    <row r="34" spans="1:11" s="12" customFormat="1" ht="12.75">
      <c r="A34" s="41"/>
      <c r="B34" s="159"/>
      <c r="C34" s="39"/>
      <c r="D34" s="39"/>
      <c r="E34" s="39"/>
      <c r="F34" s="39"/>
      <c r="G34" s="39"/>
      <c r="H34" s="39"/>
      <c r="I34" s="39"/>
      <c r="J34" s="39"/>
      <c r="K34" s="161"/>
    </row>
    <row r="35" spans="1:11" s="12" customFormat="1" ht="12.75">
      <c r="A35" s="41"/>
      <c r="B35" s="159"/>
      <c r="C35" s="39"/>
      <c r="D35" s="39"/>
      <c r="E35" s="39"/>
      <c r="F35" s="39"/>
      <c r="G35" s="39"/>
      <c r="H35" s="39"/>
      <c r="I35" s="39"/>
      <c r="J35" s="39"/>
      <c r="K35" s="161"/>
    </row>
    <row r="36" spans="1:11" s="12" customFormat="1" ht="12.75">
      <c r="A36" s="41"/>
      <c r="B36" s="159"/>
      <c r="C36" s="39"/>
      <c r="D36" s="39"/>
      <c r="E36" s="39"/>
      <c r="F36" s="39"/>
      <c r="G36" s="39"/>
      <c r="H36" s="39"/>
      <c r="I36" s="39"/>
      <c r="J36" s="39"/>
      <c r="K36" s="161"/>
    </row>
    <row r="37" spans="1:11" s="12" customFormat="1" ht="12.75">
      <c r="A37" s="41"/>
      <c r="B37" s="159"/>
      <c r="C37" s="39"/>
      <c r="D37" s="39"/>
      <c r="E37" s="39"/>
      <c r="F37" s="39"/>
      <c r="G37" s="39"/>
      <c r="H37" s="39"/>
      <c r="I37" s="39"/>
      <c r="J37" s="39"/>
      <c r="K37" s="161"/>
    </row>
    <row r="38" spans="1:11" s="12" customFormat="1" ht="12.75">
      <c r="A38" s="41"/>
      <c r="B38" s="159"/>
      <c r="C38" s="39"/>
      <c r="D38" s="39"/>
      <c r="E38" s="39"/>
      <c r="F38" s="39"/>
      <c r="G38" s="39"/>
      <c r="H38" s="39"/>
      <c r="I38" s="39"/>
      <c r="J38" s="39"/>
      <c r="K38" s="161"/>
    </row>
    <row r="39" spans="1:11" s="12" customFormat="1" ht="12.75">
      <c r="A39" s="41"/>
      <c r="B39" s="159"/>
      <c r="C39" s="39"/>
      <c r="D39" s="39"/>
      <c r="E39" s="39"/>
      <c r="F39" s="39"/>
      <c r="G39" s="39"/>
      <c r="H39" s="39"/>
      <c r="I39" s="39"/>
      <c r="J39" s="39"/>
      <c r="K39" s="161"/>
    </row>
    <row r="40" spans="1:11" s="12" customFormat="1" ht="12.75">
      <c r="A40" s="41"/>
      <c r="B40" s="159"/>
      <c r="C40" s="39"/>
      <c r="D40" s="39"/>
      <c r="E40" s="39"/>
      <c r="F40" s="39"/>
      <c r="G40" s="39"/>
      <c r="H40" s="39"/>
      <c r="I40" s="39"/>
      <c r="J40" s="39"/>
      <c r="K40" s="161"/>
    </row>
    <row r="41" spans="1:11" s="12" customFormat="1" ht="12.75">
      <c r="A41" s="41"/>
      <c r="B41" s="159"/>
      <c r="C41" s="39"/>
      <c r="D41" s="39"/>
      <c r="E41" s="39"/>
      <c r="F41" s="39"/>
      <c r="G41" s="39"/>
      <c r="H41" s="39"/>
      <c r="I41" s="39"/>
      <c r="J41" s="39"/>
      <c r="K41" s="161"/>
    </row>
    <row r="42" spans="1:11" s="12" customFormat="1" ht="9" customHeight="1">
      <c r="A42" s="41"/>
      <c r="B42" s="159"/>
      <c r="C42" s="39"/>
      <c r="D42" s="39"/>
      <c r="E42" s="39"/>
      <c r="F42" s="39"/>
      <c r="G42" s="39"/>
      <c r="H42" s="39"/>
      <c r="I42" s="39"/>
      <c r="J42" s="39"/>
      <c r="K42" s="161"/>
    </row>
    <row r="43" spans="1:11" s="12" customFormat="1" ht="12.75">
      <c r="A43" s="41"/>
      <c r="B43" s="159"/>
      <c r="C43" s="39"/>
      <c r="D43" s="39"/>
      <c r="E43" s="39"/>
      <c r="F43" s="39"/>
      <c r="G43" s="39"/>
      <c r="H43" s="39"/>
      <c r="I43" s="39"/>
      <c r="J43" s="39"/>
      <c r="K43" s="161"/>
    </row>
    <row r="44" spans="1:11" s="12" customFormat="1" ht="12.75">
      <c r="A44" s="41"/>
      <c r="B44" s="159"/>
      <c r="C44" s="39"/>
      <c r="D44" s="39"/>
      <c r="E44" s="39"/>
      <c r="F44" s="39"/>
      <c r="G44" s="39"/>
      <c r="H44" s="39"/>
      <c r="I44" s="39"/>
      <c r="J44" s="39"/>
      <c r="K44" s="161"/>
    </row>
    <row r="45" spans="1:11" s="7" customFormat="1" ht="12.75" customHeight="1">
      <c r="A45" s="132"/>
      <c r="B45" s="147"/>
      <c r="C45" s="129" t="s">
        <v>114</v>
      </c>
      <c r="D45" s="129"/>
      <c r="E45" s="129"/>
      <c r="F45" s="129"/>
      <c r="G45" s="129"/>
      <c r="H45" s="400" t="s">
        <v>255</v>
      </c>
      <c r="I45" s="400"/>
      <c r="J45" s="129"/>
      <c r="K45" s="162"/>
    </row>
    <row r="46" spans="1:11" s="7" customFormat="1" ht="12.75" customHeight="1">
      <c r="A46" s="132"/>
      <c r="B46" s="147"/>
      <c r="C46" s="129" t="s">
        <v>115</v>
      </c>
      <c r="D46" s="129"/>
      <c r="E46" s="129"/>
      <c r="F46" s="129"/>
      <c r="G46" s="129"/>
      <c r="H46" s="403" t="s">
        <v>256</v>
      </c>
      <c r="I46" s="403"/>
      <c r="J46" s="129"/>
      <c r="K46" s="162"/>
    </row>
    <row r="47" spans="1:11" s="7" customFormat="1" ht="12.75" customHeight="1">
      <c r="A47" s="132"/>
      <c r="B47" s="147"/>
      <c r="C47" s="129" t="s">
        <v>109</v>
      </c>
      <c r="D47" s="129"/>
      <c r="E47" s="129"/>
      <c r="F47" s="129"/>
      <c r="G47" s="129"/>
      <c r="H47" s="403" t="s">
        <v>228</v>
      </c>
      <c r="I47" s="403"/>
      <c r="J47" s="129"/>
      <c r="K47" s="162"/>
    </row>
    <row r="48" spans="1:11" s="7" customFormat="1" ht="12.75" customHeight="1">
      <c r="A48" s="132"/>
      <c r="B48" s="147"/>
      <c r="C48" s="129" t="s">
        <v>110</v>
      </c>
      <c r="D48" s="129"/>
      <c r="E48" s="129"/>
      <c r="F48" s="129"/>
      <c r="G48" s="129"/>
      <c r="H48" s="403" t="s">
        <v>256</v>
      </c>
      <c r="I48" s="403"/>
      <c r="J48" s="129"/>
      <c r="K48" s="162"/>
    </row>
    <row r="49" spans="1:11" s="8" customFormat="1" ht="12.75">
      <c r="A49" s="41"/>
      <c r="B49" s="159"/>
      <c r="C49" s="39"/>
      <c r="D49" s="39"/>
      <c r="E49" s="39"/>
      <c r="F49" s="39"/>
      <c r="G49" s="39"/>
      <c r="H49" s="39"/>
      <c r="I49" s="39"/>
      <c r="J49" s="39"/>
      <c r="K49" s="161"/>
    </row>
    <row r="50" spans="1:11" s="9" customFormat="1" ht="12.75" customHeight="1">
      <c r="A50" s="111"/>
      <c r="B50" s="163"/>
      <c r="C50" s="129" t="s">
        <v>116</v>
      </c>
      <c r="D50" s="129"/>
      <c r="E50" s="129"/>
      <c r="F50" s="129"/>
      <c r="G50" s="131" t="s">
        <v>111</v>
      </c>
      <c r="H50" s="404" t="s">
        <v>377</v>
      </c>
      <c r="I50" s="402"/>
      <c r="J50" s="112"/>
      <c r="K50" s="164"/>
    </row>
    <row r="51" spans="1:11" s="9" customFormat="1" ht="12.75" customHeight="1">
      <c r="A51" s="111"/>
      <c r="B51" s="163"/>
      <c r="C51" s="129"/>
      <c r="D51" s="129"/>
      <c r="E51" s="129"/>
      <c r="F51" s="129"/>
      <c r="G51" s="131" t="s">
        <v>112</v>
      </c>
      <c r="H51" s="401" t="s">
        <v>378</v>
      </c>
      <c r="I51" s="402"/>
      <c r="J51" s="112"/>
      <c r="K51" s="164"/>
    </row>
    <row r="52" spans="1:11" s="9" customFormat="1" ht="7.5" customHeight="1">
      <c r="A52" s="111"/>
      <c r="B52" s="163"/>
      <c r="C52" s="129"/>
      <c r="D52" s="129"/>
      <c r="E52" s="129"/>
      <c r="F52" s="129"/>
      <c r="G52" s="131"/>
      <c r="H52" s="131"/>
      <c r="I52" s="131"/>
      <c r="J52" s="112"/>
      <c r="K52" s="164"/>
    </row>
    <row r="53" spans="1:11" s="9" customFormat="1" ht="12.75" customHeight="1">
      <c r="A53" s="111"/>
      <c r="B53" s="163"/>
      <c r="C53" s="129" t="s">
        <v>113</v>
      </c>
      <c r="D53" s="129"/>
      <c r="E53" s="129"/>
      <c r="F53" s="131"/>
      <c r="G53" s="129"/>
      <c r="H53" s="165" t="s">
        <v>404</v>
      </c>
      <c r="I53" s="166"/>
      <c r="J53" s="112"/>
      <c r="K53" s="164"/>
    </row>
    <row r="54" spans="2:11" ht="22.5" customHeight="1" thickBot="1">
      <c r="B54" s="167"/>
      <c r="C54" s="168"/>
      <c r="D54" s="168"/>
      <c r="E54" s="168"/>
      <c r="F54" s="168"/>
      <c r="G54" s="168"/>
      <c r="H54" s="168"/>
      <c r="I54" s="168"/>
      <c r="J54" s="168"/>
      <c r="K54" s="169"/>
    </row>
    <row r="55" ht="6.75" customHeight="1" thickTop="1"/>
  </sheetData>
  <sheetProtection/>
  <mergeCells count="9">
    <mergeCell ref="B26:K26"/>
    <mergeCell ref="C27:J27"/>
    <mergeCell ref="C28:J28"/>
    <mergeCell ref="H45:I45"/>
    <mergeCell ref="H51:I51"/>
    <mergeCell ref="H46:I46"/>
    <mergeCell ref="H47:I47"/>
    <mergeCell ref="H48:I48"/>
    <mergeCell ref="H50:I50"/>
  </mergeCells>
  <printOptions horizontalCentered="1" verticalCentered="1"/>
  <pageMargins left="0.5" right="0.25" top="0.25" bottom="0.25" header="0.25" footer="0.2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42"/>
    </sheetView>
  </sheetViews>
  <sheetFormatPr defaultColWidth="9.140625" defaultRowHeight="12.75"/>
  <cols>
    <col min="1" max="1" width="6.421875" style="41" customWidth="1"/>
    <col min="2" max="2" width="3.7109375" style="142" customWidth="1"/>
    <col min="3" max="3" width="2.7109375" style="142" customWidth="1"/>
    <col min="4" max="4" width="4.00390625" style="142" customWidth="1"/>
    <col min="5" max="5" width="38.140625" style="41" customWidth="1"/>
    <col min="6" max="6" width="8.28125" style="41" customWidth="1"/>
    <col min="7" max="7" width="14.8515625" style="86" customWidth="1"/>
    <col min="8" max="8" width="15.7109375" style="86" customWidth="1"/>
    <col min="9" max="9" width="9.140625" style="41" customWidth="1"/>
    <col min="10" max="16384" width="9.140625" style="18" customWidth="1"/>
  </cols>
  <sheetData>
    <row r="1" spans="1:9" s="13" customFormat="1" ht="13.5" customHeight="1">
      <c r="A1" s="43"/>
      <c r="B1" s="171"/>
      <c r="C1" s="172"/>
      <c r="D1" s="172"/>
      <c r="E1" s="173"/>
      <c r="F1" s="43"/>
      <c r="G1" s="174"/>
      <c r="H1" s="174"/>
      <c r="I1" s="43"/>
    </row>
    <row r="2" spans="1:9" s="14" customFormat="1" ht="24.75" customHeight="1">
      <c r="A2" s="43"/>
      <c r="B2" s="405" t="s">
        <v>380</v>
      </c>
      <c r="C2" s="405"/>
      <c r="D2" s="405"/>
      <c r="E2" s="405"/>
      <c r="F2" s="405"/>
      <c r="G2" s="405"/>
      <c r="H2" s="405"/>
      <c r="I2" s="43"/>
    </row>
    <row r="3" spans="1:9" s="10" customFormat="1" ht="23.25" customHeight="1" thickBot="1">
      <c r="A3" s="41"/>
      <c r="B3" s="142"/>
      <c r="C3" s="142"/>
      <c r="D3" s="142"/>
      <c r="E3" s="41"/>
      <c r="F3" s="41"/>
      <c r="G3" s="86"/>
      <c r="H3" s="86"/>
      <c r="I3" s="41"/>
    </row>
    <row r="4" spans="1:9" s="10" customFormat="1" ht="12" customHeight="1" thickTop="1">
      <c r="A4" s="41"/>
      <c r="B4" s="420" t="s">
        <v>2</v>
      </c>
      <c r="C4" s="414" t="s">
        <v>8</v>
      </c>
      <c r="D4" s="415"/>
      <c r="E4" s="416"/>
      <c r="F4" s="412" t="s">
        <v>9</v>
      </c>
      <c r="G4" s="189" t="s">
        <v>149</v>
      </c>
      <c r="H4" s="190" t="s">
        <v>149</v>
      </c>
      <c r="I4" s="41"/>
    </row>
    <row r="5" spans="1:9" s="10" customFormat="1" ht="12" customHeight="1">
      <c r="A5" s="41"/>
      <c r="B5" s="421"/>
      <c r="C5" s="417"/>
      <c r="D5" s="418"/>
      <c r="E5" s="419"/>
      <c r="F5" s="413"/>
      <c r="G5" s="175" t="s">
        <v>150</v>
      </c>
      <c r="H5" s="192" t="s">
        <v>165</v>
      </c>
      <c r="I5" s="41"/>
    </row>
    <row r="6" spans="1:9" s="15" customFormat="1" ht="24.75" customHeight="1">
      <c r="A6" s="43"/>
      <c r="B6" s="193" t="s">
        <v>3</v>
      </c>
      <c r="C6" s="406" t="s">
        <v>166</v>
      </c>
      <c r="D6" s="407"/>
      <c r="E6" s="408"/>
      <c r="F6" s="177"/>
      <c r="G6" s="123">
        <f>G7+G10+G11+G19+G26+G27+G28</f>
        <v>317474509</v>
      </c>
      <c r="H6" s="194">
        <v>316249973</v>
      </c>
      <c r="I6" s="43"/>
    </row>
    <row r="7" spans="1:9" s="15" customFormat="1" ht="16.5" customHeight="1">
      <c r="A7" s="43"/>
      <c r="B7" s="195"/>
      <c r="C7" s="176">
        <v>1</v>
      </c>
      <c r="D7" s="178" t="s">
        <v>10</v>
      </c>
      <c r="E7" s="179"/>
      <c r="F7" s="56"/>
      <c r="G7" s="123">
        <f>SUM(G8:G9)</f>
        <v>0</v>
      </c>
      <c r="H7" s="194">
        <v>0</v>
      </c>
      <c r="I7" s="43"/>
    </row>
    <row r="8" spans="1:9" s="16" customFormat="1" ht="16.5" customHeight="1">
      <c r="A8" s="43"/>
      <c r="B8" s="195"/>
      <c r="C8" s="176"/>
      <c r="D8" s="53" t="s">
        <v>117</v>
      </c>
      <c r="E8" s="180" t="s">
        <v>29</v>
      </c>
      <c r="F8" s="56"/>
      <c r="G8" s="181"/>
      <c r="H8" s="196"/>
      <c r="I8" s="43"/>
    </row>
    <row r="9" spans="1:9" s="16" customFormat="1" ht="16.5" customHeight="1">
      <c r="A9" s="43"/>
      <c r="B9" s="195"/>
      <c r="C9" s="176"/>
      <c r="D9" s="53" t="s">
        <v>117</v>
      </c>
      <c r="E9" s="180" t="s">
        <v>30</v>
      </c>
      <c r="F9" s="56"/>
      <c r="G9" s="181"/>
      <c r="H9" s="196"/>
      <c r="I9" s="43"/>
    </row>
    <row r="10" spans="1:9" s="15" customFormat="1" ht="16.5" customHeight="1">
      <c r="A10" s="43"/>
      <c r="B10" s="195"/>
      <c r="C10" s="176">
        <v>2</v>
      </c>
      <c r="D10" s="178" t="s">
        <v>153</v>
      </c>
      <c r="E10" s="179"/>
      <c r="F10" s="56"/>
      <c r="G10" s="123">
        <v>0</v>
      </c>
      <c r="H10" s="194">
        <v>0</v>
      </c>
      <c r="I10" s="43"/>
    </row>
    <row r="11" spans="1:9" s="15" customFormat="1" ht="16.5" customHeight="1">
      <c r="A11" s="43"/>
      <c r="B11" s="195"/>
      <c r="C11" s="176">
        <v>3</v>
      </c>
      <c r="D11" s="178" t="s">
        <v>154</v>
      </c>
      <c r="E11" s="179"/>
      <c r="F11" s="56"/>
      <c r="G11" s="123">
        <f>SUM(G12:G18)</f>
        <v>293824452</v>
      </c>
      <c r="H11" s="194">
        <v>293929592</v>
      </c>
      <c r="I11" s="43"/>
    </row>
    <row r="12" spans="1:10" s="16" customFormat="1" ht="16.5" customHeight="1">
      <c r="A12" s="43"/>
      <c r="B12" s="195"/>
      <c r="C12" s="182"/>
      <c r="D12" s="53" t="s">
        <v>117</v>
      </c>
      <c r="E12" s="180" t="s">
        <v>155</v>
      </c>
      <c r="F12" s="56"/>
      <c r="G12" s="185">
        <v>289120556</v>
      </c>
      <c r="H12" s="196">
        <v>288999236</v>
      </c>
      <c r="I12" s="43"/>
      <c r="J12" s="38"/>
    </row>
    <row r="13" spans="1:9" s="16" customFormat="1" ht="16.5" customHeight="1">
      <c r="A13" s="43"/>
      <c r="B13" s="195"/>
      <c r="C13" s="182"/>
      <c r="D13" s="53" t="s">
        <v>117</v>
      </c>
      <c r="E13" s="180" t="s">
        <v>118</v>
      </c>
      <c r="F13" s="56"/>
      <c r="G13" s="181"/>
      <c r="H13" s="196"/>
      <c r="I13" s="43"/>
    </row>
    <row r="14" spans="1:9" s="16" customFormat="1" ht="16.5" customHeight="1">
      <c r="A14" s="43"/>
      <c r="B14" s="195"/>
      <c r="C14" s="182"/>
      <c r="D14" s="53" t="s">
        <v>117</v>
      </c>
      <c r="E14" s="183" t="s">
        <v>119</v>
      </c>
      <c r="F14" s="184"/>
      <c r="G14" s="185">
        <v>1007295</v>
      </c>
      <c r="H14" s="197">
        <v>1174516</v>
      </c>
      <c r="I14" s="43"/>
    </row>
    <row r="15" spans="1:9" s="16" customFormat="1" ht="16.5" customHeight="1">
      <c r="A15" s="43"/>
      <c r="B15" s="195"/>
      <c r="C15" s="182"/>
      <c r="D15" s="53" t="s">
        <v>117</v>
      </c>
      <c r="E15" s="180" t="s">
        <v>120</v>
      </c>
      <c r="F15" s="56"/>
      <c r="G15" s="185"/>
      <c r="H15" s="197">
        <v>59239</v>
      </c>
      <c r="I15" s="43"/>
    </row>
    <row r="16" spans="1:9" s="16" customFormat="1" ht="16.5" customHeight="1">
      <c r="A16" s="43"/>
      <c r="B16" s="195"/>
      <c r="C16" s="182"/>
      <c r="D16" s="53" t="s">
        <v>117</v>
      </c>
      <c r="E16" s="180" t="s">
        <v>123</v>
      </c>
      <c r="F16" s="56"/>
      <c r="G16" s="181"/>
      <c r="H16" s="196"/>
      <c r="I16" s="43"/>
    </row>
    <row r="17" spans="1:9" s="16" customFormat="1" ht="16.5" customHeight="1">
      <c r="A17" s="43"/>
      <c r="B17" s="195"/>
      <c r="C17" s="182"/>
      <c r="D17" s="53" t="s">
        <v>117</v>
      </c>
      <c r="E17" s="180" t="s">
        <v>15</v>
      </c>
      <c r="F17" s="56"/>
      <c r="G17" s="186">
        <v>3696601</v>
      </c>
      <c r="H17" s="197">
        <v>3696601</v>
      </c>
      <c r="I17" s="43"/>
    </row>
    <row r="18" spans="1:9" s="16" customFormat="1" ht="16.5" customHeight="1">
      <c r="A18" s="43"/>
      <c r="B18" s="195"/>
      <c r="C18" s="182"/>
      <c r="D18" s="53"/>
      <c r="E18" s="180"/>
      <c r="F18" s="56"/>
      <c r="G18" s="181"/>
      <c r="H18" s="196"/>
      <c r="I18" s="43"/>
    </row>
    <row r="19" spans="1:9" s="15" customFormat="1" ht="16.5" customHeight="1">
      <c r="A19" s="43"/>
      <c r="B19" s="195"/>
      <c r="C19" s="176">
        <v>4</v>
      </c>
      <c r="D19" s="178" t="s">
        <v>11</v>
      </c>
      <c r="E19" s="179"/>
      <c r="F19" s="56"/>
      <c r="G19" s="123">
        <f>SUM(G20:G25)</f>
        <v>1438599</v>
      </c>
      <c r="H19" s="194">
        <v>1795213</v>
      </c>
      <c r="I19" s="43"/>
    </row>
    <row r="20" spans="1:9" s="16" customFormat="1" ht="16.5" customHeight="1">
      <c r="A20" s="43"/>
      <c r="B20" s="195"/>
      <c r="C20" s="182"/>
      <c r="D20" s="53" t="s">
        <v>117</v>
      </c>
      <c r="E20" s="180" t="s">
        <v>12</v>
      </c>
      <c r="F20" s="56"/>
      <c r="G20" s="186">
        <v>1438599</v>
      </c>
      <c r="H20" s="197">
        <v>1685963</v>
      </c>
      <c r="I20" s="43"/>
    </row>
    <row r="21" spans="1:9" s="16" customFormat="1" ht="16.5" customHeight="1">
      <c r="A21" s="43"/>
      <c r="B21" s="195"/>
      <c r="C21" s="182"/>
      <c r="D21" s="53" t="s">
        <v>117</v>
      </c>
      <c r="E21" s="180" t="s">
        <v>122</v>
      </c>
      <c r="F21" s="56"/>
      <c r="G21" s="181"/>
      <c r="H21" s="196">
        <v>109250</v>
      </c>
      <c r="I21" s="43"/>
    </row>
    <row r="22" spans="1:9" s="16" customFormat="1" ht="16.5" customHeight="1">
      <c r="A22" s="43"/>
      <c r="B22" s="195"/>
      <c r="C22" s="182"/>
      <c r="D22" s="53" t="s">
        <v>117</v>
      </c>
      <c r="E22" s="180" t="s">
        <v>13</v>
      </c>
      <c r="F22" s="56"/>
      <c r="G22" s="181"/>
      <c r="H22" s="196"/>
      <c r="I22" s="43"/>
    </row>
    <row r="23" spans="1:9" s="16" customFormat="1" ht="16.5" customHeight="1">
      <c r="A23" s="43"/>
      <c r="B23" s="195"/>
      <c r="C23" s="182"/>
      <c r="D23" s="53" t="s">
        <v>117</v>
      </c>
      <c r="E23" s="180" t="s">
        <v>156</v>
      </c>
      <c r="F23" s="56"/>
      <c r="G23" s="181"/>
      <c r="H23" s="196"/>
      <c r="I23" s="43"/>
    </row>
    <row r="24" spans="1:9" s="16" customFormat="1" ht="16.5" customHeight="1">
      <c r="A24" s="43"/>
      <c r="B24" s="195"/>
      <c r="C24" s="182"/>
      <c r="D24" s="53" t="s">
        <v>117</v>
      </c>
      <c r="E24" s="180" t="s">
        <v>14</v>
      </c>
      <c r="F24" s="56"/>
      <c r="G24" s="181"/>
      <c r="H24" s="196"/>
      <c r="I24" s="43"/>
    </row>
    <row r="25" spans="1:9" s="16" customFormat="1" ht="16.5" customHeight="1">
      <c r="A25" s="43"/>
      <c r="B25" s="195"/>
      <c r="C25" s="182"/>
      <c r="D25" s="53" t="s">
        <v>117</v>
      </c>
      <c r="E25" s="180"/>
      <c r="F25" s="56"/>
      <c r="G25" s="181"/>
      <c r="H25" s="196"/>
      <c r="I25" s="43"/>
    </row>
    <row r="26" spans="1:9" s="15" customFormat="1" ht="16.5" customHeight="1">
      <c r="A26" s="43"/>
      <c r="B26" s="195"/>
      <c r="C26" s="176">
        <v>5</v>
      </c>
      <c r="D26" s="178" t="s">
        <v>157</v>
      </c>
      <c r="E26" s="179"/>
      <c r="F26" s="56"/>
      <c r="G26" s="123">
        <v>0</v>
      </c>
      <c r="H26" s="194">
        <v>0</v>
      </c>
      <c r="I26" s="43"/>
    </row>
    <row r="27" spans="1:9" s="15" customFormat="1" ht="16.5" customHeight="1">
      <c r="A27" s="43"/>
      <c r="B27" s="195"/>
      <c r="C27" s="176">
        <v>6</v>
      </c>
      <c r="D27" s="178" t="s">
        <v>158</v>
      </c>
      <c r="E27" s="179"/>
      <c r="F27" s="56"/>
      <c r="G27" s="123">
        <v>0</v>
      </c>
      <c r="H27" s="194">
        <v>0</v>
      </c>
      <c r="I27" s="43"/>
    </row>
    <row r="28" spans="1:9" s="15" customFormat="1" ht="16.5" customHeight="1">
      <c r="A28" s="43"/>
      <c r="B28" s="195"/>
      <c r="C28" s="176">
        <v>7</v>
      </c>
      <c r="D28" s="178" t="s">
        <v>16</v>
      </c>
      <c r="E28" s="179"/>
      <c r="F28" s="56"/>
      <c r="G28" s="123">
        <f>SUM(G29:G30)</f>
        <v>22211458</v>
      </c>
      <c r="H28" s="194">
        <v>20525168</v>
      </c>
      <c r="I28" s="43"/>
    </row>
    <row r="29" spans="1:9" s="15" customFormat="1" ht="16.5" customHeight="1">
      <c r="A29" s="43"/>
      <c r="B29" s="195"/>
      <c r="C29" s="176"/>
      <c r="D29" s="53" t="s">
        <v>117</v>
      </c>
      <c r="E29" s="179" t="s">
        <v>159</v>
      </c>
      <c r="F29" s="56"/>
      <c r="G29" s="185">
        <v>22211458</v>
      </c>
      <c r="H29" s="196">
        <v>20525168</v>
      </c>
      <c r="I29" s="43"/>
    </row>
    <row r="30" spans="1:9" s="15" customFormat="1" ht="16.5" customHeight="1">
      <c r="A30" s="43"/>
      <c r="B30" s="195"/>
      <c r="C30" s="176"/>
      <c r="D30" s="53" t="s">
        <v>117</v>
      </c>
      <c r="E30" s="179"/>
      <c r="F30" s="56"/>
      <c r="G30" s="186"/>
      <c r="H30" s="196"/>
      <c r="I30" s="43"/>
    </row>
    <row r="31" spans="1:9" s="15" customFormat="1" ht="24.75" customHeight="1">
      <c r="A31" s="43"/>
      <c r="B31" s="198" t="s">
        <v>4</v>
      </c>
      <c r="C31" s="406" t="s">
        <v>17</v>
      </c>
      <c r="D31" s="407"/>
      <c r="E31" s="408"/>
      <c r="F31" s="56"/>
      <c r="G31" s="123">
        <f>G32+G33+G38+G39+G40+G41</f>
        <v>197584</v>
      </c>
      <c r="H31" s="194">
        <v>340379</v>
      </c>
      <c r="I31" s="43"/>
    </row>
    <row r="32" spans="1:9" s="15" customFormat="1" ht="16.5" customHeight="1">
      <c r="A32" s="43"/>
      <c r="B32" s="195"/>
      <c r="C32" s="176">
        <v>1</v>
      </c>
      <c r="D32" s="178" t="s">
        <v>18</v>
      </c>
      <c r="E32" s="179"/>
      <c r="F32" s="56"/>
      <c r="G32" s="123">
        <v>0</v>
      </c>
      <c r="H32" s="194">
        <v>0</v>
      </c>
      <c r="I32" s="43"/>
    </row>
    <row r="33" spans="1:9" s="15" customFormat="1" ht="16.5" customHeight="1">
      <c r="A33" s="43"/>
      <c r="B33" s="195"/>
      <c r="C33" s="176">
        <v>2</v>
      </c>
      <c r="D33" s="178" t="s">
        <v>19</v>
      </c>
      <c r="E33" s="187"/>
      <c r="F33" s="56"/>
      <c r="G33" s="123">
        <f>SUM(G34:G37)</f>
        <v>197584</v>
      </c>
      <c r="H33" s="194">
        <v>340379</v>
      </c>
      <c r="I33" s="43"/>
    </row>
    <row r="34" spans="1:9" s="16" customFormat="1" ht="16.5" customHeight="1">
      <c r="A34" s="43"/>
      <c r="B34" s="195"/>
      <c r="C34" s="182"/>
      <c r="D34" s="53" t="s">
        <v>117</v>
      </c>
      <c r="E34" s="180" t="s">
        <v>24</v>
      </c>
      <c r="F34" s="56"/>
      <c r="G34" s="181"/>
      <c r="H34" s="196"/>
      <c r="I34" s="43"/>
    </row>
    <row r="35" spans="1:9" s="16" customFormat="1" ht="16.5" customHeight="1">
      <c r="A35" s="43"/>
      <c r="B35" s="195"/>
      <c r="C35" s="182"/>
      <c r="D35" s="53" t="s">
        <v>117</v>
      </c>
      <c r="E35" s="180" t="s">
        <v>5</v>
      </c>
      <c r="F35" s="56"/>
      <c r="G35" s="181"/>
      <c r="H35" s="196"/>
      <c r="I35" s="43"/>
    </row>
    <row r="36" spans="1:9" s="16" customFormat="1" ht="16.5" customHeight="1">
      <c r="A36" s="43"/>
      <c r="B36" s="195"/>
      <c r="C36" s="182"/>
      <c r="D36" s="53" t="s">
        <v>117</v>
      </c>
      <c r="E36" s="180" t="s">
        <v>121</v>
      </c>
      <c r="F36" s="56"/>
      <c r="G36" s="181">
        <f>AAM!H35</f>
        <v>140916</v>
      </c>
      <c r="H36" s="196">
        <v>280028</v>
      </c>
      <c r="I36" s="43"/>
    </row>
    <row r="37" spans="1:10" s="16" customFormat="1" ht="16.5" customHeight="1">
      <c r="A37" s="43"/>
      <c r="B37" s="195"/>
      <c r="C37" s="182"/>
      <c r="D37" s="53" t="s">
        <v>117</v>
      </c>
      <c r="E37" s="180" t="s">
        <v>130</v>
      </c>
      <c r="F37" s="56"/>
      <c r="G37" s="181">
        <f>AAM!H37</f>
        <v>56668</v>
      </c>
      <c r="H37" s="196">
        <v>60351</v>
      </c>
      <c r="I37" s="43"/>
      <c r="J37" s="38"/>
    </row>
    <row r="38" spans="1:9" s="15" customFormat="1" ht="16.5" customHeight="1">
      <c r="A38" s="43"/>
      <c r="B38" s="195"/>
      <c r="C38" s="176">
        <v>3</v>
      </c>
      <c r="D38" s="178" t="s">
        <v>20</v>
      </c>
      <c r="E38" s="179"/>
      <c r="F38" s="56"/>
      <c r="G38" s="123">
        <v>0</v>
      </c>
      <c r="H38" s="194">
        <v>0</v>
      </c>
      <c r="I38" s="43"/>
    </row>
    <row r="39" spans="1:9" s="15" customFormat="1" ht="16.5" customHeight="1">
      <c r="A39" s="43"/>
      <c r="B39" s="195"/>
      <c r="C39" s="176">
        <v>4</v>
      </c>
      <c r="D39" s="178" t="s">
        <v>21</v>
      </c>
      <c r="E39" s="179"/>
      <c r="F39" s="56"/>
      <c r="G39" s="123">
        <v>0</v>
      </c>
      <c r="H39" s="194">
        <v>0</v>
      </c>
      <c r="I39" s="43"/>
    </row>
    <row r="40" spans="1:9" s="15" customFormat="1" ht="16.5" customHeight="1">
      <c r="A40" s="43"/>
      <c r="B40" s="195"/>
      <c r="C40" s="176">
        <v>5</v>
      </c>
      <c r="D40" s="178" t="s">
        <v>22</v>
      </c>
      <c r="E40" s="179"/>
      <c r="F40" s="56"/>
      <c r="G40" s="123">
        <v>0</v>
      </c>
      <c r="H40" s="194">
        <v>0</v>
      </c>
      <c r="I40" s="43"/>
    </row>
    <row r="41" spans="1:9" s="15" customFormat="1" ht="16.5" customHeight="1">
      <c r="A41" s="43"/>
      <c r="B41" s="195"/>
      <c r="C41" s="176">
        <v>6</v>
      </c>
      <c r="D41" s="178" t="s">
        <v>23</v>
      </c>
      <c r="E41" s="179"/>
      <c r="F41" s="56"/>
      <c r="G41" s="123">
        <v>0</v>
      </c>
      <c r="H41" s="194">
        <v>0</v>
      </c>
      <c r="I41" s="43"/>
    </row>
    <row r="42" spans="1:9" s="15" customFormat="1" ht="30" customHeight="1" thickBot="1">
      <c r="A42" s="43"/>
      <c r="B42" s="199"/>
      <c r="C42" s="409" t="s">
        <v>52</v>
      </c>
      <c r="D42" s="410"/>
      <c r="E42" s="411"/>
      <c r="F42" s="200"/>
      <c r="G42" s="201">
        <f>G31+G6</f>
        <v>317672093</v>
      </c>
      <c r="H42" s="202">
        <v>316590352</v>
      </c>
      <c r="I42" s="43"/>
    </row>
    <row r="43" spans="1:9" s="15" customFormat="1" ht="9.75" customHeight="1" thickTop="1">
      <c r="A43" s="43"/>
      <c r="B43" s="57"/>
      <c r="C43" s="57"/>
      <c r="D43" s="57"/>
      <c r="E43" s="57"/>
      <c r="F43" s="49"/>
      <c r="G43" s="188"/>
      <c r="H43" s="188"/>
      <c r="I43" s="43"/>
    </row>
    <row r="44" spans="1:9" s="15" customFormat="1" ht="15.75" customHeight="1">
      <c r="A44" s="43"/>
      <c r="B44" s="57"/>
      <c r="C44" s="57"/>
      <c r="D44" s="57"/>
      <c r="E44" s="57"/>
      <c r="F44" s="49"/>
      <c r="G44" s="188"/>
      <c r="H44" s="188"/>
      <c r="I44" s="43"/>
    </row>
    <row r="49" ht="12.75">
      <c r="G49" s="86">
        <f>G42-Pasivet!G45</f>
        <v>0</v>
      </c>
    </row>
  </sheetData>
  <sheetProtection/>
  <mergeCells count="7">
    <mergeCell ref="B2:H2"/>
    <mergeCell ref="C31:E31"/>
    <mergeCell ref="C42:E42"/>
    <mergeCell ref="F4:F5"/>
    <mergeCell ref="C4:E5"/>
    <mergeCell ref="B4:B5"/>
    <mergeCell ref="C6:E6"/>
  </mergeCells>
  <printOptions horizontalCentered="1" verticalCentered="1"/>
  <pageMargins left="0" right="0" top="0" bottom="0" header="0.25" footer="0.25"/>
  <pageSetup horizontalDpi="300" verticalDpi="300" orientation="portrait" r:id="rId1"/>
  <ignoredErrors>
    <ignoredError sqref="G33 G7 G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PageLayoutView="0" workbookViewId="0" topLeftCell="A5">
      <selection activeCell="M34" sqref="M34"/>
    </sheetView>
  </sheetViews>
  <sheetFormatPr defaultColWidth="9.140625" defaultRowHeight="12.75"/>
  <cols>
    <col min="1" max="1" width="8.28125" style="41" customWidth="1"/>
    <col min="2" max="2" width="3.7109375" style="142" customWidth="1"/>
    <col min="3" max="3" width="2.7109375" style="142" customWidth="1"/>
    <col min="4" max="4" width="4.00390625" style="142" customWidth="1"/>
    <col min="5" max="5" width="36.421875" style="41" customWidth="1"/>
    <col min="6" max="6" width="8.28125" style="41" customWidth="1"/>
    <col min="7" max="7" width="14.7109375" style="86" customWidth="1"/>
    <col min="8" max="8" width="15.7109375" style="86" customWidth="1"/>
    <col min="9" max="9" width="1.421875" style="18" customWidth="1"/>
    <col min="10" max="10" width="9.140625" style="18" customWidth="1"/>
    <col min="11" max="11" width="10.140625" style="18" bestFit="1" customWidth="1"/>
    <col min="12" max="16384" width="9.140625" style="18" customWidth="1"/>
  </cols>
  <sheetData>
    <row r="2" spans="1:8" s="13" customFormat="1" ht="6" customHeight="1">
      <c r="A2" s="43"/>
      <c r="B2" s="171"/>
      <c r="C2" s="172"/>
      <c r="D2" s="172"/>
      <c r="E2" s="173"/>
      <c r="F2" s="43"/>
      <c r="G2" s="174"/>
      <c r="H2" s="174"/>
    </row>
    <row r="3" spans="1:8" s="19" customFormat="1" ht="20.25" customHeight="1">
      <c r="A3" s="43"/>
      <c r="B3" s="405" t="s">
        <v>380</v>
      </c>
      <c r="C3" s="405"/>
      <c r="D3" s="405"/>
      <c r="E3" s="405"/>
      <c r="F3" s="405"/>
      <c r="G3" s="405"/>
      <c r="H3" s="405"/>
    </row>
    <row r="4" spans="1:8" s="8" customFormat="1" ht="6.75" customHeight="1" thickBot="1">
      <c r="A4" s="41"/>
      <c r="B4" s="142"/>
      <c r="C4" s="142"/>
      <c r="D4" s="142"/>
      <c r="E4" s="41"/>
      <c r="F4" s="41"/>
      <c r="G4" s="86"/>
      <c r="H4" s="86"/>
    </row>
    <row r="5" spans="1:8" s="19" customFormat="1" ht="15.75" customHeight="1" thickTop="1">
      <c r="A5" s="43"/>
      <c r="B5" s="420" t="s">
        <v>2</v>
      </c>
      <c r="C5" s="414" t="s">
        <v>48</v>
      </c>
      <c r="D5" s="415"/>
      <c r="E5" s="416"/>
      <c r="F5" s="412" t="s">
        <v>9</v>
      </c>
      <c r="G5" s="189" t="s">
        <v>149</v>
      </c>
      <c r="H5" s="190" t="s">
        <v>149</v>
      </c>
    </row>
    <row r="6" spans="1:8" s="19" customFormat="1" ht="15.75" customHeight="1">
      <c r="A6" s="43"/>
      <c r="B6" s="421"/>
      <c r="C6" s="417"/>
      <c r="D6" s="418"/>
      <c r="E6" s="419"/>
      <c r="F6" s="413"/>
      <c r="G6" s="175" t="s">
        <v>150</v>
      </c>
      <c r="H6" s="192" t="s">
        <v>165</v>
      </c>
    </row>
    <row r="7" spans="1:8" s="15" customFormat="1" ht="24.75" customHeight="1">
      <c r="A7" s="43"/>
      <c r="B7" s="198" t="s">
        <v>3</v>
      </c>
      <c r="C7" s="406" t="s">
        <v>151</v>
      </c>
      <c r="D7" s="407"/>
      <c r="E7" s="408"/>
      <c r="F7" s="56"/>
      <c r="G7" s="123">
        <f>G8+G9+G12+G24+G25</f>
        <v>295545597</v>
      </c>
      <c r="H7" s="194">
        <v>294904696</v>
      </c>
    </row>
    <row r="8" spans="1:8" s="15" customFormat="1" ht="15.75" customHeight="1">
      <c r="A8" s="43"/>
      <c r="B8" s="195"/>
      <c r="C8" s="176">
        <v>1</v>
      </c>
      <c r="D8" s="178" t="s">
        <v>25</v>
      </c>
      <c r="E8" s="179"/>
      <c r="F8" s="56"/>
      <c r="G8" s="123">
        <v>0</v>
      </c>
      <c r="H8" s="194">
        <v>0</v>
      </c>
    </row>
    <row r="9" spans="1:8" s="15" customFormat="1" ht="15.75" customHeight="1">
      <c r="A9" s="43"/>
      <c r="B9" s="195"/>
      <c r="C9" s="176">
        <v>2</v>
      </c>
      <c r="D9" s="178" t="s">
        <v>26</v>
      </c>
      <c r="E9" s="179"/>
      <c r="F9" s="56"/>
      <c r="G9" s="123">
        <f>SUM(G10:G11)</f>
        <v>30299</v>
      </c>
      <c r="H9" s="194">
        <v>23598</v>
      </c>
    </row>
    <row r="10" spans="1:8" s="16" customFormat="1" ht="15.75" customHeight="1">
      <c r="A10" s="43"/>
      <c r="B10" s="195"/>
      <c r="C10" s="182"/>
      <c r="D10" s="53" t="s">
        <v>117</v>
      </c>
      <c r="E10" s="180" t="s">
        <v>124</v>
      </c>
      <c r="F10" s="56"/>
      <c r="G10" s="181">
        <v>30299</v>
      </c>
      <c r="H10" s="196">
        <v>23598</v>
      </c>
    </row>
    <row r="11" spans="1:8" s="16" customFormat="1" ht="15.75" customHeight="1">
      <c r="A11" s="43"/>
      <c r="B11" s="195"/>
      <c r="C11" s="182"/>
      <c r="D11" s="53" t="s">
        <v>117</v>
      </c>
      <c r="E11" s="180" t="s">
        <v>152</v>
      </c>
      <c r="F11" s="56"/>
      <c r="G11" s="181"/>
      <c r="H11" s="196"/>
    </row>
    <row r="12" spans="1:8" s="15" customFormat="1" ht="15.75" customHeight="1">
      <c r="A12" s="43"/>
      <c r="B12" s="195"/>
      <c r="C12" s="176">
        <v>3</v>
      </c>
      <c r="D12" s="178" t="s">
        <v>27</v>
      </c>
      <c r="E12" s="179"/>
      <c r="F12" s="56"/>
      <c r="G12" s="123">
        <f>SUM(G13:G22)</f>
        <v>295515298</v>
      </c>
      <c r="H12" s="194">
        <v>294881098</v>
      </c>
    </row>
    <row r="13" spans="1:8" s="16" customFormat="1" ht="15.75" customHeight="1">
      <c r="A13" s="43"/>
      <c r="B13" s="195"/>
      <c r="C13" s="182"/>
      <c r="D13" s="53" t="s">
        <v>117</v>
      </c>
      <c r="E13" s="180" t="s">
        <v>160</v>
      </c>
      <c r="F13" s="56"/>
      <c r="G13" s="181">
        <v>27219561</v>
      </c>
      <c r="H13" s="196">
        <v>27695561</v>
      </c>
    </row>
    <row r="14" spans="1:8" s="16" customFormat="1" ht="15.75" customHeight="1">
      <c r="A14" s="43"/>
      <c r="B14" s="195"/>
      <c r="C14" s="182"/>
      <c r="D14" s="53" t="s">
        <v>117</v>
      </c>
      <c r="E14" s="180" t="s">
        <v>161</v>
      </c>
      <c r="F14" s="56"/>
      <c r="G14" s="181">
        <v>4633296</v>
      </c>
      <c r="H14" s="196">
        <v>3592477</v>
      </c>
    </row>
    <row r="15" spans="1:8" s="16" customFormat="1" ht="15.75" customHeight="1">
      <c r="A15" s="43"/>
      <c r="B15" s="195"/>
      <c r="C15" s="182"/>
      <c r="D15" s="53" t="s">
        <v>117</v>
      </c>
      <c r="E15" s="180" t="s">
        <v>125</v>
      </c>
      <c r="F15" s="56"/>
      <c r="G15" s="181">
        <v>0</v>
      </c>
      <c r="H15" s="196">
        <v>0</v>
      </c>
    </row>
    <row r="16" spans="1:8" s="16" customFormat="1" ht="15.75" customHeight="1">
      <c r="A16" s="43"/>
      <c r="B16" s="195"/>
      <c r="C16" s="182"/>
      <c r="D16" s="53" t="s">
        <v>117</v>
      </c>
      <c r="E16" s="180" t="s">
        <v>126</v>
      </c>
      <c r="F16" s="56"/>
      <c r="G16" s="185">
        <v>52000</v>
      </c>
      <c r="H16" s="196">
        <v>5000</v>
      </c>
    </row>
    <row r="17" spans="1:8" s="16" customFormat="1" ht="15.75" customHeight="1">
      <c r="A17" s="43"/>
      <c r="B17" s="195"/>
      <c r="C17" s="182"/>
      <c r="D17" s="53" t="s">
        <v>117</v>
      </c>
      <c r="E17" s="180" t="s">
        <v>127</v>
      </c>
      <c r="F17" s="56"/>
      <c r="G17" s="181">
        <v>22381</v>
      </c>
      <c r="H17" s="196"/>
    </row>
    <row r="18" spans="1:8" s="16" customFormat="1" ht="15.75" customHeight="1">
      <c r="A18" s="43"/>
      <c r="B18" s="195"/>
      <c r="C18" s="182"/>
      <c r="D18" s="53" t="s">
        <v>117</v>
      </c>
      <c r="E18" s="180" t="s">
        <v>128</v>
      </c>
      <c r="F18" s="56"/>
      <c r="G18" s="181"/>
      <c r="H18" s="196"/>
    </row>
    <row r="19" spans="1:8" s="16" customFormat="1" ht="15.75" customHeight="1">
      <c r="A19" s="43"/>
      <c r="B19" s="195"/>
      <c r="C19" s="182"/>
      <c r="D19" s="53" t="s">
        <v>117</v>
      </c>
      <c r="E19" s="180" t="s">
        <v>129</v>
      </c>
      <c r="F19" s="56"/>
      <c r="G19" s="181"/>
      <c r="H19" s="196"/>
    </row>
    <row r="20" spans="1:8" s="16" customFormat="1" ht="15.75" customHeight="1">
      <c r="A20" s="43"/>
      <c r="B20" s="195"/>
      <c r="C20" s="182"/>
      <c r="D20" s="53" t="s">
        <v>117</v>
      </c>
      <c r="E20" s="180" t="s">
        <v>123</v>
      </c>
      <c r="F20" s="56"/>
      <c r="G20" s="181"/>
      <c r="H20" s="196"/>
    </row>
    <row r="21" spans="1:8" s="16" customFormat="1" ht="15.75" customHeight="1">
      <c r="A21" s="43"/>
      <c r="B21" s="195"/>
      <c r="C21" s="182"/>
      <c r="D21" s="53" t="s">
        <v>117</v>
      </c>
      <c r="E21" s="180" t="s">
        <v>132</v>
      </c>
      <c r="F21" s="56"/>
      <c r="G21" s="181"/>
      <c r="H21" s="196"/>
    </row>
    <row r="22" spans="1:8" s="16" customFormat="1" ht="15.75" customHeight="1">
      <c r="A22" s="43"/>
      <c r="B22" s="195"/>
      <c r="C22" s="182"/>
      <c r="D22" s="53" t="s">
        <v>117</v>
      </c>
      <c r="E22" s="180" t="s">
        <v>271</v>
      </c>
      <c r="F22" s="56"/>
      <c r="G22" s="181">
        <v>263588060</v>
      </c>
      <c r="H22" s="196">
        <v>263588060</v>
      </c>
    </row>
    <row r="23" spans="1:8" s="16" customFormat="1" ht="15.75" customHeight="1">
      <c r="A23" s="43"/>
      <c r="B23" s="195"/>
      <c r="C23" s="182"/>
      <c r="D23" s="53" t="s">
        <v>117</v>
      </c>
      <c r="E23" s="180" t="s">
        <v>131</v>
      </c>
      <c r="F23" s="56"/>
      <c r="G23" s="56"/>
      <c r="H23" s="205"/>
    </row>
    <row r="24" spans="1:8" s="15" customFormat="1" ht="15.75" customHeight="1">
      <c r="A24" s="43"/>
      <c r="B24" s="195"/>
      <c r="C24" s="176">
        <v>4</v>
      </c>
      <c r="D24" s="178" t="s">
        <v>28</v>
      </c>
      <c r="E24" s="179"/>
      <c r="F24" s="56"/>
      <c r="G24" s="123">
        <v>0</v>
      </c>
      <c r="H24" s="194">
        <v>0</v>
      </c>
    </row>
    <row r="25" spans="1:8" s="15" customFormat="1" ht="15.75" customHeight="1">
      <c r="A25" s="43"/>
      <c r="B25" s="195"/>
      <c r="C25" s="176">
        <v>5</v>
      </c>
      <c r="D25" s="178" t="s">
        <v>162</v>
      </c>
      <c r="E25" s="179"/>
      <c r="F25" s="56"/>
      <c r="G25" s="123">
        <v>0</v>
      </c>
      <c r="H25" s="194">
        <v>0</v>
      </c>
    </row>
    <row r="26" spans="1:8" s="15" customFormat="1" ht="24.75" customHeight="1">
      <c r="A26" s="43"/>
      <c r="B26" s="198" t="s">
        <v>4</v>
      </c>
      <c r="C26" s="406" t="s">
        <v>49</v>
      </c>
      <c r="D26" s="407"/>
      <c r="E26" s="408"/>
      <c r="F26" s="56"/>
      <c r="G26" s="123">
        <f>G27+G30+G31+G32</f>
        <v>13691375.4</v>
      </c>
      <c r="H26" s="194">
        <v>13059257.75</v>
      </c>
    </row>
    <row r="27" spans="1:8" s="15" customFormat="1" ht="15.75" customHeight="1">
      <c r="A27" s="43"/>
      <c r="B27" s="195"/>
      <c r="C27" s="176">
        <v>1</v>
      </c>
      <c r="D27" s="178" t="s">
        <v>33</v>
      </c>
      <c r="E27" s="187"/>
      <c r="F27" s="56"/>
      <c r="G27" s="123">
        <f>SUM(G28:G29)</f>
        <v>0</v>
      </c>
      <c r="H27" s="194">
        <v>0</v>
      </c>
    </row>
    <row r="28" spans="1:8" s="16" customFormat="1" ht="15.75" customHeight="1">
      <c r="A28" s="43"/>
      <c r="B28" s="195"/>
      <c r="C28" s="182"/>
      <c r="D28" s="53" t="s">
        <v>117</v>
      </c>
      <c r="E28" s="180" t="s">
        <v>34</v>
      </c>
      <c r="F28" s="56"/>
      <c r="G28" s="181"/>
      <c r="H28" s="196"/>
    </row>
    <row r="29" spans="1:8" s="16" customFormat="1" ht="15.75" customHeight="1">
      <c r="A29" s="43"/>
      <c r="B29" s="195"/>
      <c r="C29" s="182"/>
      <c r="D29" s="53" t="s">
        <v>117</v>
      </c>
      <c r="E29" s="180" t="s">
        <v>31</v>
      </c>
      <c r="F29" s="56"/>
      <c r="G29" s="181"/>
      <c r="H29" s="196"/>
    </row>
    <row r="30" spans="1:8" s="15" customFormat="1" ht="15.75" customHeight="1">
      <c r="A30" s="43"/>
      <c r="B30" s="195"/>
      <c r="C30" s="176">
        <v>2</v>
      </c>
      <c r="D30" s="178" t="s">
        <v>35</v>
      </c>
      <c r="E30" s="179"/>
      <c r="F30" s="56"/>
      <c r="G30" s="315">
        <v>13691375.4</v>
      </c>
      <c r="H30" s="194">
        <v>13059257.75</v>
      </c>
    </row>
    <row r="31" spans="1:8" s="15" customFormat="1" ht="15.75" customHeight="1">
      <c r="A31" s="43"/>
      <c r="B31" s="195"/>
      <c r="C31" s="176">
        <v>3</v>
      </c>
      <c r="D31" s="178" t="s">
        <v>28</v>
      </c>
      <c r="E31" s="179"/>
      <c r="F31" s="56"/>
      <c r="G31" s="123">
        <v>0</v>
      </c>
      <c r="H31" s="194">
        <v>0</v>
      </c>
    </row>
    <row r="32" spans="1:8" s="15" customFormat="1" ht="15.75" customHeight="1">
      <c r="A32" s="43"/>
      <c r="B32" s="195"/>
      <c r="C32" s="176">
        <v>4</v>
      </c>
      <c r="D32" s="178" t="s">
        <v>36</v>
      </c>
      <c r="E32" s="179"/>
      <c r="F32" s="56"/>
      <c r="G32" s="123">
        <v>0</v>
      </c>
      <c r="H32" s="194">
        <v>0</v>
      </c>
    </row>
    <row r="33" spans="1:8" s="15" customFormat="1" ht="24.75" customHeight="1">
      <c r="A33" s="43"/>
      <c r="B33" s="195"/>
      <c r="C33" s="406" t="s">
        <v>51</v>
      </c>
      <c r="D33" s="407"/>
      <c r="E33" s="408"/>
      <c r="F33" s="56"/>
      <c r="G33" s="123">
        <f>G26+G7</f>
        <v>309236972.4</v>
      </c>
      <c r="H33" s="194">
        <v>307963953.75</v>
      </c>
    </row>
    <row r="34" spans="1:8" s="15" customFormat="1" ht="24.75" customHeight="1">
      <c r="A34" s="43"/>
      <c r="B34" s="198" t="s">
        <v>37</v>
      </c>
      <c r="C34" s="406" t="s">
        <v>38</v>
      </c>
      <c r="D34" s="407"/>
      <c r="E34" s="408"/>
      <c r="F34" s="56"/>
      <c r="G34" s="123">
        <f>SUM(G35:G44)</f>
        <v>8435120.6</v>
      </c>
      <c r="H34" s="194">
        <v>8626398.25</v>
      </c>
    </row>
    <row r="35" spans="1:8" s="15" customFormat="1" ht="15.75" customHeight="1">
      <c r="A35" s="43"/>
      <c r="B35" s="195"/>
      <c r="C35" s="176">
        <v>1</v>
      </c>
      <c r="D35" s="178" t="s">
        <v>39</v>
      </c>
      <c r="E35" s="179"/>
      <c r="F35" s="56"/>
      <c r="G35" s="181"/>
      <c r="H35" s="196"/>
    </row>
    <row r="36" spans="1:8" s="15" customFormat="1" ht="15.75" customHeight="1">
      <c r="A36" s="43"/>
      <c r="B36" s="195"/>
      <c r="C36" s="203">
        <v>2</v>
      </c>
      <c r="D36" s="178" t="s">
        <v>40</v>
      </c>
      <c r="E36" s="179"/>
      <c r="F36" s="56"/>
      <c r="G36" s="181"/>
      <c r="H36" s="196"/>
    </row>
    <row r="37" spans="1:8" s="15" customFormat="1" ht="15.75" customHeight="1">
      <c r="A37" s="43"/>
      <c r="B37" s="195"/>
      <c r="C37" s="176">
        <v>3</v>
      </c>
      <c r="D37" s="178" t="s">
        <v>41</v>
      </c>
      <c r="E37" s="179"/>
      <c r="F37" s="56"/>
      <c r="G37" s="181">
        <v>4537000</v>
      </c>
      <c r="H37" s="196">
        <v>4537000</v>
      </c>
    </row>
    <row r="38" spans="1:8" s="15" customFormat="1" ht="15.75" customHeight="1">
      <c r="A38" s="43"/>
      <c r="B38" s="195"/>
      <c r="C38" s="203">
        <v>4</v>
      </c>
      <c r="D38" s="178" t="s">
        <v>42</v>
      </c>
      <c r="E38" s="179"/>
      <c r="F38" s="56"/>
      <c r="G38" s="181"/>
      <c r="H38" s="196"/>
    </row>
    <row r="39" spans="1:8" s="15" customFormat="1" ht="15.75" customHeight="1">
      <c r="A39" s="43"/>
      <c r="B39" s="195"/>
      <c r="C39" s="176">
        <v>5</v>
      </c>
      <c r="D39" s="178" t="s">
        <v>133</v>
      </c>
      <c r="E39" s="179"/>
      <c r="F39" s="56"/>
      <c r="G39" s="181"/>
      <c r="H39" s="196"/>
    </row>
    <row r="40" spans="1:8" s="15" customFormat="1" ht="15.75" customHeight="1">
      <c r="A40" s="43"/>
      <c r="B40" s="195"/>
      <c r="C40" s="203">
        <v>6</v>
      </c>
      <c r="D40" s="178" t="s">
        <v>43</v>
      </c>
      <c r="E40" s="179"/>
      <c r="F40" s="56"/>
      <c r="G40" s="181"/>
      <c r="H40" s="196"/>
    </row>
    <row r="41" spans="1:8" s="15" customFormat="1" ht="15.75" customHeight="1">
      <c r="A41" s="43"/>
      <c r="B41" s="195"/>
      <c r="C41" s="176">
        <v>7</v>
      </c>
      <c r="D41" s="178" t="s">
        <v>44</v>
      </c>
      <c r="E41" s="179"/>
      <c r="F41" s="56"/>
      <c r="G41" s="181">
        <v>244119</v>
      </c>
      <c r="H41" s="196">
        <v>244119</v>
      </c>
    </row>
    <row r="42" spans="1:8" s="15" customFormat="1" ht="15.75" customHeight="1">
      <c r="A42" s="43"/>
      <c r="B42" s="195"/>
      <c r="C42" s="203">
        <v>8</v>
      </c>
      <c r="D42" s="178" t="s">
        <v>45</v>
      </c>
      <c r="E42" s="179"/>
      <c r="F42" s="56"/>
      <c r="G42" s="181">
        <f>H42+H43+H44</f>
        <v>3845279.25</v>
      </c>
      <c r="H42" s="196">
        <v>3800510</v>
      </c>
    </row>
    <row r="43" spans="1:8" s="15" customFormat="1" ht="15.75" customHeight="1">
      <c r="A43" s="43"/>
      <c r="B43" s="195"/>
      <c r="C43" s="176">
        <v>9</v>
      </c>
      <c r="D43" s="178" t="s">
        <v>46</v>
      </c>
      <c r="E43" s="179"/>
      <c r="F43" s="56"/>
      <c r="G43" s="181"/>
      <c r="H43" s="196">
        <v>-139281</v>
      </c>
    </row>
    <row r="44" spans="1:8" s="15" customFormat="1" ht="15.75" customHeight="1">
      <c r="A44" s="43"/>
      <c r="B44" s="195"/>
      <c r="C44" s="203">
        <v>10</v>
      </c>
      <c r="D44" s="178" t="s">
        <v>47</v>
      </c>
      <c r="E44" s="179"/>
      <c r="F44" s="56"/>
      <c r="G44" s="186">
        <f>'Rez.1'!F28</f>
        <v>-191277.65000000002</v>
      </c>
      <c r="H44" s="197">
        <v>184050.25000000003</v>
      </c>
    </row>
    <row r="45" spans="1:8" s="15" customFormat="1" ht="24.75" customHeight="1" thickBot="1">
      <c r="A45" s="43"/>
      <c r="B45" s="206"/>
      <c r="C45" s="409" t="s">
        <v>50</v>
      </c>
      <c r="D45" s="410"/>
      <c r="E45" s="411"/>
      <c r="F45" s="200"/>
      <c r="G45" s="201">
        <f>G34+G33</f>
        <v>317672093</v>
      </c>
      <c r="H45" s="202">
        <v>316590352</v>
      </c>
    </row>
    <row r="46" spans="1:11" s="15" customFormat="1" ht="15.75" customHeight="1" thickTop="1">
      <c r="A46" s="43"/>
      <c r="B46" s="57"/>
      <c r="C46" s="57"/>
      <c r="D46" s="204"/>
      <c r="E46" s="49"/>
      <c r="F46" s="49"/>
      <c r="G46" s="188"/>
      <c r="H46" s="188"/>
      <c r="K46" s="292"/>
    </row>
    <row r="47" spans="1:8" s="15" customFormat="1" ht="15.75" customHeight="1">
      <c r="A47" s="43"/>
      <c r="B47" s="57"/>
      <c r="C47" s="57"/>
      <c r="D47" s="204"/>
      <c r="E47" s="49"/>
      <c r="F47" s="49"/>
      <c r="G47" s="188">
        <f>G45-Aktivet!G42</f>
        <v>0</v>
      </c>
      <c r="H47" s="188"/>
    </row>
    <row r="48" spans="1:8" s="15" customFormat="1" ht="15.75" customHeight="1">
      <c r="A48" s="43"/>
      <c r="B48" s="57"/>
      <c r="C48" s="57"/>
      <c r="D48" s="204"/>
      <c r="E48" s="49"/>
      <c r="F48" s="49"/>
      <c r="G48" s="188"/>
      <c r="H48" s="188"/>
    </row>
    <row r="49" spans="1:8" s="15" customFormat="1" ht="15.75" customHeight="1">
      <c r="A49" s="43"/>
      <c r="B49" s="57"/>
      <c r="C49" s="57"/>
      <c r="D49" s="204"/>
      <c r="E49" s="49"/>
      <c r="F49" s="49"/>
      <c r="G49" s="188"/>
      <c r="H49" s="188"/>
    </row>
    <row r="50" spans="1:8" s="15" customFormat="1" ht="15.75" customHeight="1">
      <c r="A50" s="43"/>
      <c r="B50" s="57"/>
      <c r="C50" s="57"/>
      <c r="D50" s="204"/>
      <c r="E50" s="49"/>
      <c r="F50" s="49"/>
      <c r="G50" s="188"/>
      <c r="H50" s="188"/>
    </row>
    <row r="51" spans="1:8" s="15" customFormat="1" ht="15.75" customHeight="1">
      <c r="A51" s="43"/>
      <c r="B51" s="57"/>
      <c r="C51" s="57"/>
      <c r="D51" s="204"/>
      <c r="E51" s="49"/>
      <c r="F51" s="49"/>
      <c r="G51" s="188"/>
      <c r="H51" s="188"/>
    </row>
    <row r="52" spans="1:8" s="15" customFormat="1" ht="15.75" customHeight="1">
      <c r="A52" s="43"/>
      <c r="B52" s="57"/>
      <c r="C52" s="57"/>
      <c r="D52" s="204"/>
      <c r="E52" s="49"/>
      <c r="F52" s="49"/>
      <c r="G52" s="188"/>
      <c r="H52" s="188"/>
    </row>
    <row r="53" spans="1:8" s="15" customFormat="1" ht="15.75" customHeight="1">
      <c r="A53" s="43"/>
      <c r="B53" s="57"/>
      <c r="C53" s="57"/>
      <c r="D53" s="204"/>
      <c r="E53" s="49"/>
      <c r="F53" s="49"/>
      <c r="G53" s="188"/>
      <c r="H53" s="188"/>
    </row>
    <row r="54" spans="1:8" s="15" customFormat="1" ht="15.75" customHeight="1">
      <c r="A54" s="43"/>
      <c r="B54" s="57"/>
      <c r="C54" s="57"/>
      <c r="D54" s="204"/>
      <c r="E54" s="49"/>
      <c r="F54" s="49"/>
      <c r="G54" s="188"/>
      <c r="H54" s="188"/>
    </row>
    <row r="55" spans="1:8" s="15" customFormat="1" ht="15.75" customHeight="1">
      <c r="A55" s="43"/>
      <c r="B55" s="57"/>
      <c r="C55" s="57"/>
      <c r="D55" s="57"/>
      <c r="E55" s="57"/>
      <c r="F55" s="49"/>
      <c r="G55" s="188"/>
      <c r="H55" s="188"/>
    </row>
    <row r="56" spans="2:8" ht="12.75">
      <c r="B56" s="62"/>
      <c r="C56" s="62"/>
      <c r="D56" s="83"/>
      <c r="E56" s="39"/>
      <c r="F56" s="39"/>
      <c r="G56" s="93"/>
      <c r="H56" s="93"/>
    </row>
  </sheetData>
  <sheetProtection/>
  <mergeCells count="9">
    <mergeCell ref="C34:E34"/>
    <mergeCell ref="C45:E45"/>
    <mergeCell ref="B5:B6"/>
    <mergeCell ref="C5:E6"/>
    <mergeCell ref="C26:E26"/>
    <mergeCell ref="B3:H3"/>
    <mergeCell ref="C33:E33"/>
    <mergeCell ref="C7:E7"/>
    <mergeCell ref="F5:F6"/>
  </mergeCells>
  <printOptions horizontalCentered="1" verticalCentered="1"/>
  <pageMargins left="0" right="0" top="0" bottom="0" header="0.27" footer="0.26"/>
  <pageSetup horizontalDpi="300" verticalDpi="300" orientation="portrait" r:id="rId1"/>
  <ignoredErrors>
    <ignoredError sqref="G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21">
      <selection activeCell="A1" sqref="A1:G29"/>
    </sheetView>
  </sheetViews>
  <sheetFormatPr defaultColWidth="9.140625" defaultRowHeight="12.75"/>
  <cols>
    <col min="1" max="1" width="8.28125" style="41" customWidth="1"/>
    <col min="2" max="2" width="3.7109375" style="142" customWidth="1"/>
    <col min="3" max="3" width="5.28125" style="142" customWidth="1"/>
    <col min="4" max="4" width="2.7109375" style="142" customWidth="1"/>
    <col min="5" max="5" width="46.421875" style="41" customWidth="1"/>
    <col min="6" max="6" width="12.8515625" style="86" customWidth="1"/>
    <col min="7" max="7" width="14.00390625" style="86" customWidth="1"/>
    <col min="8" max="8" width="1.421875" style="8" customWidth="1"/>
    <col min="9" max="16384" width="9.140625" style="8" customWidth="1"/>
  </cols>
  <sheetData>
    <row r="2" spans="1:9" s="19" customFormat="1" ht="29.25" customHeight="1">
      <c r="A2" s="43"/>
      <c r="B2" s="405" t="s">
        <v>402</v>
      </c>
      <c r="C2" s="405"/>
      <c r="D2" s="405"/>
      <c r="E2" s="405"/>
      <c r="F2" s="405"/>
      <c r="G2" s="405"/>
      <c r="H2" s="20"/>
      <c r="I2" s="20"/>
    </row>
    <row r="3" spans="1:9" s="19" customFormat="1" ht="18.75" customHeight="1">
      <c r="A3" s="43"/>
      <c r="B3" s="422" t="s">
        <v>147</v>
      </c>
      <c r="C3" s="422"/>
      <c r="D3" s="422"/>
      <c r="E3" s="422"/>
      <c r="F3" s="422"/>
      <c r="G3" s="422"/>
      <c r="H3" s="14"/>
      <c r="I3" s="14"/>
    </row>
    <row r="4" ht="13.5" customHeight="1" thickBot="1"/>
    <row r="5" spans="1:9" s="19" customFormat="1" ht="15.75" customHeight="1" thickTop="1">
      <c r="A5" s="43"/>
      <c r="B5" s="440" t="s">
        <v>2</v>
      </c>
      <c r="C5" s="434" t="s">
        <v>148</v>
      </c>
      <c r="D5" s="435"/>
      <c r="E5" s="436"/>
      <c r="F5" s="216" t="s">
        <v>149</v>
      </c>
      <c r="G5" s="217" t="s">
        <v>149</v>
      </c>
      <c r="H5" s="15"/>
      <c r="I5" s="15"/>
    </row>
    <row r="6" spans="1:9" s="19" customFormat="1" ht="15.75" customHeight="1">
      <c r="A6" s="43"/>
      <c r="B6" s="441"/>
      <c r="C6" s="437"/>
      <c r="D6" s="438"/>
      <c r="E6" s="439"/>
      <c r="F6" s="207" t="s">
        <v>150</v>
      </c>
      <c r="G6" s="218" t="s">
        <v>165</v>
      </c>
      <c r="H6" s="15"/>
      <c r="I6" s="15"/>
    </row>
    <row r="7" spans="1:7" s="19" customFormat="1" ht="24.75" customHeight="1">
      <c r="A7" s="43"/>
      <c r="B7" s="195">
        <v>1</v>
      </c>
      <c r="C7" s="442" t="s">
        <v>53</v>
      </c>
      <c r="D7" s="423"/>
      <c r="E7" s="424"/>
      <c r="F7" s="208">
        <v>305100</v>
      </c>
      <c r="G7" s="219">
        <v>3198563</v>
      </c>
    </row>
    <row r="8" spans="1:7" s="19" customFormat="1" ht="24.75" customHeight="1">
      <c r="A8" s="43"/>
      <c r="B8" s="195">
        <v>2</v>
      </c>
      <c r="C8" s="442" t="s">
        <v>54</v>
      </c>
      <c r="D8" s="423"/>
      <c r="E8" s="424"/>
      <c r="F8" s="208"/>
      <c r="G8" s="219"/>
    </row>
    <row r="9" spans="1:7" s="19" customFormat="1" ht="24.75" customHeight="1">
      <c r="A9" s="43"/>
      <c r="B9" s="220">
        <v>3</v>
      </c>
      <c r="C9" s="428" t="s">
        <v>163</v>
      </c>
      <c r="D9" s="429"/>
      <c r="E9" s="430"/>
      <c r="F9" s="210"/>
      <c r="G9" s="221"/>
    </row>
    <row r="10" spans="1:7" s="19" customFormat="1" ht="24.75" customHeight="1">
      <c r="A10" s="43"/>
      <c r="B10" s="220">
        <v>4</v>
      </c>
      <c r="C10" s="428" t="s">
        <v>134</v>
      </c>
      <c r="D10" s="429"/>
      <c r="E10" s="430"/>
      <c r="F10" s="211">
        <v>247365</v>
      </c>
      <c r="G10" s="222">
        <v>98895</v>
      </c>
    </row>
    <row r="11" spans="1:7" s="19" customFormat="1" ht="24.75" customHeight="1">
      <c r="A11" s="43"/>
      <c r="B11" s="220">
        <v>5</v>
      </c>
      <c r="C11" s="428" t="s">
        <v>135</v>
      </c>
      <c r="D11" s="429"/>
      <c r="E11" s="430"/>
      <c r="F11" s="212">
        <f>SUM(F12:F13)</f>
        <v>0</v>
      </c>
      <c r="G11" s="223">
        <v>275622</v>
      </c>
    </row>
    <row r="12" spans="1:9" s="19" customFormat="1" ht="24.75" customHeight="1">
      <c r="A12" s="43"/>
      <c r="B12" s="220"/>
      <c r="C12" s="51"/>
      <c r="D12" s="423" t="s">
        <v>136</v>
      </c>
      <c r="E12" s="424"/>
      <c r="F12" s="316">
        <v>0</v>
      </c>
      <c r="G12" s="221">
        <v>264800</v>
      </c>
      <c r="H12" s="16"/>
      <c r="I12" s="16"/>
    </row>
    <row r="13" spans="1:9" s="19" customFormat="1" ht="24.75" customHeight="1">
      <c r="A13" s="43"/>
      <c r="B13" s="220"/>
      <c r="C13" s="51"/>
      <c r="D13" s="423" t="s">
        <v>137</v>
      </c>
      <c r="E13" s="424"/>
      <c r="F13" s="210">
        <v>0</v>
      </c>
      <c r="G13" s="221">
        <v>10822</v>
      </c>
      <c r="H13" s="16"/>
      <c r="I13" s="16"/>
    </row>
    <row r="14" spans="1:7" s="19" customFormat="1" ht="24.75" customHeight="1">
      <c r="A14" s="43"/>
      <c r="B14" s="195">
        <v>6</v>
      </c>
      <c r="C14" s="428" t="s">
        <v>138</v>
      </c>
      <c r="D14" s="429"/>
      <c r="E14" s="430"/>
      <c r="F14" s="209"/>
      <c r="G14" s="219"/>
    </row>
    <row r="15" spans="1:7" s="19" customFormat="1" ht="24.75" customHeight="1">
      <c r="A15" s="43"/>
      <c r="B15" s="195">
        <v>7</v>
      </c>
      <c r="C15" s="428" t="s">
        <v>139</v>
      </c>
      <c r="D15" s="429"/>
      <c r="E15" s="430"/>
      <c r="F15" s="209">
        <f>18333.34+16327.31+42381+142795+14000+3600</f>
        <v>237436.65</v>
      </c>
      <c r="G15" s="219">
        <v>2615023.98</v>
      </c>
    </row>
    <row r="16" spans="1:9" s="19" customFormat="1" ht="34.5" customHeight="1">
      <c r="A16" s="43"/>
      <c r="B16" s="195">
        <v>8</v>
      </c>
      <c r="C16" s="406" t="s">
        <v>140</v>
      </c>
      <c r="D16" s="407"/>
      <c r="E16" s="408"/>
      <c r="F16" s="213">
        <f>F15+F11+F10</f>
        <v>484801.65</v>
      </c>
      <c r="G16" s="224">
        <v>2989540.98</v>
      </c>
      <c r="H16" s="15"/>
      <c r="I16" s="15"/>
    </row>
    <row r="17" spans="1:9" s="19" customFormat="1" ht="39.75" customHeight="1">
      <c r="A17" s="43"/>
      <c r="B17" s="195">
        <v>9</v>
      </c>
      <c r="C17" s="425" t="s">
        <v>141</v>
      </c>
      <c r="D17" s="426"/>
      <c r="E17" s="427"/>
      <c r="F17" s="213">
        <f>F7+F8-F16</f>
        <v>-179701.65000000002</v>
      </c>
      <c r="G17" s="224">
        <v>209022.02000000002</v>
      </c>
      <c r="H17" s="15"/>
      <c r="I17" s="15"/>
    </row>
    <row r="18" spans="1:7" s="19" customFormat="1" ht="24.75" customHeight="1">
      <c r="A18" s="43"/>
      <c r="B18" s="195">
        <v>10</v>
      </c>
      <c r="C18" s="428" t="s">
        <v>55</v>
      </c>
      <c r="D18" s="429"/>
      <c r="E18" s="430"/>
      <c r="F18" s="209">
        <v>0</v>
      </c>
      <c r="G18" s="219">
        <v>0</v>
      </c>
    </row>
    <row r="19" spans="1:7" s="19" customFormat="1" ht="24.75" customHeight="1">
      <c r="A19" s="43"/>
      <c r="B19" s="195">
        <v>11</v>
      </c>
      <c r="C19" s="428" t="s">
        <v>142</v>
      </c>
      <c r="D19" s="429"/>
      <c r="E19" s="430"/>
      <c r="F19" s="209">
        <v>0</v>
      </c>
      <c r="G19" s="219">
        <v>0</v>
      </c>
    </row>
    <row r="20" spans="1:7" s="19" customFormat="1" ht="24.75" customHeight="1">
      <c r="A20" s="43"/>
      <c r="B20" s="195">
        <v>12</v>
      </c>
      <c r="C20" s="428" t="s">
        <v>56</v>
      </c>
      <c r="D20" s="429"/>
      <c r="E20" s="430"/>
      <c r="F20" s="209"/>
      <c r="G20" s="219"/>
    </row>
    <row r="21" spans="1:9" s="19" customFormat="1" ht="24.75" customHeight="1">
      <c r="A21" s="43"/>
      <c r="B21" s="195"/>
      <c r="C21" s="215">
        <v>121</v>
      </c>
      <c r="D21" s="423" t="s">
        <v>57</v>
      </c>
      <c r="E21" s="424"/>
      <c r="F21" s="209"/>
      <c r="G21" s="219"/>
      <c r="H21" s="16"/>
      <c r="I21" s="16"/>
    </row>
    <row r="22" spans="1:9" s="19" customFormat="1" ht="24.75" customHeight="1">
      <c r="A22" s="43"/>
      <c r="B22" s="195"/>
      <c r="C22" s="51">
        <v>122</v>
      </c>
      <c r="D22" s="423" t="s">
        <v>143</v>
      </c>
      <c r="E22" s="424"/>
      <c r="F22" s="209">
        <v>-4835</v>
      </c>
      <c r="G22" s="219">
        <v>-2699.46</v>
      </c>
      <c r="H22" s="16"/>
      <c r="I22" s="16"/>
    </row>
    <row r="23" spans="1:9" s="19" customFormat="1" ht="24.75" customHeight="1">
      <c r="A23" s="43"/>
      <c r="B23" s="195"/>
      <c r="C23" s="51">
        <v>123</v>
      </c>
      <c r="D23" s="423" t="s">
        <v>58</v>
      </c>
      <c r="E23" s="424"/>
      <c r="F23" s="209">
        <v>0</v>
      </c>
      <c r="G23" s="219">
        <v>717.69</v>
      </c>
      <c r="H23" s="16"/>
      <c r="I23" s="16"/>
    </row>
    <row r="24" spans="1:9" s="19" customFormat="1" ht="24.75" customHeight="1">
      <c r="A24" s="43"/>
      <c r="B24" s="195"/>
      <c r="C24" s="51">
        <v>124</v>
      </c>
      <c r="D24" s="423" t="s">
        <v>59</v>
      </c>
      <c r="E24" s="424"/>
      <c r="F24" s="209"/>
      <c r="G24" s="219"/>
      <c r="H24" s="16"/>
      <c r="I24" s="16"/>
    </row>
    <row r="25" spans="1:9" s="19" customFormat="1" ht="39.75" customHeight="1">
      <c r="A25" s="43"/>
      <c r="B25" s="195">
        <v>13</v>
      </c>
      <c r="C25" s="425" t="s">
        <v>60</v>
      </c>
      <c r="D25" s="426"/>
      <c r="E25" s="427"/>
      <c r="F25" s="213">
        <f>SUM(F18:F24)</f>
        <v>-4835</v>
      </c>
      <c r="G25" s="224">
        <v>-1981.77</v>
      </c>
      <c r="H25" s="15"/>
      <c r="I25" s="15"/>
    </row>
    <row r="26" spans="1:9" s="19" customFormat="1" ht="30.75" customHeight="1">
      <c r="A26" s="43"/>
      <c r="B26" s="195">
        <v>14</v>
      </c>
      <c r="C26" s="425" t="s">
        <v>145</v>
      </c>
      <c r="D26" s="426"/>
      <c r="E26" s="427"/>
      <c r="F26" s="213">
        <f>F17+F25</f>
        <v>-184536.65000000002</v>
      </c>
      <c r="G26" s="224">
        <v>207040.25000000003</v>
      </c>
      <c r="H26" s="15"/>
      <c r="I26" s="15"/>
    </row>
    <row r="27" spans="1:7" s="19" customFormat="1" ht="24.75" customHeight="1">
      <c r="A27" s="43"/>
      <c r="B27" s="195">
        <v>15</v>
      </c>
      <c r="C27" s="428" t="s">
        <v>61</v>
      </c>
      <c r="D27" s="429"/>
      <c r="E27" s="430"/>
      <c r="F27" s="295">
        <v>6741</v>
      </c>
      <c r="G27" s="219">
        <v>22990</v>
      </c>
    </row>
    <row r="28" spans="1:9" s="19" customFormat="1" ht="32.25" customHeight="1">
      <c r="A28" s="43"/>
      <c r="B28" s="195">
        <v>16</v>
      </c>
      <c r="C28" s="425" t="s">
        <v>146</v>
      </c>
      <c r="D28" s="426"/>
      <c r="E28" s="427"/>
      <c r="F28" s="213">
        <f>F26-F27</f>
        <v>-191277.65000000002</v>
      </c>
      <c r="G28" s="224">
        <v>184050.25000000003</v>
      </c>
      <c r="H28" s="15"/>
      <c r="I28" s="15"/>
    </row>
    <row r="29" spans="1:7" s="19" customFormat="1" ht="24.75" customHeight="1" thickBot="1">
      <c r="A29" s="43"/>
      <c r="B29" s="206">
        <v>17</v>
      </c>
      <c r="C29" s="431" t="s">
        <v>144</v>
      </c>
      <c r="D29" s="432"/>
      <c r="E29" s="433"/>
      <c r="F29" s="225"/>
      <c r="G29" s="226"/>
    </row>
    <row r="30" spans="1:7" s="19" customFormat="1" ht="15.75" customHeight="1" thickTop="1">
      <c r="A30" s="43"/>
      <c r="B30" s="57"/>
      <c r="C30" s="57"/>
      <c r="D30" s="57"/>
      <c r="E30" s="49"/>
      <c r="F30" s="188"/>
      <c r="G30" s="188"/>
    </row>
    <row r="31" spans="1:7" s="19" customFormat="1" ht="15.75" customHeight="1">
      <c r="A31" s="43"/>
      <c r="B31" s="57"/>
      <c r="C31" s="57"/>
      <c r="D31" s="57"/>
      <c r="E31" s="49"/>
      <c r="F31" s="188"/>
      <c r="G31" s="188"/>
    </row>
    <row r="32" spans="1:7" s="19" customFormat="1" ht="15.75" customHeight="1">
      <c r="A32" s="43"/>
      <c r="B32" s="57"/>
      <c r="C32" s="57"/>
      <c r="D32" s="57"/>
      <c r="E32" s="49"/>
      <c r="F32" s="188"/>
      <c r="G32" s="188"/>
    </row>
    <row r="33" spans="1:7" s="19" customFormat="1" ht="15.75" customHeight="1">
      <c r="A33" s="43"/>
      <c r="B33" s="57"/>
      <c r="C33" s="57"/>
      <c r="D33" s="57"/>
      <c r="E33" s="49"/>
      <c r="F33" s="188"/>
      <c r="G33" s="188"/>
    </row>
    <row r="34" spans="1:7" s="19" customFormat="1" ht="15.75" customHeight="1">
      <c r="A34" s="43"/>
      <c r="B34" s="57"/>
      <c r="C34" s="57"/>
      <c r="D34" s="57"/>
      <c r="E34" s="49"/>
      <c r="F34" s="188"/>
      <c r="G34" s="188"/>
    </row>
    <row r="35" spans="1:7" s="19" customFormat="1" ht="15.75" customHeight="1">
      <c r="A35" s="43"/>
      <c r="B35" s="57"/>
      <c r="C35" s="57"/>
      <c r="D35" s="57"/>
      <c r="E35" s="49"/>
      <c r="F35" s="188"/>
      <c r="G35" s="188"/>
    </row>
    <row r="36" spans="1:7" s="19" customFormat="1" ht="15.75" customHeight="1">
      <c r="A36" s="43"/>
      <c r="B36" s="57"/>
      <c r="C36" s="57"/>
      <c r="D36" s="57"/>
      <c r="E36" s="49"/>
      <c r="F36" s="188"/>
      <c r="G36" s="188"/>
    </row>
    <row r="37" spans="1:7" s="19" customFormat="1" ht="15.75" customHeight="1">
      <c r="A37" s="43"/>
      <c r="B37" s="57"/>
      <c r="C37" s="57"/>
      <c r="D37" s="57"/>
      <c r="E37" s="49"/>
      <c r="F37" s="188"/>
      <c r="G37" s="188"/>
    </row>
    <row r="38" spans="1:7" s="19" customFormat="1" ht="15.75" customHeight="1">
      <c r="A38" s="43"/>
      <c r="B38" s="57"/>
      <c r="C38" s="57"/>
      <c r="D38" s="57"/>
      <c r="E38" s="49"/>
      <c r="F38" s="188"/>
      <c r="G38" s="188"/>
    </row>
    <row r="39" spans="1:7" s="19" customFormat="1" ht="15.75" customHeight="1">
      <c r="A39" s="43"/>
      <c r="B39" s="57"/>
      <c r="C39" s="57"/>
      <c r="D39" s="57"/>
      <c r="E39" s="57"/>
      <c r="F39" s="188"/>
      <c r="G39" s="188"/>
    </row>
    <row r="40" spans="2:7" ht="12.75">
      <c r="B40" s="62"/>
      <c r="C40" s="62"/>
      <c r="D40" s="62"/>
      <c r="E40" s="39"/>
      <c r="F40" s="93"/>
      <c r="G40" s="93"/>
    </row>
  </sheetData>
  <sheetProtection/>
  <mergeCells count="27"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C19:E19"/>
    <mergeCell ref="C29:E29"/>
    <mergeCell ref="C28:E28"/>
    <mergeCell ref="C11:E11"/>
    <mergeCell ref="D12:E12"/>
    <mergeCell ref="D13:E13"/>
    <mergeCell ref="C14:E14"/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</mergeCells>
  <printOptions horizontalCentered="1" verticalCentered="1"/>
  <pageMargins left="0" right="0" top="0" bottom="0" header="0.33" footer="0.29"/>
  <pageSetup horizontalDpi="300" verticalDpi="300" orientation="portrait" r:id="rId1"/>
  <ignoredErrors>
    <ignoredError sqref="F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24">
      <selection activeCell="A1" sqref="A1:G38"/>
    </sheetView>
  </sheetViews>
  <sheetFormatPr defaultColWidth="9.140625" defaultRowHeight="12.75"/>
  <cols>
    <col min="1" max="1" width="11.421875" style="41" customWidth="1"/>
    <col min="2" max="2" width="4.7109375" style="142" customWidth="1"/>
    <col min="3" max="3" width="3.7109375" style="142" customWidth="1"/>
    <col min="4" max="4" width="3.57421875" style="142" customWidth="1"/>
    <col min="5" max="5" width="38.8515625" style="41" customWidth="1"/>
    <col min="6" max="6" width="14.00390625" style="86" customWidth="1"/>
    <col min="7" max="7" width="14.421875" style="86" customWidth="1"/>
    <col min="8" max="16384" width="9.140625" style="18" customWidth="1"/>
  </cols>
  <sheetData>
    <row r="2" spans="1:7" s="20" customFormat="1" ht="18" customHeight="1">
      <c r="A2" s="43"/>
      <c r="B2" s="405" t="s">
        <v>401</v>
      </c>
      <c r="C2" s="405"/>
      <c r="D2" s="405"/>
      <c r="E2" s="405"/>
      <c r="F2" s="405"/>
      <c r="G2" s="405"/>
    </row>
    <row r="3" spans="1:7" s="21" customFormat="1" ht="10.5" customHeight="1" thickBot="1">
      <c r="A3" s="41"/>
      <c r="B3" s="142"/>
      <c r="C3" s="142"/>
      <c r="D3" s="142"/>
      <c r="E3" s="41"/>
      <c r="F3" s="86"/>
      <c r="G3" s="86"/>
    </row>
    <row r="4" spans="1:7" s="15" customFormat="1" ht="15.75" customHeight="1" thickTop="1">
      <c r="A4" s="43"/>
      <c r="B4" s="420" t="s">
        <v>2</v>
      </c>
      <c r="C4" s="434" t="s">
        <v>93</v>
      </c>
      <c r="D4" s="435"/>
      <c r="E4" s="436"/>
      <c r="F4" s="189" t="s">
        <v>149</v>
      </c>
      <c r="G4" s="190" t="s">
        <v>149</v>
      </c>
    </row>
    <row r="5" spans="1:7" s="15" customFormat="1" ht="15.75" customHeight="1">
      <c r="A5" s="43"/>
      <c r="B5" s="421"/>
      <c r="C5" s="437"/>
      <c r="D5" s="438"/>
      <c r="E5" s="439"/>
      <c r="F5" s="175" t="s">
        <v>150</v>
      </c>
      <c r="G5" s="192" t="s">
        <v>165</v>
      </c>
    </row>
    <row r="6" spans="1:7" s="15" customFormat="1" ht="24.75" customHeight="1">
      <c r="A6" s="43"/>
      <c r="B6" s="195"/>
      <c r="C6" s="227" t="s">
        <v>73</v>
      </c>
      <c r="D6" s="228"/>
      <c r="E6" s="187"/>
      <c r="F6" s="348"/>
      <c r="G6" s="349"/>
    </row>
    <row r="7" spans="1:7" s="15" customFormat="1" ht="19.5" customHeight="1">
      <c r="A7" s="43"/>
      <c r="B7" s="195"/>
      <c r="C7" s="227"/>
      <c r="D7" s="179" t="s">
        <v>94</v>
      </c>
      <c r="E7" s="179"/>
      <c r="F7" s="348">
        <f>'Rez.1'!F26</f>
        <v>-184536.65000000002</v>
      </c>
      <c r="G7" s="349">
        <v>207040.25000000003</v>
      </c>
    </row>
    <row r="8" spans="1:7" s="15" customFormat="1" ht="19.5" customHeight="1">
      <c r="A8" s="43"/>
      <c r="B8" s="195"/>
      <c r="C8" s="229"/>
      <c r="D8" s="230" t="s">
        <v>95</v>
      </c>
      <c r="E8" s="49"/>
      <c r="F8" s="348"/>
      <c r="G8" s="349"/>
    </row>
    <row r="9" spans="1:7" s="15" customFormat="1" ht="19.5" customHeight="1">
      <c r="A9" s="43"/>
      <c r="B9" s="195"/>
      <c r="C9" s="227"/>
      <c r="D9" s="228"/>
      <c r="E9" s="54" t="s">
        <v>104</v>
      </c>
      <c r="F9" s="348"/>
      <c r="G9" s="349"/>
    </row>
    <row r="10" spans="1:7" s="15" customFormat="1" ht="19.5" customHeight="1">
      <c r="A10" s="43"/>
      <c r="B10" s="195"/>
      <c r="C10" s="227"/>
      <c r="D10" s="228"/>
      <c r="E10" s="54" t="s">
        <v>105</v>
      </c>
      <c r="F10" s="348"/>
      <c r="G10" s="349"/>
    </row>
    <row r="11" spans="1:7" s="15" customFormat="1" ht="19.5" customHeight="1">
      <c r="A11" s="43"/>
      <c r="B11" s="195"/>
      <c r="C11" s="227"/>
      <c r="D11" s="228"/>
      <c r="E11" s="54" t="s">
        <v>106</v>
      </c>
      <c r="F11" s="348"/>
      <c r="G11" s="349"/>
    </row>
    <row r="12" spans="1:7" s="15" customFormat="1" ht="19.5" customHeight="1">
      <c r="A12" s="43"/>
      <c r="B12" s="195"/>
      <c r="C12" s="227"/>
      <c r="D12" s="228"/>
      <c r="E12" s="54" t="s">
        <v>263</v>
      </c>
      <c r="F12" s="348">
        <f>Aktivet!H28-Aktivet!G28</f>
        <v>-1686290</v>
      </c>
      <c r="G12" s="349">
        <v>-800000</v>
      </c>
    </row>
    <row r="13" spans="1:7" s="15" customFormat="1" ht="19.5" customHeight="1">
      <c r="A13" s="43"/>
      <c r="B13" s="195"/>
      <c r="C13" s="227"/>
      <c r="D13" s="228"/>
      <c r="E13" s="54" t="s">
        <v>107</v>
      </c>
      <c r="F13" s="348"/>
      <c r="G13" s="349"/>
    </row>
    <row r="14" spans="1:7" s="17" customFormat="1" ht="19.5" customHeight="1">
      <c r="A14" s="49"/>
      <c r="B14" s="447"/>
      <c r="C14" s="443"/>
      <c r="D14" s="231" t="s">
        <v>96</v>
      </c>
      <c r="E14" s="49"/>
      <c r="F14" s="445">
        <f>Aktivet!H11-Aktivet!G11</f>
        <v>105140</v>
      </c>
      <c r="G14" s="350">
        <v>-4871895</v>
      </c>
    </row>
    <row r="15" spans="1:7" s="17" customFormat="1" ht="19.5" customHeight="1">
      <c r="A15" s="49"/>
      <c r="B15" s="448"/>
      <c r="C15" s="437"/>
      <c r="D15" s="232" t="s">
        <v>97</v>
      </c>
      <c r="E15" s="49"/>
      <c r="F15" s="446"/>
      <c r="G15" s="351"/>
    </row>
    <row r="16" spans="1:7" s="15" customFormat="1" ht="19.5" customHeight="1">
      <c r="A16" s="43"/>
      <c r="B16" s="191"/>
      <c r="C16" s="227"/>
      <c r="D16" s="179" t="s">
        <v>98</v>
      </c>
      <c r="E16" s="179"/>
      <c r="F16" s="352">
        <f>Aktivet!H19-Aktivet!G19</f>
        <v>356614</v>
      </c>
      <c r="G16" s="353">
        <v>98895</v>
      </c>
    </row>
    <row r="17" spans="1:7" s="15" customFormat="1" ht="19.5" customHeight="1">
      <c r="A17" s="43"/>
      <c r="B17" s="444"/>
      <c r="C17" s="443"/>
      <c r="D17" s="231" t="s">
        <v>99</v>
      </c>
      <c r="E17" s="231"/>
      <c r="F17" s="445">
        <f>Pasivet!G33-Pasivet!H33</f>
        <v>1273018.6499999762</v>
      </c>
      <c r="G17" s="350">
        <v>5284634.149999976</v>
      </c>
    </row>
    <row r="18" spans="1:7" s="15" customFormat="1" ht="19.5" customHeight="1">
      <c r="A18" s="43"/>
      <c r="B18" s="421"/>
      <c r="C18" s="437"/>
      <c r="D18" s="230" t="s">
        <v>100</v>
      </c>
      <c r="E18" s="230"/>
      <c r="F18" s="446"/>
      <c r="G18" s="351"/>
    </row>
    <row r="19" spans="1:7" s="15" customFormat="1" ht="19.5" customHeight="1">
      <c r="A19" s="43"/>
      <c r="B19" s="195"/>
      <c r="C19" s="227"/>
      <c r="D19" s="187" t="s">
        <v>101</v>
      </c>
      <c r="E19" s="187"/>
      <c r="F19" s="354">
        <f>SUM(F7:F18)</f>
        <v>-136054.00000002375</v>
      </c>
      <c r="G19" s="355">
        <v>-43706</v>
      </c>
    </row>
    <row r="20" spans="1:7" s="15" customFormat="1" ht="19.5" customHeight="1">
      <c r="A20" s="43"/>
      <c r="B20" s="195"/>
      <c r="C20" s="227"/>
      <c r="D20" s="179" t="s">
        <v>77</v>
      </c>
      <c r="E20" s="179"/>
      <c r="F20" s="348"/>
      <c r="G20" s="349"/>
    </row>
    <row r="21" spans="1:7" s="15" customFormat="1" ht="19.5" customHeight="1">
      <c r="A21" s="43"/>
      <c r="B21" s="195"/>
      <c r="C21" s="227"/>
      <c r="D21" s="179" t="s">
        <v>78</v>
      </c>
      <c r="E21" s="179"/>
      <c r="F21" s="348">
        <f>-'Rez.1'!F27</f>
        <v>-6741</v>
      </c>
      <c r="G21" s="349">
        <v>-22990</v>
      </c>
    </row>
    <row r="22" spans="1:7" s="16" customFormat="1" ht="19.5" customHeight="1">
      <c r="A22" s="43"/>
      <c r="B22" s="195"/>
      <c r="C22" s="227"/>
      <c r="D22" s="233" t="s">
        <v>102</v>
      </c>
      <c r="E22" s="187"/>
      <c r="F22" s="356">
        <f>SUM(F19:F21)</f>
        <v>-142795.00000002375</v>
      </c>
      <c r="G22" s="347">
        <v>-104315.60000002384</v>
      </c>
    </row>
    <row r="23" spans="1:7" s="15" customFormat="1" ht="24.75" customHeight="1">
      <c r="A23" s="43"/>
      <c r="B23" s="195"/>
      <c r="C23" s="234" t="s">
        <v>79</v>
      </c>
      <c r="D23" s="228"/>
      <c r="E23" s="179"/>
      <c r="F23" s="348">
        <f>SUM(F25:F28)</f>
        <v>142794.84</v>
      </c>
      <c r="G23" s="349">
        <v>53914.5</v>
      </c>
    </row>
    <row r="24" spans="1:7" s="15" customFormat="1" ht="19.5" customHeight="1">
      <c r="A24" s="43"/>
      <c r="B24" s="195"/>
      <c r="C24" s="227"/>
      <c r="D24" s="179" t="s">
        <v>80</v>
      </c>
      <c r="E24" s="179"/>
      <c r="F24" s="348"/>
      <c r="G24" s="349"/>
    </row>
    <row r="25" spans="1:7" s="15" customFormat="1" ht="19.5" customHeight="1">
      <c r="A25" s="43"/>
      <c r="B25" s="195"/>
      <c r="C25" s="227"/>
      <c r="D25" s="179" t="s">
        <v>81</v>
      </c>
      <c r="E25" s="179"/>
      <c r="F25" s="348"/>
      <c r="G25" s="349"/>
    </row>
    <row r="26" spans="1:7" s="15" customFormat="1" ht="19.5" customHeight="1">
      <c r="A26" s="43"/>
      <c r="B26" s="195"/>
      <c r="C26" s="214"/>
      <c r="D26" s="179" t="s">
        <v>82</v>
      </c>
      <c r="E26" s="179"/>
      <c r="F26" s="357">
        <f>AAM!G38-0.5</f>
        <v>142794.84</v>
      </c>
      <c r="G26" s="349">
        <v>53914.5</v>
      </c>
    </row>
    <row r="27" spans="1:7" s="15" customFormat="1" ht="19.5" customHeight="1">
      <c r="A27" s="43"/>
      <c r="B27" s="195"/>
      <c r="C27" s="182"/>
      <c r="D27" s="179" t="s">
        <v>83</v>
      </c>
      <c r="E27" s="179"/>
      <c r="F27" s="348"/>
      <c r="G27" s="349"/>
    </row>
    <row r="28" spans="1:7" s="15" customFormat="1" ht="19.5" customHeight="1">
      <c r="A28" s="43"/>
      <c r="B28" s="195"/>
      <c r="C28" s="182"/>
      <c r="D28" s="179" t="s">
        <v>300</v>
      </c>
      <c r="E28" s="179"/>
      <c r="F28" s="348"/>
      <c r="G28" s="349"/>
    </row>
    <row r="29" spans="1:7" s="16" customFormat="1" ht="19.5" customHeight="1">
      <c r="A29" s="43"/>
      <c r="B29" s="195"/>
      <c r="C29" s="182"/>
      <c r="D29" s="180" t="s">
        <v>84</v>
      </c>
      <c r="E29" s="179"/>
      <c r="F29" s="362">
        <f>SUM(F24:F28)</f>
        <v>142794.84</v>
      </c>
      <c r="G29" s="347">
        <v>53914.5</v>
      </c>
    </row>
    <row r="30" spans="1:7" s="15" customFormat="1" ht="24.75" customHeight="1">
      <c r="A30" s="43"/>
      <c r="B30" s="195"/>
      <c r="C30" s="227" t="s">
        <v>85</v>
      </c>
      <c r="D30" s="52"/>
      <c r="E30" s="179"/>
      <c r="F30" s="348"/>
      <c r="G30" s="349"/>
    </row>
    <row r="31" spans="1:7" s="15" customFormat="1" ht="19.5" customHeight="1">
      <c r="A31" s="43"/>
      <c r="B31" s="195"/>
      <c r="C31" s="182"/>
      <c r="D31" s="179" t="s">
        <v>92</v>
      </c>
      <c r="E31" s="179"/>
      <c r="F31" s="348"/>
      <c r="G31" s="349"/>
    </row>
    <row r="32" spans="1:7" s="15" customFormat="1" ht="19.5" customHeight="1">
      <c r="A32" s="43"/>
      <c r="B32" s="195"/>
      <c r="C32" s="182"/>
      <c r="D32" s="179" t="s">
        <v>86</v>
      </c>
      <c r="E32" s="179"/>
      <c r="F32" s="348"/>
      <c r="G32" s="349"/>
    </row>
    <row r="33" spans="1:7" s="15" customFormat="1" ht="19.5" customHeight="1">
      <c r="A33" s="43"/>
      <c r="B33" s="195"/>
      <c r="C33" s="182"/>
      <c r="D33" s="179" t="s">
        <v>87</v>
      </c>
      <c r="E33" s="179"/>
      <c r="F33" s="348"/>
      <c r="G33" s="349"/>
    </row>
    <row r="34" spans="1:7" s="15" customFormat="1" ht="19.5" customHeight="1">
      <c r="A34" s="43"/>
      <c r="B34" s="195"/>
      <c r="C34" s="182"/>
      <c r="D34" s="179" t="s">
        <v>88</v>
      </c>
      <c r="E34" s="179"/>
      <c r="F34" s="348"/>
      <c r="G34" s="349"/>
    </row>
    <row r="35" spans="1:7" s="16" customFormat="1" ht="19.5" customHeight="1">
      <c r="A35" s="43"/>
      <c r="B35" s="195"/>
      <c r="C35" s="182"/>
      <c r="D35" s="180" t="s">
        <v>103</v>
      </c>
      <c r="E35" s="179"/>
      <c r="F35" s="356"/>
      <c r="G35" s="347"/>
    </row>
    <row r="36" spans="2:7" ht="25.5" customHeight="1">
      <c r="B36" s="236"/>
      <c r="C36" s="234" t="s">
        <v>89</v>
      </c>
      <c r="D36" s="68"/>
      <c r="E36" s="235"/>
      <c r="F36" s="99">
        <f>F23+F22</f>
        <v>-0.1600000237522181</v>
      </c>
      <c r="G36" s="358">
        <v>-50401.10000002384</v>
      </c>
    </row>
    <row r="37" spans="2:7" ht="25.5" customHeight="1">
      <c r="B37" s="236"/>
      <c r="C37" s="234" t="s">
        <v>90</v>
      </c>
      <c r="D37" s="68"/>
      <c r="E37" s="235"/>
      <c r="F37" s="97">
        <f>Aktivet!H7</f>
        <v>0</v>
      </c>
      <c r="G37" s="359">
        <v>50401</v>
      </c>
    </row>
    <row r="38" spans="2:7" ht="25.5" customHeight="1" thickBot="1">
      <c r="B38" s="237"/>
      <c r="C38" s="238" t="s">
        <v>91</v>
      </c>
      <c r="D38" s="239"/>
      <c r="E38" s="240"/>
      <c r="F38" s="360">
        <f>F36+F37</f>
        <v>-0.1600000237522181</v>
      </c>
      <c r="G38" s="361">
        <v>0</v>
      </c>
    </row>
    <row r="39" ht="13.5" thickTop="1"/>
  </sheetData>
  <sheetProtection/>
  <mergeCells count="9">
    <mergeCell ref="C17:C18"/>
    <mergeCell ref="B17:B18"/>
    <mergeCell ref="F17:F18"/>
    <mergeCell ref="B2:G2"/>
    <mergeCell ref="C4:E5"/>
    <mergeCell ref="B4:B5"/>
    <mergeCell ref="F14:F15"/>
    <mergeCell ref="B14:B15"/>
    <mergeCell ref="C14:C15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27">
      <selection activeCell="A1" sqref="A1:K35"/>
    </sheetView>
  </sheetViews>
  <sheetFormatPr defaultColWidth="17.7109375" defaultRowHeight="12.75"/>
  <cols>
    <col min="1" max="1" width="3.00390625" style="0" customWidth="1"/>
    <col min="2" max="2" width="2.8515625" style="0" customWidth="1"/>
    <col min="3" max="3" width="27.421875" style="0" customWidth="1"/>
    <col min="4" max="4" width="13.28125" style="0" customWidth="1"/>
    <col min="5" max="5" width="12.28125" style="0" customWidth="1"/>
    <col min="6" max="6" width="14.00390625" style="0" bestFit="1" customWidth="1"/>
    <col min="7" max="7" width="14.140625" style="0" customWidth="1"/>
    <col min="8" max="8" width="13.28125" style="0" customWidth="1"/>
    <col min="9" max="9" width="16.421875" style="0" customWidth="1"/>
    <col min="10" max="10" width="15.421875" style="0" customWidth="1"/>
    <col min="11" max="11" width="2.7109375" style="0" customWidth="1"/>
  </cols>
  <sheetData>
    <row r="1" ht="26.25" customHeight="1"/>
    <row r="2" spans="2:10" s="41" customFormat="1" ht="23.25" customHeight="1">
      <c r="B2" s="449" t="s">
        <v>381</v>
      </c>
      <c r="C2" s="449"/>
      <c r="D2" s="449"/>
      <c r="E2" s="449"/>
      <c r="F2" s="449"/>
      <c r="G2" s="449"/>
      <c r="H2" s="449"/>
      <c r="I2" s="449"/>
      <c r="J2" s="449"/>
    </row>
    <row r="3" spans="3:9" s="41" customFormat="1" ht="12" customHeight="1" thickBot="1">
      <c r="C3" s="241" t="s">
        <v>66</v>
      </c>
      <c r="I3" s="242"/>
    </row>
    <row r="4" spans="2:10" s="142" customFormat="1" ht="16.5" customHeight="1" thickTop="1">
      <c r="B4" s="450"/>
      <c r="C4" s="451"/>
      <c r="D4" s="243" t="s">
        <v>41</v>
      </c>
      <c r="E4" s="243" t="s">
        <v>42</v>
      </c>
      <c r="F4" s="244" t="s">
        <v>68</v>
      </c>
      <c r="G4" s="244" t="s">
        <v>67</v>
      </c>
      <c r="H4" s="243" t="s">
        <v>303</v>
      </c>
      <c r="I4" s="254" t="s">
        <v>69</v>
      </c>
      <c r="J4" s="245" t="s">
        <v>62</v>
      </c>
    </row>
    <row r="5" spans="2:10" s="367" customFormat="1" ht="12" customHeight="1">
      <c r="B5" s="246" t="s">
        <v>3</v>
      </c>
      <c r="C5" s="317" t="s">
        <v>264</v>
      </c>
      <c r="D5" s="138">
        <v>100000</v>
      </c>
      <c r="E5" s="138"/>
      <c r="F5" s="138"/>
      <c r="G5" s="138">
        <v>10000</v>
      </c>
      <c r="H5" s="138"/>
      <c r="I5" s="138">
        <v>4671119</v>
      </c>
      <c r="J5" s="251">
        <f>SUM(D5:I5)</f>
        <v>4781119</v>
      </c>
    </row>
    <row r="6" spans="2:10" s="249" customFormat="1" ht="12" customHeight="1">
      <c r="B6" s="250">
        <v>1</v>
      </c>
      <c r="C6" s="318" t="s">
        <v>65</v>
      </c>
      <c r="D6" s="247"/>
      <c r="E6" s="247"/>
      <c r="F6" s="247"/>
      <c r="G6" s="247"/>
      <c r="H6" s="247"/>
      <c r="I6" s="247">
        <v>2298303</v>
      </c>
      <c r="J6" s="248">
        <f>SUM(D6:I6)</f>
        <v>2298303</v>
      </c>
    </row>
    <row r="7" spans="2:10" s="249" customFormat="1" ht="15" customHeight="1">
      <c r="B7" s="250">
        <v>2</v>
      </c>
      <c r="C7" s="318" t="s">
        <v>63</v>
      </c>
      <c r="D7" s="247"/>
      <c r="E7" s="247"/>
      <c r="F7" s="247"/>
      <c r="G7" s="247"/>
      <c r="H7" s="247"/>
      <c r="I7" s="247"/>
      <c r="J7" s="248">
        <f>SUM(D7:I7)</f>
        <v>0</v>
      </c>
    </row>
    <row r="8" spans="2:10" s="249" customFormat="1" ht="15" customHeight="1">
      <c r="B8" s="250">
        <v>3</v>
      </c>
      <c r="C8" s="318" t="s">
        <v>71</v>
      </c>
      <c r="D8" s="247">
        <v>4437000</v>
      </c>
      <c r="E8" s="247"/>
      <c r="F8" s="247"/>
      <c r="G8" s="247"/>
      <c r="H8" s="247"/>
      <c r="I8" s="247">
        <v>-4437000</v>
      </c>
      <c r="J8" s="248">
        <f>SUM(D8:I8)</f>
        <v>0</v>
      </c>
    </row>
    <row r="9" spans="2:10" s="249" customFormat="1" ht="15" customHeight="1">
      <c r="B9" s="250">
        <v>4</v>
      </c>
      <c r="C9" s="318" t="s">
        <v>70</v>
      </c>
      <c r="D9" s="247"/>
      <c r="E9" s="247"/>
      <c r="F9" s="247"/>
      <c r="G9" s="247">
        <v>234119</v>
      </c>
      <c r="H9" s="247"/>
      <c r="I9" s="247">
        <v>-234119</v>
      </c>
      <c r="J9" s="248"/>
    </row>
    <row r="10" spans="2:10" s="249" customFormat="1" ht="15" customHeight="1">
      <c r="B10" s="246" t="s">
        <v>4</v>
      </c>
      <c r="C10" s="317" t="s">
        <v>265</v>
      </c>
      <c r="D10" s="138">
        <f aca="true" t="shared" si="0" ref="D10:I10">SUM(D5:D9)</f>
        <v>4537000</v>
      </c>
      <c r="E10" s="138">
        <f t="shared" si="0"/>
        <v>0</v>
      </c>
      <c r="F10" s="138">
        <f t="shared" si="0"/>
        <v>0</v>
      </c>
      <c r="G10" s="138">
        <f t="shared" si="0"/>
        <v>244119</v>
      </c>
      <c r="H10" s="138">
        <f t="shared" si="0"/>
        <v>0</v>
      </c>
      <c r="I10" s="138">
        <f t="shared" si="0"/>
        <v>2298303</v>
      </c>
      <c r="J10" s="251">
        <f>SUM(D10:I10)</f>
        <v>7079422</v>
      </c>
    </row>
    <row r="11" spans="2:10" s="41" customFormat="1" ht="15" customHeight="1">
      <c r="B11" s="250">
        <v>1</v>
      </c>
      <c r="C11" s="318" t="s">
        <v>65</v>
      </c>
      <c r="D11" s="247"/>
      <c r="E11" s="247"/>
      <c r="F11" s="247"/>
      <c r="G11" s="247"/>
      <c r="H11" s="247"/>
      <c r="I11" s="247">
        <v>1502207</v>
      </c>
      <c r="J11" s="248">
        <f>SUM(D11:I11)</f>
        <v>1502207</v>
      </c>
    </row>
    <row r="12" spans="2:10" s="41" customFormat="1" ht="15" customHeight="1">
      <c r="B12" s="250">
        <v>2</v>
      </c>
      <c r="C12" s="318" t="s">
        <v>63</v>
      </c>
      <c r="D12" s="247"/>
      <c r="E12" s="247"/>
      <c r="F12" s="247"/>
      <c r="G12" s="247"/>
      <c r="H12" s="247"/>
      <c r="I12" s="247"/>
      <c r="J12" s="248">
        <f>SUM(D12:I12)</f>
        <v>0</v>
      </c>
    </row>
    <row r="13" spans="2:10" s="41" customFormat="1" ht="15" customHeight="1">
      <c r="B13" s="250">
        <v>3</v>
      </c>
      <c r="C13" s="318" t="s">
        <v>71</v>
      </c>
      <c r="D13" s="247"/>
      <c r="E13" s="247"/>
      <c r="F13" s="247"/>
      <c r="G13" s="247"/>
      <c r="H13" s="247"/>
      <c r="I13" s="247"/>
      <c r="J13" s="248">
        <f>SUM(D13:I13)</f>
        <v>0</v>
      </c>
    </row>
    <row r="14" spans="2:10" s="41" customFormat="1" ht="15" customHeight="1">
      <c r="B14" s="250">
        <v>4</v>
      </c>
      <c r="C14" s="318" t="s">
        <v>70</v>
      </c>
      <c r="D14" s="247"/>
      <c r="E14" s="247"/>
      <c r="F14" s="247"/>
      <c r="G14" s="247"/>
      <c r="H14" s="247">
        <v>2298303</v>
      </c>
      <c r="I14" s="247">
        <f>-H14</f>
        <v>-2298303</v>
      </c>
      <c r="J14" s="248"/>
    </row>
    <row r="15" spans="2:10" s="41" customFormat="1" ht="15" customHeight="1">
      <c r="B15" s="246" t="s">
        <v>37</v>
      </c>
      <c r="C15" s="317" t="s">
        <v>302</v>
      </c>
      <c r="D15" s="138">
        <f>SUM(D10:D14)</f>
        <v>4537000</v>
      </c>
      <c r="E15" s="138">
        <f aca="true" t="shared" si="1" ref="E15:J15">SUM(E10:E14)</f>
        <v>0</v>
      </c>
      <c r="F15" s="138">
        <f t="shared" si="1"/>
        <v>0</v>
      </c>
      <c r="G15" s="138">
        <f t="shared" si="1"/>
        <v>244119</v>
      </c>
      <c r="H15" s="138">
        <f t="shared" si="1"/>
        <v>2298303</v>
      </c>
      <c r="I15" s="138">
        <f t="shared" si="1"/>
        <v>1502207</v>
      </c>
      <c r="J15" s="251">
        <f t="shared" si="1"/>
        <v>8581629</v>
      </c>
    </row>
    <row r="16" spans="2:10" s="41" customFormat="1" ht="15" customHeight="1">
      <c r="B16" s="250">
        <v>1</v>
      </c>
      <c r="C16" s="318" t="s">
        <v>65</v>
      </c>
      <c r="D16" s="247"/>
      <c r="E16" s="247"/>
      <c r="F16" s="247"/>
      <c r="G16" s="247"/>
      <c r="H16" s="247"/>
      <c r="I16" s="247">
        <v>-139281</v>
      </c>
      <c r="J16" s="248">
        <f>SUM(D16:I16)</f>
        <v>-139281</v>
      </c>
    </row>
    <row r="17" spans="2:10" s="41" customFormat="1" ht="15" customHeight="1">
      <c r="B17" s="250">
        <v>2</v>
      </c>
      <c r="C17" s="318" t="s">
        <v>63</v>
      </c>
      <c r="D17" s="247"/>
      <c r="E17" s="247"/>
      <c r="F17" s="247"/>
      <c r="G17" s="247"/>
      <c r="H17" s="247"/>
      <c r="I17" s="247"/>
      <c r="J17" s="248">
        <f>SUM(D17:I17)</f>
        <v>0</v>
      </c>
    </row>
    <row r="18" spans="2:10" s="41" customFormat="1" ht="15" customHeight="1">
      <c r="B18" s="250">
        <v>3</v>
      </c>
      <c r="C18" s="318" t="s">
        <v>71</v>
      </c>
      <c r="D18" s="247"/>
      <c r="E18" s="247"/>
      <c r="F18" s="247"/>
      <c r="G18" s="247"/>
      <c r="H18" s="247"/>
      <c r="I18" s="247"/>
      <c r="J18" s="248">
        <f>SUM(D18:I18)</f>
        <v>0</v>
      </c>
    </row>
    <row r="19" spans="2:10" s="41" customFormat="1" ht="15" customHeight="1">
      <c r="B19" s="250">
        <v>4</v>
      </c>
      <c r="C19" s="318" t="s">
        <v>70</v>
      </c>
      <c r="D19" s="247"/>
      <c r="E19" s="247"/>
      <c r="F19" s="247"/>
      <c r="G19" s="247"/>
      <c r="H19" s="247">
        <v>1502207</v>
      </c>
      <c r="I19" s="247">
        <f>-1502207</f>
        <v>-1502207</v>
      </c>
      <c r="J19" s="248"/>
    </row>
    <row r="20" spans="2:10" s="41" customFormat="1" ht="15" customHeight="1">
      <c r="B20" s="246" t="s">
        <v>359</v>
      </c>
      <c r="C20" s="317" t="s">
        <v>346</v>
      </c>
      <c r="D20" s="138">
        <f>SUM(D15:D19)</f>
        <v>4537000</v>
      </c>
      <c r="E20" s="138">
        <f aca="true" t="shared" si="2" ref="E20:J20">SUM(E15:E19)</f>
        <v>0</v>
      </c>
      <c r="F20" s="138">
        <f t="shared" si="2"/>
        <v>0</v>
      </c>
      <c r="G20" s="138">
        <f t="shared" si="2"/>
        <v>244119</v>
      </c>
      <c r="H20" s="138">
        <f t="shared" si="2"/>
        <v>3800510</v>
      </c>
      <c r="I20" s="138">
        <f t="shared" si="2"/>
        <v>-139281</v>
      </c>
      <c r="J20" s="251">
        <f t="shared" si="2"/>
        <v>8442348</v>
      </c>
    </row>
    <row r="21" spans="2:10" s="41" customFormat="1" ht="15" customHeight="1">
      <c r="B21" s="250">
        <v>1</v>
      </c>
      <c r="C21" s="318" t="s">
        <v>65</v>
      </c>
      <c r="D21" s="247"/>
      <c r="E21" s="247"/>
      <c r="F21" s="247"/>
      <c r="G21" s="247"/>
      <c r="H21" s="247"/>
      <c r="I21" s="247">
        <v>184050</v>
      </c>
      <c r="J21" s="248">
        <f>SUM(D21:I21)</f>
        <v>184050</v>
      </c>
    </row>
    <row r="22" spans="2:10" s="41" customFormat="1" ht="15" customHeight="1">
      <c r="B22" s="250">
        <v>2</v>
      </c>
      <c r="C22" s="318" t="s">
        <v>63</v>
      </c>
      <c r="D22" s="247"/>
      <c r="E22" s="247"/>
      <c r="F22" s="247"/>
      <c r="G22" s="247"/>
      <c r="H22" s="247"/>
      <c r="I22" s="247"/>
      <c r="J22" s="248">
        <f>SUM(D22:I22)</f>
        <v>0</v>
      </c>
    </row>
    <row r="23" spans="2:10" s="41" customFormat="1" ht="15" customHeight="1">
      <c r="B23" s="250">
        <v>3</v>
      </c>
      <c r="C23" s="318" t="s">
        <v>71</v>
      </c>
      <c r="D23" s="247"/>
      <c r="E23" s="247"/>
      <c r="F23" s="247"/>
      <c r="G23" s="247"/>
      <c r="H23" s="247"/>
      <c r="I23" s="247"/>
      <c r="J23" s="248">
        <f>SUM(D23:I23)</f>
        <v>0</v>
      </c>
    </row>
    <row r="24" spans="2:10" s="41" customFormat="1" ht="15" customHeight="1">
      <c r="B24" s="250">
        <v>4</v>
      </c>
      <c r="C24" s="318" t="s">
        <v>70</v>
      </c>
      <c r="D24" s="247"/>
      <c r="E24" s="247"/>
      <c r="F24" s="247"/>
      <c r="G24" s="247"/>
      <c r="H24" s="247">
        <f>I20</f>
        <v>-139281</v>
      </c>
      <c r="I24" s="247">
        <f>-H24</f>
        <v>139281</v>
      </c>
      <c r="J24" s="248"/>
    </row>
    <row r="25" spans="2:10" s="41" customFormat="1" ht="15" customHeight="1" thickBot="1">
      <c r="B25" s="252" t="s">
        <v>360</v>
      </c>
      <c r="C25" s="319" t="s">
        <v>382</v>
      </c>
      <c r="D25" s="253">
        <f aca="true" t="shared" si="3" ref="D25:J25">SUM(D20:D24)</f>
        <v>4537000</v>
      </c>
      <c r="E25" s="253">
        <f t="shared" si="3"/>
        <v>0</v>
      </c>
      <c r="F25" s="253">
        <f t="shared" si="3"/>
        <v>0</v>
      </c>
      <c r="G25" s="253">
        <f t="shared" si="3"/>
        <v>244119</v>
      </c>
      <c r="H25" s="253">
        <f t="shared" si="3"/>
        <v>3661229</v>
      </c>
      <c r="I25" s="253">
        <f t="shared" si="3"/>
        <v>184050</v>
      </c>
      <c r="J25" s="320">
        <f t="shared" si="3"/>
        <v>8626398</v>
      </c>
    </row>
    <row r="26" spans="2:10" s="41" customFormat="1" ht="15" customHeight="1" thickTop="1">
      <c r="B26" s="250">
        <v>1</v>
      </c>
      <c r="C26" s="318" t="s">
        <v>65</v>
      </c>
      <c r="D26" s="247"/>
      <c r="E26" s="247"/>
      <c r="F26" s="247"/>
      <c r="G26" s="247"/>
      <c r="H26" s="247"/>
      <c r="I26" s="247">
        <f>Pasivet!G44+0.4</f>
        <v>-191277.25000000003</v>
      </c>
      <c r="J26" s="248">
        <f>SUM(D26:I26)</f>
        <v>-191277.25000000003</v>
      </c>
    </row>
    <row r="27" spans="2:10" s="41" customFormat="1" ht="15" customHeight="1">
      <c r="B27" s="250">
        <v>2</v>
      </c>
      <c r="C27" s="318" t="s">
        <v>63</v>
      </c>
      <c r="D27" s="247"/>
      <c r="E27" s="247"/>
      <c r="F27" s="247"/>
      <c r="G27" s="247"/>
      <c r="H27" s="247"/>
      <c r="I27" s="247"/>
      <c r="J27" s="248">
        <f>SUM(D27:I27)</f>
        <v>0</v>
      </c>
    </row>
    <row r="28" spans="2:10" s="41" customFormat="1" ht="15" customHeight="1">
      <c r="B28" s="250">
        <v>3</v>
      </c>
      <c r="C28" s="318" t="s">
        <v>71</v>
      </c>
      <c r="D28" s="247"/>
      <c r="E28" s="247"/>
      <c r="F28" s="247"/>
      <c r="G28" s="247"/>
      <c r="H28" s="247"/>
      <c r="I28" s="247"/>
      <c r="J28" s="248">
        <f>SUM(D28:I28)</f>
        <v>0</v>
      </c>
    </row>
    <row r="29" spans="2:10" s="41" customFormat="1" ht="15" customHeight="1">
      <c r="B29" s="250">
        <v>4</v>
      </c>
      <c r="C29" s="318" t="s">
        <v>70</v>
      </c>
      <c r="D29" s="247"/>
      <c r="E29" s="247"/>
      <c r="F29" s="247"/>
      <c r="G29" s="247"/>
      <c r="H29" s="247">
        <f>I21</f>
        <v>184050</v>
      </c>
      <c r="I29" s="247">
        <f>-H29</f>
        <v>-184050</v>
      </c>
      <c r="J29" s="248"/>
    </row>
    <row r="30" spans="2:12" s="41" customFormat="1" ht="15" customHeight="1" thickBot="1">
      <c r="B30" s="252" t="s">
        <v>361</v>
      </c>
      <c r="C30" s="319" t="s">
        <v>382</v>
      </c>
      <c r="D30" s="253">
        <f aca="true" t="shared" si="4" ref="D30:J30">SUM(D25:D29)</f>
        <v>4537000</v>
      </c>
      <c r="E30" s="253">
        <f t="shared" si="4"/>
        <v>0</v>
      </c>
      <c r="F30" s="253">
        <f t="shared" si="4"/>
        <v>0</v>
      </c>
      <c r="G30" s="253">
        <f t="shared" si="4"/>
        <v>244119</v>
      </c>
      <c r="H30" s="253">
        <f t="shared" si="4"/>
        <v>3845279</v>
      </c>
      <c r="I30" s="253">
        <f t="shared" si="4"/>
        <v>-191277.25000000003</v>
      </c>
      <c r="J30" s="320">
        <f t="shared" si="4"/>
        <v>8435120.75</v>
      </c>
      <c r="L30" s="86">
        <f>J30-Pasivet!G34</f>
        <v>0.15000000037252903</v>
      </c>
    </row>
    <row r="31" spans="2:10" s="41" customFormat="1" ht="15" customHeight="1" thickTop="1">
      <c r="B31" s="321"/>
      <c r="C31" s="322"/>
      <c r="D31" s="323"/>
      <c r="E31" s="323"/>
      <c r="F31" s="323"/>
      <c r="G31" s="323"/>
      <c r="H31" s="323"/>
      <c r="I31" s="323"/>
      <c r="J31" s="323"/>
    </row>
    <row r="32" s="41" customFormat="1" ht="15" customHeight="1">
      <c r="I32" s="41" t="s">
        <v>344</v>
      </c>
    </row>
    <row r="33" s="41" customFormat="1" ht="15" customHeight="1">
      <c r="I33" s="41" t="s">
        <v>345</v>
      </c>
    </row>
    <row r="34" s="41" customFormat="1" ht="15" customHeight="1"/>
    <row r="35" s="41" customFormat="1" ht="15" customHeight="1"/>
    <row r="36" s="41" customFormat="1" ht="15" customHeight="1"/>
    <row r="37" s="41" customFormat="1" ht="15" customHeight="1"/>
    <row r="38" s="41" customFormat="1" ht="15" customHeight="1"/>
    <row r="39" s="41" customFormat="1" ht="15" customHeight="1"/>
    <row r="40" s="41" customFormat="1" ht="15" customHeight="1"/>
    <row r="41" s="41" customFormat="1" ht="15" customHeight="1"/>
    <row r="42" s="41" customFormat="1" ht="15" customHeight="1"/>
    <row r="43" s="41" customFormat="1" ht="15" customHeight="1"/>
    <row r="44" s="41" customFormat="1" ht="15" customHeight="1"/>
    <row r="45" s="41" customFormat="1" ht="15" customHeight="1"/>
    <row r="46" s="41" customFormat="1" ht="15" customHeight="1"/>
    <row r="47" s="41" customFormat="1" ht="15" customHeight="1"/>
    <row r="48" s="41" customFormat="1" ht="15" customHeight="1"/>
    <row r="49" s="41" customFormat="1" ht="15" customHeight="1"/>
    <row r="50" s="41" customFormat="1" ht="15" customHeight="1"/>
    <row r="51" s="41" customFormat="1" ht="15" customHeight="1"/>
    <row r="52" s="41" customFormat="1" ht="15" customHeight="1"/>
    <row r="53" s="41" customFormat="1" ht="15" customHeight="1"/>
    <row r="54" s="41" customFormat="1" ht="15" customHeight="1"/>
    <row r="55" s="41" customFormat="1" ht="15" customHeight="1"/>
    <row r="56" s="41" customFormat="1" ht="15" customHeight="1"/>
    <row r="57" s="41" customFormat="1" ht="15" customHeight="1"/>
    <row r="58" s="41" customFormat="1" ht="15" customHeight="1"/>
    <row r="59" s="41" customFormat="1" ht="15" customHeight="1"/>
    <row r="60" s="41" customFormat="1" ht="15" customHeight="1"/>
    <row r="61" s="41" customFormat="1" ht="15" customHeight="1"/>
    <row r="62" s="41" customFormat="1" ht="15" customHeight="1"/>
    <row r="63" s="41" customFormat="1" ht="15" customHeight="1"/>
    <row r="64" s="41" customFormat="1" ht="15" customHeight="1"/>
    <row r="65" s="41" customFormat="1" ht="15" customHeight="1"/>
    <row r="66" s="41" customFormat="1" ht="15" customHeight="1"/>
    <row r="67" s="41" customFormat="1" ht="15" customHeight="1"/>
    <row r="68" s="41" customFormat="1" ht="15" customHeight="1"/>
    <row r="69" s="41" customFormat="1" ht="15" customHeight="1"/>
    <row r="70" s="41" customFormat="1" ht="15" customHeight="1"/>
    <row r="71" s="41" customFormat="1" ht="15" customHeight="1"/>
    <row r="72" s="41" customFormat="1" ht="15" customHeight="1"/>
    <row r="73" s="41" customFormat="1" ht="15" customHeight="1"/>
    <row r="74" s="41" customFormat="1" ht="15" customHeight="1"/>
    <row r="75" s="41" customFormat="1" ht="15" customHeight="1"/>
    <row r="76" s="41" customFormat="1" ht="15" customHeight="1"/>
    <row r="77" s="41" customFormat="1" ht="15" customHeight="1"/>
    <row r="78" s="41" customFormat="1" ht="15" customHeight="1"/>
    <row r="79" s="41" customFormat="1" ht="15" customHeight="1"/>
    <row r="80" s="41" customFormat="1" ht="15" customHeight="1"/>
    <row r="81" s="41" customFormat="1" ht="15" customHeight="1"/>
    <row r="82" s="41" customFormat="1" ht="15" customHeight="1"/>
    <row r="83" ht="15" customHeight="1"/>
    <row r="84" ht="1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">
    <mergeCell ref="B2:J2"/>
  </mergeCells>
  <printOptions horizontalCentered="1"/>
  <pageMargins left="0.25" right="0.25" top="0.25" bottom="0.5" header="0.511811023622047" footer="0.51181102362204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53"/>
  <sheetViews>
    <sheetView zoomScalePageLayoutView="0" workbookViewId="0" topLeftCell="A1">
      <selection activeCell="A1" sqref="A1:J53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17.421875" style="0" customWidth="1"/>
    <col min="10" max="10" width="3.8515625" style="0" customWidth="1"/>
    <col min="11" max="11" width="2.140625" style="0" customWidth="1"/>
  </cols>
  <sheetData>
    <row r="1" ht="13.5" thickBot="1"/>
    <row r="2" spans="2:10" ht="13.5" thickTop="1">
      <c r="B2" s="324"/>
      <c r="C2" s="325"/>
      <c r="D2" s="325"/>
      <c r="E2" s="325"/>
      <c r="F2" s="325"/>
      <c r="G2" s="325"/>
      <c r="H2" s="325"/>
      <c r="I2" s="325"/>
      <c r="J2" s="326"/>
    </row>
    <row r="3" spans="2:10" ht="12.75">
      <c r="B3" s="327"/>
      <c r="C3" s="1"/>
      <c r="D3" s="1"/>
      <c r="E3" s="1"/>
      <c r="F3" s="1"/>
      <c r="G3" s="1"/>
      <c r="H3" s="1"/>
      <c r="I3" s="1"/>
      <c r="J3" s="328"/>
    </row>
    <row r="4" spans="2:10" s="3" customFormat="1" ht="33" customHeight="1">
      <c r="B4" s="453" t="s">
        <v>72</v>
      </c>
      <c r="C4" s="454"/>
      <c r="D4" s="454"/>
      <c r="E4" s="454"/>
      <c r="F4" s="454"/>
      <c r="G4" s="454"/>
      <c r="H4" s="454"/>
      <c r="I4" s="454"/>
      <c r="J4" s="455"/>
    </row>
    <row r="5" spans="2:10" s="27" customFormat="1" ht="12.75">
      <c r="B5" s="329"/>
      <c r="C5" s="36" t="s">
        <v>168</v>
      </c>
      <c r="D5" s="24"/>
      <c r="E5" s="24"/>
      <c r="F5" s="24"/>
      <c r="G5" s="25"/>
      <c r="H5" s="25"/>
      <c r="I5" s="26"/>
      <c r="J5" s="330"/>
    </row>
    <row r="6" spans="2:10" s="27" customFormat="1" ht="11.25">
      <c r="B6" s="329"/>
      <c r="C6" s="28"/>
      <c r="D6" s="23" t="s">
        <v>169</v>
      </c>
      <c r="E6" s="23"/>
      <c r="F6" s="23"/>
      <c r="G6" s="23"/>
      <c r="H6" s="23"/>
      <c r="I6" s="29"/>
      <c r="J6" s="330"/>
    </row>
    <row r="7" spans="2:10" s="27" customFormat="1" ht="11.25">
      <c r="B7" s="329"/>
      <c r="C7" s="28"/>
      <c r="D7" s="23" t="s">
        <v>171</v>
      </c>
      <c r="E7" s="23"/>
      <c r="F7" s="23"/>
      <c r="G7" s="23"/>
      <c r="H7" s="23"/>
      <c r="I7" s="29"/>
      <c r="J7" s="330"/>
    </row>
    <row r="8" spans="2:10" s="27" customFormat="1" ht="11.25">
      <c r="B8" s="329"/>
      <c r="C8" s="28" t="s">
        <v>172</v>
      </c>
      <c r="D8" s="30"/>
      <c r="E8" s="30"/>
      <c r="F8" s="30"/>
      <c r="G8" s="30"/>
      <c r="H8" s="30"/>
      <c r="I8" s="29"/>
      <c r="J8" s="330"/>
    </row>
    <row r="9" spans="2:10" s="27" customFormat="1" ht="11.25">
      <c r="B9" s="329"/>
      <c r="C9" s="28"/>
      <c r="D9" s="23"/>
      <c r="E9" s="23" t="s">
        <v>170</v>
      </c>
      <c r="F9" s="23"/>
      <c r="G9" s="30"/>
      <c r="H9" s="30"/>
      <c r="I9" s="29"/>
      <c r="J9" s="330"/>
    </row>
    <row r="10" spans="2:10" s="27" customFormat="1" ht="11.25">
      <c r="B10" s="329"/>
      <c r="C10" s="31"/>
      <c r="D10" s="32"/>
      <c r="E10" s="23" t="s">
        <v>173</v>
      </c>
      <c r="F10" s="23"/>
      <c r="G10" s="30"/>
      <c r="H10" s="30"/>
      <c r="I10" s="29"/>
      <c r="J10" s="330"/>
    </row>
    <row r="11" spans="2:10" s="27" customFormat="1" ht="11.25">
      <c r="B11" s="329"/>
      <c r="C11" s="33"/>
      <c r="D11" s="34"/>
      <c r="E11" s="34" t="s">
        <v>174</v>
      </c>
      <c r="F11" s="34"/>
      <c r="G11" s="34"/>
      <c r="H11" s="34"/>
      <c r="I11" s="35"/>
      <c r="J11" s="330"/>
    </row>
    <row r="12" spans="2:10" ht="12.75">
      <c r="B12" s="327"/>
      <c r="C12" s="1"/>
      <c r="D12" s="1"/>
      <c r="E12" s="1"/>
      <c r="F12" s="1"/>
      <c r="G12" s="1"/>
      <c r="H12" s="1"/>
      <c r="I12" s="1"/>
      <c r="J12" s="328"/>
    </row>
    <row r="13" spans="2:10" ht="12.75">
      <c r="B13" s="327"/>
      <c r="C13" s="1"/>
      <c r="D13" s="1"/>
      <c r="E13" s="1"/>
      <c r="F13" s="1"/>
      <c r="G13" s="1"/>
      <c r="H13" s="1"/>
      <c r="I13" s="1"/>
      <c r="J13" s="328"/>
    </row>
    <row r="14" spans="2:10" ht="12.75">
      <c r="B14" s="327"/>
      <c r="C14" s="1"/>
      <c r="D14" s="294"/>
      <c r="E14" s="294"/>
      <c r="F14" s="22"/>
      <c r="G14" s="456"/>
      <c r="H14" s="456"/>
      <c r="I14" s="456"/>
      <c r="J14" s="328"/>
    </row>
    <row r="15" spans="2:10" ht="12.75">
      <c r="B15" s="327"/>
      <c r="C15" s="1"/>
      <c r="D15" s="1"/>
      <c r="E15" s="1"/>
      <c r="F15" s="1"/>
      <c r="G15" s="1"/>
      <c r="H15" s="1"/>
      <c r="I15" s="1"/>
      <c r="J15" s="328"/>
    </row>
    <row r="16" spans="2:10" ht="12.75">
      <c r="B16" s="327"/>
      <c r="C16" s="1"/>
      <c r="D16" s="1"/>
      <c r="E16" s="301" t="s">
        <v>364</v>
      </c>
      <c r="F16" s="1"/>
      <c r="G16" s="1"/>
      <c r="H16" s="1"/>
      <c r="I16" s="1"/>
      <c r="J16" s="328"/>
    </row>
    <row r="17" spans="2:10" ht="12.75">
      <c r="B17" s="327"/>
      <c r="C17" s="1"/>
      <c r="D17" s="1"/>
      <c r="E17" s="1"/>
      <c r="F17" s="1"/>
      <c r="G17" s="1"/>
      <c r="H17" s="1"/>
      <c r="I17" s="1"/>
      <c r="J17" s="328"/>
    </row>
    <row r="18" spans="2:10" ht="12.75">
      <c r="B18" s="327"/>
      <c r="C18" s="1"/>
      <c r="D18" s="1"/>
      <c r="E18" s="1"/>
      <c r="F18" s="1"/>
      <c r="G18" s="1"/>
      <c r="H18" s="1"/>
      <c r="I18" s="1"/>
      <c r="J18" s="328"/>
    </row>
    <row r="19" spans="2:10" ht="12.75">
      <c r="B19" s="327"/>
      <c r="C19" s="1"/>
      <c r="D19" s="1"/>
      <c r="E19" s="1"/>
      <c r="F19" s="1"/>
      <c r="G19" s="1"/>
      <c r="H19" s="1"/>
      <c r="I19" s="1"/>
      <c r="J19" s="328"/>
    </row>
    <row r="20" spans="2:10" ht="12.75">
      <c r="B20" s="327"/>
      <c r="C20" s="1"/>
      <c r="D20" s="1"/>
      <c r="E20" s="1"/>
      <c r="F20" s="1"/>
      <c r="G20" s="1"/>
      <c r="H20" s="1"/>
      <c r="I20" s="1"/>
      <c r="J20" s="328"/>
    </row>
    <row r="21" spans="2:10" ht="12.75">
      <c r="B21" s="327"/>
      <c r="C21" s="1"/>
      <c r="D21" s="1"/>
      <c r="E21" s="1"/>
      <c r="F21" s="1"/>
      <c r="G21" s="1"/>
      <c r="H21" s="1"/>
      <c r="I21" s="1"/>
      <c r="J21" s="328"/>
    </row>
    <row r="22" spans="2:10" ht="12.75">
      <c r="B22" s="327"/>
      <c r="C22" s="1"/>
      <c r="D22" s="1"/>
      <c r="E22" s="1"/>
      <c r="F22" s="1"/>
      <c r="G22" s="1"/>
      <c r="H22" s="1"/>
      <c r="I22" s="1"/>
      <c r="J22" s="328"/>
    </row>
    <row r="23" spans="2:10" ht="12.75">
      <c r="B23" s="327"/>
      <c r="C23" s="1"/>
      <c r="D23" s="1"/>
      <c r="E23" s="1"/>
      <c r="F23" s="1"/>
      <c r="G23" s="1"/>
      <c r="H23" s="1"/>
      <c r="I23" s="1"/>
      <c r="J23" s="328"/>
    </row>
    <row r="24" spans="2:10" ht="12.75">
      <c r="B24" s="327"/>
      <c r="C24" s="1"/>
      <c r="D24" s="1"/>
      <c r="E24" s="1"/>
      <c r="F24" s="1"/>
      <c r="G24" s="1"/>
      <c r="H24" s="1"/>
      <c r="I24" s="1"/>
      <c r="J24" s="328"/>
    </row>
    <row r="25" spans="2:10" ht="12.75">
      <c r="B25" s="327"/>
      <c r="C25" s="1"/>
      <c r="D25" s="1"/>
      <c r="E25" s="1"/>
      <c r="F25" s="1"/>
      <c r="G25" s="1"/>
      <c r="H25" s="1"/>
      <c r="I25" s="1"/>
      <c r="J25" s="328"/>
    </row>
    <row r="26" spans="2:10" ht="12.75">
      <c r="B26" s="327"/>
      <c r="C26" s="1"/>
      <c r="D26" s="1"/>
      <c r="E26" s="1"/>
      <c r="F26" s="1"/>
      <c r="G26" s="1"/>
      <c r="H26" s="1"/>
      <c r="I26" s="1"/>
      <c r="J26" s="328"/>
    </row>
    <row r="27" spans="2:10" ht="12.75">
      <c r="B27" s="327"/>
      <c r="C27" s="1"/>
      <c r="D27" s="1"/>
      <c r="E27" s="1"/>
      <c r="F27" s="1"/>
      <c r="G27" s="1"/>
      <c r="H27" s="1"/>
      <c r="I27" s="1"/>
      <c r="J27" s="328"/>
    </row>
    <row r="28" spans="2:10" ht="12.75">
      <c r="B28" s="327"/>
      <c r="C28" s="1"/>
      <c r="D28" s="1"/>
      <c r="E28" s="1"/>
      <c r="F28" s="1"/>
      <c r="G28" s="1"/>
      <c r="H28" s="1"/>
      <c r="I28" s="1"/>
      <c r="J28" s="328"/>
    </row>
    <row r="29" spans="2:10" ht="12.75">
      <c r="B29" s="327"/>
      <c r="C29" s="1"/>
      <c r="D29" s="1"/>
      <c r="E29" s="1"/>
      <c r="F29" s="1"/>
      <c r="G29" s="1"/>
      <c r="H29" s="1"/>
      <c r="I29" s="1"/>
      <c r="J29" s="328"/>
    </row>
    <row r="30" spans="2:10" ht="12.75">
      <c r="B30" s="327"/>
      <c r="C30" s="1"/>
      <c r="D30" s="1"/>
      <c r="E30" s="1"/>
      <c r="F30" s="1"/>
      <c r="G30" s="1"/>
      <c r="H30" s="1"/>
      <c r="I30" s="1"/>
      <c r="J30" s="328"/>
    </row>
    <row r="31" spans="2:10" ht="12.75">
      <c r="B31" s="327"/>
      <c r="C31" s="1"/>
      <c r="D31" s="1"/>
      <c r="E31" s="1"/>
      <c r="F31" s="1"/>
      <c r="G31" s="1"/>
      <c r="H31" s="1"/>
      <c r="I31" s="1"/>
      <c r="J31" s="328"/>
    </row>
    <row r="32" spans="2:10" ht="12.75">
      <c r="B32" s="327"/>
      <c r="C32" s="1"/>
      <c r="D32" s="1"/>
      <c r="E32" s="1"/>
      <c r="F32" s="1"/>
      <c r="G32" s="1"/>
      <c r="H32" s="1"/>
      <c r="I32" s="1"/>
      <c r="J32" s="328"/>
    </row>
    <row r="33" spans="2:10" ht="12.75">
      <c r="B33" s="327"/>
      <c r="C33" s="1"/>
      <c r="D33" s="1"/>
      <c r="E33" s="1"/>
      <c r="F33" s="1"/>
      <c r="G33" s="1"/>
      <c r="H33" s="1"/>
      <c r="I33" s="1"/>
      <c r="J33" s="328"/>
    </row>
    <row r="34" spans="2:10" ht="12.75">
      <c r="B34" s="327"/>
      <c r="C34" s="1"/>
      <c r="D34" s="1"/>
      <c r="E34" s="1"/>
      <c r="F34" s="1"/>
      <c r="G34" s="1"/>
      <c r="H34" s="1"/>
      <c r="I34" s="1"/>
      <c r="J34" s="328"/>
    </row>
    <row r="35" spans="2:10" ht="12.75">
      <c r="B35" s="327"/>
      <c r="C35" s="1"/>
      <c r="D35" s="1"/>
      <c r="E35" s="1"/>
      <c r="F35" s="1"/>
      <c r="G35" s="1"/>
      <c r="H35" s="1"/>
      <c r="I35" s="1"/>
      <c r="J35" s="328"/>
    </row>
    <row r="36" spans="2:10" ht="12.75">
      <c r="B36" s="327"/>
      <c r="C36" s="1"/>
      <c r="D36" s="1"/>
      <c r="E36" s="1"/>
      <c r="F36" s="1"/>
      <c r="G36" s="1"/>
      <c r="H36" s="1"/>
      <c r="I36" s="1"/>
      <c r="J36" s="328"/>
    </row>
    <row r="37" spans="2:10" ht="12.75">
      <c r="B37" s="327"/>
      <c r="C37" s="1"/>
      <c r="D37" s="1"/>
      <c r="E37" s="1"/>
      <c r="F37" s="1"/>
      <c r="G37" s="1"/>
      <c r="H37" s="1"/>
      <c r="I37" s="1"/>
      <c r="J37" s="328"/>
    </row>
    <row r="38" spans="2:10" ht="12.75">
      <c r="B38" s="327"/>
      <c r="C38" s="1"/>
      <c r="D38" s="1"/>
      <c r="E38" s="1"/>
      <c r="F38" s="1"/>
      <c r="G38" s="1"/>
      <c r="H38" s="1"/>
      <c r="I38" s="1"/>
      <c r="J38" s="328"/>
    </row>
    <row r="39" spans="2:10" ht="12.75">
      <c r="B39" s="327"/>
      <c r="C39" s="1"/>
      <c r="D39" s="1"/>
      <c r="E39" s="1"/>
      <c r="F39" s="1"/>
      <c r="G39" s="1"/>
      <c r="H39" s="1"/>
      <c r="I39" s="1"/>
      <c r="J39" s="328"/>
    </row>
    <row r="40" spans="2:10" ht="12.75">
      <c r="B40" s="327"/>
      <c r="C40" s="1"/>
      <c r="D40" s="1"/>
      <c r="E40" s="1"/>
      <c r="F40" s="1"/>
      <c r="G40" s="1"/>
      <c r="H40" s="1"/>
      <c r="I40" s="1"/>
      <c r="J40" s="328"/>
    </row>
    <row r="41" spans="2:10" ht="12.75">
      <c r="B41" s="327"/>
      <c r="C41" s="1"/>
      <c r="D41" s="1"/>
      <c r="E41" s="1"/>
      <c r="F41" s="1"/>
      <c r="G41" s="1"/>
      <c r="H41" s="1"/>
      <c r="I41" s="1"/>
      <c r="J41" s="328"/>
    </row>
    <row r="42" spans="2:10" s="5" customFormat="1" ht="12.75">
      <c r="B42" s="331"/>
      <c r="C42" s="4"/>
      <c r="D42" s="4"/>
      <c r="E42" s="4"/>
      <c r="F42" s="4"/>
      <c r="G42" s="4"/>
      <c r="H42" s="4"/>
      <c r="I42" s="4"/>
      <c r="J42" s="332"/>
    </row>
    <row r="43" spans="2:10" s="5" customFormat="1" ht="15">
      <c r="B43" s="331"/>
      <c r="C43" s="4"/>
      <c r="D43" s="4"/>
      <c r="E43" s="2"/>
      <c r="F43" s="2"/>
      <c r="G43" s="2"/>
      <c r="H43" s="2"/>
      <c r="I43" s="2"/>
      <c r="J43" s="332"/>
    </row>
    <row r="44" spans="2:10" s="5" customFormat="1" ht="15">
      <c r="B44" s="331"/>
      <c r="C44" s="4"/>
      <c r="D44" s="4"/>
      <c r="E44" s="2"/>
      <c r="F44" s="2"/>
      <c r="G44" s="2"/>
      <c r="H44" s="2"/>
      <c r="I44" s="2"/>
      <c r="J44" s="332"/>
    </row>
    <row r="45" spans="2:10" s="5" customFormat="1" ht="15">
      <c r="B45" s="331"/>
      <c r="C45" s="4"/>
      <c r="D45" s="4"/>
      <c r="E45" s="2"/>
      <c r="F45" s="2"/>
      <c r="G45" s="2"/>
      <c r="H45" s="2"/>
      <c r="I45" s="2"/>
      <c r="J45" s="332"/>
    </row>
    <row r="46" spans="2:10" s="5" customFormat="1" ht="15">
      <c r="B46" s="331"/>
      <c r="C46" s="4"/>
      <c r="D46" s="4"/>
      <c r="E46" s="2"/>
      <c r="F46" s="2"/>
      <c r="G46" s="2"/>
      <c r="H46" s="2"/>
      <c r="I46" s="2"/>
      <c r="J46" s="332"/>
    </row>
    <row r="47" spans="2:10" s="5" customFormat="1" ht="15.75">
      <c r="B47" s="331"/>
      <c r="C47" s="112" t="s">
        <v>301</v>
      </c>
      <c r="D47" s="112"/>
      <c r="E47" s="112"/>
      <c r="F47" s="112"/>
      <c r="G47" s="452" t="s">
        <v>74</v>
      </c>
      <c r="H47" s="452"/>
      <c r="I47" s="452"/>
      <c r="J47" s="332"/>
    </row>
    <row r="48" spans="2:10" ht="22.5" customHeight="1">
      <c r="B48" s="327"/>
      <c r="C48" s="112" t="s">
        <v>362</v>
      </c>
      <c r="D48" s="112"/>
      <c r="E48" s="137"/>
      <c r="F48" s="137"/>
      <c r="G48" s="452" t="s">
        <v>363</v>
      </c>
      <c r="H48" s="452"/>
      <c r="I48" s="452"/>
      <c r="J48" s="328"/>
    </row>
    <row r="49" spans="2:10" ht="22.5" customHeight="1">
      <c r="B49" s="327"/>
      <c r="C49" s="112"/>
      <c r="D49" s="112"/>
      <c r="E49" s="137"/>
      <c r="F49" s="137"/>
      <c r="G49" s="300"/>
      <c r="H49" s="300"/>
      <c r="I49" s="300"/>
      <c r="J49" s="328"/>
    </row>
    <row r="50" spans="2:10" ht="22.5" customHeight="1">
      <c r="B50" s="327"/>
      <c r="C50" s="112"/>
      <c r="D50" s="112"/>
      <c r="E50" s="137"/>
      <c r="F50" s="137"/>
      <c r="G50" s="300"/>
      <c r="H50" s="300"/>
      <c r="I50" s="300"/>
      <c r="J50" s="328"/>
    </row>
    <row r="51" spans="2:10" ht="12.75">
      <c r="B51" s="327"/>
      <c r="C51" s="1"/>
      <c r="D51" s="1"/>
      <c r="E51" s="1"/>
      <c r="F51" s="1"/>
      <c r="G51" s="1"/>
      <c r="H51" s="1"/>
      <c r="I51" s="1"/>
      <c r="J51" s="328"/>
    </row>
    <row r="52" spans="2:10" ht="12.75">
      <c r="B52" s="327"/>
      <c r="C52" s="1"/>
      <c r="D52" s="1"/>
      <c r="E52" s="1"/>
      <c r="F52" s="1"/>
      <c r="G52" s="1"/>
      <c r="H52" s="1"/>
      <c r="I52" s="1"/>
      <c r="J52" s="328"/>
    </row>
    <row r="53" spans="2:10" ht="13.5" thickBot="1">
      <c r="B53" s="333"/>
      <c r="C53" s="334"/>
      <c r="D53" s="334"/>
      <c r="E53" s="334"/>
      <c r="F53" s="334"/>
      <c r="G53" s="334"/>
      <c r="H53" s="334"/>
      <c r="I53" s="334"/>
      <c r="J53" s="335"/>
    </row>
    <row r="54" ht="13.5" thickTop="1"/>
  </sheetData>
  <sheetProtection/>
  <mergeCells count="4">
    <mergeCell ref="G47:I47"/>
    <mergeCell ref="G48:I48"/>
    <mergeCell ref="B4:J4"/>
    <mergeCell ref="G14:I1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2013-04-01T14:54:49Z</cp:lastPrinted>
  <dcterms:created xsi:type="dcterms:W3CDTF">2002-02-16T18:16:52Z</dcterms:created>
  <dcterms:modified xsi:type="dcterms:W3CDTF">2013-07-26T11:35:57Z</dcterms:modified>
  <cp:category/>
  <cp:version/>
  <cp:contentType/>
  <cp:contentStatus/>
</cp:coreProperties>
</file>