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3" activeTab="1"/>
  </bookViews>
  <sheets>
    <sheet name="KOPERTINA" sheetId="1" r:id="rId1"/>
    <sheet name="AKTIVET" sheetId="2" r:id="rId2"/>
    <sheet name="DETYRMET DHE KAPITALI" sheetId="3" r:id="rId3"/>
    <sheet name="Pasq. te ardhura shpenzime" sheetId="4" r:id="rId4"/>
    <sheet name="pasqyra e flukseve monetare" sheetId="5" r:id="rId5"/>
    <sheet name="pasqyra e ndrysh.te kapitalit" sheetId="6" r:id="rId6"/>
    <sheet name="AMORTIZIM" sheetId="7" r:id="rId7"/>
    <sheet name="amortizim AAM" sheetId="8" r:id="rId8"/>
    <sheet name=".xls)Inventari" sheetId="9" r:id="rId9"/>
    <sheet name="Makinat" sheetId="10" r:id="rId10"/>
    <sheet name="Sheet1" sheetId="11" r:id="rId11"/>
    <sheet name="Sheet1 (2)" sheetId="12" r:id="rId12"/>
  </sheets>
  <externalReferences>
    <externalReference r:id="rId15"/>
    <externalReference r:id="rId16"/>
  </externalReferences>
  <definedNames>
    <definedName name="_xlnm._FilterDatabase" localSheetId="9" hidden="1">'Makinat'!$A$4:$I$23</definedName>
  </definedNames>
  <calcPr fullCalcOnLoad="1"/>
</workbook>
</file>

<file path=xl/sharedStrings.xml><?xml version="1.0" encoding="utf-8"?>
<sst xmlns="http://schemas.openxmlformats.org/spreadsheetml/2006/main" count="650" uniqueCount="390">
  <si>
    <t>Shumat shprehen ne leke, perndryshe shkruhet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</si>
  <si>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</si>
  <si>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</si>
  <si>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</si>
  <si>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</si>
  <si>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</si>
  <si>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</si>
  <si>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</si>
  <si>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ii</t>
  </si>
  <si>
    <t>Aktive te tjera financiare afat-shkurtera</t>
  </si>
  <si>
    <t>iii</t>
  </si>
  <si>
    <t>iv</t>
  </si>
  <si>
    <t>Inventari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</si>
  <si>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</si>
  <si>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</si>
  <si>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</si>
  <si>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</si>
  <si>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</si>
  <si>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</si>
  <si>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</si>
  <si>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</si>
  <si>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</si>
  <si>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</si>
  <si>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</si>
  <si>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</si>
  <si>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</si>
  <si>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</si>
  <si>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</si>
  <si>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</si>
  <si>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</si>
  <si>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</si>
  <si>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</si>
  <si>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( I + II )</t>
  </si>
  <si>
    <t>Derivative</t>
  </si>
  <si>
    <t>Huamarrjet</t>
  </si>
  <si>
    <t>Huat dhe parapagimet</t>
  </si>
  <si>
    <t>Grantet dhe te ardhurat e shtyra</t>
  </si>
  <si>
    <t>Provizionet afatshkurtera</t>
  </si>
  <si>
    <t>Huat afatgjata</t>
  </si>
  <si>
    <t>Huamarrje te tjera afatgjata</t>
  </si>
  <si>
    <t>Provizione afatgjata</t>
  </si>
  <si>
    <t>III</t>
  </si>
  <si>
    <t>Kapitali</t>
  </si>
  <si>
    <t>Aksionet e pakices (perdoret vetem per pasqyrat financiare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</si>
  <si>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</si>
  <si>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</si>
  <si>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</si>
  <si>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</si>
  <si>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</si>
  <si>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</si>
  <si>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</si>
  <si>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</si>
  <si>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nr</t>
  </si>
  <si>
    <t>Pershkrimi i elementeve</t>
  </si>
  <si>
    <t>Viti ushtrimor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</si>
  <si>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</si>
  <si>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</si>
  <si>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</si>
  <si>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</si>
  <si>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Pagat e personelit</t>
  </si>
  <si>
    <t>Shpenzimet per sigurimet shoqerore dhe shendetsore</t>
  </si>
  <si>
    <t>Amortizimi dhe zhvleresimet</t>
  </si>
  <si>
    <t>Shpenzime te tjera</t>
  </si>
  <si>
    <t>Totali i Shpenzimeve (4-7)</t>
  </si>
  <si>
    <t>Te ardhurat dhe shpenzimet nga pjesemarrjet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</si>
  <si>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</si>
  <si>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</si>
  <si>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</si>
  <si>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</si>
  <si>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</si>
  <si>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Totali i te ardhurave dhe shpenzimeve (12.1+12.2+12.3+12.4)</t>
  </si>
  <si>
    <t>Shpenzimet e tatimit mbi fitimin</t>
  </si>
  <si>
    <t>Fitimi (humbja) neto i vitit financiar  (14+15)</t>
  </si>
  <si>
    <t>Elementet e pasqyrave te konsoliduara</t>
  </si>
  <si>
    <t>Fitimi (humbja) para tatimit  (9+11+13)</t>
  </si>
  <si>
    <t>Fluksi monetar nga veprimtarite e shfrytezimit</t>
  </si>
  <si>
    <t>Kosto e punes (i+ii+iii)</t>
  </si>
  <si>
    <t>Emetimi i kapitalit aksionar</t>
  </si>
  <si>
    <t>Mjetet monetare ne fillim te periudhes kontabel</t>
  </si>
  <si>
    <t>Kapitali aksionar qe i perket aksionareve te shoqerise meme</t>
  </si>
  <si>
    <t>Rezerva statutore dhe ligjore</t>
  </si>
  <si>
    <t>Rezerva te konvertimit te monedhave te huaja</t>
  </si>
  <si>
    <t>Totali</t>
  </si>
  <si>
    <t>Efekti i ndryshimeve ne politikat kontabel</t>
  </si>
  <si>
    <t>Pozicioni i rregulluar</t>
  </si>
  <si>
    <t>Aksionet e thesarit</t>
  </si>
  <si>
    <t>&gt;Banka</t>
  </si>
  <si>
    <t>&gt;Arka</t>
  </si>
  <si>
    <t>&gt;Kliente per mallra, produkte e sherbime</t>
  </si>
  <si>
    <t>&gt;Debitore/Kreditore te tjere</t>
  </si>
  <si>
    <t>&gt;Tatimi mbi fitimin</t>
  </si>
  <si>
    <t>&gt;TVSH</t>
  </si>
  <si>
    <t>&gt;Te drejta e detyrime ndaj ortakeve</t>
  </si>
  <si>
    <t>&gt;Lendet e para</t>
  </si>
  <si>
    <t>&gt;Inventar I imet</t>
  </si>
  <si>
    <t>&gt;Prodhim ne proces</t>
  </si>
  <si>
    <t>&gt;Produkte te gatshme</t>
  </si>
  <si>
    <t>&gt;Mallra per rishitje</t>
  </si>
  <si>
    <t>&gt;Parapagesat per furnizime</t>
  </si>
  <si>
    <t>&gt;Shpenzime te periudhave te ardhshme</t>
  </si>
  <si>
    <t>&gt;Overdrafte bankare</t>
  </si>
  <si>
    <t>&gt;Huamarrje afatshkurter</t>
  </si>
  <si>
    <t>&gt;Te pagueshme ndaj furnitoreve</t>
  </si>
  <si>
    <t>&gt;Te pagueshme ndaj punonjesve</t>
  </si>
  <si>
    <t>&gt;Detyrime  per Sigurimet Shoq. Shend.</t>
  </si>
  <si>
    <t>&gt;Detyrime  per TAP-in</t>
  </si>
  <si>
    <t>&gt;Detyrime  per  TVSH-ne.</t>
  </si>
  <si>
    <t>&gt;Detyrime  per Tatimin ne burim.</t>
  </si>
  <si>
    <t>&gt;Te drejta dhe detyrime  ndaj ortakeve.</t>
  </si>
  <si>
    <t>&gt;Dividente per tu paguar</t>
  </si>
  <si>
    <t>&gt;Debitore dhe Kreditore te tjere.</t>
  </si>
  <si>
    <t>&gt;Bonot e konvertueshme</t>
  </si>
  <si>
    <t>Kapitali qe i perket aksionereve te shoqerise meme (perdoret vetem ne PF te konsoliduara)</t>
  </si>
  <si>
    <r>
      <t xml:space="preserve">TOTALI I DETYRIMEVE KAPITALIT </t>
    </r>
    <r>
      <rPr>
        <b/>
        <sz val="10"/>
        <rFont val="Arial"/>
        <family val="2"/>
      </rPr>
      <t>(I+II+III)</t>
    </r>
  </si>
  <si>
    <t>PASIVET DHE KAPITALI</t>
  </si>
  <si>
    <t>Pasivet Afatgjata</t>
  </si>
  <si>
    <t>Pasivet Afatshkurtra</t>
  </si>
  <si>
    <t>TOTALI I PASIVEVE</t>
  </si>
  <si>
    <t>Fitimi (humbja) nga veprimtaria kryesore (1+2+/-3-8)</t>
  </si>
  <si>
    <t>MM te ardhura nga veprimtaria</t>
  </si>
  <si>
    <t>Tatim mbi fitimin I paguar</t>
  </si>
  <si>
    <t>MM neto nga veprimtarite e shfrytezimit</t>
  </si>
  <si>
    <t>Fluksi  monetar nga veprimtarite investuese</t>
  </si>
  <si>
    <t>Blerja e shoqerise se kontrolluar X minus parate e arketuara</t>
  </si>
  <si>
    <t>Blerje Aktivesh Afatgjata Materiale</t>
  </si>
  <si>
    <t>Te ardhura nga shitja e pajisjeve</t>
  </si>
  <si>
    <t>Dividentet e arketuar</t>
  </si>
  <si>
    <t>MM neto te perdorura ne veprimtarine investuese</t>
  </si>
  <si>
    <t>Fluksi monetar nga aktivitetet financiare</t>
  </si>
  <si>
    <t>Te ardhura nga emetimi I kapitalit aksionar</t>
  </si>
  <si>
    <t>Dividente te paguar</t>
  </si>
  <si>
    <t>MM neto e perdorur ne veprimtarite financiare</t>
  </si>
  <si>
    <t>Rritja/Renia neto e mjeteve monetare</t>
  </si>
  <si>
    <t>TOTALI</t>
  </si>
  <si>
    <t>Zoterimet e Aksioneve te Pakices</t>
  </si>
  <si>
    <t>Efektet e ndryshimit te kurseve te kembimit gjate konsolidimit</t>
  </si>
  <si>
    <t>Fitimi i pashperndare</t>
  </si>
  <si>
    <t xml:space="preserve">Totali I te Ardhurave dhe Shpenzimeve qe nuk jane te njohura ne pasqyren e te Ardhurave dhe Shpenzimeve </t>
  </si>
  <si>
    <t>Fitimi Neto I vitit Financiar</t>
  </si>
  <si>
    <t>Dividentet e paguar</t>
  </si>
  <si>
    <t>Transferime ne rezerven e detyrueshme Statutore</t>
  </si>
  <si>
    <t>Mjetet monetare ne fund te periudhes kontabel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</si>
  <si>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</si>
  <si>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</si>
  <si>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</si>
  <si>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</si>
  <si>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</si>
  <si>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</si>
  <si>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</si>
  <si>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</si>
  <si>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</si>
  <si>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</si>
  <si>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</si>
  <si>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</si>
  <si>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</si>
  <si>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</si>
  <si>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</si>
  <si>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</si>
  <si>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</si>
  <si>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</si>
  <si>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</si>
  <si>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</si>
  <si>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&gt;Hua, bono dhe detyrime nga qiraja financiare </t>
  </si>
  <si>
    <t xml:space="preserve">MM te arketuara nga klientet  </t>
  </si>
  <si>
    <t>Pozicioni me 31 Dhjetor 2010</t>
  </si>
  <si>
    <t>MJETE TRASPORTI</t>
  </si>
  <si>
    <t>GLOBAL GAZ SHA</t>
  </si>
  <si>
    <t>K12516401E</t>
  </si>
  <si>
    <t>PORTEZ FIER</t>
  </si>
  <si>
    <t>TREGTI IMPORT EKSPORT GAZI</t>
  </si>
  <si>
    <t>SHOQERIA GLOBAL GAZ SHA</t>
  </si>
  <si>
    <t>NIPT K12516401E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</si>
  <si>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</si>
  <si>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</si>
  <si>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</si>
  <si>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</si>
  <si>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</si>
  <si>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</si>
  <si>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</si>
  <si>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</si>
  <si>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</si>
  <si>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</si>
  <si>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</si>
  <si>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</si>
  <si>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</si>
  <si>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</si>
  <si>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</si>
  <si>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</si>
  <si>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</si>
  <si>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</si>
  <si>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</si>
  <si>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</si>
  <si>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</si>
  <si>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</si>
  <si>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</si>
  <si>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</si>
  <si>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</si>
  <si>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</si>
  <si>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</si>
  <si>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</si>
  <si>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</si>
  <si>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</si>
  <si>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</si>
  <si>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</si>
  <si>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</si>
  <si>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</si>
  <si>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</si>
  <si>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</si>
  <si>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</si>
  <si>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</si>
  <si>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</si>
  <si>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</si>
  <si>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</si>
  <si>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</si>
  <si>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</si>
  <si>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</si>
  <si>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</si>
  <si>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</si>
  <si>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</si>
  <si>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</si>
  <si>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</si>
  <si>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</si>
  <si>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</si>
  <si>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</si>
  <si>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</si>
  <si>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</si>
  <si>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</si>
  <si>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</si>
  <si>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</si>
  <si>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</si>
  <si>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</si>
  <si>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</si>
  <si>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</si>
  <si>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</si>
  <si>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</si>
  <si>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</si>
  <si>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</si>
  <si>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</si>
  <si>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</si>
  <si>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</si>
  <si>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</si>
  <si>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</si>
  <si>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</si>
  <si>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</si>
  <si>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</si>
  <si>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</si>
  <si>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</si>
  <si>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</si>
  <si>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</si>
  <si>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</si>
  <si>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</si>
  <si>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</si>
  <si>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</si>
  <si>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</si>
  <si>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</si>
  <si>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</si>
  <si>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</si>
  <si>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</si>
  <si>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</si>
  <si>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</si>
  <si>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</si>
  <si>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</si>
  <si>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</si>
  <si>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</si>
  <si>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</si>
  <si>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</si>
  <si>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</si>
  <si>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31.12.2011</t>
  </si>
  <si>
    <t xml:space="preserve">&gt;Detyrime  per Tatim Fitimin </t>
  </si>
  <si>
    <t>Pozicioni me 31 Dhjetor 2011</t>
  </si>
  <si>
    <t>Pasqyrat financiare per periudhen ushtrimore qe mbyllet me 31.12.2011 dhe shenimet shpjeguese</t>
  </si>
  <si>
    <t>MM te paguara ndaj punonjesve</t>
  </si>
  <si>
    <t>MM te paguara ndaj furnitoreve</t>
  </si>
  <si>
    <t>MM te arketuara nga demshperblimet</t>
  </si>
  <si>
    <t>Pagesat per shlyerjen e huase</t>
  </si>
  <si>
    <t>Humbje nga kembimi</t>
  </si>
  <si>
    <t>Interes i paguar</t>
  </si>
  <si>
    <t>Interes i arketuar</t>
  </si>
  <si>
    <t>Shpenzime te panjohura</t>
  </si>
  <si>
    <t>Fitimi para tatimit</t>
  </si>
  <si>
    <t>Pasqyra e fluksit monetar - Metoda direkte</t>
  </si>
  <si>
    <t>Nr</t>
  </si>
  <si>
    <t>Pasqyra e ndryshimit te Kapitalit gjate periudhes 1 Janar 2011 deri me 31 Dhjetor 2011</t>
  </si>
  <si>
    <t>Viti   2012</t>
  </si>
  <si>
    <t>Pasqyrat financiare per periudhen ushtrimore qe mbyllet me 31.12.2012 dhe shenimet shpjeguese</t>
  </si>
  <si>
    <t>1. Pasqyra e Bilancit Kontabel me 31 Dhjetor 2012</t>
  </si>
  <si>
    <t>2. Pasqyra e te Ardhurave dhe Shpenzimeve te Periudhes 1 Janar -  31 Dhjetor 2012</t>
  </si>
  <si>
    <t>3. Pasqyra e Flukseve Monetare per Periudhen 1 Janar deri me 31 Dhjetor 2012</t>
  </si>
  <si>
    <t>Transferime ne kapital dhe rezerven e detyrueshme Statutore</t>
  </si>
  <si>
    <t>Pozicioni me 31 Dhjetor 2012</t>
  </si>
  <si>
    <t>31.12.2012</t>
  </si>
  <si>
    <t>Te ardhura nga huamarrjet</t>
  </si>
  <si>
    <t>Flukse dalese nga huamarrje te tjera</t>
  </si>
  <si>
    <t>INVENTARI DT 31/12/2012</t>
  </si>
  <si>
    <t>NR</t>
  </si>
  <si>
    <t>Pershkrimi</t>
  </si>
  <si>
    <t>Njesia</t>
  </si>
  <si>
    <t>Sasia</t>
  </si>
  <si>
    <t>Cmimi</t>
  </si>
  <si>
    <t>Vlera</t>
  </si>
  <si>
    <t>Gaz i lengshem</t>
  </si>
  <si>
    <t>Kg</t>
  </si>
  <si>
    <t>Bombola gazi</t>
  </si>
  <si>
    <t>Cope</t>
  </si>
  <si>
    <t>Rezervuar</t>
  </si>
  <si>
    <t>Rezervuar 1750</t>
  </si>
  <si>
    <t>Rezervuar 5000</t>
  </si>
  <si>
    <t>Rregullator</t>
  </si>
  <si>
    <t>Rregullator te vegjel</t>
  </si>
  <si>
    <t>Tapa</t>
  </si>
  <si>
    <t>Valvula gazi</t>
  </si>
  <si>
    <t>ADMINISTRATORI</t>
  </si>
  <si>
    <t>EKONOMIST</t>
  </si>
  <si>
    <t>Skender Amoniku</t>
  </si>
  <si>
    <t>Eugen Nase</t>
  </si>
  <si>
    <t xml:space="preserve">SHOQERIA </t>
  </si>
  <si>
    <t xml:space="preserve">NIPT </t>
  </si>
  <si>
    <t>INVENTARI AUTOMJETEVE NE PRONESI TE SHOQERISE NE DT.31.12.2012</t>
  </si>
  <si>
    <t xml:space="preserve">MJETI </t>
  </si>
  <si>
    <t>TIP</t>
  </si>
  <si>
    <t>KAPACITETI</t>
  </si>
  <si>
    <t>TARGA</t>
  </si>
  <si>
    <t>VLERA</t>
  </si>
  <si>
    <t>Fuoristrade</t>
  </si>
  <si>
    <t>ML Benz</t>
  </si>
  <si>
    <t>TR 5665 P</t>
  </si>
  <si>
    <t>Veture</t>
  </si>
  <si>
    <t>Mercedes Benz</t>
  </si>
  <si>
    <t>FR 4327 D</t>
  </si>
  <si>
    <t>FR 9727 B</t>
  </si>
  <si>
    <t>Opel</t>
  </si>
  <si>
    <t>AA 602 EE</t>
  </si>
  <si>
    <t>Kamioncine</t>
  </si>
  <si>
    <t>Wolkswagen</t>
  </si>
  <si>
    <t>FR 0321 D</t>
  </si>
  <si>
    <t>FR 5137 P</t>
  </si>
  <si>
    <t>TR 2089 T</t>
  </si>
  <si>
    <t>Autobot</t>
  </si>
  <si>
    <t>TR 1719 T</t>
  </si>
  <si>
    <t>TR 7170 K</t>
  </si>
  <si>
    <t>FR 0461 D</t>
  </si>
  <si>
    <t>FR 0479 D</t>
  </si>
  <si>
    <t>Koke trailer</t>
  </si>
  <si>
    <t>Mann</t>
  </si>
  <si>
    <t>FR 4143 D</t>
  </si>
  <si>
    <t>Volvo</t>
  </si>
  <si>
    <t>FR 4438 C</t>
  </si>
  <si>
    <t>FR 2579 D</t>
  </si>
  <si>
    <t>Rimorkio 1/2</t>
  </si>
  <si>
    <t>Acerbi</t>
  </si>
  <si>
    <t>AAR 894</t>
  </si>
  <si>
    <t>ABR 043</t>
  </si>
  <si>
    <t>ABR 086</t>
  </si>
  <si>
    <t>AA 553 AX</t>
  </si>
  <si>
    <t>GLOBAL GAZ 2010</t>
  </si>
  <si>
    <t xml:space="preserve"> Vl Fillestare </t>
  </si>
  <si>
    <t>Blerje2010</t>
  </si>
  <si>
    <t>SHITJE</t>
  </si>
  <si>
    <t>Vlera mbetur 2010</t>
  </si>
  <si>
    <t>%</t>
  </si>
  <si>
    <t>Amortiz v 2010</t>
  </si>
  <si>
    <t>Pakesim amort 2010</t>
  </si>
  <si>
    <t>Amor progresiv</t>
  </si>
  <si>
    <t>MBETJA NETO</t>
  </si>
  <si>
    <t>Mjete Transporti</t>
  </si>
  <si>
    <t>TOKA</t>
  </si>
  <si>
    <t xml:space="preserve">Ndertime dhe instalime </t>
  </si>
  <si>
    <t>Pajisje zyre Informacioni</t>
  </si>
  <si>
    <t>NE PROCES</t>
  </si>
  <si>
    <t>totali</t>
  </si>
  <si>
    <t>GLOBAL GAZ 2011</t>
  </si>
  <si>
    <t>Blerje2011</t>
  </si>
  <si>
    <t>Vlera mbetur 2011</t>
  </si>
  <si>
    <t>Amortiz v 2011</t>
  </si>
  <si>
    <t>AMORTIZIM Mbartur</t>
  </si>
  <si>
    <t>Global Gaz sha</t>
  </si>
  <si>
    <t>Aktivet Afatgjata Materiale  2012</t>
  </si>
  <si>
    <t>Emertimi</t>
  </si>
  <si>
    <t>Gjendje</t>
  </si>
  <si>
    <t>Shtesa</t>
  </si>
  <si>
    <t>Pakesime</t>
  </si>
  <si>
    <t>toka</t>
  </si>
  <si>
    <t>ndertesa</t>
  </si>
  <si>
    <t>ndertime istalime</t>
  </si>
  <si>
    <t>Pajisja zyre</t>
  </si>
  <si>
    <t xml:space="preserve">             TOTALI</t>
  </si>
  <si>
    <t>Amortizimi A.A.Materiale    2012</t>
  </si>
  <si>
    <t>Mjete Trasporti</t>
  </si>
  <si>
    <t>Ndertime istalime</t>
  </si>
  <si>
    <t xml:space="preserve">Vlera Kontabel Neto e A.A.Materiale  2012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</si>
</sst>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_-* #,##0.0_-;\-* #,##0.0_-;_-* &quot;-&quot;??_-;_-@_-"/>
    <numFmt numFmtId="176" formatCode="_-* #,##0_-;\-* #,##0_-;_-* &quot;-&quot;??_-;_-@_-"/>
    <numFmt numFmtId="177" formatCode="_-* #,##0.00_L_e_k_-;\-* #,##0.00_L_e_k_-;_-* &quot;-&quot;??_L_e_k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  <numFmt numFmtId="185" formatCode="_(* #,##0_);_(* \(#,##0\);_(* &quot;-&quot;??_);_(@_)"/>
    <numFmt numFmtId="186" formatCode="#,##0.0000000"/>
    <numFmt numFmtId="187" formatCode="#,##0.000000"/>
    <numFmt numFmtId="188" formatCode="#,##0.00000"/>
    <numFmt numFmtId="189" formatCode="0.0%"/>
    <numFmt numFmtId="190" formatCode="_(* #,##0.0_);_(* \(#,##0.0\);_(* &quot;-&quot;??_);_(@_)"/>
    <numFmt numFmtId="191" formatCode="dd\.mm\.yyyy\ \ hh\.mm\.ss"/>
    <numFmt numFmtId="192" formatCode="_(* #,##0.0_);_(* \(#,##0.0\);_(* &quot;-&quot;?_);_(@_)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u val="single"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i/>
      <sz val="12"/>
      <name val="Times New Roman"/>
      <family val="1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4" fillId="20" borderId="25" xfId="0" applyFont="1" applyFill="1" applyBorder="1" applyAlignment="1">
      <alignment horizontal="center" vertical="center"/>
    </xf>
    <xf numFmtId="0" fontId="4" fillId="20" borderId="2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/>
    </xf>
    <xf numFmtId="0" fontId="4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/>
    </xf>
    <xf numFmtId="174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1" fillId="20" borderId="12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10" fillId="0" borderId="2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59" applyFont="1">
      <alignment/>
      <protection/>
    </xf>
    <xf numFmtId="0" fontId="0" fillId="24" borderId="33" xfId="59" applyFont="1" applyFill="1" applyBorder="1">
      <alignment/>
      <protection/>
    </xf>
    <xf numFmtId="0" fontId="15" fillId="24" borderId="34" xfId="59" applyFont="1" applyFill="1" applyBorder="1">
      <alignment/>
      <protection/>
    </xf>
    <xf numFmtId="0" fontId="0" fillId="24" borderId="35" xfId="59" applyFont="1" applyFill="1" applyBorder="1">
      <alignment/>
      <protection/>
    </xf>
    <xf numFmtId="0" fontId="0" fillId="24" borderId="0" xfId="59" applyFont="1" applyFill="1">
      <alignment/>
      <protection/>
    </xf>
    <xf numFmtId="0" fontId="11" fillId="24" borderId="36" xfId="59" applyFont="1" applyFill="1" applyBorder="1">
      <alignment/>
      <protection/>
    </xf>
    <xf numFmtId="0" fontId="16" fillId="24" borderId="0" xfId="59" applyFont="1" applyFill="1" applyBorder="1">
      <alignment/>
      <protection/>
    </xf>
    <xf numFmtId="0" fontId="16" fillId="24" borderId="37" xfId="59" applyFont="1" applyFill="1" applyBorder="1" applyAlignment="1">
      <alignment horizontal="center"/>
      <protection/>
    </xf>
    <xf numFmtId="0" fontId="16" fillId="24" borderId="0" xfId="59" applyFont="1" applyFill="1" applyBorder="1" applyAlignment="1">
      <alignment/>
      <protection/>
    </xf>
    <xf numFmtId="0" fontId="17" fillId="24" borderId="0" xfId="59" applyFont="1" applyFill="1" applyBorder="1">
      <alignment/>
      <protection/>
    </xf>
    <xf numFmtId="0" fontId="11" fillId="24" borderId="38" xfId="59" applyFont="1" applyFill="1" applyBorder="1">
      <alignment/>
      <protection/>
    </xf>
    <xf numFmtId="0" fontId="11" fillId="24" borderId="0" xfId="59" applyFont="1" applyFill="1">
      <alignment/>
      <protection/>
    </xf>
    <xf numFmtId="0" fontId="16" fillId="24" borderId="39" xfId="59" applyFont="1" applyFill="1" applyBorder="1" applyAlignment="1">
      <alignment horizontal="center"/>
      <protection/>
    </xf>
    <xf numFmtId="0" fontId="16" fillId="24" borderId="37" xfId="59" applyFont="1" applyFill="1" applyBorder="1">
      <alignment/>
      <protection/>
    </xf>
    <xf numFmtId="0" fontId="16" fillId="24" borderId="0" xfId="59" applyFont="1" applyFill="1" applyBorder="1" applyAlignment="1">
      <alignment horizontal="center"/>
      <protection/>
    </xf>
    <xf numFmtId="14" fontId="16" fillId="24" borderId="37" xfId="59" applyNumberFormat="1" applyFont="1" applyFill="1" applyBorder="1">
      <alignment/>
      <protection/>
    </xf>
    <xf numFmtId="0" fontId="16" fillId="24" borderId="0" xfId="59" applyNumberFormat="1" applyFont="1" applyFill="1" applyBorder="1" applyAlignment="1">
      <alignment horizontal="center"/>
      <protection/>
    </xf>
    <xf numFmtId="0" fontId="18" fillId="24" borderId="0" xfId="59" applyFont="1" applyFill="1" applyBorder="1">
      <alignment/>
      <protection/>
    </xf>
    <xf numFmtId="0" fontId="17" fillId="24" borderId="37" xfId="59" applyFont="1" applyFill="1" applyBorder="1">
      <alignment/>
      <protection/>
    </xf>
    <xf numFmtId="0" fontId="16" fillId="24" borderId="39" xfId="59" applyFont="1" applyFill="1" applyBorder="1">
      <alignment/>
      <protection/>
    </xf>
    <xf numFmtId="0" fontId="17" fillId="24" borderId="39" xfId="59" applyFont="1" applyFill="1" applyBorder="1">
      <alignment/>
      <protection/>
    </xf>
    <xf numFmtId="0" fontId="0" fillId="24" borderId="36" xfId="59" applyFont="1" applyFill="1" applyBorder="1">
      <alignment/>
      <protection/>
    </xf>
    <xf numFmtId="0" fontId="0" fillId="24" borderId="0" xfId="59" applyFont="1" applyFill="1" applyBorder="1">
      <alignment/>
      <protection/>
    </xf>
    <xf numFmtId="0" fontId="0" fillId="24" borderId="38" xfId="59" applyFont="1" applyFill="1" applyBorder="1">
      <alignment/>
      <protection/>
    </xf>
    <xf numFmtId="0" fontId="2" fillId="24" borderId="36" xfId="59" applyFont="1" applyFill="1" applyBorder="1">
      <alignment/>
      <protection/>
    </xf>
    <xf numFmtId="0" fontId="2" fillId="24" borderId="38" xfId="59" applyFont="1" applyFill="1" applyBorder="1">
      <alignment/>
      <protection/>
    </xf>
    <xf numFmtId="0" fontId="2" fillId="24" borderId="0" xfId="59" applyFont="1" applyFill="1" applyBorder="1">
      <alignment/>
      <protection/>
    </xf>
    <xf numFmtId="0" fontId="10" fillId="24" borderId="36" xfId="59" applyFont="1" applyFill="1" applyBorder="1">
      <alignment/>
      <protection/>
    </xf>
    <xf numFmtId="0" fontId="10" fillId="24" borderId="38" xfId="59" applyFont="1" applyFill="1" applyBorder="1">
      <alignment/>
      <protection/>
    </xf>
    <xf numFmtId="0" fontId="10" fillId="24" borderId="0" xfId="59" applyFont="1" applyFill="1">
      <alignment/>
      <protection/>
    </xf>
    <xf numFmtId="0" fontId="0" fillId="24" borderId="40" xfId="59" applyFont="1" applyFill="1" applyBorder="1">
      <alignment/>
      <protection/>
    </xf>
    <xf numFmtId="0" fontId="0" fillId="24" borderId="41" xfId="59" applyFont="1" applyFill="1" applyBorder="1">
      <alignment/>
      <protection/>
    </xf>
    <xf numFmtId="0" fontId="0" fillId="24" borderId="42" xfId="59" applyFont="1" applyFill="1" applyBorder="1">
      <alignment/>
      <protection/>
    </xf>
    <xf numFmtId="0" fontId="21" fillId="0" borderId="0" xfId="0" applyFont="1" applyAlignment="1">
      <alignment/>
    </xf>
    <xf numFmtId="3" fontId="0" fillId="0" borderId="0" xfId="0" applyNumberFormat="1" applyAlignment="1">
      <alignment vertical="center"/>
    </xf>
    <xf numFmtId="37" fontId="1" fillId="0" borderId="1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185" fontId="8" fillId="0" borderId="10" xfId="42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" fillId="0" borderId="43" xfId="60" applyFont="1" applyBorder="1" applyAlignment="1">
      <alignment horizontal="center"/>
      <protection/>
    </xf>
    <xf numFmtId="2" fontId="23" fillId="0" borderId="44" xfId="60" applyNumberFormat="1" applyFont="1" applyBorder="1" applyAlignment="1">
      <alignment horizontal="center" wrapText="1"/>
      <protection/>
    </xf>
    <xf numFmtId="0" fontId="24" fillId="0" borderId="45" xfId="60" applyFont="1" applyBorder="1" applyAlignment="1">
      <alignment horizontal="center" vertical="center" wrapText="1"/>
      <protection/>
    </xf>
    <xf numFmtId="0" fontId="1" fillId="0" borderId="46" xfId="60" applyFont="1" applyBorder="1" applyAlignment="1">
      <alignment horizontal="center"/>
      <protection/>
    </xf>
    <xf numFmtId="0" fontId="1" fillId="0" borderId="47" xfId="60" applyFont="1" applyBorder="1" applyAlignment="1">
      <alignment horizontal="left" wrapText="1"/>
      <protection/>
    </xf>
    <xf numFmtId="185" fontId="0" fillId="0" borderId="47" xfId="42" applyNumberFormat="1" applyFont="1" applyBorder="1" applyAlignment="1">
      <alignment horizontal="left"/>
    </xf>
    <xf numFmtId="185" fontId="0" fillId="0" borderId="48" xfId="42" applyNumberFormat="1" applyFont="1" applyBorder="1" applyAlignment="1">
      <alignment horizontal="left"/>
    </xf>
    <xf numFmtId="0" fontId="0" fillId="0" borderId="24" xfId="60" applyFont="1" applyBorder="1" applyAlignment="1">
      <alignment horizontal="center"/>
      <protection/>
    </xf>
    <xf numFmtId="0" fontId="0" fillId="0" borderId="49" xfId="60" applyFont="1" applyBorder="1" applyAlignment="1">
      <alignment horizontal="left" wrapText="1"/>
      <protection/>
    </xf>
    <xf numFmtId="185" fontId="0" fillId="0" borderId="10" xfId="42" applyNumberFormat="1" applyFont="1" applyBorder="1" applyAlignment="1">
      <alignment horizontal="left"/>
    </xf>
    <xf numFmtId="185" fontId="0" fillId="0" borderId="50" xfId="42" applyNumberFormat="1" applyFont="1" applyBorder="1" applyAlignment="1">
      <alignment horizontal="left"/>
    </xf>
    <xf numFmtId="0" fontId="0" fillId="0" borderId="51" xfId="60" applyFont="1" applyBorder="1" applyAlignment="1">
      <alignment horizontal="center"/>
      <protection/>
    </xf>
    <xf numFmtId="0" fontId="2" fillId="0" borderId="49" xfId="60" applyFont="1" applyBorder="1" applyAlignment="1">
      <alignment horizontal="left" wrapText="1"/>
      <protection/>
    </xf>
    <xf numFmtId="0" fontId="1" fillId="0" borderId="21" xfId="60" applyFont="1" applyBorder="1" applyAlignment="1">
      <alignment horizontal="center"/>
      <protection/>
    </xf>
    <xf numFmtId="0" fontId="1" fillId="0" borderId="49" xfId="60" applyFont="1" applyBorder="1" applyAlignment="1">
      <alignment horizontal="left" wrapText="1"/>
      <protection/>
    </xf>
    <xf numFmtId="0" fontId="0" fillId="0" borderId="13" xfId="60" applyFont="1" applyBorder="1" applyAlignment="1">
      <alignment horizontal="left" wrapText="1"/>
      <protection/>
    </xf>
    <xf numFmtId="0" fontId="0" fillId="0" borderId="16" xfId="60" applyFont="1" applyBorder="1" applyAlignment="1">
      <alignment horizontal="center"/>
      <protection/>
    </xf>
    <xf numFmtId="0" fontId="0" fillId="0" borderId="52" xfId="60" applyFont="1" applyBorder="1" applyAlignment="1">
      <alignment horizontal="left" wrapText="1"/>
      <protection/>
    </xf>
    <xf numFmtId="0" fontId="1" fillId="0" borderId="21" xfId="60" applyFont="1" applyBorder="1" applyAlignment="1">
      <alignment horizontal="center" vertical="center"/>
      <protection/>
    </xf>
    <xf numFmtId="0" fontId="1" fillId="0" borderId="51" xfId="60" applyFont="1" applyBorder="1" applyAlignment="1">
      <alignment horizontal="center" vertical="center"/>
      <protection/>
    </xf>
    <xf numFmtId="0" fontId="0" fillId="0" borderId="49" xfId="60" applyFont="1" applyBorder="1" applyAlignment="1">
      <alignment horizontal="center" wrapText="1"/>
      <protection/>
    </xf>
    <xf numFmtId="0" fontId="8" fillId="0" borderId="10" xfId="60" applyFont="1" applyBorder="1" applyAlignment="1">
      <alignment horizontal="left" wrapText="1"/>
      <protection/>
    </xf>
    <xf numFmtId="0" fontId="1" fillId="0" borderId="24" xfId="60" applyFont="1" applyBorder="1" applyAlignment="1">
      <alignment horizontal="center"/>
      <protection/>
    </xf>
    <xf numFmtId="0" fontId="22" fillId="0" borderId="10" xfId="60" applyFont="1" applyBorder="1" applyAlignment="1">
      <alignment horizontal="left" wrapText="1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51" xfId="60" applyFont="1" applyBorder="1" applyAlignment="1">
      <alignment horizontal="center"/>
      <protection/>
    </xf>
    <xf numFmtId="0" fontId="1" fillId="0" borderId="10" xfId="60" applyFont="1" applyBorder="1" applyAlignment="1">
      <alignment horizontal="left" wrapText="1"/>
      <protection/>
    </xf>
    <xf numFmtId="0" fontId="1" fillId="0" borderId="16" xfId="60" applyFont="1" applyBorder="1" applyAlignment="1">
      <alignment horizontal="center"/>
      <protection/>
    </xf>
    <xf numFmtId="0" fontId="1" fillId="0" borderId="13" xfId="60" applyFont="1" applyBorder="1" applyAlignment="1">
      <alignment horizontal="left" wrapText="1"/>
      <protection/>
    </xf>
    <xf numFmtId="0" fontId="1" fillId="0" borderId="53" xfId="60" applyFont="1" applyBorder="1" applyAlignment="1">
      <alignment horizontal="center"/>
      <protection/>
    </xf>
    <xf numFmtId="0" fontId="1" fillId="0" borderId="54" xfId="60" applyFont="1" applyBorder="1" applyAlignment="1">
      <alignment horizontal="left" wrapText="1"/>
      <protection/>
    </xf>
    <xf numFmtId="185" fontId="1" fillId="0" borderId="54" xfId="42" applyNumberFormat="1" applyFont="1" applyBorder="1" applyAlignment="1">
      <alignment horizontal="left"/>
    </xf>
    <xf numFmtId="0" fontId="1" fillId="0" borderId="0" xfId="60" applyFont="1" applyBorder="1" applyAlignment="1">
      <alignment horizontal="center"/>
      <protection/>
    </xf>
    <xf numFmtId="0" fontId="1" fillId="0" borderId="0" xfId="60" applyFont="1" applyBorder="1" applyAlignment="1">
      <alignment horizontal="left" wrapText="1"/>
      <protection/>
    </xf>
    <xf numFmtId="0" fontId="1" fillId="0" borderId="0" xfId="60" applyFont="1" applyBorder="1" applyAlignment="1">
      <alignment horizontal="left"/>
      <protection/>
    </xf>
    <xf numFmtId="0" fontId="8" fillId="0" borderId="43" xfId="60" applyFont="1" applyBorder="1">
      <alignment/>
      <protection/>
    </xf>
    <xf numFmtId="2" fontId="23" fillId="0" borderId="43" xfId="60" applyNumberFormat="1" applyFont="1" applyBorder="1" applyAlignment="1">
      <alignment horizontal="center" wrapText="1"/>
      <protection/>
    </xf>
    <xf numFmtId="0" fontId="24" fillId="0" borderId="43" xfId="60" applyFont="1" applyBorder="1" applyAlignment="1">
      <alignment horizontal="center" vertical="center" wrapText="1"/>
      <protection/>
    </xf>
    <xf numFmtId="0" fontId="24" fillId="0" borderId="55" xfId="60" applyFont="1" applyBorder="1" applyAlignment="1">
      <alignment horizontal="center"/>
      <protection/>
    </xf>
    <xf numFmtId="0" fontId="24" fillId="0" borderId="47" xfId="60" applyFont="1" applyBorder="1" applyAlignment="1">
      <alignment horizontal="left" wrapText="1"/>
      <protection/>
    </xf>
    <xf numFmtId="185" fontId="24" fillId="0" borderId="47" xfId="60" applyNumberFormat="1" applyFont="1" applyBorder="1" applyAlignment="1">
      <alignment horizontal="left"/>
      <protection/>
    </xf>
    <xf numFmtId="0" fontId="8" fillId="0" borderId="21" xfId="60" applyFont="1" applyBorder="1" applyAlignment="1">
      <alignment horizontal="left"/>
      <protection/>
    </xf>
    <xf numFmtId="0" fontId="8" fillId="0" borderId="10" xfId="60" applyFont="1" applyBorder="1" applyAlignment="1">
      <alignment horizontal="left"/>
      <protection/>
    </xf>
    <xf numFmtId="0" fontId="24" fillId="0" borderId="10" xfId="60" applyFont="1" applyBorder="1" applyAlignment="1">
      <alignment horizontal="left" wrapText="1"/>
      <protection/>
    </xf>
    <xf numFmtId="0" fontId="24" fillId="0" borderId="10" xfId="60" applyFont="1" applyBorder="1" applyAlignment="1">
      <alignment horizontal="left"/>
      <protection/>
    </xf>
    <xf numFmtId="0" fontId="8" fillId="0" borderId="10" xfId="61" applyFont="1" applyFill="1" applyBorder="1" applyAlignment="1">
      <alignment horizontal="left" wrapText="1"/>
      <protection/>
    </xf>
    <xf numFmtId="0" fontId="8" fillId="0" borderId="50" xfId="60" applyFont="1" applyBorder="1" applyAlignment="1">
      <alignment horizontal="left"/>
      <protection/>
    </xf>
    <xf numFmtId="185" fontId="24" fillId="0" borderId="0" xfId="0" applyNumberFormat="1" applyFont="1" applyAlignment="1">
      <alignment/>
    </xf>
    <xf numFmtId="185" fontId="8" fillId="0" borderId="50" xfId="42" applyNumberFormat="1" applyFont="1" applyBorder="1" applyAlignment="1">
      <alignment horizontal="left"/>
    </xf>
    <xf numFmtId="185" fontId="8" fillId="0" borderId="10" xfId="42" applyNumberFormat="1" applyFont="1" applyBorder="1" applyAlignment="1">
      <alignment horizontal="left"/>
    </xf>
    <xf numFmtId="0" fontId="24" fillId="0" borderId="21" xfId="60" applyFont="1" applyBorder="1" applyAlignment="1">
      <alignment horizontal="center"/>
      <protection/>
    </xf>
    <xf numFmtId="185" fontId="24" fillId="0" borderId="10" xfId="60" applyNumberFormat="1" applyFont="1" applyBorder="1" applyAlignment="1">
      <alignment horizontal="left"/>
      <protection/>
    </xf>
    <xf numFmtId="0" fontId="8" fillId="0" borderId="21" xfId="60" applyFont="1" applyBorder="1" applyAlignment="1">
      <alignment horizontal="center"/>
      <protection/>
    </xf>
    <xf numFmtId="185" fontId="24" fillId="0" borderId="10" xfId="42" applyNumberFormat="1" applyFont="1" applyBorder="1" applyAlignment="1">
      <alignment horizontal="left"/>
    </xf>
    <xf numFmtId="185" fontId="8" fillId="0" borderId="10" xfId="42" applyNumberFormat="1" applyFont="1" applyBorder="1" applyAlignment="1">
      <alignment horizontal="left" wrapText="1"/>
    </xf>
    <xf numFmtId="185" fontId="8" fillId="0" borderId="50" xfId="42" applyNumberFormat="1" applyFont="1" applyBorder="1" applyAlignment="1">
      <alignment horizontal="left" wrapText="1"/>
    </xf>
    <xf numFmtId="0" fontId="8" fillId="0" borderId="21" xfId="60" applyFont="1" applyFill="1" applyBorder="1" applyAlignment="1">
      <alignment horizontal="center"/>
      <protection/>
    </xf>
    <xf numFmtId="0" fontId="8" fillId="0" borderId="56" xfId="0" applyFont="1" applyBorder="1" applyAlignment="1">
      <alignment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4" fillId="0" borderId="13" xfId="60" applyFont="1" applyBorder="1" applyAlignment="1">
      <alignment horizontal="center" vertical="center" wrapText="1"/>
      <protection/>
    </xf>
    <xf numFmtId="0" fontId="24" fillId="0" borderId="57" xfId="60" applyFont="1" applyBorder="1" applyAlignment="1">
      <alignment horizontal="center" vertical="center" wrapText="1"/>
      <protection/>
    </xf>
    <xf numFmtId="0" fontId="24" fillId="0" borderId="21" xfId="60" applyFont="1" applyBorder="1">
      <alignment/>
      <protection/>
    </xf>
    <xf numFmtId="0" fontId="24" fillId="0" borderId="50" xfId="60" applyFont="1" applyBorder="1" applyAlignment="1">
      <alignment horizontal="left"/>
      <protection/>
    </xf>
    <xf numFmtId="0" fontId="8" fillId="0" borderId="21" xfId="0" applyFont="1" applyBorder="1" applyAlignment="1">
      <alignment/>
    </xf>
    <xf numFmtId="0" fontId="8" fillId="0" borderId="21" xfId="60" applyFont="1" applyBorder="1">
      <alignment/>
      <protection/>
    </xf>
    <xf numFmtId="0" fontId="8" fillId="0" borderId="53" xfId="60" applyFont="1" applyBorder="1">
      <alignment/>
      <protection/>
    </xf>
    <xf numFmtId="0" fontId="24" fillId="0" borderId="54" xfId="60" applyFont="1" applyBorder="1" applyAlignment="1">
      <alignment horizontal="left"/>
      <protection/>
    </xf>
    <xf numFmtId="0" fontId="8" fillId="0" borderId="54" xfId="60" applyFont="1" applyBorder="1" applyAlignment="1">
      <alignment horizontal="left"/>
      <protection/>
    </xf>
    <xf numFmtId="0" fontId="24" fillId="0" borderId="58" xfId="60" applyFont="1" applyBorder="1" applyAlignment="1">
      <alignment horizontal="left"/>
      <protection/>
    </xf>
    <xf numFmtId="0" fontId="8" fillId="0" borderId="0" xfId="0" applyFont="1" applyAlignment="1">
      <alignment/>
    </xf>
    <xf numFmtId="0" fontId="24" fillId="0" borderId="0" xfId="60" applyFont="1" applyBorder="1" applyAlignment="1">
      <alignment horizontal="left"/>
      <protection/>
    </xf>
    <xf numFmtId="0" fontId="4" fillId="0" borderId="0" xfId="60" applyFont="1" applyBorder="1" applyAlignment="1">
      <alignment horizontal="left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42" applyFont="1" applyAlignment="1">
      <alignment vertical="center"/>
    </xf>
    <xf numFmtId="43" fontId="0" fillId="0" borderId="0" xfId="0" applyNumberFormat="1" applyAlignment="1">
      <alignment vertical="center"/>
    </xf>
    <xf numFmtId="3" fontId="2" fillId="0" borderId="0" xfId="0" applyNumberFormat="1" applyFont="1" applyAlignment="1">
      <alignment/>
    </xf>
    <xf numFmtId="171" fontId="1" fillId="0" borderId="0" xfId="42" applyFont="1" applyBorder="1" applyAlignment="1">
      <alignment vertical="center"/>
    </xf>
    <xf numFmtId="171" fontId="0" fillId="0" borderId="0" xfId="42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43" xfId="0" applyFont="1" applyBorder="1" applyAlignment="1">
      <alignment/>
    </xf>
    <xf numFmtId="0" fontId="1" fillId="0" borderId="43" xfId="0" applyFont="1" applyBorder="1" applyAlignment="1">
      <alignment/>
    </xf>
    <xf numFmtId="3" fontId="1" fillId="0" borderId="4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18" xfId="0" applyFont="1" applyBorder="1" applyAlignment="1">
      <alignment/>
    </xf>
    <xf numFmtId="3" fontId="1" fillId="0" borderId="6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/>
    </xf>
    <xf numFmtId="37" fontId="10" fillId="0" borderId="13" xfId="0" applyNumberFormat="1" applyFont="1" applyFill="1" applyBorder="1" applyAlignment="1">
      <alignment/>
    </xf>
    <xf numFmtId="0" fontId="29" fillId="0" borderId="21" xfId="0" applyFont="1" applyBorder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37" fontId="10" fillId="0" borderId="10" xfId="0" applyNumberFormat="1" applyFont="1" applyFill="1" applyBorder="1" applyAlignment="1">
      <alignment/>
    </xf>
    <xf numFmtId="37" fontId="10" fillId="0" borderId="23" xfId="0" applyNumberFormat="1" applyFont="1" applyFill="1" applyBorder="1" applyAlignment="1">
      <alignment/>
    </xf>
    <xf numFmtId="0" fontId="4" fillId="0" borderId="14" xfId="0" applyFont="1" applyBorder="1" applyAlignment="1">
      <alignment vertical="center" wrapText="1"/>
    </xf>
    <xf numFmtId="37" fontId="10" fillId="0" borderId="14" xfId="0" applyNumberFormat="1" applyFont="1" applyFill="1" applyBorder="1" applyAlignment="1">
      <alignment/>
    </xf>
    <xf numFmtId="172" fontId="10" fillId="0" borderId="16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/>
    </xf>
    <xf numFmtId="3" fontId="10" fillId="0" borderId="57" xfId="0" applyNumberFormat="1" applyFont="1" applyBorder="1" applyAlignment="1">
      <alignment/>
    </xf>
    <xf numFmtId="172" fontId="10" fillId="0" borderId="51" xfId="0" applyNumberFormat="1" applyFont="1" applyBorder="1" applyAlignment="1">
      <alignment vertical="center"/>
    </xf>
    <xf numFmtId="0" fontId="10" fillId="0" borderId="45" xfId="0" applyFont="1" applyBorder="1" applyAlignment="1">
      <alignment vertical="center" wrapText="1"/>
    </xf>
    <xf numFmtId="0" fontId="10" fillId="0" borderId="45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3" fontId="10" fillId="0" borderId="6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3" fontId="4" fillId="0" borderId="62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/>
    </xf>
    <xf numFmtId="3" fontId="10" fillId="0" borderId="63" xfId="0" applyNumberFormat="1" applyFont="1" applyFill="1" applyBorder="1" applyAlignment="1">
      <alignment/>
    </xf>
    <xf numFmtId="3" fontId="10" fillId="0" borderId="57" xfId="0" applyNumberFormat="1" applyFont="1" applyFill="1" applyBorder="1" applyAlignment="1">
      <alignment/>
    </xf>
    <xf numFmtId="3" fontId="10" fillId="0" borderId="57" xfId="0" applyNumberFormat="1" applyFont="1" applyFill="1" applyBorder="1" applyAlignment="1">
      <alignment vertical="center"/>
    </xf>
    <xf numFmtId="37" fontId="4" fillId="0" borderId="57" xfId="0" applyNumberFormat="1" applyFont="1" applyFill="1" applyBorder="1" applyAlignment="1">
      <alignment/>
    </xf>
    <xf numFmtId="37" fontId="10" fillId="0" borderId="50" xfId="0" applyNumberFormat="1" applyFont="1" applyFill="1" applyBorder="1" applyAlignment="1">
      <alignment/>
    </xf>
    <xf numFmtId="37" fontId="10" fillId="0" borderId="32" xfId="0" applyNumberFormat="1" applyFont="1" applyFill="1" applyBorder="1" applyAlignment="1">
      <alignment/>
    </xf>
    <xf numFmtId="37" fontId="10" fillId="0" borderId="64" xfId="0" applyNumberFormat="1" applyFont="1" applyFill="1" applyBorder="1" applyAlignment="1">
      <alignment/>
    </xf>
    <xf numFmtId="37" fontId="10" fillId="0" borderId="57" xfId="0" applyNumberFormat="1" applyFont="1" applyFill="1" applyBorder="1" applyAlignment="1">
      <alignment/>
    </xf>
    <xf numFmtId="37" fontId="10" fillId="0" borderId="57" xfId="0" applyNumberFormat="1" applyFont="1" applyBorder="1" applyAlignment="1">
      <alignment/>
    </xf>
    <xf numFmtId="37" fontId="10" fillId="0" borderId="50" xfId="0" applyNumberFormat="1" applyFont="1" applyBorder="1" applyAlignment="1">
      <alignment/>
    </xf>
    <xf numFmtId="37" fontId="10" fillId="0" borderId="50" xfId="0" applyNumberFormat="1" applyFont="1" applyBorder="1" applyAlignment="1">
      <alignment vertical="center"/>
    </xf>
    <xf numFmtId="37" fontId="10" fillId="0" borderId="65" xfId="0" applyNumberFormat="1" applyFont="1" applyBorder="1" applyAlignment="1">
      <alignment/>
    </xf>
    <xf numFmtId="0" fontId="10" fillId="0" borderId="51" xfId="0" applyFont="1" applyBorder="1" applyAlignment="1">
      <alignment/>
    </xf>
    <xf numFmtId="3" fontId="10" fillId="0" borderId="65" xfId="0" applyNumberFormat="1" applyFont="1" applyFill="1" applyBorder="1" applyAlignment="1">
      <alignment/>
    </xf>
    <xf numFmtId="0" fontId="10" fillId="0" borderId="60" xfId="0" applyFont="1" applyBorder="1" applyAlignment="1">
      <alignment vertical="center" wrapText="1"/>
    </xf>
    <xf numFmtId="37" fontId="10" fillId="0" borderId="60" xfId="0" applyNumberFormat="1" applyFont="1" applyFill="1" applyBorder="1" applyAlignment="1">
      <alignment/>
    </xf>
    <xf numFmtId="37" fontId="10" fillId="0" borderId="66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29" fillId="0" borderId="24" xfId="0" applyFont="1" applyBorder="1" applyAlignment="1">
      <alignment/>
    </xf>
    <xf numFmtId="0" fontId="29" fillId="0" borderId="43" xfId="0" applyFont="1" applyBorder="1" applyAlignment="1">
      <alignment vertical="center" wrapText="1"/>
    </xf>
    <xf numFmtId="0" fontId="29" fillId="0" borderId="43" xfId="0" applyFont="1" applyBorder="1" applyAlignment="1">
      <alignment/>
    </xf>
    <xf numFmtId="37" fontId="10" fillId="0" borderId="67" xfId="0" applyNumberFormat="1" applyFont="1" applyFill="1" applyBorder="1" applyAlignment="1">
      <alignment/>
    </xf>
    <xf numFmtId="37" fontId="4" fillId="0" borderId="50" xfId="0" applyNumberFormat="1" applyFont="1" applyFill="1" applyBorder="1" applyAlignment="1">
      <alignment/>
    </xf>
    <xf numFmtId="0" fontId="27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20" borderId="68" xfId="0" applyFont="1" applyFill="1" applyBorder="1" applyAlignment="1">
      <alignment horizontal="center" vertical="center" wrapText="1"/>
    </xf>
    <xf numFmtId="0" fontId="4" fillId="20" borderId="69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7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/>
    </xf>
    <xf numFmtId="0" fontId="10" fillId="0" borderId="7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72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29" fillId="0" borderId="73" xfId="0" applyFont="1" applyBorder="1" applyAlignment="1">
      <alignment vertical="center" wrapText="1"/>
    </xf>
    <xf numFmtId="0" fontId="31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7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4" fillId="0" borderId="7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4" fillId="0" borderId="7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55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3" fontId="4" fillId="0" borderId="54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176" fontId="0" fillId="0" borderId="0" xfId="42" applyNumberFormat="1" applyFont="1" applyAlignment="1">
      <alignment vertical="center"/>
    </xf>
    <xf numFmtId="176" fontId="0" fillId="0" borderId="0" xfId="42" applyNumberFormat="1" applyFont="1" applyAlignment="1">
      <alignment vertical="center"/>
    </xf>
    <xf numFmtId="176" fontId="1" fillId="0" borderId="0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vertical="center"/>
    </xf>
    <xf numFmtId="41" fontId="4" fillId="0" borderId="28" xfId="42" applyNumberFormat="1" applyFont="1" applyBorder="1" applyAlignment="1">
      <alignment vertical="center"/>
    </xf>
    <xf numFmtId="41" fontId="10" fillId="0" borderId="13" xfId="42" applyNumberFormat="1" applyFont="1" applyFill="1" applyBorder="1" applyAlignment="1">
      <alignment vertical="center"/>
    </xf>
    <xf numFmtId="41" fontId="10" fillId="0" borderId="10" xfId="42" applyNumberFormat="1" applyFont="1" applyFill="1" applyBorder="1" applyAlignment="1">
      <alignment vertical="center"/>
    </xf>
    <xf numFmtId="41" fontId="31" fillId="0" borderId="43" xfId="42" applyNumberFormat="1" applyFont="1" applyFill="1" applyBorder="1" applyAlignment="1">
      <alignment vertical="center"/>
    </xf>
    <xf numFmtId="41" fontId="4" fillId="0" borderId="19" xfId="42" applyNumberFormat="1" applyFont="1" applyFill="1" applyBorder="1" applyAlignment="1">
      <alignment vertical="center"/>
    </xf>
    <xf numFmtId="41" fontId="31" fillId="0" borderId="13" xfId="42" applyNumberFormat="1" applyFont="1" applyBorder="1" applyAlignment="1">
      <alignment vertical="center"/>
    </xf>
    <xf numFmtId="41" fontId="32" fillId="0" borderId="10" xfId="42" applyNumberFormat="1" applyFont="1" applyBorder="1" applyAlignment="1">
      <alignment horizontal="right" vertical="center"/>
    </xf>
    <xf numFmtId="41" fontId="32" fillId="0" borderId="10" xfId="42" applyNumberFormat="1" applyFont="1" applyBorder="1" applyAlignment="1">
      <alignment vertical="center"/>
    </xf>
    <xf numFmtId="41" fontId="10" fillId="0" borderId="10" xfId="42" applyNumberFormat="1" applyFont="1" applyBorder="1" applyAlignment="1">
      <alignment horizontal="right" vertical="center"/>
    </xf>
    <xf numFmtId="41" fontId="10" fillId="0" borderId="10" xfId="42" applyNumberFormat="1" applyFont="1" applyBorder="1" applyAlignment="1">
      <alignment vertical="center"/>
    </xf>
    <xf numFmtId="41" fontId="31" fillId="0" borderId="43" xfId="42" applyNumberFormat="1" applyFont="1" applyBorder="1" applyAlignment="1">
      <alignment vertical="center"/>
    </xf>
    <xf numFmtId="41" fontId="4" fillId="0" borderId="19" xfId="42" applyNumberFormat="1" applyFont="1" applyBorder="1" applyAlignment="1">
      <alignment vertical="center"/>
    </xf>
    <xf numFmtId="41" fontId="31" fillId="0" borderId="10" xfId="42" applyNumberFormat="1" applyFont="1" applyBorder="1" applyAlignment="1">
      <alignment vertical="center"/>
    </xf>
    <xf numFmtId="41" fontId="4" fillId="0" borderId="10" xfId="42" applyNumberFormat="1" applyFont="1" applyFill="1" applyBorder="1" applyAlignment="1">
      <alignment vertical="center"/>
    </xf>
    <xf numFmtId="41" fontId="4" fillId="0" borderId="10" xfId="42" applyNumberFormat="1" applyFont="1" applyBorder="1" applyAlignment="1">
      <alignment vertical="center"/>
    </xf>
    <xf numFmtId="41" fontId="4" fillId="0" borderId="28" xfId="42" applyNumberFormat="1" applyFont="1" applyBorder="1" applyAlignment="1">
      <alignment horizontal="right" vertical="center"/>
    </xf>
    <xf numFmtId="41" fontId="4" fillId="0" borderId="23" xfId="42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1" fontId="10" fillId="0" borderId="43" xfId="42" applyNumberFormat="1" applyFont="1" applyBorder="1" applyAlignment="1">
      <alignment vertical="center"/>
    </xf>
    <xf numFmtId="185" fontId="4" fillId="0" borderId="61" xfId="42" applyNumberFormat="1" applyFont="1" applyBorder="1" applyAlignment="1">
      <alignment vertical="center"/>
    </xf>
    <xf numFmtId="185" fontId="10" fillId="0" borderId="57" xfId="42" applyNumberFormat="1" applyFont="1" applyFill="1" applyBorder="1" applyAlignment="1">
      <alignment vertical="center"/>
    </xf>
    <xf numFmtId="185" fontId="10" fillId="0" borderId="50" xfId="42" applyNumberFormat="1" applyFont="1" applyFill="1" applyBorder="1" applyAlignment="1">
      <alignment vertical="center"/>
    </xf>
    <xf numFmtId="185" fontId="31" fillId="0" borderId="67" xfId="42" applyNumberFormat="1" applyFont="1" applyFill="1" applyBorder="1" applyAlignment="1">
      <alignment vertical="center"/>
    </xf>
    <xf numFmtId="185" fontId="4" fillId="0" borderId="63" xfId="42" applyNumberFormat="1" applyFont="1" applyFill="1" applyBorder="1" applyAlignment="1">
      <alignment vertical="center"/>
    </xf>
    <xf numFmtId="185" fontId="31" fillId="0" borderId="57" xfId="42" applyNumberFormat="1" applyFont="1" applyBorder="1" applyAlignment="1">
      <alignment vertical="center"/>
    </xf>
    <xf numFmtId="185" fontId="32" fillId="0" borderId="50" xfId="42" applyNumberFormat="1" applyFont="1" applyBorder="1" applyAlignment="1">
      <alignment vertical="center"/>
    </xf>
    <xf numFmtId="185" fontId="10" fillId="0" borderId="50" xfId="42" applyNumberFormat="1" applyFont="1" applyBorder="1" applyAlignment="1">
      <alignment vertical="center"/>
    </xf>
    <xf numFmtId="185" fontId="31" fillId="0" borderId="67" xfId="42" applyNumberFormat="1" applyFont="1" applyBorder="1" applyAlignment="1">
      <alignment vertical="center"/>
    </xf>
    <xf numFmtId="185" fontId="4" fillId="0" borderId="63" xfId="42" applyNumberFormat="1" applyFont="1" applyBorder="1" applyAlignment="1">
      <alignment vertical="center"/>
    </xf>
    <xf numFmtId="185" fontId="31" fillId="0" borderId="50" xfId="42" applyNumberFormat="1" applyFont="1" applyBorder="1" applyAlignment="1">
      <alignment vertical="center"/>
    </xf>
    <xf numFmtId="185" fontId="4" fillId="0" borderId="50" xfId="42" applyNumberFormat="1" applyFont="1" applyFill="1" applyBorder="1" applyAlignment="1">
      <alignment vertical="center"/>
    </xf>
    <xf numFmtId="185" fontId="4" fillId="0" borderId="50" xfId="42" applyNumberFormat="1" applyFont="1" applyBorder="1" applyAlignment="1">
      <alignment vertical="center"/>
    </xf>
    <xf numFmtId="185" fontId="4" fillId="0" borderId="32" xfId="42" applyNumberFormat="1" applyFont="1" applyBorder="1" applyAlignment="1">
      <alignment vertical="center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37" fontId="10" fillId="0" borderId="43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37" fontId="10" fillId="0" borderId="10" xfId="0" applyNumberFormat="1" applyFont="1" applyFill="1" applyBorder="1" applyAlignment="1">
      <alignment vertical="center"/>
    </xf>
    <xf numFmtId="37" fontId="10" fillId="0" borderId="4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2"/>
    </xf>
    <xf numFmtId="4" fontId="0" fillId="0" borderId="10" xfId="0" applyNumberFormat="1" applyBorder="1" applyAlignment="1">
      <alignment vertical="center"/>
    </xf>
    <xf numFmtId="4" fontId="55" fillId="0" borderId="50" xfId="44" applyNumberFormat="1" applyFont="1" applyBorder="1" applyAlignment="1">
      <alignment vertical="center"/>
    </xf>
    <xf numFmtId="0" fontId="1" fillId="25" borderId="53" xfId="0" applyFont="1" applyFill="1" applyBorder="1" applyAlignment="1">
      <alignment horizontal="center" vertical="center"/>
    </xf>
    <xf numFmtId="0" fontId="1" fillId="25" borderId="54" xfId="0" applyFont="1" applyFill="1" applyBorder="1" applyAlignment="1">
      <alignment vertical="center"/>
    </xf>
    <xf numFmtId="4" fontId="1" fillId="25" borderId="54" xfId="0" applyNumberFormat="1" applyFont="1" applyFill="1" applyBorder="1" applyAlignment="1">
      <alignment vertical="center"/>
    </xf>
    <xf numFmtId="4" fontId="55" fillId="25" borderId="58" xfId="44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25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1" fillId="0" borderId="39" xfId="60" applyFont="1" applyBorder="1" applyAlignment="1">
      <alignment horizontal="left" wrapText="1"/>
      <protection/>
    </xf>
    <xf numFmtId="0" fontId="1" fillId="0" borderId="49" xfId="60" applyFont="1" applyBorder="1" applyAlignment="1">
      <alignment horizontal="left" wrapText="1"/>
      <protection/>
    </xf>
    <xf numFmtId="0" fontId="0" fillId="0" borderId="39" xfId="60" applyFont="1" applyBorder="1" applyAlignment="1">
      <alignment horizontal="center" wrapText="1"/>
      <protection/>
    </xf>
    <xf numFmtId="0" fontId="0" fillId="0" borderId="49" xfId="60" applyFont="1" applyBorder="1" applyAlignment="1">
      <alignment horizontal="center" wrapText="1"/>
      <protection/>
    </xf>
    <xf numFmtId="0" fontId="58" fillId="26" borderId="10" xfId="0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vertical="center"/>
    </xf>
    <xf numFmtId="171" fontId="58" fillId="0" borderId="0" xfId="42" applyFont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3" fontId="58" fillId="0" borderId="0" xfId="42" applyNumberFormat="1" applyFont="1" applyAlignment="1">
      <alignment vertical="center"/>
    </xf>
    <xf numFmtId="0" fontId="58" fillId="0" borderId="0" xfId="0" applyFont="1" applyAlignment="1">
      <alignment horizontal="center" vertical="center"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85" fontId="23" fillId="0" borderId="10" xfId="42" applyNumberFormat="1" applyFont="1" applyBorder="1" applyAlignment="1">
      <alignment/>
    </xf>
    <xf numFmtId="185" fontId="8" fillId="0" borderId="10" xfId="42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85" fontId="24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185" fontId="8" fillId="0" borderId="10" xfId="0" applyNumberFormat="1" applyFont="1" applyBorder="1" applyAlignment="1">
      <alignment horizontal="left"/>
    </xf>
    <xf numFmtId="185" fontId="62" fillId="0" borderId="10" xfId="42" applyNumberFormat="1" applyFont="1" applyBorder="1" applyAlignment="1">
      <alignment/>
    </xf>
    <xf numFmtId="9" fontId="8" fillId="0" borderId="10" xfId="0" applyNumberFormat="1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0" fillId="0" borderId="10" xfId="0" applyNumberFormat="1" applyBorder="1" applyAlignment="1">
      <alignment/>
    </xf>
    <xf numFmtId="176" fontId="8" fillId="0" borderId="10" xfId="42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43" fontId="8" fillId="0" borderId="10" xfId="0" applyNumberFormat="1" applyFont="1" applyBorder="1" applyAlignment="1">
      <alignment horizontal="left"/>
    </xf>
    <xf numFmtId="0" fontId="23" fillId="24" borderId="10" xfId="0" applyFont="1" applyFill="1" applyBorder="1" applyAlignment="1">
      <alignment/>
    </xf>
    <xf numFmtId="185" fontId="8" fillId="24" borderId="10" xfId="42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5" fontId="62" fillId="24" borderId="10" xfId="42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185" fontId="63" fillId="0" borderId="10" xfId="42" applyNumberFormat="1" applyFont="1" applyBorder="1" applyAlignment="1">
      <alignment/>
    </xf>
    <xf numFmtId="185" fontId="63" fillId="24" borderId="10" xfId="42" applyNumberFormat="1" applyFont="1" applyFill="1" applyBorder="1" applyAlignment="1">
      <alignment/>
    </xf>
    <xf numFmtId="185" fontId="0" fillId="24" borderId="10" xfId="42" applyNumberFormat="1" applyFont="1" applyFill="1" applyBorder="1" applyAlignment="1">
      <alignment/>
    </xf>
    <xf numFmtId="185" fontId="0" fillId="0" borderId="0" xfId="0" applyNumberFormat="1" applyAlignment="1">
      <alignment/>
    </xf>
    <xf numFmtId="0" fontId="8" fillId="0" borderId="0" xfId="0" applyFont="1" applyAlignment="1">
      <alignment/>
    </xf>
    <xf numFmtId="189" fontId="8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45" applyNumberFormat="1" applyBorder="1" applyAlignment="1">
      <alignment/>
    </xf>
    <xf numFmtId="0" fontId="0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" fontId="12" fillId="0" borderId="10" xfId="45" applyNumberFormat="1" applyFont="1" applyBorder="1" applyAlignment="1">
      <alignment vertical="center"/>
    </xf>
    <xf numFmtId="3" fontId="0" fillId="0" borderId="10" xfId="45" applyNumberFormat="1" applyFont="1" applyBorder="1" applyAlignment="1">
      <alignment/>
    </xf>
    <xf numFmtId="3" fontId="0" fillId="0" borderId="10" xfId="45" applyNumberFormat="1" applyFont="1" applyFill="1" applyBorder="1" applyAlignment="1">
      <alignment/>
    </xf>
    <xf numFmtId="0" fontId="1" fillId="0" borderId="47" xfId="60" applyFont="1" applyBorder="1" applyAlignment="1">
      <alignment horizontal="left" wrapText="1"/>
      <protection/>
    </xf>
    <xf numFmtId="0" fontId="0" fillId="0" borderId="39" xfId="60" applyFont="1" applyBorder="1" applyAlignment="1">
      <alignment horizontal="left" wrapText="1"/>
      <protection/>
    </xf>
    <xf numFmtId="0" fontId="0" fillId="0" borderId="49" xfId="60" applyFont="1" applyBorder="1" applyAlignment="1">
      <alignment horizontal="left" wrapText="1"/>
      <protection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2" fontId="1" fillId="0" borderId="72" xfId="60" applyNumberFormat="1" applyFont="1" applyBorder="1" applyAlignment="1">
      <alignment horizontal="center" wrapText="1"/>
      <protection/>
    </xf>
    <xf numFmtId="2" fontId="1" fillId="0" borderId="39" xfId="60" applyNumberFormat="1" applyFont="1" applyBorder="1" applyAlignment="1">
      <alignment horizontal="center" wrapText="1"/>
      <protection/>
    </xf>
    <xf numFmtId="2" fontId="1" fillId="0" borderId="49" xfId="60" applyNumberFormat="1" applyFont="1" applyBorder="1" applyAlignment="1">
      <alignment horizontal="center" wrapText="1"/>
      <protection/>
    </xf>
    <xf numFmtId="2" fontId="23" fillId="0" borderId="0" xfId="60" applyNumberFormat="1" applyFont="1" applyBorder="1" applyAlignment="1">
      <alignment horizontal="center" wrapText="1"/>
      <protection/>
    </xf>
    <xf numFmtId="2" fontId="23" fillId="0" borderId="44" xfId="60" applyNumberFormat="1" applyFont="1" applyBorder="1" applyAlignment="1">
      <alignment horizontal="center" wrapText="1"/>
      <protection/>
    </xf>
    <xf numFmtId="0" fontId="1" fillId="0" borderId="76" xfId="60" applyFont="1" applyBorder="1" applyAlignment="1">
      <alignment horizontal="left" wrapText="1"/>
      <protection/>
    </xf>
    <xf numFmtId="0" fontId="2" fillId="24" borderId="0" xfId="59" applyFont="1" applyFill="1" applyBorder="1" applyAlignment="1">
      <alignment horizontal="center"/>
      <protection/>
    </xf>
    <xf numFmtId="0" fontId="20" fillId="24" borderId="36" xfId="59" applyFont="1" applyFill="1" applyBorder="1" applyAlignment="1">
      <alignment horizontal="center"/>
      <protection/>
    </xf>
    <xf numFmtId="0" fontId="20" fillId="24" borderId="0" xfId="59" applyFont="1" applyFill="1" applyBorder="1" applyAlignment="1">
      <alignment horizontal="center"/>
      <protection/>
    </xf>
    <xf numFmtId="0" fontId="20" fillId="24" borderId="38" xfId="59" applyFont="1" applyFill="1" applyBorder="1" applyAlignment="1">
      <alignment horizontal="center"/>
      <protection/>
    </xf>
    <xf numFmtId="0" fontId="16" fillId="24" borderId="37" xfId="59" applyFont="1" applyFill="1" applyBorder="1" applyAlignment="1">
      <alignment horizontal="center"/>
      <protection/>
    </xf>
    <xf numFmtId="0" fontId="16" fillId="24" borderId="39" xfId="59" applyFont="1" applyFill="1" applyBorder="1" applyAlignment="1">
      <alignment horizontal="center"/>
      <protection/>
    </xf>
    <xf numFmtId="0" fontId="19" fillId="24" borderId="36" xfId="59" applyFont="1" applyFill="1" applyBorder="1" applyAlignment="1">
      <alignment horizontal="center"/>
      <protection/>
    </xf>
    <xf numFmtId="0" fontId="19" fillId="24" borderId="0" xfId="59" applyFont="1" applyFill="1" applyBorder="1" applyAlignment="1">
      <alignment horizontal="center"/>
      <protection/>
    </xf>
    <xf numFmtId="0" fontId="19" fillId="24" borderId="38" xfId="59" applyFont="1" applyFill="1" applyBorder="1" applyAlignment="1">
      <alignment horizontal="center"/>
      <protection/>
    </xf>
    <xf numFmtId="14" fontId="16" fillId="24" borderId="37" xfId="59" applyNumberFormat="1" applyFont="1" applyFill="1" applyBorder="1" applyAlignment="1">
      <alignment horizontal="center"/>
      <protection/>
    </xf>
    <xf numFmtId="21" fontId="16" fillId="24" borderId="0" xfId="59" applyNumberFormat="1" applyFont="1" applyFill="1" applyBorder="1" applyAlignment="1">
      <alignment horizontal="center"/>
      <protection/>
    </xf>
    <xf numFmtId="0" fontId="16" fillId="24" borderId="0" xfId="59" applyFont="1" applyFill="1" applyBorder="1" applyAlignment="1">
      <alignment horizontal="center"/>
      <protection/>
    </xf>
    <xf numFmtId="46" fontId="16" fillId="24" borderId="0" xfId="59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4" fillId="20" borderId="78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79" xfId="0" applyFont="1" applyFill="1" applyBorder="1" applyAlignment="1">
      <alignment horizontal="center" vertical="center"/>
    </xf>
    <xf numFmtId="0" fontId="4" fillId="20" borderId="75" xfId="0" applyFont="1" applyFill="1" applyBorder="1" applyAlignment="1">
      <alignment horizontal="center" vertical="center"/>
    </xf>
    <xf numFmtId="0" fontId="4" fillId="20" borderId="46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28" fillId="0" borderId="8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2" fillId="0" borderId="49" xfId="60" applyFont="1" applyBorder="1" applyAlignment="1">
      <alignment horizontal="left" wrapText="1"/>
      <protection/>
    </xf>
    <xf numFmtId="0" fontId="2" fillId="0" borderId="10" xfId="60" applyFont="1" applyBorder="1" applyAlignment="1">
      <alignment horizontal="left" wrapText="1"/>
      <protection/>
    </xf>
    <xf numFmtId="0" fontId="1" fillId="0" borderId="10" xfId="60" applyFont="1" applyBorder="1" applyAlignment="1">
      <alignment horizontal="left" wrapText="1"/>
      <protection/>
    </xf>
    <xf numFmtId="0" fontId="1" fillId="0" borderId="54" xfId="60" applyFont="1" applyBorder="1" applyAlignment="1">
      <alignment horizontal="left" wrapText="1"/>
      <protection/>
    </xf>
    <xf numFmtId="0" fontId="23" fillId="0" borderId="73" xfId="60" applyFont="1" applyBorder="1" applyAlignment="1">
      <alignment horizontal="center" wrapText="1"/>
      <protection/>
    </xf>
    <xf numFmtId="0" fontId="23" fillId="0" borderId="81" xfId="60" applyFont="1" applyBorder="1" applyAlignment="1">
      <alignment horizontal="center" wrapText="1"/>
      <protection/>
    </xf>
    <xf numFmtId="0" fontId="23" fillId="0" borderId="82" xfId="60" applyFont="1" applyBorder="1" applyAlignment="1">
      <alignment horizontal="center" wrapText="1"/>
      <protection/>
    </xf>
    <xf numFmtId="0" fontId="24" fillId="0" borderId="76" xfId="60" applyFont="1" applyBorder="1" applyAlignment="1">
      <alignment horizontal="left" wrapText="1"/>
      <protection/>
    </xf>
    <xf numFmtId="0" fontId="24" fillId="0" borderId="47" xfId="60" applyFont="1" applyBorder="1" applyAlignment="1">
      <alignment horizontal="left" wrapText="1"/>
      <protection/>
    </xf>
    <xf numFmtId="0" fontId="8" fillId="0" borderId="10" xfId="61" applyFont="1" applyFill="1" applyBorder="1" applyAlignment="1">
      <alignment horizontal="left" wrapText="1"/>
      <protection/>
    </xf>
    <xf numFmtId="0" fontId="24" fillId="0" borderId="10" xfId="61" applyFont="1" applyFill="1" applyBorder="1" applyAlignment="1">
      <alignment horizontal="left" wrapText="1"/>
      <protection/>
    </xf>
    <xf numFmtId="0" fontId="24" fillId="0" borderId="10" xfId="60" applyFont="1" applyBorder="1" applyAlignment="1">
      <alignment horizontal="left" wrapText="1"/>
      <protection/>
    </xf>
    <xf numFmtId="0" fontId="8" fillId="0" borderId="10" xfId="60" applyFont="1" applyBorder="1" applyAlignment="1">
      <alignment horizontal="left" wrapText="1"/>
      <protection/>
    </xf>
    <xf numFmtId="0" fontId="8" fillId="0" borderId="10" xfId="60" applyFont="1" applyBorder="1" applyAlignment="1">
      <alignment horizontal="left"/>
      <protection/>
    </xf>
    <xf numFmtId="0" fontId="26" fillId="0" borderId="10" xfId="61" applyFont="1" applyFill="1" applyBorder="1" applyAlignment="1">
      <alignment horizontal="left" wrapText="1"/>
      <protection/>
    </xf>
    <xf numFmtId="0" fontId="26" fillId="0" borderId="54" xfId="60" applyFont="1" applyBorder="1" applyAlignment="1">
      <alignment horizontal="left"/>
      <protection/>
    </xf>
    <xf numFmtId="0" fontId="24" fillId="0" borderId="10" xfId="60" applyFont="1" applyBorder="1" applyAlignment="1">
      <alignment horizontal="left"/>
      <protection/>
    </xf>
    <xf numFmtId="0" fontId="26" fillId="0" borderId="10" xfId="60" applyFont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0-00  Pasqyrat financiare           V.2011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KUMENTA%202009\KONT%20PAGAVE+TVSH%20+AMORTIZIM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mortizimi%202011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 Pagave Janar"/>
      <sheetName val="tvsh mbas akt 2010"/>
      <sheetName val="TVSH"/>
      <sheetName val="AMORIZIMI"/>
      <sheetName val="Amort2008"/>
      <sheetName val="Sheet1"/>
      <sheetName val="2009"/>
      <sheetName val="SGS"/>
    </sheetNames>
    <sheetDataSet>
      <sheetData sheetId="6">
        <row r="111">
          <cell r="P1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ORTIZIMI 2011"/>
      <sheetName val="Sheet3"/>
    </sheetNames>
    <sheetDataSet>
      <sheetData sheetId="0">
        <row r="138">
          <cell r="J138">
            <v>3367572</v>
          </cell>
        </row>
        <row r="140">
          <cell r="J140">
            <v>1869074.0000000002</v>
          </cell>
        </row>
        <row r="141">
          <cell r="D141">
            <v>294937</v>
          </cell>
          <cell r="J141">
            <v>6436550.333333335</v>
          </cell>
        </row>
        <row r="142">
          <cell r="D142">
            <v>423033.3</v>
          </cell>
          <cell r="J142">
            <v>811227.94375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B2:K55"/>
  <sheetViews>
    <sheetView zoomScalePageLayoutView="0" workbookViewId="0" topLeftCell="A25">
      <selection activeCell="R45" sqref="R45"/>
    </sheetView>
  </sheetViews>
  <sheetFormatPr defaultColWidth="9.140625" defaultRowHeight="12.75"/>
  <cols>
    <col min="1" max="1" width="0.85546875" style="83" customWidth="1"/>
    <col min="2" max="2" width="3.140625" style="83" customWidth="1"/>
    <col min="3" max="3" width="16.57421875" style="83" customWidth="1"/>
    <col min="4" max="4" width="12.57421875" style="83" customWidth="1"/>
    <col min="5" max="5" width="11.421875" style="83" customWidth="1"/>
    <col min="6" max="6" width="12.8515625" style="83" customWidth="1"/>
    <col min="7" max="7" width="5.421875" style="83" customWidth="1"/>
    <col min="8" max="8" width="9.140625" style="83" customWidth="1"/>
    <col min="9" max="9" width="10.57421875" style="83" customWidth="1"/>
    <col min="10" max="10" width="7.421875" style="83" customWidth="1"/>
    <col min="11" max="11" width="9.140625" style="83" customWidth="1"/>
    <col min="12" max="12" width="1.8515625" style="83" customWidth="1"/>
    <col min="13" max="16384" width="9.140625" style="83" customWidth="1"/>
  </cols>
  <sheetData>
    <row r="1" ht="6.75" customHeight="1" thickBot="1"/>
    <row r="2" spans="2:11" s="87" customFormat="1" ht="15" thickTop="1">
      <c r="B2" s="84"/>
      <c r="C2" s="85"/>
      <c r="D2" s="85"/>
      <c r="E2" s="85"/>
      <c r="F2" s="85"/>
      <c r="G2" s="85"/>
      <c r="H2" s="85"/>
      <c r="I2" s="85"/>
      <c r="J2" s="85"/>
      <c r="K2" s="86"/>
    </row>
    <row r="3" spans="2:11" s="94" customFormat="1" ht="13.5" customHeight="1">
      <c r="B3" s="88"/>
      <c r="C3" s="89" t="s">
        <v>142</v>
      </c>
      <c r="D3" s="89"/>
      <c r="E3" s="89"/>
      <c r="F3" s="496" t="s">
        <v>166</v>
      </c>
      <c r="G3" s="496"/>
      <c r="H3" s="496"/>
      <c r="I3" s="91"/>
      <c r="J3" s="92"/>
      <c r="K3" s="93"/>
    </row>
    <row r="4" spans="2:11" s="94" customFormat="1" ht="13.5" customHeight="1">
      <c r="B4" s="88"/>
      <c r="C4" s="89" t="s">
        <v>143</v>
      </c>
      <c r="D4" s="89"/>
      <c r="E4" s="89"/>
      <c r="F4" s="497" t="s">
        <v>167</v>
      </c>
      <c r="G4" s="497"/>
      <c r="H4" s="497"/>
      <c r="I4" s="89"/>
      <c r="J4" s="92"/>
      <c r="K4" s="93"/>
    </row>
    <row r="5" spans="2:11" s="94" customFormat="1" ht="13.5" customHeight="1">
      <c r="B5" s="88"/>
      <c r="C5" s="89" t="s">
        <v>144</v>
      </c>
      <c r="D5" s="89"/>
      <c r="E5" s="89"/>
      <c r="F5" s="116"/>
      <c r="G5" s="96"/>
      <c r="H5" s="96" t="s">
        <v>168</v>
      </c>
      <c r="I5" s="96"/>
      <c r="J5" s="92"/>
      <c r="K5" s="93"/>
    </row>
    <row r="6" spans="2:11" s="94" customFormat="1" ht="13.5" customHeight="1">
      <c r="B6" s="88"/>
      <c r="C6" s="89"/>
      <c r="D6" s="89"/>
      <c r="E6" s="89"/>
      <c r="F6" s="89"/>
      <c r="G6" s="89"/>
      <c r="H6" s="90"/>
      <c r="I6" s="97"/>
      <c r="J6" s="92"/>
      <c r="K6" s="93"/>
    </row>
    <row r="7" spans="2:11" s="94" customFormat="1" ht="13.5" customHeight="1">
      <c r="B7" s="88"/>
      <c r="C7" s="89" t="s">
        <v>145</v>
      </c>
      <c r="D7" s="89"/>
      <c r="E7" s="89"/>
      <c r="F7" s="98">
        <v>36902</v>
      </c>
      <c r="G7" s="99"/>
      <c r="H7" s="89"/>
      <c r="I7" s="89"/>
      <c r="J7" s="92"/>
      <c r="K7" s="93"/>
    </row>
    <row r="8" spans="2:11" s="94" customFormat="1" ht="13.5" customHeight="1">
      <c r="B8" s="88"/>
      <c r="C8" s="89" t="s">
        <v>146</v>
      </c>
      <c r="D8" s="89"/>
      <c r="E8" s="89"/>
      <c r="F8" s="95"/>
      <c r="G8" s="97"/>
      <c r="H8" s="89"/>
      <c r="I8" s="89"/>
      <c r="J8" s="92"/>
      <c r="K8" s="93"/>
    </row>
    <row r="9" spans="2:11" s="94" customFormat="1" ht="13.5" customHeight="1">
      <c r="B9" s="88"/>
      <c r="C9" s="89"/>
      <c r="D9" s="89"/>
      <c r="E9" s="89"/>
      <c r="F9" s="100"/>
      <c r="G9" s="89"/>
      <c r="H9" s="89"/>
      <c r="I9" s="89"/>
      <c r="J9" s="92"/>
      <c r="K9" s="93"/>
    </row>
    <row r="10" spans="2:11" s="94" customFormat="1" ht="13.5" customHeight="1">
      <c r="B10" s="88"/>
      <c r="C10" s="89" t="s">
        <v>147</v>
      </c>
      <c r="D10" s="89"/>
      <c r="E10" s="89"/>
      <c r="F10" s="96" t="s">
        <v>169</v>
      </c>
      <c r="G10" s="96"/>
      <c r="H10" s="96"/>
      <c r="I10" s="96"/>
      <c r="J10" s="101"/>
      <c r="K10" s="93"/>
    </row>
    <row r="11" spans="2:11" s="94" customFormat="1" ht="13.5" customHeight="1">
      <c r="B11" s="88"/>
      <c r="C11" s="89"/>
      <c r="D11" s="89"/>
      <c r="E11" s="89"/>
      <c r="F11" s="96"/>
      <c r="G11" s="102"/>
      <c r="H11" s="102"/>
      <c r="I11" s="102"/>
      <c r="J11" s="103"/>
      <c r="K11" s="93"/>
    </row>
    <row r="12" spans="2:11" s="94" customFormat="1" ht="13.5" customHeight="1">
      <c r="B12" s="88"/>
      <c r="C12" s="89"/>
      <c r="D12" s="89"/>
      <c r="E12" s="89"/>
      <c r="F12" s="102"/>
      <c r="G12" s="102"/>
      <c r="H12" s="102"/>
      <c r="I12" s="102"/>
      <c r="J12" s="103"/>
      <c r="K12" s="93"/>
    </row>
    <row r="13" spans="2:11" s="87" customFormat="1" ht="12.75">
      <c r="B13" s="104"/>
      <c r="C13" s="105"/>
      <c r="D13" s="105"/>
      <c r="E13" s="105"/>
      <c r="F13" s="105"/>
      <c r="G13" s="105"/>
      <c r="H13" s="105"/>
      <c r="I13" s="105"/>
      <c r="J13" s="105"/>
      <c r="K13" s="106"/>
    </row>
    <row r="14" spans="2:11" s="87" customFormat="1" ht="12.75">
      <c r="B14" s="104"/>
      <c r="C14" s="105"/>
      <c r="D14" s="105"/>
      <c r="E14" s="105"/>
      <c r="F14" s="105"/>
      <c r="G14" s="105"/>
      <c r="H14" s="105"/>
      <c r="I14" s="105"/>
      <c r="J14" s="105"/>
      <c r="K14" s="106"/>
    </row>
    <row r="15" spans="2:11" s="87" customFormat="1" ht="12.75">
      <c r="B15" s="104"/>
      <c r="C15" s="105"/>
      <c r="D15" s="105"/>
      <c r="E15" s="105"/>
      <c r="F15" s="105"/>
      <c r="G15" s="105"/>
      <c r="H15" s="105"/>
      <c r="I15" s="105"/>
      <c r="J15" s="105"/>
      <c r="K15" s="106"/>
    </row>
    <row r="16" spans="2:11" s="87" customFormat="1" ht="12.75">
      <c r="B16" s="104"/>
      <c r="C16" s="105"/>
      <c r="D16" s="105"/>
      <c r="E16" s="105"/>
      <c r="F16" s="105"/>
      <c r="G16" s="105"/>
      <c r="H16" s="105"/>
      <c r="I16" s="105"/>
      <c r="J16" s="105"/>
      <c r="K16" s="106"/>
    </row>
    <row r="17" spans="2:11" s="87" customFormat="1" ht="12.75">
      <c r="B17" s="104"/>
      <c r="C17" s="105"/>
      <c r="D17" s="105"/>
      <c r="E17" s="105"/>
      <c r="F17" s="105"/>
      <c r="G17" s="105"/>
      <c r="H17" s="105"/>
      <c r="I17" s="105"/>
      <c r="J17" s="105"/>
      <c r="K17" s="106"/>
    </row>
    <row r="18" spans="2:11" s="87" customFormat="1" ht="12.75">
      <c r="B18" s="104"/>
      <c r="C18" s="105"/>
      <c r="D18" s="105"/>
      <c r="E18" s="105"/>
      <c r="F18" s="105"/>
      <c r="G18" s="105"/>
      <c r="H18" s="105"/>
      <c r="I18" s="105"/>
      <c r="J18" s="105"/>
      <c r="K18" s="106"/>
    </row>
    <row r="19" spans="2:11" s="87" customFormat="1" ht="12.75">
      <c r="B19" s="104"/>
      <c r="C19" s="105"/>
      <c r="D19" s="105"/>
      <c r="E19" s="105"/>
      <c r="F19" s="105"/>
      <c r="G19" s="105"/>
      <c r="H19" s="105"/>
      <c r="I19" s="105"/>
      <c r="J19" s="105"/>
      <c r="K19" s="106"/>
    </row>
    <row r="20" spans="2:11" s="87" customFormat="1" ht="12.75">
      <c r="B20" s="104"/>
      <c r="C20" s="105"/>
      <c r="D20" s="105"/>
      <c r="E20" s="105"/>
      <c r="F20" s="105"/>
      <c r="G20" s="105"/>
      <c r="H20" s="105"/>
      <c r="I20" s="105"/>
      <c r="J20" s="105"/>
      <c r="K20" s="106"/>
    </row>
    <row r="21" spans="2:11" s="87" customFormat="1" ht="12.75">
      <c r="B21" s="104"/>
      <c r="C21" s="105"/>
      <c r="D21" s="105"/>
      <c r="E21" s="105"/>
      <c r="F21" s="105"/>
      <c r="G21" s="105"/>
      <c r="H21" s="105"/>
      <c r="I21" s="105"/>
      <c r="J21" s="105"/>
      <c r="K21" s="106"/>
    </row>
    <row r="22" spans="2:11" s="87" customFormat="1" ht="12.75">
      <c r="B22" s="104"/>
      <c r="C22" s="105"/>
      <c r="D22" s="105"/>
      <c r="E22" s="105"/>
      <c r="F22" s="105"/>
      <c r="G22" s="105"/>
      <c r="H22" s="105"/>
      <c r="I22" s="105"/>
      <c r="J22" s="105"/>
      <c r="K22" s="106"/>
    </row>
    <row r="23" spans="2:11" s="87" customFormat="1" ht="12.75">
      <c r="B23" s="104"/>
      <c r="C23" s="105"/>
      <c r="D23" s="105"/>
      <c r="E23" s="105"/>
      <c r="F23" s="105"/>
      <c r="G23" s="105"/>
      <c r="H23" s="105"/>
      <c r="I23" s="105"/>
      <c r="J23" s="105"/>
      <c r="K23" s="106"/>
    </row>
    <row r="24" spans="2:11" s="87" customFormat="1" ht="12.75">
      <c r="B24" s="104"/>
      <c r="C24" s="105"/>
      <c r="D24" s="105"/>
      <c r="E24" s="105"/>
      <c r="F24" s="105"/>
      <c r="G24" s="105"/>
      <c r="H24" s="105"/>
      <c r="I24" s="105"/>
      <c r="J24" s="105"/>
      <c r="K24" s="106"/>
    </row>
    <row r="25" spans="2:11" s="87" customFormat="1" ht="30">
      <c r="B25" s="498" t="s">
        <v>148</v>
      </c>
      <c r="C25" s="499"/>
      <c r="D25" s="499"/>
      <c r="E25" s="499"/>
      <c r="F25" s="499"/>
      <c r="G25" s="499"/>
      <c r="H25" s="499"/>
      <c r="I25" s="499"/>
      <c r="J25" s="499"/>
      <c r="K25" s="500"/>
    </row>
    <row r="26" spans="2:11" s="87" customFormat="1" ht="12.75">
      <c r="B26" s="107"/>
      <c r="C26" s="492" t="s">
        <v>149</v>
      </c>
      <c r="D26" s="492"/>
      <c r="E26" s="492"/>
      <c r="F26" s="492"/>
      <c r="G26" s="492"/>
      <c r="H26" s="492"/>
      <c r="I26" s="492"/>
      <c r="J26" s="492"/>
      <c r="K26" s="108"/>
    </row>
    <row r="27" spans="2:11" s="87" customFormat="1" ht="12.75">
      <c r="B27" s="107"/>
      <c r="C27" s="492" t="s">
        <v>150</v>
      </c>
      <c r="D27" s="492"/>
      <c r="E27" s="492"/>
      <c r="F27" s="492"/>
      <c r="G27" s="492"/>
      <c r="H27" s="492"/>
      <c r="I27" s="492"/>
      <c r="J27" s="492"/>
      <c r="K27" s="108"/>
    </row>
    <row r="28" spans="2:11" s="87" customFormat="1" ht="12.75">
      <c r="B28" s="107"/>
      <c r="C28" s="109"/>
      <c r="D28" s="109"/>
      <c r="E28" s="109"/>
      <c r="F28" s="109"/>
      <c r="G28" s="109"/>
      <c r="H28" s="109"/>
      <c r="I28" s="109"/>
      <c r="J28" s="109"/>
      <c r="K28" s="108"/>
    </row>
    <row r="29" spans="2:11" s="87" customFormat="1" ht="12.75">
      <c r="B29" s="107"/>
      <c r="C29" s="109"/>
      <c r="D29" s="109"/>
      <c r="E29" s="109"/>
      <c r="F29" s="109"/>
      <c r="G29" s="109"/>
      <c r="H29" s="109"/>
      <c r="I29" s="109"/>
      <c r="J29" s="109"/>
      <c r="K29" s="108"/>
    </row>
    <row r="30" spans="2:11" s="87" customFormat="1" ht="12.75" customHeight="1">
      <c r="B30" s="493" t="s">
        <v>283</v>
      </c>
      <c r="C30" s="494"/>
      <c r="D30" s="494"/>
      <c r="E30" s="494"/>
      <c r="F30" s="494"/>
      <c r="G30" s="494"/>
      <c r="H30" s="494"/>
      <c r="I30" s="494"/>
      <c r="J30" s="494"/>
      <c r="K30" s="495"/>
    </row>
    <row r="31" spans="2:11" s="87" customFormat="1" ht="37.5" customHeight="1">
      <c r="B31" s="493"/>
      <c r="C31" s="494"/>
      <c r="D31" s="494"/>
      <c r="E31" s="494"/>
      <c r="F31" s="494"/>
      <c r="G31" s="494"/>
      <c r="H31" s="494"/>
      <c r="I31" s="494"/>
      <c r="J31" s="494"/>
      <c r="K31" s="495"/>
    </row>
    <row r="32" spans="2:11" s="87" customFormat="1" ht="12.75">
      <c r="B32" s="104"/>
      <c r="C32" s="105"/>
      <c r="D32" s="105"/>
      <c r="E32" s="105"/>
      <c r="F32" s="105"/>
      <c r="G32" s="105"/>
      <c r="H32" s="105"/>
      <c r="I32" s="105"/>
      <c r="J32" s="105"/>
      <c r="K32" s="106"/>
    </row>
    <row r="33" spans="2:11" s="87" customFormat="1" ht="12.75">
      <c r="B33" s="104"/>
      <c r="C33" s="105"/>
      <c r="D33" s="105"/>
      <c r="E33" s="105"/>
      <c r="F33" s="105"/>
      <c r="G33" s="105"/>
      <c r="H33" s="105"/>
      <c r="I33" s="105"/>
      <c r="J33" s="105"/>
      <c r="K33" s="106"/>
    </row>
    <row r="34" spans="2:11" s="87" customFormat="1" ht="12.75">
      <c r="B34" s="104"/>
      <c r="C34" s="105"/>
      <c r="D34" s="105"/>
      <c r="E34" s="105"/>
      <c r="F34" s="105"/>
      <c r="G34" s="105"/>
      <c r="H34" s="105"/>
      <c r="I34" s="105"/>
      <c r="J34" s="105"/>
      <c r="K34" s="106"/>
    </row>
    <row r="35" spans="2:11" s="87" customFormat="1" ht="12.75">
      <c r="B35" s="104"/>
      <c r="C35" s="105"/>
      <c r="D35" s="105"/>
      <c r="E35" s="105"/>
      <c r="F35" s="105"/>
      <c r="G35" s="105"/>
      <c r="H35" s="105"/>
      <c r="I35" s="105"/>
      <c r="J35" s="105"/>
      <c r="K35" s="106"/>
    </row>
    <row r="36" spans="2:11" s="87" customFormat="1" ht="12.75">
      <c r="B36" s="104"/>
      <c r="C36" s="105"/>
      <c r="D36" s="105"/>
      <c r="E36" s="105"/>
      <c r="F36" s="105"/>
      <c r="G36" s="105"/>
      <c r="H36" s="105"/>
      <c r="I36" s="105"/>
      <c r="J36" s="105"/>
      <c r="K36" s="106"/>
    </row>
    <row r="37" spans="2:11" s="87" customFormat="1" ht="12.75">
      <c r="B37" s="104"/>
      <c r="C37" s="105"/>
      <c r="D37" s="105"/>
      <c r="E37" s="105"/>
      <c r="F37" s="105"/>
      <c r="G37" s="105"/>
      <c r="H37" s="105"/>
      <c r="I37" s="105"/>
      <c r="J37" s="105"/>
      <c r="K37" s="106"/>
    </row>
    <row r="38" spans="2:11" s="87" customFormat="1" ht="12.75">
      <c r="B38" s="104"/>
      <c r="C38" s="105"/>
      <c r="D38" s="105"/>
      <c r="E38" s="105"/>
      <c r="F38" s="105"/>
      <c r="G38" s="105"/>
      <c r="H38" s="105"/>
      <c r="I38" s="105"/>
      <c r="J38" s="105"/>
      <c r="K38" s="106"/>
    </row>
    <row r="39" spans="2:11" s="87" customFormat="1" ht="12.75">
      <c r="B39" s="104"/>
      <c r="C39" s="105"/>
      <c r="D39" s="105"/>
      <c r="E39" s="105"/>
      <c r="F39" s="105"/>
      <c r="G39" s="105"/>
      <c r="H39" s="105"/>
      <c r="I39" s="105"/>
      <c r="J39" s="105"/>
      <c r="K39" s="106"/>
    </row>
    <row r="40" spans="2:11" s="87" customFormat="1" ht="12.75">
      <c r="B40" s="104"/>
      <c r="C40" s="105"/>
      <c r="D40" s="105"/>
      <c r="E40" s="105"/>
      <c r="F40" s="105"/>
      <c r="G40" s="105"/>
      <c r="H40" s="105"/>
      <c r="I40" s="105"/>
      <c r="J40" s="105"/>
      <c r="K40" s="106"/>
    </row>
    <row r="41" spans="2:11" s="87" customFormat="1" ht="12.75">
      <c r="B41" s="104"/>
      <c r="C41" s="105"/>
      <c r="D41" s="105"/>
      <c r="E41" s="105"/>
      <c r="F41" s="105"/>
      <c r="G41" s="105"/>
      <c r="H41" s="105"/>
      <c r="I41" s="105"/>
      <c r="J41" s="105"/>
      <c r="K41" s="106"/>
    </row>
    <row r="42" spans="2:11" s="87" customFormat="1" ht="12.75">
      <c r="B42" s="104"/>
      <c r="C42" s="105"/>
      <c r="D42" s="105"/>
      <c r="E42" s="105"/>
      <c r="F42" s="105"/>
      <c r="G42" s="105"/>
      <c r="H42" s="105"/>
      <c r="I42" s="105"/>
      <c r="J42" s="105"/>
      <c r="K42" s="106"/>
    </row>
    <row r="43" spans="2:11" s="87" customFormat="1" ht="9" customHeight="1">
      <c r="B43" s="104"/>
      <c r="C43" s="105"/>
      <c r="D43" s="105"/>
      <c r="E43" s="105"/>
      <c r="F43" s="105"/>
      <c r="G43" s="105"/>
      <c r="H43" s="105"/>
      <c r="I43" s="105"/>
      <c r="J43" s="105"/>
      <c r="K43" s="106"/>
    </row>
    <row r="44" spans="2:11" s="87" customFormat="1" ht="12.75">
      <c r="B44" s="104"/>
      <c r="C44" s="105"/>
      <c r="D44" s="105"/>
      <c r="E44" s="105"/>
      <c r="F44" s="105"/>
      <c r="G44" s="105"/>
      <c r="H44" s="105"/>
      <c r="I44" s="105"/>
      <c r="J44" s="105"/>
      <c r="K44" s="106"/>
    </row>
    <row r="45" spans="2:11" s="87" customFormat="1" ht="13.5" customHeight="1">
      <c r="B45" s="104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2:11" s="94" customFormat="1" ht="13.5" customHeight="1">
      <c r="B46" s="88"/>
      <c r="C46" s="89" t="s">
        <v>151</v>
      </c>
      <c r="D46" s="89"/>
      <c r="E46" s="89"/>
      <c r="F46" s="89"/>
      <c r="G46" s="89"/>
      <c r="H46" s="496" t="s">
        <v>152</v>
      </c>
      <c r="I46" s="496"/>
      <c r="J46" s="92"/>
      <c r="K46" s="93"/>
    </row>
    <row r="47" spans="2:11" s="94" customFormat="1" ht="13.5" customHeight="1">
      <c r="B47" s="88"/>
      <c r="C47" s="89" t="s">
        <v>153</v>
      </c>
      <c r="D47" s="89"/>
      <c r="E47" s="89"/>
      <c r="F47" s="89"/>
      <c r="G47" s="89"/>
      <c r="H47" s="497" t="s">
        <v>154</v>
      </c>
      <c r="I47" s="497"/>
      <c r="J47" s="92"/>
      <c r="K47" s="93"/>
    </row>
    <row r="48" spans="2:11" s="94" customFormat="1" ht="13.5" customHeight="1">
      <c r="B48" s="88"/>
      <c r="C48" s="89" t="s">
        <v>155</v>
      </c>
      <c r="D48" s="89"/>
      <c r="E48" s="89"/>
      <c r="F48" s="89"/>
      <c r="G48" s="89"/>
      <c r="H48" s="497" t="s">
        <v>156</v>
      </c>
      <c r="I48" s="497"/>
      <c r="J48" s="92"/>
      <c r="K48" s="93"/>
    </row>
    <row r="49" spans="2:11" s="94" customFormat="1" ht="13.5" customHeight="1">
      <c r="B49" s="88"/>
      <c r="C49" s="89" t="s">
        <v>157</v>
      </c>
      <c r="D49" s="89"/>
      <c r="E49" s="89"/>
      <c r="F49" s="89"/>
      <c r="G49" s="89"/>
      <c r="H49" s="497" t="s">
        <v>154</v>
      </c>
      <c r="I49" s="497"/>
      <c r="J49" s="92"/>
      <c r="K49" s="93"/>
    </row>
    <row r="50" spans="2:11" s="87" customFormat="1" ht="13.5" customHeight="1">
      <c r="B50" s="104"/>
      <c r="C50" s="89"/>
      <c r="D50" s="89"/>
      <c r="E50" s="89"/>
      <c r="F50" s="89"/>
      <c r="G50" s="89"/>
      <c r="H50" s="89"/>
      <c r="I50" s="89"/>
      <c r="J50" s="92"/>
      <c r="K50" s="106"/>
    </row>
    <row r="51" spans="2:11" s="112" customFormat="1" ht="13.5" customHeight="1">
      <c r="B51" s="110"/>
      <c r="C51" s="89" t="s">
        <v>158</v>
      </c>
      <c r="D51" s="89"/>
      <c r="E51" s="89"/>
      <c r="F51" s="89"/>
      <c r="G51" s="97" t="s">
        <v>159</v>
      </c>
      <c r="H51" s="502"/>
      <c r="I51" s="503"/>
      <c r="J51" s="92"/>
      <c r="K51" s="111"/>
    </row>
    <row r="52" spans="2:11" s="112" customFormat="1" ht="13.5" customHeight="1">
      <c r="B52" s="110"/>
      <c r="C52" s="89"/>
      <c r="D52" s="89"/>
      <c r="E52" s="89"/>
      <c r="F52" s="89"/>
      <c r="G52" s="97" t="s">
        <v>160</v>
      </c>
      <c r="H52" s="504"/>
      <c r="I52" s="503"/>
      <c r="J52" s="92"/>
      <c r="K52" s="111"/>
    </row>
    <row r="53" spans="2:11" s="112" customFormat="1" ht="13.5" customHeight="1">
      <c r="B53" s="110"/>
      <c r="C53" s="89"/>
      <c r="D53" s="89"/>
      <c r="E53" s="89"/>
      <c r="F53" s="89"/>
      <c r="G53" s="97"/>
      <c r="H53" s="97"/>
      <c r="I53" s="97"/>
      <c r="J53" s="92"/>
      <c r="K53" s="111"/>
    </row>
    <row r="54" spans="2:11" s="112" customFormat="1" ht="13.5" customHeight="1">
      <c r="B54" s="110"/>
      <c r="C54" s="89" t="s">
        <v>161</v>
      </c>
      <c r="D54" s="89"/>
      <c r="E54" s="89"/>
      <c r="F54" s="97"/>
      <c r="G54" s="89"/>
      <c r="H54" s="501">
        <v>41351</v>
      </c>
      <c r="I54" s="496"/>
      <c r="J54" s="92"/>
      <c r="K54" s="111"/>
    </row>
    <row r="55" spans="2:11" s="87" customFormat="1" ht="22.5" customHeight="1" thickBot="1">
      <c r="B55" s="113"/>
      <c r="C55" s="114"/>
      <c r="D55" s="114"/>
      <c r="E55" s="114"/>
      <c r="F55" s="114"/>
      <c r="G55" s="114"/>
      <c r="H55" s="114"/>
      <c r="I55" s="114"/>
      <c r="J55" s="114"/>
      <c r="K55" s="115"/>
    </row>
    <row r="56" s="87" customFormat="1" ht="6.75" customHeight="1" thickTop="1"/>
    <row r="57" s="87" customFormat="1" ht="12.75"/>
    <row r="58" s="87" customFormat="1" ht="12.75"/>
  </sheetData>
  <sheetProtection/>
  <mergeCells count="13">
    <mergeCell ref="H54:I54"/>
    <mergeCell ref="H46:I46"/>
    <mergeCell ref="H47:I47"/>
    <mergeCell ref="H48:I48"/>
    <mergeCell ref="H49:I49"/>
    <mergeCell ref="H51:I51"/>
    <mergeCell ref="H52:I52"/>
    <mergeCell ref="C27:J27"/>
    <mergeCell ref="B30:K31"/>
    <mergeCell ref="F3:H3"/>
    <mergeCell ref="F4:H4"/>
    <mergeCell ref="B25:K25"/>
    <mergeCell ref="C26:J26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L23"/>
  <sheetViews>
    <sheetView workbookViewId="0" topLeftCell="A1">
      <pane ySplit="4" topLeftCell="BM5" activePane="bottomLeft" state="frozen"/>
      <selection pane="topLeft" activeCell="C3" sqref="C3:C4"/>
      <selection pane="bottomLeft" activeCell="D8" sqref="D8"/>
    </sheetView>
  </sheetViews>
  <sheetFormatPr defaultColWidth="9.140625" defaultRowHeight="12.75"/>
  <cols>
    <col min="1" max="1" width="4.140625" style="438" bestFit="1" customWidth="1"/>
    <col min="2" max="2" width="11.7109375" style="424" bestFit="1" customWidth="1"/>
    <col min="3" max="3" width="14.421875" style="424" bestFit="1" customWidth="1"/>
    <col min="4" max="4" width="14.8515625" style="424" bestFit="1" customWidth="1"/>
    <col min="5" max="5" width="11.00390625" style="438" bestFit="1" customWidth="1"/>
    <col min="6" max="6" width="10.421875" style="424" customWidth="1"/>
    <col min="7" max="9" width="9.140625" style="424" customWidth="1"/>
    <col min="10" max="10" width="5.421875" style="424" customWidth="1"/>
    <col min="11" max="11" width="21.7109375" style="424" customWidth="1"/>
    <col min="12" max="12" width="12.8515625" style="424" bestFit="1" customWidth="1"/>
    <col min="13" max="16384" width="9.140625" style="424" customWidth="1"/>
  </cols>
  <sheetData>
    <row r="1" spans="1:9" ht="19.5" customHeight="1">
      <c r="A1" s="485" t="s">
        <v>315</v>
      </c>
      <c r="B1" s="485"/>
      <c r="C1" s="484" t="s">
        <v>166</v>
      </c>
      <c r="D1" s="484"/>
      <c r="E1" s="484"/>
      <c r="F1" s="484"/>
      <c r="G1" s="484"/>
      <c r="H1" s="484"/>
      <c r="I1" s="484"/>
    </row>
    <row r="2" spans="1:9" ht="19.5" customHeight="1">
      <c r="A2" s="485" t="s">
        <v>316</v>
      </c>
      <c r="B2" s="485"/>
      <c r="C2" s="484" t="s">
        <v>167</v>
      </c>
      <c r="D2" s="484"/>
      <c r="E2" s="484"/>
      <c r="F2" s="484"/>
      <c r="G2" s="484"/>
      <c r="H2" s="484"/>
      <c r="I2" s="484"/>
    </row>
    <row r="3" spans="1:9" ht="99.75" customHeight="1">
      <c r="A3" s="483" t="s">
        <v>317</v>
      </c>
      <c r="B3" s="483"/>
      <c r="C3" s="483"/>
      <c r="D3" s="483"/>
      <c r="E3" s="483"/>
      <c r="F3" s="483"/>
      <c r="G3" s="483"/>
      <c r="H3" s="483"/>
      <c r="I3" s="483"/>
    </row>
    <row r="4" spans="1:9" s="426" customFormat="1" ht="30" customHeight="1">
      <c r="A4" s="425" t="s">
        <v>294</v>
      </c>
      <c r="B4" s="425" t="s">
        <v>318</v>
      </c>
      <c r="C4" s="425" t="s">
        <v>319</v>
      </c>
      <c r="D4" s="425" t="s">
        <v>320</v>
      </c>
      <c r="E4" s="425" t="s">
        <v>321</v>
      </c>
      <c r="F4" s="425" t="s">
        <v>322</v>
      </c>
      <c r="G4" s="425"/>
      <c r="H4" s="425"/>
      <c r="I4" s="425"/>
    </row>
    <row r="5" spans="1:12" ht="19.5" customHeight="1">
      <c r="A5" s="427">
        <v>1</v>
      </c>
      <c r="B5" s="428" t="s">
        <v>323</v>
      </c>
      <c r="C5" s="428" t="s">
        <v>324</v>
      </c>
      <c r="D5" s="428"/>
      <c r="E5" s="433" t="s">
        <v>325</v>
      </c>
      <c r="F5" s="434">
        <v>8023209</v>
      </c>
      <c r="G5" s="428"/>
      <c r="H5" s="428"/>
      <c r="I5" s="428"/>
      <c r="L5" s="435"/>
    </row>
    <row r="6" spans="1:12" ht="19.5" customHeight="1">
      <c r="A6" s="427">
        <v>2</v>
      </c>
      <c r="B6" s="428"/>
      <c r="C6" s="428"/>
      <c r="D6" s="428"/>
      <c r="E6" s="433"/>
      <c r="F6" s="434"/>
      <c r="G6" s="428"/>
      <c r="H6" s="428"/>
      <c r="I6" s="428"/>
      <c r="L6" s="435"/>
    </row>
    <row r="7" spans="1:12" ht="19.5" customHeight="1">
      <c r="A7" s="427">
        <v>3</v>
      </c>
      <c r="B7" s="428" t="s">
        <v>326</v>
      </c>
      <c r="C7" s="428" t="s">
        <v>327</v>
      </c>
      <c r="D7" s="428"/>
      <c r="E7" s="433" t="s">
        <v>328</v>
      </c>
      <c r="F7" s="434"/>
      <c r="G7" s="428"/>
      <c r="H7" s="428"/>
      <c r="I7" s="428"/>
      <c r="L7" s="435"/>
    </row>
    <row r="8" spans="1:12" ht="19.5" customHeight="1">
      <c r="A8" s="427">
        <v>4</v>
      </c>
      <c r="B8" s="428" t="s">
        <v>326</v>
      </c>
      <c r="C8" s="428" t="s">
        <v>327</v>
      </c>
      <c r="D8" s="428"/>
      <c r="E8" s="433" t="s">
        <v>329</v>
      </c>
      <c r="F8" s="434"/>
      <c r="G8" s="428"/>
      <c r="H8" s="428"/>
      <c r="I8" s="428"/>
      <c r="L8" s="435"/>
    </row>
    <row r="9" spans="1:9" ht="19.5" customHeight="1">
      <c r="A9" s="427">
        <v>5</v>
      </c>
      <c r="B9" s="428" t="s">
        <v>326</v>
      </c>
      <c r="C9" s="428" t="s">
        <v>330</v>
      </c>
      <c r="D9" s="428"/>
      <c r="E9" s="433" t="s">
        <v>331</v>
      </c>
      <c r="F9" s="434"/>
      <c r="G9" s="428"/>
      <c r="H9" s="428"/>
      <c r="I9" s="428"/>
    </row>
    <row r="10" spans="1:12" ht="19.5" customHeight="1">
      <c r="A10" s="427">
        <v>6</v>
      </c>
      <c r="B10" s="428" t="s">
        <v>332</v>
      </c>
      <c r="C10" s="428" t="s">
        <v>333</v>
      </c>
      <c r="D10" s="428"/>
      <c r="E10" s="436" t="s">
        <v>334</v>
      </c>
      <c r="F10" s="434">
        <v>343076</v>
      </c>
      <c r="G10" s="428"/>
      <c r="H10" s="428"/>
      <c r="I10" s="428"/>
      <c r="L10" s="435"/>
    </row>
    <row r="11" spans="1:12" ht="19.5" customHeight="1">
      <c r="A11" s="427">
        <v>7</v>
      </c>
      <c r="B11" s="428" t="s">
        <v>332</v>
      </c>
      <c r="C11" s="428" t="s">
        <v>333</v>
      </c>
      <c r="D11" s="428"/>
      <c r="E11" s="436" t="s">
        <v>335</v>
      </c>
      <c r="F11" s="434">
        <v>557498</v>
      </c>
      <c r="G11" s="428"/>
      <c r="H11" s="428"/>
      <c r="I11" s="428"/>
      <c r="L11" s="435"/>
    </row>
    <row r="12" spans="1:12" ht="19.5" customHeight="1">
      <c r="A12" s="427">
        <v>8</v>
      </c>
      <c r="B12" s="428" t="s">
        <v>332</v>
      </c>
      <c r="C12" s="428" t="s">
        <v>327</v>
      </c>
      <c r="D12" s="428"/>
      <c r="E12" s="436" t="s">
        <v>336</v>
      </c>
      <c r="F12" s="434">
        <v>1583289</v>
      </c>
      <c r="G12" s="428"/>
      <c r="H12" s="428"/>
      <c r="I12" s="428"/>
      <c r="L12" s="435"/>
    </row>
    <row r="13" spans="1:12" ht="19.5" customHeight="1">
      <c r="A13" s="427">
        <v>9</v>
      </c>
      <c r="B13" s="428" t="s">
        <v>337</v>
      </c>
      <c r="C13" s="428" t="s">
        <v>327</v>
      </c>
      <c r="D13" s="428"/>
      <c r="E13" s="436" t="s">
        <v>338</v>
      </c>
      <c r="F13" s="434">
        <v>273389</v>
      </c>
      <c r="G13" s="428"/>
      <c r="H13" s="428"/>
      <c r="I13" s="428"/>
      <c r="L13" s="435"/>
    </row>
    <row r="14" spans="1:12" ht="19.5" customHeight="1">
      <c r="A14" s="427">
        <v>10</v>
      </c>
      <c r="B14" s="428" t="s">
        <v>337</v>
      </c>
      <c r="C14" s="428" t="s">
        <v>327</v>
      </c>
      <c r="D14" s="428"/>
      <c r="E14" s="436" t="s">
        <v>339</v>
      </c>
      <c r="F14" s="434">
        <v>944177</v>
      </c>
      <c r="G14" s="428"/>
      <c r="H14" s="428"/>
      <c r="I14" s="428"/>
      <c r="L14" s="435"/>
    </row>
    <row r="15" spans="1:9" ht="19.5" customHeight="1">
      <c r="A15" s="427">
        <v>11</v>
      </c>
      <c r="B15" s="428" t="s">
        <v>337</v>
      </c>
      <c r="C15" s="428" t="s">
        <v>327</v>
      </c>
      <c r="D15" s="428"/>
      <c r="E15" s="436" t="s">
        <v>340</v>
      </c>
      <c r="F15" s="434">
        <v>833334</v>
      </c>
      <c r="G15" s="428"/>
      <c r="H15" s="428"/>
      <c r="I15" s="428"/>
    </row>
    <row r="16" spans="1:9" ht="19.5" customHeight="1">
      <c r="A16" s="427">
        <v>12</v>
      </c>
      <c r="B16" s="428" t="s">
        <v>337</v>
      </c>
      <c r="C16" s="428" t="s">
        <v>327</v>
      </c>
      <c r="D16" s="428"/>
      <c r="E16" s="436" t="s">
        <v>341</v>
      </c>
      <c r="F16" s="434">
        <v>944177</v>
      </c>
      <c r="G16" s="428"/>
      <c r="H16" s="428"/>
      <c r="I16" s="428"/>
    </row>
    <row r="17" spans="1:9" ht="19.5" customHeight="1">
      <c r="A17" s="427">
        <v>13</v>
      </c>
      <c r="B17" s="428" t="s">
        <v>342</v>
      </c>
      <c r="C17" s="428" t="s">
        <v>343</v>
      </c>
      <c r="D17" s="428"/>
      <c r="E17" s="436" t="s">
        <v>344</v>
      </c>
      <c r="F17" s="434">
        <v>1388560</v>
      </c>
      <c r="G17" s="428"/>
      <c r="H17" s="428"/>
      <c r="I17" s="428"/>
    </row>
    <row r="18" spans="1:9" ht="19.5" customHeight="1">
      <c r="A18" s="427">
        <v>14</v>
      </c>
      <c r="B18" s="428" t="s">
        <v>342</v>
      </c>
      <c r="C18" s="428" t="s">
        <v>345</v>
      </c>
      <c r="D18" s="428"/>
      <c r="E18" s="436" t="s">
        <v>346</v>
      </c>
      <c r="F18" s="437">
        <v>1187386</v>
      </c>
      <c r="G18" s="428"/>
      <c r="H18" s="428"/>
      <c r="I18" s="428"/>
    </row>
    <row r="19" spans="1:9" ht="19.5" customHeight="1">
      <c r="A19" s="427">
        <v>15</v>
      </c>
      <c r="B19" s="428" t="s">
        <v>342</v>
      </c>
      <c r="C19" s="428" t="s">
        <v>345</v>
      </c>
      <c r="D19" s="428"/>
      <c r="E19" s="436" t="s">
        <v>347</v>
      </c>
      <c r="F19" s="434">
        <v>2839560</v>
      </c>
      <c r="G19" s="428"/>
      <c r="H19" s="428"/>
      <c r="I19" s="428"/>
    </row>
    <row r="20" spans="1:9" ht="19.5" customHeight="1">
      <c r="A20" s="427">
        <v>16</v>
      </c>
      <c r="B20" s="428" t="s">
        <v>348</v>
      </c>
      <c r="C20" s="428" t="s">
        <v>349</v>
      </c>
      <c r="D20" s="428"/>
      <c r="E20" s="436" t="s">
        <v>350</v>
      </c>
      <c r="F20" s="434">
        <v>1882598.25</v>
      </c>
      <c r="G20" s="428"/>
      <c r="H20" s="428"/>
      <c r="I20" s="428"/>
    </row>
    <row r="21" spans="1:9" ht="19.5" customHeight="1">
      <c r="A21" s="427">
        <v>17</v>
      </c>
      <c r="B21" s="428" t="s">
        <v>348</v>
      </c>
      <c r="C21" s="428" t="s">
        <v>349</v>
      </c>
      <c r="D21" s="428"/>
      <c r="E21" s="436" t="s">
        <v>351</v>
      </c>
      <c r="F21" s="434">
        <v>1882598.25</v>
      </c>
      <c r="G21" s="428"/>
      <c r="H21" s="428"/>
      <c r="I21" s="428"/>
    </row>
    <row r="22" spans="1:9" ht="19.5" customHeight="1">
      <c r="A22" s="427">
        <v>18</v>
      </c>
      <c r="B22" s="428" t="s">
        <v>348</v>
      </c>
      <c r="C22" s="428" t="s">
        <v>349</v>
      </c>
      <c r="D22" s="428"/>
      <c r="E22" s="436" t="s">
        <v>352</v>
      </c>
      <c r="F22" s="434">
        <v>1882598.25</v>
      </c>
      <c r="G22" s="428"/>
      <c r="H22" s="428"/>
      <c r="I22" s="428"/>
    </row>
    <row r="23" spans="1:9" ht="19.5" customHeight="1">
      <c r="A23" s="427">
        <v>19</v>
      </c>
      <c r="B23" s="428" t="s">
        <v>348</v>
      </c>
      <c r="C23" s="428" t="s">
        <v>349</v>
      </c>
      <c r="D23" s="428"/>
      <c r="E23" s="436" t="s">
        <v>353</v>
      </c>
      <c r="F23" s="434">
        <v>1882598.25</v>
      </c>
      <c r="G23" s="428"/>
      <c r="H23" s="428"/>
      <c r="I23" s="428"/>
    </row>
  </sheetData>
  <autoFilter ref="A4:I23"/>
  <mergeCells count="5">
    <mergeCell ref="A3:I3"/>
    <mergeCell ref="C1:I1"/>
    <mergeCell ref="C2:I2"/>
    <mergeCell ref="A1:B1"/>
    <mergeCell ref="A2:B2"/>
  </mergeCells>
  <printOptions/>
  <pageMargins left="0.5" right="0.47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04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00390625" style="0" customWidth="1"/>
    <col min="6" max="6" width="11.140625" style="0" customWidth="1"/>
    <col min="10" max="10" width="10.57421875" style="0" customWidth="1"/>
  </cols>
  <sheetData>
    <row r="2" spans="1:10" ht="12.75">
      <c r="A2" s="6"/>
      <c r="B2" s="130" t="s">
        <v>170</v>
      </c>
      <c r="C2" s="26"/>
      <c r="D2" s="26"/>
      <c r="E2" s="6"/>
      <c r="F2" s="6"/>
      <c r="G2" s="6"/>
      <c r="H2" s="6"/>
      <c r="I2" s="6"/>
      <c r="J2" s="6"/>
    </row>
    <row r="3" spans="1:10" ht="12.75">
      <c r="A3" s="6"/>
      <c r="B3" s="130" t="s">
        <v>171</v>
      </c>
      <c r="C3" s="26"/>
      <c r="D3" s="26"/>
      <c r="E3" s="6"/>
      <c r="F3" s="6"/>
      <c r="G3" s="6"/>
      <c r="H3" s="6"/>
      <c r="I3" s="6"/>
      <c r="J3" s="6"/>
    </row>
    <row r="4" spans="1:10" ht="12.75">
      <c r="A4" s="6"/>
      <c r="B4" s="5"/>
      <c r="C4" s="6"/>
      <c r="D4" s="6"/>
      <c r="E4" s="6"/>
      <c r="F4" s="6"/>
      <c r="G4" s="6"/>
      <c r="H4" s="6"/>
      <c r="I4" s="5" t="s">
        <v>172</v>
      </c>
      <c r="J4" s="6"/>
    </row>
    <row r="5" spans="1:10" ht="12.75">
      <c r="A5" s="6"/>
      <c r="B5" s="5"/>
      <c r="C5" s="6"/>
      <c r="D5" s="6"/>
      <c r="E5" s="6"/>
      <c r="F5" s="6"/>
      <c r="G5" s="6"/>
      <c r="H5" s="6"/>
      <c r="I5" s="6"/>
      <c r="J5" s="6"/>
    </row>
    <row r="6" spans="1:10" ht="12.75">
      <c r="A6" s="131"/>
      <c r="B6" s="131"/>
      <c r="C6" s="131"/>
      <c r="D6" s="131"/>
      <c r="E6" s="131"/>
      <c r="F6" s="131"/>
      <c r="G6" s="131"/>
      <c r="H6" s="131"/>
      <c r="I6" s="132"/>
      <c r="J6" s="133" t="s">
        <v>173</v>
      </c>
    </row>
    <row r="7" spans="1:10" ht="12.75">
      <c r="A7" s="486" t="s">
        <v>174</v>
      </c>
      <c r="B7" s="487"/>
      <c r="C7" s="487"/>
      <c r="D7" s="487"/>
      <c r="E7" s="487"/>
      <c r="F7" s="487"/>
      <c r="G7" s="487"/>
      <c r="H7" s="487"/>
      <c r="I7" s="487"/>
      <c r="J7" s="488"/>
    </row>
    <row r="8" spans="1:10" ht="33" thickBot="1">
      <c r="A8" s="134"/>
      <c r="B8" s="489" t="s">
        <v>175</v>
      </c>
      <c r="C8" s="489"/>
      <c r="D8" s="489"/>
      <c r="E8" s="489"/>
      <c r="F8" s="490"/>
      <c r="G8" s="135" t="s">
        <v>176</v>
      </c>
      <c r="H8" s="135" t="s">
        <v>177</v>
      </c>
      <c r="I8" s="136" t="s">
        <v>178</v>
      </c>
      <c r="J8" s="136" t="s">
        <v>179</v>
      </c>
    </row>
    <row r="9" spans="1:10" ht="12.75">
      <c r="A9" s="137">
        <v>1</v>
      </c>
      <c r="B9" s="491" t="s">
        <v>180</v>
      </c>
      <c r="C9" s="480"/>
      <c r="D9" s="480"/>
      <c r="E9" s="480"/>
      <c r="F9" s="480"/>
      <c r="G9" s="138">
        <v>70</v>
      </c>
      <c r="H9" s="138">
        <v>11100</v>
      </c>
      <c r="I9" s="139"/>
      <c r="J9" s="140"/>
    </row>
    <row r="10" spans="1:10" ht="25.5">
      <c r="A10" s="141" t="s">
        <v>181</v>
      </c>
      <c r="B10" s="481" t="s">
        <v>182</v>
      </c>
      <c r="C10" s="481"/>
      <c r="D10" s="481"/>
      <c r="E10" s="481"/>
      <c r="F10" s="482"/>
      <c r="G10" s="142" t="s">
        <v>183</v>
      </c>
      <c r="H10" s="142">
        <v>11101</v>
      </c>
      <c r="I10" s="143"/>
      <c r="J10" s="144"/>
    </row>
    <row r="11" spans="1:10" ht="12.75">
      <c r="A11" s="145" t="s">
        <v>184</v>
      </c>
      <c r="B11" s="481" t="s">
        <v>185</v>
      </c>
      <c r="C11" s="481"/>
      <c r="D11" s="481"/>
      <c r="E11" s="481"/>
      <c r="F11" s="482"/>
      <c r="G11" s="142">
        <v>704</v>
      </c>
      <c r="H11" s="142">
        <v>11102</v>
      </c>
      <c r="I11" s="143"/>
      <c r="J11" s="144"/>
    </row>
    <row r="12" spans="1:10" ht="12.75">
      <c r="A12" s="145" t="s">
        <v>186</v>
      </c>
      <c r="B12" s="481" t="s">
        <v>187</v>
      </c>
      <c r="C12" s="481"/>
      <c r="D12" s="481"/>
      <c r="E12" s="481"/>
      <c r="F12" s="482"/>
      <c r="G12" s="146">
        <v>705</v>
      </c>
      <c r="H12" s="142">
        <v>11103</v>
      </c>
      <c r="I12" s="143">
        <v>583345</v>
      </c>
      <c r="J12" s="144">
        <f>140+959</f>
        <v>1099</v>
      </c>
    </row>
    <row r="13" spans="1:10" ht="12.75">
      <c r="A13" s="147">
        <v>2</v>
      </c>
      <c r="B13" s="429" t="s">
        <v>188</v>
      </c>
      <c r="C13" s="429"/>
      <c r="D13" s="429"/>
      <c r="E13" s="429"/>
      <c r="F13" s="430"/>
      <c r="G13" s="148">
        <v>708</v>
      </c>
      <c r="H13" s="149">
        <v>11104</v>
      </c>
      <c r="I13" s="143"/>
      <c r="J13" s="144"/>
    </row>
    <row r="14" spans="1:10" ht="12.75">
      <c r="A14" s="150" t="s">
        <v>181</v>
      </c>
      <c r="B14" s="481" t="s">
        <v>189</v>
      </c>
      <c r="C14" s="481"/>
      <c r="D14" s="481"/>
      <c r="E14" s="481"/>
      <c r="F14" s="482"/>
      <c r="G14" s="142">
        <v>7081</v>
      </c>
      <c r="H14" s="151">
        <v>111041</v>
      </c>
      <c r="I14" s="143"/>
      <c r="J14" s="144"/>
    </row>
    <row r="15" spans="1:10" ht="12.75">
      <c r="A15" s="150" t="s">
        <v>190</v>
      </c>
      <c r="B15" s="481" t="s">
        <v>191</v>
      </c>
      <c r="C15" s="481"/>
      <c r="D15" s="481"/>
      <c r="E15" s="481"/>
      <c r="F15" s="482"/>
      <c r="G15" s="142">
        <v>7082</v>
      </c>
      <c r="H15" s="151">
        <v>111042</v>
      </c>
      <c r="I15" s="143"/>
      <c r="J15" s="144"/>
    </row>
    <row r="16" spans="1:10" ht="12.75">
      <c r="A16" s="150" t="s">
        <v>192</v>
      </c>
      <c r="B16" s="481" t="s">
        <v>193</v>
      </c>
      <c r="C16" s="481"/>
      <c r="D16" s="481"/>
      <c r="E16" s="481"/>
      <c r="F16" s="482"/>
      <c r="G16" s="142">
        <v>7083</v>
      </c>
      <c r="H16" s="151">
        <v>111043</v>
      </c>
      <c r="I16" s="143"/>
      <c r="J16" s="144"/>
    </row>
    <row r="17" spans="1:10" ht="12.75">
      <c r="A17" s="152">
        <v>3</v>
      </c>
      <c r="B17" s="429" t="s">
        <v>194</v>
      </c>
      <c r="C17" s="429"/>
      <c r="D17" s="429"/>
      <c r="E17" s="429"/>
      <c r="F17" s="430"/>
      <c r="G17" s="148">
        <v>71</v>
      </c>
      <c r="H17" s="149">
        <v>11201</v>
      </c>
      <c r="I17" s="143"/>
      <c r="J17" s="144"/>
    </row>
    <row r="18" spans="1:10" ht="12.75">
      <c r="A18" s="153"/>
      <c r="B18" s="431" t="s">
        <v>195</v>
      </c>
      <c r="C18" s="431"/>
      <c r="D18" s="431"/>
      <c r="E18" s="431"/>
      <c r="F18" s="432"/>
      <c r="G18" s="154"/>
      <c r="H18" s="142">
        <v>112011</v>
      </c>
      <c r="I18" s="143"/>
      <c r="J18" s="144"/>
    </row>
    <row r="19" spans="1:10" ht="12.75">
      <c r="A19" s="153"/>
      <c r="B19" s="431" t="s">
        <v>196</v>
      </c>
      <c r="C19" s="431"/>
      <c r="D19" s="431"/>
      <c r="E19" s="431"/>
      <c r="F19" s="432"/>
      <c r="G19" s="154"/>
      <c r="H19" s="142">
        <v>112012</v>
      </c>
      <c r="I19" s="143"/>
      <c r="J19" s="144"/>
    </row>
    <row r="20" spans="1:10" ht="12.75">
      <c r="A20" s="156">
        <v>4</v>
      </c>
      <c r="B20" s="429" t="s">
        <v>197</v>
      </c>
      <c r="C20" s="429"/>
      <c r="D20" s="429"/>
      <c r="E20" s="429"/>
      <c r="F20" s="430"/>
      <c r="G20" s="157">
        <v>72</v>
      </c>
      <c r="H20" s="158">
        <v>11300</v>
      </c>
      <c r="I20" s="143"/>
      <c r="J20" s="144"/>
    </row>
    <row r="21" spans="1:10" ht="12.75">
      <c r="A21" s="145"/>
      <c r="B21" s="524" t="s">
        <v>198</v>
      </c>
      <c r="C21" s="525"/>
      <c r="D21" s="525"/>
      <c r="E21" s="525"/>
      <c r="F21" s="525"/>
      <c r="G21" s="65"/>
      <c r="H21" s="159">
        <v>11301</v>
      </c>
      <c r="I21" s="143"/>
      <c r="J21" s="144"/>
    </row>
    <row r="22" spans="1:10" ht="12.75">
      <c r="A22" s="160">
        <v>5</v>
      </c>
      <c r="B22" s="430" t="s">
        <v>199</v>
      </c>
      <c r="C22" s="526"/>
      <c r="D22" s="526"/>
      <c r="E22" s="526"/>
      <c r="F22" s="526"/>
      <c r="G22" s="161">
        <v>73</v>
      </c>
      <c r="H22" s="161">
        <v>11400</v>
      </c>
      <c r="I22" s="143"/>
      <c r="J22" s="144"/>
    </row>
    <row r="23" spans="1:10" ht="12.75">
      <c r="A23" s="162">
        <v>6</v>
      </c>
      <c r="B23" s="430" t="s">
        <v>200</v>
      </c>
      <c r="C23" s="526"/>
      <c r="D23" s="526"/>
      <c r="E23" s="526"/>
      <c r="F23" s="526"/>
      <c r="G23" s="161">
        <v>75</v>
      </c>
      <c r="H23" s="163">
        <v>11500</v>
      </c>
      <c r="I23" s="143"/>
      <c r="J23" s="144"/>
    </row>
    <row r="24" spans="1:10" ht="12.75">
      <c r="A24" s="160">
        <v>7</v>
      </c>
      <c r="B24" s="429" t="s">
        <v>201</v>
      </c>
      <c r="C24" s="429"/>
      <c r="D24" s="429"/>
      <c r="E24" s="429"/>
      <c r="F24" s="430"/>
      <c r="G24" s="148">
        <v>77</v>
      </c>
      <c r="H24" s="148">
        <v>11600</v>
      </c>
      <c r="I24" s="143">
        <v>216</v>
      </c>
      <c r="J24" s="144">
        <v>135</v>
      </c>
    </row>
    <row r="25" spans="1:10" ht="13.5" thickBot="1">
      <c r="A25" s="164" t="s">
        <v>202</v>
      </c>
      <c r="B25" s="527" t="s">
        <v>203</v>
      </c>
      <c r="C25" s="527"/>
      <c r="D25" s="527"/>
      <c r="E25" s="527"/>
      <c r="F25" s="527"/>
      <c r="G25" s="165"/>
      <c r="H25" s="165">
        <v>11800</v>
      </c>
      <c r="I25" s="166">
        <f>I12+I24</f>
        <v>583561</v>
      </c>
      <c r="J25" s="166">
        <f>J12+J24</f>
        <v>1234</v>
      </c>
    </row>
    <row r="26" spans="1:10" ht="12.75">
      <c r="A26" s="167"/>
      <c r="B26" s="168"/>
      <c r="C26" s="168"/>
      <c r="D26" s="168"/>
      <c r="E26" s="168"/>
      <c r="F26" s="168"/>
      <c r="G26" s="168"/>
      <c r="H26" s="168"/>
      <c r="I26" s="169"/>
      <c r="J26" s="169"/>
    </row>
    <row r="27" spans="1:10" ht="12.75">
      <c r="A27" s="167"/>
      <c r="B27" s="168"/>
      <c r="C27" s="168"/>
      <c r="D27" s="168"/>
      <c r="E27" s="168"/>
      <c r="F27" s="168"/>
      <c r="G27" s="168"/>
      <c r="H27" s="168"/>
      <c r="I27" s="169"/>
      <c r="J27" s="169"/>
    </row>
    <row r="28" spans="1:10" ht="12.75">
      <c r="A28" s="167"/>
      <c r="B28" s="168"/>
      <c r="C28" s="168"/>
      <c r="D28" s="168"/>
      <c r="E28" s="168"/>
      <c r="F28" s="168"/>
      <c r="G28" s="168"/>
      <c r="H28" s="168"/>
      <c r="I28" s="169"/>
      <c r="J28" s="169"/>
    </row>
    <row r="29" spans="1:10" ht="12.75">
      <c r="A29" s="167"/>
      <c r="B29" s="168"/>
      <c r="C29" s="168"/>
      <c r="D29" s="168"/>
      <c r="E29" s="168"/>
      <c r="F29" s="168"/>
      <c r="G29" s="168"/>
      <c r="H29" s="168"/>
      <c r="I29" s="169" t="s">
        <v>204</v>
      </c>
      <c r="J29" s="169"/>
    </row>
    <row r="30" spans="1:10" ht="12.75">
      <c r="A30" s="167"/>
      <c r="B30" s="168"/>
      <c r="C30" s="168"/>
      <c r="D30" s="168"/>
      <c r="E30" s="168"/>
      <c r="F30" s="168"/>
      <c r="G30" s="168"/>
      <c r="H30" s="168"/>
      <c r="I30" s="169"/>
      <c r="J30" s="169"/>
    </row>
    <row r="31" spans="1:10" ht="12.75">
      <c r="A31" s="167"/>
      <c r="B31" s="168"/>
      <c r="C31" s="168"/>
      <c r="D31" s="168"/>
      <c r="E31" s="168"/>
      <c r="F31" s="168"/>
      <c r="G31" s="168"/>
      <c r="H31" s="168"/>
      <c r="I31" s="169"/>
      <c r="J31" s="169"/>
    </row>
    <row r="32" spans="1:10" ht="12.75">
      <c r="A32" s="167"/>
      <c r="B32" s="168"/>
      <c r="C32" s="168"/>
      <c r="D32" s="168"/>
      <c r="E32" s="168"/>
      <c r="F32" s="168"/>
      <c r="G32" s="168"/>
      <c r="H32" s="168"/>
      <c r="I32" s="169"/>
      <c r="J32" s="169"/>
    </row>
    <row r="33" spans="1:10" ht="12.75">
      <c r="A33" s="167"/>
      <c r="B33" s="168"/>
      <c r="C33" s="168"/>
      <c r="D33" s="168"/>
      <c r="E33" s="168"/>
      <c r="F33" s="168"/>
      <c r="G33" s="168"/>
      <c r="H33" s="168"/>
      <c r="I33" s="169"/>
      <c r="J33" s="169"/>
    </row>
    <row r="34" spans="1:10" ht="12.75">
      <c r="A34" s="167"/>
      <c r="B34" s="168"/>
      <c r="C34" s="168"/>
      <c r="D34" s="168"/>
      <c r="E34" s="168"/>
      <c r="F34" s="168"/>
      <c r="G34" s="168"/>
      <c r="H34" s="168"/>
      <c r="I34" s="169"/>
      <c r="J34" s="169"/>
    </row>
    <row r="35" spans="1:10" ht="12.75">
      <c r="A35" s="167"/>
      <c r="B35" s="168"/>
      <c r="C35" s="168"/>
      <c r="D35" s="168"/>
      <c r="E35" s="168"/>
      <c r="F35" s="168"/>
      <c r="G35" s="168"/>
      <c r="H35" s="168"/>
      <c r="I35" s="169"/>
      <c r="J35" s="169"/>
    </row>
    <row r="36" spans="1:10" ht="12.75">
      <c r="A36" s="167"/>
      <c r="B36" s="168"/>
      <c r="C36" s="168"/>
      <c r="D36" s="168"/>
      <c r="E36" s="168"/>
      <c r="F36" s="168"/>
      <c r="G36" s="168"/>
      <c r="H36" s="168"/>
      <c r="I36" s="169"/>
      <c r="J36" s="169"/>
    </row>
    <row r="37" spans="1:10" ht="12.75">
      <c r="A37" s="167"/>
      <c r="B37" s="168"/>
      <c r="C37" s="168"/>
      <c r="D37" s="168"/>
      <c r="E37" s="168"/>
      <c r="F37" s="168"/>
      <c r="G37" s="168"/>
      <c r="H37" s="168"/>
      <c r="I37" s="169"/>
      <c r="J37" s="169"/>
    </row>
    <row r="38" spans="1:10" ht="12.75">
      <c r="A38" s="167"/>
      <c r="B38" s="168"/>
      <c r="C38" s="168"/>
      <c r="D38" s="168"/>
      <c r="E38" s="168"/>
      <c r="F38" s="168"/>
      <c r="G38" s="168"/>
      <c r="H38" s="168"/>
      <c r="I38" s="169"/>
      <c r="J38" s="169"/>
    </row>
    <row r="39" spans="1:10" ht="12.75">
      <c r="A39" s="167"/>
      <c r="B39" s="168"/>
      <c r="C39" s="168"/>
      <c r="D39" s="168"/>
      <c r="E39" s="168"/>
      <c r="F39" s="168"/>
      <c r="G39" s="168"/>
      <c r="H39" s="168"/>
      <c r="I39" s="169"/>
      <c r="J39" s="169"/>
    </row>
    <row r="40" spans="1:10" ht="12.75">
      <c r="A40" s="167"/>
      <c r="B40" s="168"/>
      <c r="C40" s="168"/>
      <c r="D40" s="168"/>
      <c r="E40" s="168"/>
      <c r="F40" s="168"/>
      <c r="G40" s="168"/>
      <c r="H40" s="168"/>
      <c r="I40" s="169"/>
      <c r="J40" s="169"/>
    </row>
    <row r="41" spans="1:10" ht="12.75">
      <c r="A41" s="167"/>
      <c r="B41" s="168"/>
      <c r="C41" s="168"/>
      <c r="D41" s="168"/>
      <c r="E41" s="168"/>
      <c r="F41" s="168"/>
      <c r="G41" s="168"/>
      <c r="H41" s="168"/>
      <c r="I41" s="169"/>
      <c r="J41" s="169"/>
    </row>
    <row r="42" spans="1:10" ht="12.75">
      <c r="A42" s="167"/>
      <c r="B42" s="168"/>
      <c r="C42" s="168"/>
      <c r="D42" s="168"/>
      <c r="E42" s="168"/>
      <c r="F42" s="168"/>
      <c r="G42" s="168"/>
      <c r="H42" s="168"/>
      <c r="I42" s="169"/>
      <c r="J42" s="169"/>
    </row>
    <row r="43" spans="1:10" ht="12.75">
      <c r="A43" s="167"/>
      <c r="B43" s="168"/>
      <c r="C43" s="168"/>
      <c r="D43" s="168"/>
      <c r="E43" s="168"/>
      <c r="F43" s="168"/>
      <c r="G43" s="168"/>
      <c r="H43" s="168"/>
      <c r="I43" s="169"/>
      <c r="J43" s="169"/>
    </row>
    <row r="44" spans="1:10" ht="12.75">
      <c r="A44" s="167"/>
      <c r="B44" s="168"/>
      <c r="C44" s="168"/>
      <c r="D44" s="168"/>
      <c r="E44" s="168"/>
      <c r="F44" s="168"/>
      <c r="G44" s="168"/>
      <c r="H44" s="168"/>
      <c r="I44" s="169"/>
      <c r="J44" s="169"/>
    </row>
    <row r="45" spans="1:10" ht="12.75">
      <c r="A45" s="167"/>
      <c r="B45" s="168"/>
      <c r="C45" s="168"/>
      <c r="D45" s="168"/>
      <c r="E45" s="168"/>
      <c r="F45" s="168"/>
      <c r="G45" s="168"/>
      <c r="H45" s="168"/>
      <c r="I45" s="169"/>
      <c r="J45" s="169"/>
    </row>
    <row r="46" spans="1:10" ht="12.75">
      <c r="A46" s="167"/>
      <c r="B46" s="168"/>
      <c r="C46" s="168"/>
      <c r="D46" s="168"/>
      <c r="E46" s="168"/>
      <c r="F46" s="168"/>
      <c r="G46" s="168"/>
      <c r="H46" s="168"/>
      <c r="I46" s="169"/>
      <c r="J46" s="169"/>
    </row>
    <row r="47" spans="1:10" ht="12.75">
      <c r="A47" s="167"/>
      <c r="B47" s="168"/>
      <c r="C47" s="168"/>
      <c r="D47" s="168"/>
      <c r="E47" s="168"/>
      <c r="F47" s="168"/>
      <c r="G47" s="168"/>
      <c r="H47" s="168"/>
      <c r="I47" s="169"/>
      <c r="J47" s="169"/>
    </row>
    <row r="48" spans="1:10" ht="12.75">
      <c r="A48" s="167"/>
      <c r="B48" s="168"/>
      <c r="C48" s="168"/>
      <c r="D48" s="168"/>
      <c r="E48" s="168"/>
      <c r="F48" s="168"/>
      <c r="G48" s="168"/>
      <c r="H48" s="168"/>
      <c r="I48" s="169"/>
      <c r="J48" s="169"/>
    </row>
    <row r="49" spans="1:10" ht="12.75">
      <c r="A49" s="167"/>
      <c r="B49" s="168"/>
      <c r="C49" s="168"/>
      <c r="D49" s="168"/>
      <c r="E49" s="168"/>
      <c r="F49" s="168"/>
      <c r="G49" s="168"/>
      <c r="H49" s="168"/>
      <c r="I49" s="169"/>
      <c r="J49" s="169"/>
    </row>
    <row r="50" spans="1:10" ht="12.75">
      <c r="A50" s="167"/>
      <c r="B50" s="168"/>
      <c r="C50" s="168"/>
      <c r="D50" s="168"/>
      <c r="E50" s="168"/>
      <c r="F50" s="168"/>
      <c r="G50" s="168"/>
      <c r="H50" s="168"/>
      <c r="I50" s="169"/>
      <c r="J50" s="169"/>
    </row>
    <row r="51" spans="1:10" ht="12.75">
      <c r="A51" s="167"/>
      <c r="B51" s="168"/>
      <c r="C51" s="168"/>
      <c r="D51" s="168"/>
      <c r="E51" s="168"/>
      <c r="F51" s="168"/>
      <c r="G51" s="168"/>
      <c r="H51" s="168"/>
      <c r="I51" s="169"/>
      <c r="J51" s="169"/>
    </row>
    <row r="52" spans="1:10" ht="12.75">
      <c r="A52" s="167"/>
      <c r="B52" s="168"/>
      <c r="C52" s="168"/>
      <c r="D52" s="168"/>
      <c r="E52" s="168"/>
      <c r="F52" s="168"/>
      <c r="G52" s="168"/>
      <c r="H52" s="168"/>
      <c r="I52" s="169"/>
      <c r="J52" s="169"/>
    </row>
    <row r="53" spans="1:10" ht="12.75">
      <c r="A53" s="167"/>
      <c r="B53" s="168"/>
      <c r="C53" s="168"/>
      <c r="D53" s="168"/>
      <c r="E53" s="168"/>
      <c r="F53" s="168"/>
      <c r="G53" s="168"/>
      <c r="H53" s="168"/>
      <c r="I53" s="169"/>
      <c r="J53" s="169"/>
    </row>
    <row r="54" spans="1:10" ht="12.75">
      <c r="A54" s="167"/>
      <c r="B54" s="168"/>
      <c r="C54" s="168"/>
      <c r="D54" s="168"/>
      <c r="E54" s="168"/>
      <c r="F54" s="168"/>
      <c r="G54" s="168"/>
      <c r="H54" s="168"/>
      <c r="I54" s="169"/>
      <c r="J54" s="169"/>
    </row>
    <row r="55" spans="1:10" ht="12.75">
      <c r="A55" s="167"/>
      <c r="B55" s="168"/>
      <c r="C55" s="168"/>
      <c r="D55" s="168"/>
      <c r="E55" s="168"/>
      <c r="F55" s="168"/>
      <c r="G55" s="168"/>
      <c r="H55" s="168"/>
      <c r="I55" s="169"/>
      <c r="J55" s="169"/>
    </row>
    <row r="56" spans="1:10" ht="12.75">
      <c r="A56" s="6"/>
      <c r="B56" s="130" t="s">
        <v>170</v>
      </c>
      <c r="C56" s="26"/>
      <c r="D56" s="26"/>
      <c r="E56" s="6"/>
      <c r="F56" s="6"/>
      <c r="G56" s="6"/>
      <c r="H56" s="6"/>
      <c r="I56" s="6"/>
      <c r="J56" s="6"/>
    </row>
    <row r="57" spans="1:10" ht="12.75">
      <c r="A57" s="6"/>
      <c r="B57" s="130" t="s">
        <v>171</v>
      </c>
      <c r="C57" s="26"/>
      <c r="D57" s="26"/>
      <c r="E57" s="6"/>
      <c r="F57" s="6"/>
      <c r="G57" s="6"/>
      <c r="H57" s="6"/>
      <c r="I57" s="6"/>
      <c r="J57" s="6"/>
    </row>
    <row r="58" spans="1:10" ht="12.75">
      <c r="A58" s="6"/>
      <c r="B58" s="5"/>
      <c r="C58" s="6"/>
      <c r="D58" s="6"/>
      <c r="E58" s="6"/>
      <c r="F58" s="6"/>
      <c r="G58" s="6"/>
      <c r="H58" s="6"/>
      <c r="I58" s="5" t="s">
        <v>205</v>
      </c>
      <c r="J58" s="6"/>
    </row>
    <row r="59" spans="1:10" ht="12.75">
      <c r="A59" s="131"/>
      <c r="B59" s="131"/>
      <c r="C59" s="131"/>
      <c r="D59" s="131"/>
      <c r="E59" s="131"/>
      <c r="F59" s="131"/>
      <c r="G59" s="131"/>
      <c r="H59" s="131"/>
      <c r="I59" s="132"/>
      <c r="J59" s="133" t="s">
        <v>173</v>
      </c>
    </row>
    <row r="60" spans="1:10" ht="12.75">
      <c r="A60" s="486" t="s">
        <v>174</v>
      </c>
      <c r="B60" s="487"/>
      <c r="C60" s="487"/>
      <c r="D60" s="487"/>
      <c r="E60" s="487"/>
      <c r="F60" s="487"/>
      <c r="G60" s="487"/>
      <c r="H60" s="487"/>
      <c r="I60" s="487"/>
      <c r="J60" s="488"/>
    </row>
    <row r="61" spans="1:10" ht="33" thickBot="1">
      <c r="A61" s="170"/>
      <c r="B61" s="528" t="s">
        <v>206</v>
      </c>
      <c r="C61" s="529"/>
      <c r="D61" s="529"/>
      <c r="E61" s="529"/>
      <c r="F61" s="530"/>
      <c r="G61" s="171" t="s">
        <v>176</v>
      </c>
      <c r="H61" s="171" t="s">
        <v>177</v>
      </c>
      <c r="I61" s="172" t="s">
        <v>178</v>
      </c>
      <c r="J61" s="172" t="s">
        <v>179</v>
      </c>
    </row>
    <row r="62" spans="1:10" ht="12.75">
      <c r="A62" s="173">
        <v>1</v>
      </c>
      <c r="B62" s="531" t="s">
        <v>207</v>
      </c>
      <c r="C62" s="532"/>
      <c r="D62" s="532"/>
      <c r="E62" s="532"/>
      <c r="F62" s="532"/>
      <c r="G62" s="174">
        <v>60</v>
      </c>
      <c r="H62" s="174">
        <v>12100</v>
      </c>
      <c r="I62" s="175">
        <f>I64+I67</f>
        <v>539773.5</v>
      </c>
      <c r="J62" s="175">
        <f>J64+J67</f>
        <v>887034</v>
      </c>
    </row>
    <row r="63" spans="1:10" ht="12.75">
      <c r="A63" s="176" t="s">
        <v>208</v>
      </c>
      <c r="B63" s="533" t="s">
        <v>209</v>
      </c>
      <c r="C63" s="533" t="s">
        <v>210</v>
      </c>
      <c r="D63" s="533"/>
      <c r="E63" s="533"/>
      <c r="F63" s="533"/>
      <c r="G63" s="180" t="s">
        <v>211</v>
      </c>
      <c r="H63" s="180">
        <v>12101</v>
      </c>
      <c r="I63" s="177"/>
      <c r="J63" s="181"/>
    </row>
    <row r="64" spans="1:10" ht="12.75">
      <c r="A64" s="176" t="s">
        <v>184</v>
      </c>
      <c r="B64" s="533" t="s">
        <v>212</v>
      </c>
      <c r="C64" s="533" t="s">
        <v>210</v>
      </c>
      <c r="D64" s="533"/>
      <c r="E64" s="533"/>
      <c r="F64" s="533"/>
      <c r="G64" s="180"/>
      <c r="H64" s="155">
        <v>12102</v>
      </c>
      <c r="I64" s="182">
        <f>I65+I66</f>
        <v>532716</v>
      </c>
      <c r="J64" s="182">
        <f>J65+J66</f>
        <v>880219</v>
      </c>
    </row>
    <row r="65" spans="1:10" ht="12.75">
      <c r="A65" s="176" t="s">
        <v>186</v>
      </c>
      <c r="B65" s="533" t="s">
        <v>213</v>
      </c>
      <c r="C65" s="533" t="s">
        <v>210</v>
      </c>
      <c r="D65" s="533"/>
      <c r="E65" s="533"/>
      <c r="F65" s="533"/>
      <c r="G65" s="180" t="s">
        <v>214</v>
      </c>
      <c r="H65" s="180">
        <v>12103</v>
      </c>
      <c r="I65" s="129">
        <f>586604+26</f>
        <v>586630</v>
      </c>
      <c r="J65" s="183">
        <v>822775</v>
      </c>
    </row>
    <row r="66" spans="1:10" ht="12.75">
      <c r="A66" s="176" t="s">
        <v>215</v>
      </c>
      <c r="B66" s="534" t="s">
        <v>216</v>
      </c>
      <c r="C66" s="533" t="s">
        <v>210</v>
      </c>
      <c r="D66" s="533"/>
      <c r="E66" s="533"/>
      <c r="F66" s="533"/>
      <c r="G66" s="180"/>
      <c r="H66" s="155">
        <v>12104</v>
      </c>
      <c r="I66" s="184">
        <f>-26-53888</f>
        <v>-53914</v>
      </c>
      <c r="J66" s="183">
        <f>57306+138</f>
        <v>57444</v>
      </c>
    </row>
    <row r="67" spans="1:10" ht="12.75">
      <c r="A67" s="176" t="s">
        <v>217</v>
      </c>
      <c r="B67" s="533" t="s">
        <v>218</v>
      </c>
      <c r="C67" s="533" t="s">
        <v>210</v>
      </c>
      <c r="D67" s="533"/>
      <c r="E67" s="533"/>
      <c r="F67" s="533"/>
      <c r="G67" s="180" t="s">
        <v>219</v>
      </c>
      <c r="H67" s="155">
        <v>12105</v>
      </c>
      <c r="I67" s="184">
        <f>6663+12.5+382</f>
        <v>7057.5</v>
      </c>
      <c r="J67" s="183">
        <f>450+6365</f>
        <v>6815</v>
      </c>
    </row>
    <row r="68" spans="1:10" ht="12.75">
      <c r="A68" s="185">
        <v>2</v>
      </c>
      <c r="B68" s="535" t="s">
        <v>220</v>
      </c>
      <c r="C68" s="535"/>
      <c r="D68" s="535"/>
      <c r="E68" s="535"/>
      <c r="F68" s="535"/>
      <c r="G68" s="178">
        <v>64</v>
      </c>
      <c r="H68" s="178">
        <v>12200</v>
      </c>
      <c r="I68" s="186">
        <f>I69+I70</f>
        <v>9290</v>
      </c>
      <c r="J68" s="186">
        <f>J69+J70</f>
        <v>7154</v>
      </c>
    </row>
    <row r="69" spans="1:10" ht="12.75">
      <c r="A69" s="187" t="s">
        <v>221</v>
      </c>
      <c r="B69" s="535" t="s">
        <v>222</v>
      </c>
      <c r="C69" s="536"/>
      <c r="D69" s="536"/>
      <c r="E69" s="536"/>
      <c r="F69" s="536"/>
      <c r="G69" s="155">
        <v>641</v>
      </c>
      <c r="H69" s="155">
        <v>12201</v>
      </c>
      <c r="I69" s="184">
        <v>8084</v>
      </c>
      <c r="J69" s="183">
        <v>6052</v>
      </c>
    </row>
    <row r="70" spans="1:10" ht="12.75">
      <c r="A70" s="187" t="s">
        <v>223</v>
      </c>
      <c r="B70" s="536" t="s">
        <v>224</v>
      </c>
      <c r="C70" s="536"/>
      <c r="D70" s="536"/>
      <c r="E70" s="536"/>
      <c r="F70" s="536"/>
      <c r="G70" s="155">
        <v>644</v>
      </c>
      <c r="H70" s="155">
        <v>12202</v>
      </c>
      <c r="I70" s="184">
        <v>1206</v>
      </c>
      <c r="J70" s="183">
        <v>1102</v>
      </c>
    </row>
    <row r="71" spans="1:10" ht="12.75">
      <c r="A71" s="185">
        <v>3</v>
      </c>
      <c r="B71" s="535" t="s">
        <v>225</v>
      </c>
      <c r="C71" s="535"/>
      <c r="D71" s="535"/>
      <c r="E71" s="535"/>
      <c r="F71" s="535"/>
      <c r="G71" s="178">
        <v>68</v>
      </c>
      <c r="H71" s="178">
        <v>12300</v>
      </c>
      <c r="I71" s="184"/>
      <c r="J71" s="183"/>
    </row>
    <row r="72" spans="1:10" ht="12.75">
      <c r="A72" s="185">
        <v>4</v>
      </c>
      <c r="B72" s="535" t="s">
        <v>226</v>
      </c>
      <c r="C72" s="535"/>
      <c r="D72" s="535"/>
      <c r="E72" s="535"/>
      <c r="F72" s="535"/>
      <c r="G72" s="178">
        <v>61</v>
      </c>
      <c r="H72" s="178">
        <v>12400</v>
      </c>
      <c r="I72" s="188">
        <f>I76+I77+I78+I79+I82+I83+I85+I88+I87+I91</f>
        <v>5802.2</v>
      </c>
      <c r="J72" s="188">
        <f>J76+J77+J78+J79+J80+J82+J83+J87+J89+J91+J92</f>
        <v>13341</v>
      </c>
    </row>
    <row r="73" spans="1:10" ht="12.75">
      <c r="A73" s="187" t="s">
        <v>181</v>
      </c>
      <c r="B73" s="537" t="s">
        <v>227</v>
      </c>
      <c r="C73" s="537"/>
      <c r="D73" s="537"/>
      <c r="E73" s="537"/>
      <c r="F73" s="537"/>
      <c r="G73" s="180"/>
      <c r="H73" s="180">
        <v>12401</v>
      </c>
      <c r="I73" s="184"/>
      <c r="J73" s="183"/>
    </row>
    <row r="74" spans="1:10" ht="12.75">
      <c r="A74" s="187" t="s">
        <v>190</v>
      </c>
      <c r="B74" s="537" t="s">
        <v>228</v>
      </c>
      <c r="C74" s="537"/>
      <c r="D74" s="537"/>
      <c r="E74" s="537"/>
      <c r="F74" s="537"/>
      <c r="G74" s="177">
        <v>611</v>
      </c>
      <c r="H74" s="180">
        <v>12402</v>
      </c>
      <c r="I74" s="184"/>
      <c r="J74" s="183"/>
    </row>
    <row r="75" spans="1:10" ht="12.75">
      <c r="A75" s="187" t="s">
        <v>192</v>
      </c>
      <c r="B75" s="537" t="s">
        <v>229</v>
      </c>
      <c r="C75" s="537"/>
      <c r="D75" s="537"/>
      <c r="E75" s="537"/>
      <c r="F75" s="537"/>
      <c r="G75" s="180">
        <v>613</v>
      </c>
      <c r="H75" s="180">
        <v>12403</v>
      </c>
      <c r="I75" s="184"/>
      <c r="J75" s="183"/>
    </row>
    <row r="76" spans="1:10" ht="12.75">
      <c r="A76" s="187" t="s">
        <v>230</v>
      </c>
      <c r="B76" s="537" t="s">
        <v>231</v>
      </c>
      <c r="C76" s="537"/>
      <c r="D76" s="537"/>
      <c r="E76" s="537"/>
      <c r="F76" s="537"/>
      <c r="G76" s="177">
        <v>615</v>
      </c>
      <c r="H76" s="180">
        <v>12404</v>
      </c>
      <c r="I76" s="189">
        <f>19+209</f>
        <v>228</v>
      </c>
      <c r="J76" s="190">
        <f>939+63</f>
        <v>1002</v>
      </c>
    </row>
    <row r="77" spans="1:10" ht="12.75">
      <c r="A77" s="187" t="s">
        <v>232</v>
      </c>
      <c r="B77" s="537" t="s">
        <v>233</v>
      </c>
      <c r="C77" s="537"/>
      <c r="D77" s="537"/>
      <c r="E77" s="537"/>
      <c r="F77" s="537"/>
      <c r="G77" s="177">
        <v>616</v>
      </c>
      <c r="H77" s="180">
        <v>12405</v>
      </c>
      <c r="I77" s="184">
        <f>1268</f>
        <v>1268</v>
      </c>
      <c r="J77" s="183">
        <v>2012</v>
      </c>
    </row>
    <row r="78" spans="1:10" ht="12.75">
      <c r="A78" s="187" t="s">
        <v>234</v>
      </c>
      <c r="B78" s="537" t="s">
        <v>235</v>
      </c>
      <c r="C78" s="537"/>
      <c r="D78" s="537"/>
      <c r="E78" s="537"/>
      <c r="F78" s="537"/>
      <c r="G78" s="177">
        <v>617</v>
      </c>
      <c r="H78" s="180">
        <v>12406</v>
      </c>
      <c r="I78" s="184">
        <f>358+353</f>
        <v>711</v>
      </c>
      <c r="J78" s="183">
        <v>1889</v>
      </c>
    </row>
    <row r="79" spans="1:10" ht="12.75">
      <c r="A79" s="187" t="s">
        <v>236</v>
      </c>
      <c r="B79" s="533" t="s">
        <v>237</v>
      </c>
      <c r="C79" s="533" t="s">
        <v>210</v>
      </c>
      <c r="D79" s="533"/>
      <c r="E79" s="533"/>
      <c r="F79" s="533"/>
      <c r="G79" s="177">
        <v>618</v>
      </c>
      <c r="H79" s="180">
        <v>12407</v>
      </c>
      <c r="I79" s="184">
        <f>29.4</f>
        <v>29.4</v>
      </c>
      <c r="J79" s="183">
        <f>101+23+14+93+280+840</f>
        <v>1351</v>
      </c>
    </row>
    <row r="80" spans="1:10" ht="12.75">
      <c r="A80" s="187" t="s">
        <v>238</v>
      </c>
      <c r="B80" s="533" t="s">
        <v>239</v>
      </c>
      <c r="C80" s="533"/>
      <c r="D80" s="533"/>
      <c r="E80" s="533"/>
      <c r="F80" s="533"/>
      <c r="G80" s="177">
        <v>623</v>
      </c>
      <c r="H80" s="180">
        <v>12408</v>
      </c>
      <c r="I80" s="184"/>
      <c r="J80" s="183">
        <v>3323</v>
      </c>
    </row>
    <row r="81" spans="1:10" ht="12.75">
      <c r="A81" s="187" t="s">
        <v>240</v>
      </c>
      <c r="B81" s="533" t="s">
        <v>241</v>
      </c>
      <c r="C81" s="533"/>
      <c r="D81" s="533"/>
      <c r="E81" s="533"/>
      <c r="F81" s="533"/>
      <c r="G81" s="177">
        <v>624</v>
      </c>
      <c r="H81" s="180">
        <v>12409</v>
      </c>
      <c r="I81" s="184"/>
      <c r="J81" s="183"/>
    </row>
    <row r="82" spans="1:10" ht="12.75">
      <c r="A82" s="187" t="s">
        <v>242</v>
      </c>
      <c r="B82" s="533" t="s">
        <v>243</v>
      </c>
      <c r="C82" s="533"/>
      <c r="D82" s="533"/>
      <c r="E82" s="533"/>
      <c r="F82" s="533"/>
      <c r="G82" s="177">
        <v>625</v>
      </c>
      <c r="H82" s="180">
        <v>12410</v>
      </c>
      <c r="I82" s="184">
        <v>5</v>
      </c>
      <c r="J82" s="183">
        <v>48</v>
      </c>
    </row>
    <row r="83" spans="1:10" ht="12.75">
      <c r="A83" s="187" t="s">
        <v>244</v>
      </c>
      <c r="B83" s="533" t="s">
        <v>245</v>
      </c>
      <c r="C83" s="533"/>
      <c r="D83" s="533"/>
      <c r="E83" s="533"/>
      <c r="F83" s="533"/>
      <c r="G83" s="177">
        <v>626</v>
      </c>
      <c r="H83" s="180">
        <v>12411</v>
      </c>
      <c r="I83" s="184">
        <v>2200</v>
      </c>
      <c r="J83" s="183">
        <f>178+100+2066</f>
        <v>2344</v>
      </c>
    </row>
    <row r="84" spans="1:10" ht="12.75">
      <c r="A84" s="191" t="s">
        <v>246</v>
      </c>
      <c r="B84" s="533" t="s">
        <v>247</v>
      </c>
      <c r="C84" s="533"/>
      <c r="D84" s="533"/>
      <c r="E84" s="533"/>
      <c r="F84" s="533"/>
      <c r="G84" s="177">
        <v>627</v>
      </c>
      <c r="H84" s="180">
        <v>12412</v>
      </c>
      <c r="I84" s="184"/>
      <c r="J84" s="183"/>
    </row>
    <row r="85" spans="1:10" ht="12.75">
      <c r="A85" s="187"/>
      <c r="B85" s="538" t="s">
        <v>248</v>
      </c>
      <c r="C85" s="538"/>
      <c r="D85" s="538"/>
      <c r="E85" s="538"/>
      <c r="F85" s="538"/>
      <c r="G85" s="177">
        <v>6271</v>
      </c>
      <c r="H85" s="177">
        <v>124121</v>
      </c>
      <c r="I85" s="184">
        <v>753</v>
      </c>
      <c r="J85" s="183"/>
    </row>
    <row r="86" spans="1:10" ht="12.75">
      <c r="A86" s="187"/>
      <c r="B86" s="538" t="s">
        <v>249</v>
      </c>
      <c r="C86" s="538"/>
      <c r="D86" s="538"/>
      <c r="E86" s="538"/>
      <c r="F86" s="538"/>
      <c r="G86" s="177">
        <v>6272</v>
      </c>
      <c r="H86" s="177">
        <v>124122</v>
      </c>
      <c r="I86" s="184"/>
      <c r="J86" s="183"/>
    </row>
    <row r="87" spans="1:10" ht="12.75">
      <c r="A87" s="187" t="s">
        <v>250</v>
      </c>
      <c r="B87" s="533" t="s">
        <v>251</v>
      </c>
      <c r="C87" s="533"/>
      <c r="D87" s="533"/>
      <c r="E87" s="533"/>
      <c r="F87" s="533"/>
      <c r="G87" s="177">
        <v>628</v>
      </c>
      <c r="H87" s="177">
        <v>12413</v>
      </c>
      <c r="I87" s="184">
        <v>337</v>
      </c>
      <c r="J87" s="183">
        <v>868</v>
      </c>
    </row>
    <row r="88" spans="1:10" ht="12.75">
      <c r="A88" s="185">
        <v>5</v>
      </c>
      <c r="B88" s="534" t="s">
        <v>252</v>
      </c>
      <c r="C88" s="533"/>
      <c r="D88" s="533"/>
      <c r="E88" s="533"/>
      <c r="F88" s="533"/>
      <c r="G88" s="179">
        <v>63</v>
      </c>
      <c r="H88" s="179">
        <v>12500</v>
      </c>
      <c r="I88" s="184"/>
      <c r="J88" s="183"/>
    </row>
    <row r="89" spans="1:10" ht="12.75">
      <c r="A89" s="187" t="s">
        <v>181</v>
      </c>
      <c r="B89" s="533" t="s">
        <v>253</v>
      </c>
      <c r="C89" s="533"/>
      <c r="D89" s="533"/>
      <c r="E89" s="533"/>
      <c r="F89" s="533"/>
      <c r="G89" s="177">
        <v>632</v>
      </c>
      <c r="H89" s="177">
        <v>12501</v>
      </c>
      <c r="I89" s="184"/>
      <c r="J89" s="183">
        <v>66</v>
      </c>
    </row>
    <row r="90" spans="1:10" ht="12.75">
      <c r="A90" s="187" t="s">
        <v>190</v>
      </c>
      <c r="B90" s="533" t="s">
        <v>254</v>
      </c>
      <c r="C90" s="533"/>
      <c r="D90" s="533"/>
      <c r="E90" s="533"/>
      <c r="F90" s="533"/>
      <c r="G90" s="177">
        <v>633</v>
      </c>
      <c r="H90" s="177">
        <v>12502</v>
      </c>
      <c r="I90" s="184"/>
      <c r="J90" s="183"/>
    </row>
    <row r="91" spans="1:10" ht="12.75">
      <c r="A91" s="187" t="s">
        <v>192</v>
      </c>
      <c r="B91" s="533" t="s">
        <v>255</v>
      </c>
      <c r="C91" s="533"/>
      <c r="D91" s="533"/>
      <c r="E91" s="533"/>
      <c r="F91" s="533"/>
      <c r="G91" s="177">
        <v>634</v>
      </c>
      <c r="H91" s="177">
        <v>12503</v>
      </c>
      <c r="I91" s="184">
        <f>0.4+270+0.4</f>
        <v>270.79999999999995</v>
      </c>
      <c r="J91" s="183">
        <v>227</v>
      </c>
    </row>
    <row r="92" spans="1:10" ht="12.75">
      <c r="A92" s="187" t="s">
        <v>230</v>
      </c>
      <c r="B92" s="533" t="s">
        <v>256</v>
      </c>
      <c r="C92" s="533"/>
      <c r="D92" s="533"/>
      <c r="E92" s="533"/>
      <c r="F92" s="533"/>
      <c r="G92" s="177" t="s">
        <v>257</v>
      </c>
      <c r="H92" s="177">
        <v>12504</v>
      </c>
      <c r="I92" s="184"/>
      <c r="J92" s="183">
        <f>13+198</f>
        <v>211</v>
      </c>
    </row>
    <row r="93" spans="1:10" ht="12.75">
      <c r="A93" s="185" t="s">
        <v>258</v>
      </c>
      <c r="B93" s="535" t="s">
        <v>259</v>
      </c>
      <c r="C93" s="535"/>
      <c r="D93" s="535"/>
      <c r="E93" s="535"/>
      <c r="F93" s="535"/>
      <c r="G93" s="177"/>
      <c r="H93" s="177">
        <v>12600</v>
      </c>
      <c r="I93" s="188">
        <f>I62+I68+I72</f>
        <v>554865.7</v>
      </c>
      <c r="J93" s="188">
        <f>J62+J68+J72</f>
        <v>907529</v>
      </c>
    </row>
    <row r="94" spans="1:10" ht="12.75">
      <c r="A94" s="192"/>
      <c r="B94" s="193" t="s">
        <v>260</v>
      </c>
      <c r="C94" s="194"/>
      <c r="D94" s="194"/>
      <c r="E94" s="194"/>
      <c r="F94" s="194"/>
      <c r="G94" s="194"/>
      <c r="H94" s="194"/>
      <c r="I94" s="195" t="s">
        <v>178</v>
      </c>
      <c r="J94" s="196" t="s">
        <v>179</v>
      </c>
    </row>
    <row r="95" spans="1:10" ht="12.75">
      <c r="A95" s="197">
        <v>1</v>
      </c>
      <c r="B95" s="540" t="s">
        <v>261</v>
      </c>
      <c r="C95" s="540"/>
      <c r="D95" s="540"/>
      <c r="E95" s="540"/>
      <c r="F95" s="540"/>
      <c r="G95" s="179"/>
      <c r="H95" s="179">
        <v>14000</v>
      </c>
      <c r="I95" s="179">
        <v>21</v>
      </c>
      <c r="J95" s="198">
        <v>20</v>
      </c>
    </row>
    <row r="96" spans="1:10" ht="12.75">
      <c r="A96" s="197">
        <v>2</v>
      </c>
      <c r="B96" s="540" t="s">
        <v>262</v>
      </c>
      <c r="C96" s="540"/>
      <c r="D96" s="540"/>
      <c r="E96" s="540"/>
      <c r="F96" s="540"/>
      <c r="G96" s="179"/>
      <c r="H96" s="179">
        <v>15000</v>
      </c>
      <c r="I96" s="179"/>
      <c r="J96" s="198"/>
    </row>
    <row r="97" spans="1:10" ht="12.75">
      <c r="A97" s="199" t="s">
        <v>181</v>
      </c>
      <c r="B97" s="537" t="s">
        <v>263</v>
      </c>
      <c r="C97" s="537"/>
      <c r="D97" s="537"/>
      <c r="E97" s="537"/>
      <c r="F97" s="537"/>
      <c r="G97" s="179"/>
      <c r="H97" s="177">
        <v>15001</v>
      </c>
      <c r="I97" s="179"/>
      <c r="J97" s="198"/>
    </row>
    <row r="98" spans="1:10" ht="12.75">
      <c r="A98" s="199"/>
      <c r="B98" s="541" t="s">
        <v>264</v>
      </c>
      <c r="C98" s="541"/>
      <c r="D98" s="541"/>
      <c r="E98" s="541"/>
      <c r="F98" s="541"/>
      <c r="G98" s="179"/>
      <c r="H98" s="177">
        <v>150011</v>
      </c>
      <c r="I98" s="179"/>
      <c r="J98" s="198"/>
    </row>
    <row r="99" spans="1:10" ht="12.75">
      <c r="A99" s="200" t="s">
        <v>190</v>
      </c>
      <c r="B99" s="537" t="s">
        <v>265</v>
      </c>
      <c r="C99" s="537"/>
      <c r="D99" s="537"/>
      <c r="E99" s="537"/>
      <c r="F99" s="537"/>
      <c r="G99" s="179"/>
      <c r="H99" s="177">
        <v>15002</v>
      </c>
      <c r="I99" s="179"/>
      <c r="J99" s="198"/>
    </row>
    <row r="100" spans="1:10" ht="13.5" thickBot="1">
      <c r="A100" s="201"/>
      <c r="B100" s="539" t="s">
        <v>266</v>
      </c>
      <c r="C100" s="539"/>
      <c r="D100" s="539"/>
      <c r="E100" s="539"/>
      <c r="F100" s="539"/>
      <c r="G100" s="202"/>
      <c r="H100" s="203">
        <v>150021</v>
      </c>
      <c r="I100" s="202"/>
      <c r="J100" s="204"/>
    </row>
    <row r="101" spans="1:10" ht="12.75">
      <c r="A101" s="205"/>
      <c r="B101" s="205"/>
      <c r="C101" s="205"/>
      <c r="D101" s="205"/>
      <c r="E101" s="205"/>
      <c r="F101" s="205"/>
      <c r="G101" s="205"/>
      <c r="H101" s="205"/>
      <c r="I101" s="206" t="s">
        <v>204</v>
      </c>
      <c r="J101" s="206"/>
    </row>
    <row r="102" spans="1:10" ht="15.75">
      <c r="A102" s="6"/>
      <c r="B102" s="6"/>
      <c r="C102" s="6"/>
      <c r="D102" s="6"/>
      <c r="E102" s="6"/>
      <c r="F102" s="6"/>
      <c r="G102" s="6"/>
      <c r="H102" s="6"/>
      <c r="I102" s="207"/>
      <c r="J102" s="207"/>
    </row>
    <row r="103" spans="1:10" ht="15.75">
      <c r="A103" s="6"/>
      <c r="B103" s="6"/>
      <c r="C103" s="6"/>
      <c r="D103" s="6"/>
      <c r="E103" s="6"/>
      <c r="F103" s="6"/>
      <c r="G103" s="6"/>
      <c r="H103" s="6"/>
      <c r="I103" s="6"/>
      <c r="J103" s="207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207"/>
    </row>
  </sheetData>
  <sheetProtection/>
  <mergeCells count="59">
    <mergeCell ref="B90:F90"/>
    <mergeCell ref="B91:F91"/>
    <mergeCell ref="B92:F92"/>
    <mergeCell ref="B98:F98"/>
    <mergeCell ref="B100:F100"/>
    <mergeCell ref="B93:F93"/>
    <mergeCell ref="B95:F95"/>
    <mergeCell ref="B96:F96"/>
    <mergeCell ref="B97:F97"/>
    <mergeCell ref="B81:F81"/>
    <mergeCell ref="B82:F82"/>
    <mergeCell ref="B99:F99"/>
    <mergeCell ref="B83:F83"/>
    <mergeCell ref="B84:F84"/>
    <mergeCell ref="B85:F85"/>
    <mergeCell ref="B86:F86"/>
    <mergeCell ref="B87:F87"/>
    <mergeCell ref="B88:F88"/>
    <mergeCell ref="B89:F89"/>
    <mergeCell ref="B77:F77"/>
    <mergeCell ref="B78:F78"/>
    <mergeCell ref="B79:F79"/>
    <mergeCell ref="B80:F80"/>
    <mergeCell ref="B73:F73"/>
    <mergeCell ref="B74:F74"/>
    <mergeCell ref="B75:F75"/>
    <mergeCell ref="B76:F76"/>
    <mergeCell ref="B69:F69"/>
    <mergeCell ref="B70:F70"/>
    <mergeCell ref="B71:F71"/>
    <mergeCell ref="B72:F72"/>
    <mergeCell ref="B65:F65"/>
    <mergeCell ref="B66:F66"/>
    <mergeCell ref="B67:F67"/>
    <mergeCell ref="B68:F68"/>
    <mergeCell ref="B61:F61"/>
    <mergeCell ref="B62:F62"/>
    <mergeCell ref="B63:F63"/>
    <mergeCell ref="B64:F64"/>
    <mergeCell ref="B23:F23"/>
    <mergeCell ref="B24:F24"/>
    <mergeCell ref="B25:F25"/>
    <mergeCell ref="A60:J60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A7:J7"/>
    <mergeCell ref="B8:F8"/>
    <mergeCell ref="B9:F9"/>
    <mergeCell ref="B10:F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0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00390625" style="0" customWidth="1"/>
    <col min="6" max="6" width="11.140625" style="0" customWidth="1"/>
    <col min="10" max="10" width="10.57421875" style="0" customWidth="1"/>
  </cols>
  <sheetData>
    <row r="2" spans="1:10" ht="12.75">
      <c r="A2" s="6"/>
      <c r="B2" s="130" t="s">
        <v>170</v>
      </c>
      <c r="C2" s="26"/>
      <c r="D2" s="26"/>
      <c r="E2" s="6"/>
      <c r="F2" s="6"/>
      <c r="G2" s="6"/>
      <c r="H2" s="6"/>
      <c r="I2" s="6"/>
      <c r="J2" s="6"/>
    </row>
    <row r="3" spans="1:10" ht="12.75">
      <c r="A3" s="6"/>
      <c r="B3" s="130" t="s">
        <v>171</v>
      </c>
      <c r="C3" s="26"/>
      <c r="D3" s="26"/>
      <c r="E3" s="6"/>
      <c r="F3" s="6"/>
      <c r="G3" s="6"/>
      <c r="H3" s="6"/>
      <c r="I3" s="6"/>
      <c r="J3" s="6"/>
    </row>
    <row r="4" spans="1:10" ht="12.75">
      <c r="A4" s="6"/>
      <c r="B4" s="5"/>
      <c r="C4" s="6"/>
      <c r="D4" s="6"/>
      <c r="E4" s="6"/>
      <c r="F4" s="6"/>
      <c r="G4" s="6"/>
      <c r="H4" s="6"/>
      <c r="I4" s="5" t="s">
        <v>172</v>
      </c>
      <c r="J4" s="6"/>
    </row>
    <row r="5" spans="1:10" ht="12.75">
      <c r="A5" s="6"/>
      <c r="B5" s="5"/>
      <c r="C5" s="6"/>
      <c r="D5" s="6"/>
      <c r="E5" s="6"/>
      <c r="F5" s="6"/>
      <c r="G5" s="6"/>
      <c r="H5" s="6"/>
      <c r="I5" s="6"/>
      <c r="J5" s="6"/>
    </row>
    <row r="6" spans="1:10" ht="12.75">
      <c r="A6" s="131"/>
      <c r="B6" s="131"/>
      <c r="C6" s="131"/>
      <c r="D6" s="131"/>
      <c r="E6" s="131"/>
      <c r="F6" s="131"/>
      <c r="G6" s="131"/>
      <c r="H6" s="131"/>
      <c r="I6" s="132"/>
      <c r="J6" s="133" t="s">
        <v>173</v>
      </c>
    </row>
    <row r="7" spans="1:10" ht="12.75">
      <c r="A7" s="486" t="s">
        <v>174</v>
      </c>
      <c r="B7" s="487"/>
      <c r="C7" s="487"/>
      <c r="D7" s="487"/>
      <c r="E7" s="487"/>
      <c r="F7" s="487"/>
      <c r="G7" s="487"/>
      <c r="H7" s="487"/>
      <c r="I7" s="487"/>
      <c r="J7" s="488"/>
    </row>
    <row r="8" spans="1:10" ht="33" thickBot="1">
      <c r="A8" s="134"/>
      <c r="B8" s="489" t="s">
        <v>175</v>
      </c>
      <c r="C8" s="489"/>
      <c r="D8" s="489"/>
      <c r="E8" s="489"/>
      <c r="F8" s="490"/>
      <c r="G8" s="135" t="s">
        <v>176</v>
      </c>
      <c r="H8" s="135" t="s">
        <v>177</v>
      </c>
      <c r="I8" s="136" t="s">
        <v>178</v>
      </c>
      <c r="J8" s="136" t="s">
        <v>179</v>
      </c>
    </row>
    <row r="9" spans="1:10" ht="12.75">
      <c r="A9" s="137">
        <v>1</v>
      </c>
      <c r="B9" s="491" t="s">
        <v>180</v>
      </c>
      <c r="C9" s="480"/>
      <c r="D9" s="480"/>
      <c r="E9" s="480"/>
      <c r="F9" s="480"/>
      <c r="G9" s="138">
        <v>70</v>
      </c>
      <c r="H9" s="138">
        <v>11100</v>
      </c>
      <c r="I9" s="139"/>
      <c r="J9" s="140"/>
    </row>
    <row r="10" spans="1:10" ht="25.5">
      <c r="A10" s="141" t="s">
        <v>181</v>
      </c>
      <c r="B10" s="481" t="s">
        <v>182</v>
      </c>
      <c r="C10" s="481"/>
      <c r="D10" s="481"/>
      <c r="E10" s="481"/>
      <c r="F10" s="482"/>
      <c r="G10" s="142" t="s">
        <v>183</v>
      </c>
      <c r="H10" s="142">
        <v>11101</v>
      </c>
      <c r="I10" s="143"/>
      <c r="J10" s="144"/>
    </row>
    <row r="11" spans="1:10" ht="12.75">
      <c r="A11" s="145" t="s">
        <v>184</v>
      </c>
      <c r="B11" s="481" t="s">
        <v>185</v>
      </c>
      <c r="C11" s="481"/>
      <c r="D11" s="481"/>
      <c r="E11" s="481"/>
      <c r="F11" s="482"/>
      <c r="G11" s="142">
        <v>704</v>
      </c>
      <c r="H11" s="142">
        <v>11102</v>
      </c>
      <c r="I11" s="143"/>
      <c r="J11" s="144"/>
    </row>
    <row r="12" spans="1:10" ht="12.75">
      <c r="A12" s="145" t="s">
        <v>186</v>
      </c>
      <c r="B12" s="481" t="s">
        <v>187</v>
      </c>
      <c r="C12" s="481"/>
      <c r="D12" s="481"/>
      <c r="E12" s="481"/>
      <c r="F12" s="482"/>
      <c r="G12" s="146">
        <v>705</v>
      </c>
      <c r="H12" s="142">
        <v>11103</v>
      </c>
      <c r="I12" s="143">
        <v>583345</v>
      </c>
      <c r="J12" s="144">
        <f>140+959</f>
        <v>1099</v>
      </c>
    </row>
    <row r="13" spans="1:10" ht="12.75">
      <c r="A13" s="147">
        <v>2</v>
      </c>
      <c r="B13" s="429" t="s">
        <v>188</v>
      </c>
      <c r="C13" s="429"/>
      <c r="D13" s="429"/>
      <c r="E13" s="429"/>
      <c r="F13" s="430"/>
      <c r="G13" s="148">
        <v>708</v>
      </c>
      <c r="H13" s="149">
        <v>11104</v>
      </c>
      <c r="I13" s="143"/>
      <c r="J13" s="144"/>
    </row>
    <row r="14" spans="1:10" ht="12.75">
      <c r="A14" s="150" t="s">
        <v>181</v>
      </c>
      <c r="B14" s="481" t="s">
        <v>189</v>
      </c>
      <c r="C14" s="481"/>
      <c r="D14" s="481"/>
      <c r="E14" s="481"/>
      <c r="F14" s="482"/>
      <c r="G14" s="142">
        <v>7081</v>
      </c>
      <c r="H14" s="151">
        <v>111041</v>
      </c>
      <c r="I14" s="143"/>
      <c r="J14" s="144"/>
    </row>
    <row r="15" spans="1:10" ht="12.75">
      <c r="A15" s="150" t="s">
        <v>190</v>
      </c>
      <c r="B15" s="481" t="s">
        <v>191</v>
      </c>
      <c r="C15" s="481"/>
      <c r="D15" s="481"/>
      <c r="E15" s="481"/>
      <c r="F15" s="482"/>
      <c r="G15" s="142">
        <v>7082</v>
      </c>
      <c r="H15" s="151">
        <v>111042</v>
      </c>
      <c r="I15" s="143"/>
      <c r="J15" s="144"/>
    </row>
    <row r="16" spans="1:10" ht="12.75">
      <c r="A16" s="150" t="s">
        <v>192</v>
      </c>
      <c r="B16" s="481" t="s">
        <v>193</v>
      </c>
      <c r="C16" s="481"/>
      <c r="D16" s="481"/>
      <c r="E16" s="481"/>
      <c r="F16" s="482"/>
      <c r="G16" s="142">
        <v>7083</v>
      </c>
      <c r="H16" s="151">
        <v>111043</v>
      </c>
      <c r="I16" s="143"/>
      <c r="J16" s="144"/>
    </row>
    <row r="17" spans="1:10" ht="12.75">
      <c r="A17" s="152">
        <v>3</v>
      </c>
      <c r="B17" s="429" t="s">
        <v>194</v>
      </c>
      <c r="C17" s="429"/>
      <c r="D17" s="429"/>
      <c r="E17" s="429"/>
      <c r="F17" s="430"/>
      <c r="G17" s="148">
        <v>71</v>
      </c>
      <c r="H17" s="149">
        <v>11201</v>
      </c>
      <c r="I17" s="143"/>
      <c r="J17" s="144"/>
    </row>
    <row r="18" spans="1:10" ht="12.75">
      <c r="A18" s="153"/>
      <c r="B18" s="431" t="s">
        <v>195</v>
      </c>
      <c r="C18" s="431"/>
      <c r="D18" s="431"/>
      <c r="E18" s="431"/>
      <c r="F18" s="432"/>
      <c r="G18" s="154"/>
      <c r="H18" s="142">
        <v>112011</v>
      </c>
      <c r="I18" s="143"/>
      <c r="J18" s="144"/>
    </row>
    <row r="19" spans="1:10" ht="12.75">
      <c r="A19" s="153"/>
      <c r="B19" s="431" t="s">
        <v>196</v>
      </c>
      <c r="C19" s="431"/>
      <c r="D19" s="431"/>
      <c r="E19" s="431"/>
      <c r="F19" s="432"/>
      <c r="G19" s="154"/>
      <c r="H19" s="142">
        <v>112012</v>
      </c>
      <c r="I19" s="143"/>
      <c r="J19" s="144"/>
    </row>
    <row r="20" spans="1:10" ht="12.75">
      <c r="A20" s="156">
        <v>4</v>
      </c>
      <c r="B20" s="429" t="s">
        <v>197</v>
      </c>
      <c r="C20" s="429"/>
      <c r="D20" s="429"/>
      <c r="E20" s="429"/>
      <c r="F20" s="430"/>
      <c r="G20" s="157">
        <v>72</v>
      </c>
      <c r="H20" s="158">
        <v>11300</v>
      </c>
      <c r="I20" s="143"/>
      <c r="J20" s="144"/>
    </row>
    <row r="21" spans="1:10" ht="12.75">
      <c r="A21" s="145"/>
      <c r="B21" s="524" t="s">
        <v>198</v>
      </c>
      <c r="C21" s="525"/>
      <c r="D21" s="525"/>
      <c r="E21" s="525"/>
      <c r="F21" s="525"/>
      <c r="G21" s="65"/>
      <c r="H21" s="159">
        <v>11301</v>
      </c>
      <c r="I21" s="143"/>
      <c r="J21" s="144"/>
    </row>
    <row r="22" spans="1:10" ht="12.75">
      <c r="A22" s="160">
        <v>5</v>
      </c>
      <c r="B22" s="430" t="s">
        <v>199</v>
      </c>
      <c r="C22" s="526"/>
      <c r="D22" s="526"/>
      <c r="E22" s="526"/>
      <c r="F22" s="526"/>
      <c r="G22" s="161">
        <v>73</v>
      </c>
      <c r="H22" s="161">
        <v>11400</v>
      </c>
      <c r="I22" s="143"/>
      <c r="J22" s="144"/>
    </row>
    <row r="23" spans="1:10" ht="12.75">
      <c r="A23" s="162">
        <v>6</v>
      </c>
      <c r="B23" s="430" t="s">
        <v>200</v>
      </c>
      <c r="C23" s="526"/>
      <c r="D23" s="526"/>
      <c r="E23" s="526"/>
      <c r="F23" s="526"/>
      <c r="G23" s="161">
        <v>75</v>
      </c>
      <c r="H23" s="163">
        <v>11500</v>
      </c>
      <c r="I23" s="143"/>
      <c r="J23" s="144"/>
    </row>
    <row r="24" spans="1:10" ht="12.75">
      <c r="A24" s="160">
        <v>7</v>
      </c>
      <c r="B24" s="429" t="s">
        <v>201</v>
      </c>
      <c r="C24" s="429"/>
      <c r="D24" s="429"/>
      <c r="E24" s="429"/>
      <c r="F24" s="430"/>
      <c r="G24" s="148">
        <v>77</v>
      </c>
      <c r="H24" s="148">
        <v>11600</v>
      </c>
      <c r="I24" s="143">
        <v>216</v>
      </c>
      <c r="J24" s="144">
        <v>135</v>
      </c>
    </row>
    <row r="25" spans="1:10" ht="13.5" thickBot="1">
      <c r="A25" s="164" t="s">
        <v>202</v>
      </c>
      <c r="B25" s="527" t="s">
        <v>203</v>
      </c>
      <c r="C25" s="527"/>
      <c r="D25" s="527"/>
      <c r="E25" s="527"/>
      <c r="F25" s="527"/>
      <c r="G25" s="165"/>
      <c r="H25" s="165">
        <v>11800</v>
      </c>
      <c r="I25" s="166">
        <f>I12+I24</f>
        <v>583561</v>
      </c>
      <c r="J25" s="166">
        <f>J12+J24</f>
        <v>1234</v>
      </c>
    </row>
    <row r="26" spans="1:10" ht="12.75">
      <c r="A26" s="167"/>
      <c r="B26" s="168"/>
      <c r="C26" s="168"/>
      <c r="D26" s="168"/>
      <c r="E26" s="168"/>
      <c r="F26" s="168"/>
      <c r="G26" s="168"/>
      <c r="H26" s="168"/>
      <c r="I26" s="169"/>
      <c r="J26" s="169"/>
    </row>
    <row r="27" spans="1:10" ht="12.75">
      <c r="A27" s="167"/>
      <c r="B27" s="168"/>
      <c r="C27" s="168"/>
      <c r="D27" s="168"/>
      <c r="E27" s="168"/>
      <c r="F27" s="168"/>
      <c r="G27" s="168"/>
      <c r="H27" s="168"/>
      <c r="I27" s="169"/>
      <c r="J27" s="169"/>
    </row>
    <row r="28" spans="1:10" ht="12.75">
      <c r="A28" s="167"/>
      <c r="B28" s="168"/>
      <c r="C28" s="168"/>
      <c r="D28" s="168"/>
      <c r="E28" s="168"/>
      <c r="F28" s="168"/>
      <c r="G28" s="168"/>
      <c r="H28" s="168"/>
      <c r="I28" s="169"/>
      <c r="J28" s="169"/>
    </row>
    <row r="29" spans="1:10" ht="12.75">
      <c r="A29" s="167"/>
      <c r="B29" s="168"/>
      <c r="C29" s="168"/>
      <c r="D29" s="168"/>
      <c r="E29" s="168"/>
      <c r="F29" s="168"/>
      <c r="G29" s="168"/>
      <c r="H29" s="168"/>
      <c r="I29" s="169" t="s">
        <v>204</v>
      </c>
      <c r="J29" s="169"/>
    </row>
    <row r="30" spans="1:10" ht="12.75">
      <c r="A30" s="167"/>
      <c r="B30" s="168"/>
      <c r="C30" s="168"/>
      <c r="D30" s="168"/>
      <c r="E30" s="168"/>
      <c r="F30" s="168"/>
      <c r="G30" s="168"/>
      <c r="H30" s="168"/>
      <c r="I30" s="169"/>
      <c r="J30" s="169"/>
    </row>
    <row r="31" spans="1:10" ht="12.75">
      <c r="A31" s="167"/>
      <c r="B31" s="168"/>
      <c r="C31" s="168"/>
      <c r="D31" s="168"/>
      <c r="E31" s="168"/>
      <c r="F31" s="168"/>
      <c r="G31" s="168"/>
      <c r="H31" s="168"/>
      <c r="I31" s="169"/>
      <c r="J31" s="169"/>
    </row>
    <row r="32" spans="1:10" ht="12.75">
      <c r="A32" s="167"/>
      <c r="B32" s="168"/>
      <c r="C32" s="168"/>
      <c r="D32" s="168"/>
      <c r="E32" s="168"/>
      <c r="F32" s="168"/>
      <c r="G32" s="168"/>
      <c r="H32" s="168"/>
      <c r="I32" s="169"/>
      <c r="J32" s="169"/>
    </row>
    <row r="33" spans="1:10" ht="12.75">
      <c r="A33" s="167"/>
      <c r="B33" s="168"/>
      <c r="C33" s="168"/>
      <c r="D33" s="168"/>
      <c r="E33" s="168"/>
      <c r="F33" s="168"/>
      <c r="G33" s="168"/>
      <c r="H33" s="168"/>
      <c r="I33" s="169"/>
      <c r="J33" s="169"/>
    </row>
    <row r="34" spans="1:10" ht="12.75">
      <c r="A34" s="167"/>
      <c r="B34" s="168"/>
      <c r="C34" s="168"/>
      <c r="D34" s="168"/>
      <c r="E34" s="168"/>
      <c r="F34" s="168"/>
      <c r="G34" s="168"/>
      <c r="H34" s="168"/>
      <c r="I34" s="169"/>
      <c r="J34" s="169"/>
    </row>
    <row r="35" spans="1:10" ht="12.75">
      <c r="A35" s="167"/>
      <c r="B35" s="168"/>
      <c r="C35" s="168"/>
      <c r="D35" s="168"/>
      <c r="E35" s="168"/>
      <c r="F35" s="168"/>
      <c r="G35" s="168"/>
      <c r="H35" s="168"/>
      <c r="I35" s="169"/>
      <c r="J35" s="169"/>
    </row>
    <row r="36" spans="1:10" ht="12.75">
      <c r="A36" s="167"/>
      <c r="B36" s="168"/>
      <c r="C36" s="168"/>
      <c r="D36" s="168"/>
      <c r="E36" s="168"/>
      <c r="F36" s="168"/>
      <c r="G36" s="168"/>
      <c r="H36" s="168"/>
      <c r="I36" s="169"/>
      <c r="J36" s="169"/>
    </row>
    <row r="37" spans="1:10" ht="12.75">
      <c r="A37" s="167"/>
      <c r="B37" s="168"/>
      <c r="C37" s="168"/>
      <c r="D37" s="168"/>
      <c r="E37" s="168"/>
      <c r="F37" s="168"/>
      <c r="G37" s="168"/>
      <c r="H37" s="168"/>
      <c r="I37" s="169"/>
      <c r="J37" s="169"/>
    </row>
    <row r="38" spans="1:10" ht="12.75">
      <c r="A38" s="167"/>
      <c r="B38" s="168"/>
      <c r="C38" s="168"/>
      <c r="D38" s="168"/>
      <c r="E38" s="168"/>
      <c r="F38" s="168"/>
      <c r="G38" s="168"/>
      <c r="H38" s="168"/>
      <c r="I38" s="169"/>
      <c r="J38" s="169"/>
    </row>
    <row r="39" spans="1:10" ht="12.75">
      <c r="A39" s="167"/>
      <c r="B39" s="168"/>
      <c r="C39" s="168"/>
      <c r="D39" s="168"/>
      <c r="E39" s="168"/>
      <c r="F39" s="168"/>
      <c r="G39" s="168"/>
      <c r="H39" s="168"/>
      <c r="I39" s="169"/>
      <c r="J39" s="169"/>
    </row>
    <row r="40" spans="1:10" ht="12.75">
      <c r="A40" s="167"/>
      <c r="B40" s="168"/>
      <c r="C40" s="168"/>
      <c r="D40" s="168"/>
      <c r="E40" s="168"/>
      <c r="F40" s="168"/>
      <c r="G40" s="168"/>
      <c r="H40" s="168"/>
      <c r="I40" s="169"/>
      <c r="J40" s="169"/>
    </row>
    <row r="41" spans="1:10" ht="12.75">
      <c r="A41" s="167"/>
      <c r="B41" s="168"/>
      <c r="C41" s="168"/>
      <c r="D41" s="168"/>
      <c r="E41" s="168"/>
      <c r="F41" s="168"/>
      <c r="G41" s="168"/>
      <c r="H41" s="168"/>
      <c r="I41" s="169"/>
      <c r="J41" s="169"/>
    </row>
    <row r="42" spans="1:10" ht="12.75">
      <c r="A42" s="167"/>
      <c r="B42" s="168"/>
      <c r="C42" s="168"/>
      <c r="D42" s="168"/>
      <c r="E42" s="168"/>
      <c r="F42" s="168"/>
      <c r="G42" s="168"/>
      <c r="H42" s="168"/>
      <c r="I42" s="169"/>
      <c r="J42" s="169"/>
    </row>
    <row r="43" spans="1:10" ht="12.75">
      <c r="A43" s="167"/>
      <c r="B43" s="168"/>
      <c r="C43" s="168"/>
      <c r="D43" s="168"/>
      <c r="E43" s="168"/>
      <c r="F43" s="168"/>
      <c r="G43" s="168"/>
      <c r="H43" s="168"/>
      <c r="I43" s="169"/>
      <c r="J43" s="169"/>
    </row>
    <row r="44" spans="1:10" ht="12.75">
      <c r="A44" s="167"/>
      <c r="B44" s="168"/>
      <c r="C44" s="168"/>
      <c r="D44" s="168"/>
      <c r="E44" s="168"/>
      <c r="F44" s="168"/>
      <c r="G44" s="168"/>
      <c r="H44" s="168"/>
      <c r="I44" s="169"/>
      <c r="J44" s="169"/>
    </row>
    <row r="45" spans="1:10" ht="12.75">
      <c r="A45" s="167"/>
      <c r="B45" s="168"/>
      <c r="C45" s="168"/>
      <c r="D45" s="168"/>
      <c r="E45" s="168"/>
      <c r="F45" s="168"/>
      <c r="G45" s="168"/>
      <c r="H45" s="168"/>
      <c r="I45" s="169"/>
      <c r="J45" s="169"/>
    </row>
    <row r="46" spans="1:10" ht="12.75">
      <c r="A46" s="167"/>
      <c r="B46" s="168"/>
      <c r="C46" s="168"/>
      <c r="D46" s="168"/>
      <c r="E46" s="168"/>
      <c r="F46" s="168"/>
      <c r="G46" s="168"/>
      <c r="H46" s="168"/>
      <c r="I46" s="169"/>
      <c r="J46" s="169"/>
    </row>
    <row r="47" spans="1:10" ht="12.75">
      <c r="A47" s="167"/>
      <c r="B47" s="168"/>
      <c r="C47" s="168"/>
      <c r="D47" s="168"/>
      <c r="E47" s="168"/>
      <c r="F47" s="168"/>
      <c r="G47" s="168"/>
      <c r="H47" s="168"/>
      <c r="I47" s="169"/>
      <c r="J47" s="169"/>
    </row>
    <row r="48" spans="1:10" ht="12.75">
      <c r="A48" s="167"/>
      <c r="B48" s="168"/>
      <c r="C48" s="168"/>
      <c r="D48" s="168"/>
      <c r="E48" s="168"/>
      <c r="F48" s="168"/>
      <c r="G48" s="168"/>
      <c r="H48" s="168"/>
      <c r="I48" s="169"/>
      <c r="J48" s="169"/>
    </row>
    <row r="49" spans="1:10" ht="12.75">
      <c r="A49" s="167"/>
      <c r="B49" s="168"/>
      <c r="C49" s="168"/>
      <c r="D49" s="168"/>
      <c r="E49" s="168"/>
      <c r="F49" s="168"/>
      <c r="G49" s="168"/>
      <c r="H49" s="168"/>
      <c r="I49" s="169"/>
      <c r="J49" s="169"/>
    </row>
    <row r="50" spans="1:10" ht="12.75">
      <c r="A50" s="167"/>
      <c r="B50" s="168"/>
      <c r="C50" s="168"/>
      <c r="D50" s="168"/>
      <c r="E50" s="168"/>
      <c r="F50" s="168"/>
      <c r="G50" s="168"/>
      <c r="H50" s="168"/>
      <c r="I50" s="169"/>
      <c r="J50" s="169"/>
    </row>
    <row r="51" spans="1:10" ht="12.75">
      <c r="A51" s="167"/>
      <c r="B51" s="168"/>
      <c r="C51" s="168"/>
      <c r="D51" s="168"/>
      <c r="E51" s="168"/>
      <c r="F51" s="168"/>
      <c r="G51" s="168"/>
      <c r="H51" s="168"/>
      <c r="I51" s="169"/>
      <c r="J51" s="169"/>
    </row>
    <row r="52" spans="1:10" ht="12.75">
      <c r="A52" s="167"/>
      <c r="B52" s="168"/>
      <c r="C52" s="168"/>
      <c r="D52" s="168"/>
      <c r="E52" s="168"/>
      <c r="F52" s="168"/>
      <c r="G52" s="168"/>
      <c r="H52" s="168"/>
      <c r="I52" s="169"/>
      <c r="J52" s="169"/>
    </row>
    <row r="53" spans="1:10" ht="12.75">
      <c r="A53" s="167"/>
      <c r="B53" s="168"/>
      <c r="C53" s="168"/>
      <c r="D53" s="168"/>
      <c r="E53" s="168"/>
      <c r="F53" s="168"/>
      <c r="G53" s="168"/>
      <c r="H53" s="168"/>
      <c r="I53" s="169"/>
      <c r="J53" s="169"/>
    </row>
    <row r="54" spans="1:10" ht="12.75">
      <c r="A54" s="167"/>
      <c r="B54" s="168"/>
      <c r="C54" s="168"/>
      <c r="D54" s="168"/>
      <c r="E54" s="168"/>
      <c r="F54" s="168"/>
      <c r="G54" s="168"/>
      <c r="H54" s="168"/>
      <c r="I54" s="169"/>
      <c r="J54" s="169"/>
    </row>
    <row r="55" spans="1:10" ht="12.75">
      <c r="A55" s="167"/>
      <c r="B55" s="168"/>
      <c r="C55" s="168"/>
      <c r="D55" s="168"/>
      <c r="E55" s="168"/>
      <c r="F55" s="168"/>
      <c r="G55" s="168"/>
      <c r="H55" s="168"/>
      <c r="I55" s="169"/>
      <c r="J55" s="169"/>
    </row>
    <row r="56" spans="1:10" ht="12.75">
      <c r="A56" s="6"/>
      <c r="B56" s="130" t="s">
        <v>170</v>
      </c>
      <c r="C56" s="26"/>
      <c r="D56" s="26"/>
      <c r="E56" s="6"/>
      <c r="F56" s="6"/>
      <c r="G56" s="6"/>
      <c r="H56" s="6"/>
      <c r="I56" s="6"/>
      <c r="J56" s="6"/>
    </row>
    <row r="57" spans="1:10" ht="12.75">
      <c r="A57" s="6"/>
      <c r="B57" s="130" t="s">
        <v>171</v>
      </c>
      <c r="C57" s="26"/>
      <c r="D57" s="26"/>
      <c r="E57" s="6"/>
      <c r="F57" s="6"/>
      <c r="G57" s="6"/>
      <c r="H57" s="6"/>
      <c r="I57" s="6"/>
      <c r="J57" s="6"/>
    </row>
    <row r="58" spans="1:10" ht="12.75">
      <c r="A58" s="6"/>
      <c r="B58" s="5"/>
      <c r="C58" s="6"/>
      <c r="D58" s="6"/>
      <c r="E58" s="6"/>
      <c r="F58" s="6"/>
      <c r="G58" s="6"/>
      <c r="H58" s="6"/>
      <c r="I58" s="5" t="s">
        <v>205</v>
      </c>
      <c r="J58" s="6"/>
    </row>
    <row r="59" spans="1:10" ht="12.75">
      <c r="A59" s="131"/>
      <c r="B59" s="131"/>
      <c r="C59" s="131"/>
      <c r="D59" s="131"/>
      <c r="E59" s="131"/>
      <c r="F59" s="131"/>
      <c r="G59" s="131"/>
      <c r="H59" s="131"/>
      <c r="I59" s="132"/>
      <c r="J59" s="133" t="s">
        <v>173</v>
      </c>
    </row>
    <row r="60" spans="1:10" ht="12.75">
      <c r="A60" s="486" t="s">
        <v>174</v>
      </c>
      <c r="B60" s="487"/>
      <c r="C60" s="487"/>
      <c r="D60" s="487"/>
      <c r="E60" s="487"/>
      <c r="F60" s="487"/>
      <c r="G60" s="487"/>
      <c r="H60" s="487"/>
      <c r="I60" s="487"/>
      <c r="J60" s="488"/>
    </row>
    <row r="61" spans="1:10" ht="33" thickBot="1">
      <c r="A61" s="170"/>
      <c r="B61" s="528" t="s">
        <v>206</v>
      </c>
      <c r="C61" s="529"/>
      <c r="D61" s="529"/>
      <c r="E61" s="529"/>
      <c r="F61" s="530"/>
      <c r="G61" s="171" t="s">
        <v>176</v>
      </c>
      <c r="H61" s="171" t="s">
        <v>177</v>
      </c>
      <c r="I61" s="172" t="s">
        <v>178</v>
      </c>
      <c r="J61" s="172" t="s">
        <v>179</v>
      </c>
    </row>
    <row r="62" spans="1:10" ht="12.75">
      <c r="A62" s="173">
        <v>1</v>
      </c>
      <c r="B62" s="531" t="s">
        <v>207</v>
      </c>
      <c r="C62" s="532"/>
      <c r="D62" s="532"/>
      <c r="E62" s="532"/>
      <c r="F62" s="532"/>
      <c r="G62" s="174">
        <v>60</v>
      </c>
      <c r="H62" s="174">
        <v>12100</v>
      </c>
      <c r="I62" s="175">
        <f>I64+I67</f>
        <v>539773.5</v>
      </c>
      <c r="J62" s="175">
        <f>J64+J67</f>
        <v>887034</v>
      </c>
    </row>
    <row r="63" spans="1:10" ht="12.75">
      <c r="A63" s="176" t="s">
        <v>208</v>
      </c>
      <c r="B63" s="533" t="s">
        <v>209</v>
      </c>
      <c r="C63" s="533" t="s">
        <v>210</v>
      </c>
      <c r="D63" s="533"/>
      <c r="E63" s="533"/>
      <c r="F63" s="533"/>
      <c r="G63" s="180" t="s">
        <v>211</v>
      </c>
      <c r="H63" s="180">
        <v>12101</v>
      </c>
      <c r="I63" s="177"/>
      <c r="J63" s="181"/>
    </row>
    <row r="64" spans="1:10" ht="12.75">
      <c r="A64" s="176" t="s">
        <v>184</v>
      </c>
      <c r="B64" s="533" t="s">
        <v>212</v>
      </c>
      <c r="C64" s="533" t="s">
        <v>210</v>
      </c>
      <c r="D64" s="533"/>
      <c r="E64" s="533"/>
      <c r="F64" s="533"/>
      <c r="G64" s="180"/>
      <c r="H64" s="155">
        <v>12102</v>
      </c>
      <c r="I64" s="182">
        <f>I65+I66</f>
        <v>532716</v>
      </c>
      <c r="J64" s="182">
        <f>J65+J66</f>
        <v>880219</v>
      </c>
    </row>
    <row r="65" spans="1:10" ht="12.75">
      <c r="A65" s="176" t="s">
        <v>186</v>
      </c>
      <c r="B65" s="533" t="s">
        <v>213</v>
      </c>
      <c r="C65" s="533" t="s">
        <v>210</v>
      </c>
      <c r="D65" s="533"/>
      <c r="E65" s="533"/>
      <c r="F65" s="533"/>
      <c r="G65" s="180" t="s">
        <v>214</v>
      </c>
      <c r="H65" s="180">
        <v>12103</v>
      </c>
      <c r="I65" s="129">
        <f>586604+26</f>
        <v>586630</v>
      </c>
      <c r="J65" s="183">
        <v>822775</v>
      </c>
    </row>
    <row r="66" spans="1:10" ht="12.75">
      <c r="A66" s="176" t="s">
        <v>215</v>
      </c>
      <c r="B66" s="534" t="s">
        <v>216</v>
      </c>
      <c r="C66" s="533" t="s">
        <v>210</v>
      </c>
      <c r="D66" s="533"/>
      <c r="E66" s="533"/>
      <c r="F66" s="533"/>
      <c r="G66" s="180"/>
      <c r="H66" s="155">
        <v>12104</v>
      </c>
      <c r="I66" s="184">
        <f>-26-53888</f>
        <v>-53914</v>
      </c>
      <c r="J66" s="183">
        <f>57306+138</f>
        <v>57444</v>
      </c>
    </row>
    <row r="67" spans="1:10" ht="12.75">
      <c r="A67" s="176" t="s">
        <v>217</v>
      </c>
      <c r="B67" s="533" t="s">
        <v>218</v>
      </c>
      <c r="C67" s="533" t="s">
        <v>210</v>
      </c>
      <c r="D67" s="533"/>
      <c r="E67" s="533"/>
      <c r="F67" s="533"/>
      <c r="G67" s="180" t="s">
        <v>219</v>
      </c>
      <c r="H67" s="155">
        <v>12105</v>
      </c>
      <c r="I67" s="184">
        <f>6663+12.5+382</f>
        <v>7057.5</v>
      </c>
      <c r="J67" s="183">
        <f>450+6365</f>
        <v>6815</v>
      </c>
    </row>
    <row r="68" spans="1:10" ht="12.75">
      <c r="A68" s="185">
        <v>2</v>
      </c>
      <c r="B68" s="535" t="s">
        <v>220</v>
      </c>
      <c r="C68" s="535"/>
      <c r="D68" s="535"/>
      <c r="E68" s="535"/>
      <c r="F68" s="535"/>
      <c r="G68" s="178">
        <v>64</v>
      </c>
      <c r="H68" s="178">
        <v>12200</v>
      </c>
      <c r="I68" s="186">
        <f>I69+I70</f>
        <v>9290</v>
      </c>
      <c r="J68" s="186">
        <f>J69+J70</f>
        <v>7154</v>
      </c>
    </row>
    <row r="69" spans="1:10" ht="12.75">
      <c r="A69" s="187" t="s">
        <v>221</v>
      </c>
      <c r="B69" s="535" t="s">
        <v>222</v>
      </c>
      <c r="C69" s="536"/>
      <c r="D69" s="536"/>
      <c r="E69" s="536"/>
      <c r="F69" s="536"/>
      <c r="G69" s="155">
        <v>641</v>
      </c>
      <c r="H69" s="155">
        <v>12201</v>
      </c>
      <c r="I69" s="184">
        <v>8084</v>
      </c>
      <c r="J69" s="183">
        <v>6052</v>
      </c>
    </row>
    <row r="70" spans="1:10" ht="12.75">
      <c r="A70" s="187" t="s">
        <v>223</v>
      </c>
      <c r="B70" s="536" t="s">
        <v>224</v>
      </c>
      <c r="C70" s="536"/>
      <c r="D70" s="536"/>
      <c r="E70" s="536"/>
      <c r="F70" s="536"/>
      <c r="G70" s="155">
        <v>644</v>
      </c>
      <c r="H70" s="155">
        <v>12202</v>
      </c>
      <c r="I70" s="184">
        <v>1206</v>
      </c>
      <c r="J70" s="183">
        <v>1102</v>
      </c>
    </row>
    <row r="71" spans="1:10" ht="12.75">
      <c r="A71" s="185">
        <v>3</v>
      </c>
      <c r="B71" s="535" t="s">
        <v>225</v>
      </c>
      <c r="C71" s="535"/>
      <c r="D71" s="535"/>
      <c r="E71" s="535"/>
      <c r="F71" s="535"/>
      <c r="G71" s="178">
        <v>68</v>
      </c>
      <c r="H71" s="178">
        <v>12300</v>
      </c>
      <c r="I71" s="184"/>
      <c r="J71" s="183"/>
    </row>
    <row r="72" spans="1:10" ht="12.75">
      <c r="A72" s="185">
        <v>4</v>
      </c>
      <c r="B72" s="535" t="s">
        <v>226</v>
      </c>
      <c r="C72" s="535"/>
      <c r="D72" s="535"/>
      <c r="E72" s="535"/>
      <c r="F72" s="535"/>
      <c r="G72" s="178">
        <v>61</v>
      </c>
      <c r="H72" s="178">
        <v>12400</v>
      </c>
      <c r="I72" s="188">
        <f>I76+I77+I78+I79+I82+I83+I85+I88+I87+I91</f>
        <v>5802.2</v>
      </c>
      <c r="J72" s="188">
        <f>J76+J77+J78+J79+J80+J82+J83+J87+J89+J91+J92</f>
        <v>13341</v>
      </c>
    </row>
    <row r="73" spans="1:10" ht="12.75">
      <c r="A73" s="187" t="s">
        <v>181</v>
      </c>
      <c r="B73" s="537" t="s">
        <v>227</v>
      </c>
      <c r="C73" s="537"/>
      <c r="D73" s="537"/>
      <c r="E73" s="537"/>
      <c r="F73" s="537"/>
      <c r="G73" s="180"/>
      <c r="H73" s="180">
        <v>12401</v>
      </c>
      <c r="I73" s="184"/>
      <c r="J73" s="183"/>
    </row>
    <row r="74" spans="1:10" ht="12.75">
      <c r="A74" s="187" t="s">
        <v>190</v>
      </c>
      <c r="B74" s="537" t="s">
        <v>228</v>
      </c>
      <c r="C74" s="537"/>
      <c r="D74" s="537"/>
      <c r="E74" s="537"/>
      <c r="F74" s="537"/>
      <c r="G74" s="177">
        <v>611</v>
      </c>
      <c r="H74" s="180">
        <v>12402</v>
      </c>
      <c r="I74" s="184"/>
      <c r="J74" s="183"/>
    </row>
    <row r="75" spans="1:10" ht="12.75">
      <c r="A75" s="187" t="s">
        <v>192</v>
      </c>
      <c r="B75" s="537" t="s">
        <v>229</v>
      </c>
      <c r="C75" s="537"/>
      <c r="D75" s="537"/>
      <c r="E75" s="537"/>
      <c r="F75" s="537"/>
      <c r="G75" s="180">
        <v>613</v>
      </c>
      <c r="H75" s="180">
        <v>12403</v>
      </c>
      <c r="I75" s="184"/>
      <c r="J75" s="183"/>
    </row>
    <row r="76" spans="1:10" ht="12.75">
      <c r="A76" s="187" t="s">
        <v>230</v>
      </c>
      <c r="B76" s="537" t="s">
        <v>231</v>
      </c>
      <c r="C76" s="537"/>
      <c r="D76" s="537"/>
      <c r="E76" s="537"/>
      <c r="F76" s="537"/>
      <c r="G76" s="177">
        <v>615</v>
      </c>
      <c r="H76" s="180">
        <v>12404</v>
      </c>
      <c r="I76" s="189">
        <f>19+209</f>
        <v>228</v>
      </c>
      <c r="J76" s="190">
        <f>939+63</f>
        <v>1002</v>
      </c>
    </row>
    <row r="77" spans="1:10" ht="12.75">
      <c r="A77" s="187" t="s">
        <v>232</v>
      </c>
      <c r="B77" s="537" t="s">
        <v>233</v>
      </c>
      <c r="C77" s="537"/>
      <c r="D77" s="537"/>
      <c r="E77" s="537"/>
      <c r="F77" s="537"/>
      <c r="G77" s="177">
        <v>616</v>
      </c>
      <c r="H77" s="180">
        <v>12405</v>
      </c>
      <c r="I77" s="184">
        <f>1268</f>
        <v>1268</v>
      </c>
      <c r="J77" s="183">
        <v>2012</v>
      </c>
    </row>
    <row r="78" spans="1:10" ht="12.75">
      <c r="A78" s="187" t="s">
        <v>234</v>
      </c>
      <c r="B78" s="537" t="s">
        <v>235</v>
      </c>
      <c r="C78" s="537"/>
      <c r="D78" s="537"/>
      <c r="E78" s="537"/>
      <c r="F78" s="537"/>
      <c r="G78" s="177">
        <v>617</v>
      </c>
      <c r="H78" s="180">
        <v>12406</v>
      </c>
      <c r="I78" s="184">
        <f>358+353</f>
        <v>711</v>
      </c>
      <c r="J78" s="183">
        <v>1889</v>
      </c>
    </row>
    <row r="79" spans="1:10" ht="12.75">
      <c r="A79" s="187" t="s">
        <v>236</v>
      </c>
      <c r="B79" s="533" t="s">
        <v>237</v>
      </c>
      <c r="C79" s="533" t="s">
        <v>210</v>
      </c>
      <c r="D79" s="533"/>
      <c r="E79" s="533"/>
      <c r="F79" s="533"/>
      <c r="G79" s="177">
        <v>618</v>
      </c>
      <c r="H79" s="180">
        <v>12407</v>
      </c>
      <c r="I79" s="184">
        <f>29.4</f>
        <v>29.4</v>
      </c>
      <c r="J79" s="183">
        <f>101+23+14+93+280+840</f>
        <v>1351</v>
      </c>
    </row>
    <row r="80" spans="1:10" ht="12.75">
      <c r="A80" s="187" t="s">
        <v>238</v>
      </c>
      <c r="B80" s="533" t="s">
        <v>239</v>
      </c>
      <c r="C80" s="533"/>
      <c r="D80" s="533"/>
      <c r="E80" s="533"/>
      <c r="F80" s="533"/>
      <c r="G80" s="177">
        <v>623</v>
      </c>
      <c r="H80" s="180">
        <v>12408</v>
      </c>
      <c r="I80" s="184"/>
      <c r="J80" s="183">
        <v>3323</v>
      </c>
    </row>
    <row r="81" spans="1:10" ht="12.75">
      <c r="A81" s="187" t="s">
        <v>240</v>
      </c>
      <c r="B81" s="533" t="s">
        <v>241</v>
      </c>
      <c r="C81" s="533"/>
      <c r="D81" s="533"/>
      <c r="E81" s="533"/>
      <c r="F81" s="533"/>
      <c r="G81" s="177">
        <v>624</v>
      </c>
      <c r="H81" s="180">
        <v>12409</v>
      </c>
      <c r="I81" s="184"/>
      <c r="J81" s="183"/>
    </row>
    <row r="82" spans="1:10" ht="12.75">
      <c r="A82" s="187" t="s">
        <v>242</v>
      </c>
      <c r="B82" s="533" t="s">
        <v>243</v>
      </c>
      <c r="C82" s="533"/>
      <c r="D82" s="533"/>
      <c r="E82" s="533"/>
      <c r="F82" s="533"/>
      <c r="G82" s="177">
        <v>625</v>
      </c>
      <c r="H82" s="180">
        <v>12410</v>
      </c>
      <c r="I82" s="184">
        <v>5</v>
      </c>
      <c r="J82" s="183">
        <v>48</v>
      </c>
    </row>
    <row r="83" spans="1:10" ht="12.75">
      <c r="A83" s="187" t="s">
        <v>244</v>
      </c>
      <c r="B83" s="533" t="s">
        <v>245</v>
      </c>
      <c r="C83" s="533"/>
      <c r="D83" s="533"/>
      <c r="E83" s="533"/>
      <c r="F83" s="533"/>
      <c r="G83" s="177">
        <v>626</v>
      </c>
      <c r="H83" s="180">
        <v>12411</v>
      </c>
      <c r="I83" s="184">
        <v>2200</v>
      </c>
      <c r="J83" s="183">
        <f>178+100+2066</f>
        <v>2344</v>
      </c>
    </row>
    <row r="84" spans="1:10" ht="12.75">
      <c r="A84" s="191" t="s">
        <v>246</v>
      </c>
      <c r="B84" s="533" t="s">
        <v>247</v>
      </c>
      <c r="C84" s="533"/>
      <c r="D84" s="533"/>
      <c r="E84" s="533"/>
      <c r="F84" s="533"/>
      <c r="G84" s="177">
        <v>627</v>
      </c>
      <c r="H84" s="180">
        <v>12412</v>
      </c>
      <c r="I84" s="184"/>
      <c r="J84" s="183"/>
    </row>
    <row r="85" spans="1:10" ht="12.75">
      <c r="A85" s="187"/>
      <c r="B85" s="538" t="s">
        <v>248</v>
      </c>
      <c r="C85" s="538"/>
      <c r="D85" s="538"/>
      <c r="E85" s="538"/>
      <c r="F85" s="538"/>
      <c r="G85" s="177">
        <v>6271</v>
      </c>
      <c r="H85" s="177">
        <v>124121</v>
      </c>
      <c r="I85" s="184">
        <v>753</v>
      </c>
      <c r="J85" s="183"/>
    </row>
    <row r="86" spans="1:10" ht="12.75">
      <c r="A86" s="187"/>
      <c r="B86" s="538" t="s">
        <v>249</v>
      </c>
      <c r="C86" s="538"/>
      <c r="D86" s="538"/>
      <c r="E86" s="538"/>
      <c r="F86" s="538"/>
      <c r="G86" s="177">
        <v>6272</v>
      </c>
      <c r="H86" s="177">
        <v>124122</v>
      </c>
      <c r="I86" s="184"/>
      <c r="J86" s="183"/>
    </row>
    <row r="87" spans="1:10" ht="12.75">
      <c r="A87" s="187" t="s">
        <v>250</v>
      </c>
      <c r="B87" s="533" t="s">
        <v>251</v>
      </c>
      <c r="C87" s="533"/>
      <c r="D87" s="533"/>
      <c r="E87" s="533"/>
      <c r="F87" s="533"/>
      <c r="G87" s="177">
        <v>628</v>
      </c>
      <c r="H87" s="177">
        <v>12413</v>
      </c>
      <c r="I87" s="184">
        <v>337</v>
      </c>
      <c r="J87" s="183">
        <v>868</v>
      </c>
    </row>
    <row r="88" spans="1:10" ht="12.75">
      <c r="A88" s="185">
        <v>5</v>
      </c>
      <c r="B88" s="534" t="s">
        <v>252</v>
      </c>
      <c r="C88" s="533"/>
      <c r="D88" s="533"/>
      <c r="E88" s="533"/>
      <c r="F88" s="533"/>
      <c r="G88" s="179">
        <v>63</v>
      </c>
      <c r="H88" s="179">
        <v>12500</v>
      </c>
      <c r="I88" s="184"/>
      <c r="J88" s="183"/>
    </row>
    <row r="89" spans="1:10" ht="12.75">
      <c r="A89" s="187" t="s">
        <v>181</v>
      </c>
      <c r="B89" s="533" t="s">
        <v>253</v>
      </c>
      <c r="C89" s="533"/>
      <c r="D89" s="533"/>
      <c r="E89" s="533"/>
      <c r="F89" s="533"/>
      <c r="G89" s="177">
        <v>632</v>
      </c>
      <c r="H89" s="177">
        <v>12501</v>
      </c>
      <c r="I89" s="184"/>
      <c r="J89" s="183">
        <v>66</v>
      </c>
    </row>
    <row r="90" spans="1:10" ht="12.75">
      <c r="A90" s="187" t="s">
        <v>190</v>
      </c>
      <c r="B90" s="533" t="s">
        <v>254</v>
      </c>
      <c r="C90" s="533"/>
      <c r="D90" s="533"/>
      <c r="E90" s="533"/>
      <c r="F90" s="533"/>
      <c r="G90" s="177">
        <v>633</v>
      </c>
      <c r="H90" s="177">
        <v>12502</v>
      </c>
      <c r="I90" s="184"/>
      <c r="J90" s="183"/>
    </row>
    <row r="91" spans="1:10" ht="12.75">
      <c r="A91" s="187" t="s">
        <v>192</v>
      </c>
      <c r="B91" s="533" t="s">
        <v>255</v>
      </c>
      <c r="C91" s="533"/>
      <c r="D91" s="533"/>
      <c r="E91" s="533"/>
      <c r="F91" s="533"/>
      <c r="G91" s="177">
        <v>634</v>
      </c>
      <c r="H91" s="177">
        <v>12503</v>
      </c>
      <c r="I91" s="184">
        <f>0.4+270+0.4</f>
        <v>270.79999999999995</v>
      </c>
      <c r="J91" s="183">
        <v>227</v>
      </c>
    </row>
    <row r="92" spans="1:10" ht="12.75">
      <c r="A92" s="187" t="s">
        <v>230</v>
      </c>
      <c r="B92" s="533" t="s">
        <v>256</v>
      </c>
      <c r="C92" s="533"/>
      <c r="D92" s="533"/>
      <c r="E92" s="533"/>
      <c r="F92" s="533"/>
      <c r="G92" s="177" t="s">
        <v>257</v>
      </c>
      <c r="H92" s="177">
        <v>12504</v>
      </c>
      <c r="I92" s="184"/>
      <c r="J92" s="183">
        <f>13+198</f>
        <v>211</v>
      </c>
    </row>
    <row r="93" spans="1:10" ht="12.75">
      <c r="A93" s="185" t="s">
        <v>258</v>
      </c>
      <c r="B93" s="535" t="s">
        <v>259</v>
      </c>
      <c r="C93" s="535"/>
      <c r="D93" s="535"/>
      <c r="E93" s="535"/>
      <c r="F93" s="535"/>
      <c r="G93" s="177"/>
      <c r="H93" s="177">
        <v>12600</v>
      </c>
      <c r="I93" s="188">
        <f>I62+I68+I72</f>
        <v>554865.7</v>
      </c>
      <c r="J93" s="188">
        <f>J62+J68+J72</f>
        <v>907529</v>
      </c>
    </row>
    <row r="94" spans="1:10" ht="12.75">
      <c r="A94" s="192"/>
      <c r="B94" s="193" t="s">
        <v>260</v>
      </c>
      <c r="C94" s="194"/>
      <c r="D94" s="194"/>
      <c r="E94" s="194"/>
      <c r="F94" s="194"/>
      <c r="G94" s="194"/>
      <c r="H94" s="194"/>
      <c r="I94" s="195" t="s">
        <v>178</v>
      </c>
      <c r="J94" s="196" t="s">
        <v>179</v>
      </c>
    </row>
    <row r="95" spans="1:10" ht="12.75">
      <c r="A95" s="197">
        <v>1</v>
      </c>
      <c r="B95" s="540" t="s">
        <v>261</v>
      </c>
      <c r="C95" s="540"/>
      <c r="D95" s="540"/>
      <c r="E95" s="540"/>
      <c r="F95" s="540"/>
      <c r="G95" s="179"/>
      <c r="H95" s="179">
        <v>14000</v>
      </c>
      <c r="I95" s="179">
        <v>21</v>
      </c>
      <c r="J95" s="198">
        <v>20</v>
      </c>
    </row>
    <row r="96" spans="1:10" ht="12.75">
      <c r="A96" s="197">
        <v>2</v>
      </c>
      <c r="B96" s="540" t="s">
        <v>262</v>
      </c>
      <c r="C96" s="540"/>
      <c r="D96" s="540"/>
      <c r="E96" s="540"/>
      <c r="F96" s="540"/>
      <c r="G96" s="179"/>
      <c r="H96" s="179">
        <v>15000</v>
      </c>
      <c r="I96" s="179"/>
      <c r="J96" s="198"/>
    </row>
    <row r="97" spans="1:10" ht="12.75">
      <c r="A97" s="199" t="s">
        <v>181</v>
      </c>
      <c r="B97" s="537" t="s">
        <v>263</v>
      </c>
      <c r="C97" s="537"/>
      <c r="D97" s="537"/>
      <c r="E97" s="537"/>
      <c r="F97" s="537"/>
      <c r="G97" s="179"/>
      <c r="H97" s="177">
        <v>15001</v>
      </c>
      <c r="I97" s="179"/>
      <c r="J97" s="198"/>
    </row>
    <row r="98" spans="1:10" ht="12.75">
      <c r="A98" s="199"/>
      <c r="B98" s="541" t="s">
        <v>264</v>
      </c>
      <c r="C98" s="541"/>
      <c r="D98" s="541"/>
      <c r="E98" s="541"/>
      <c r="F98" s="541"/>
      <c r="G98" s="179"/>
      <c r="H98" s="177">
        <v>150011</v>
      </c>
      <c r="I98" s="179"/>
      <c r="J98" s="198"/>
    </row>
    <row r="99" spans="1:10" ht="12.75">
      <c r="A99" s="200" t="s">
        <v>190</v>
      </c>
      <c r="B99" s="537" t="s">
        <v>265</v>
      </c>
      <c r="C99" s="537"/>
      <c r="D99" s="537"/>
      <c r="E99" s="537"/>
      <c r="F99" s="537"/>
      <c r="G99" s="179"/>
      <c r="H99" s="177">
        <v>15002</v>
      </c>
      <c r="I99" s="179"/>
      <c r="J99" s="198"/>
    </row>
    <row r="100" spans="1:10" ht="13.5" thickBot="1">
      <c r="A100" s="201"/>
      <c r="B100" s="539" t="s">
        <v>266</v>
      </c>
      <c r="C100" s="539"/>
      <c r="D100" s="539"/>
      <c r="E100" s="539"/>
      <c r="F100" s="539"/>
      <c r="G100" s="202"/>
      <c r="H100" s="203">
        <v>150021</v>
      </c>
      <c r="I100" s="202"/>
      <c r="J100" s="204"/>
    </row>
    <row r="101" spans="1:10" ht="12.75">
      <c r="A101" s="205"/>
      <c r="B101" s="205"/>
      <c r="C101" s="205"/>
      <c r="D101" s="205"/>
      <c r="E101" s="205"/>
      <c r="F101" s="205"/>
      <c r="G101" s="205"/>
      <c r="H101" s="205"/>
      <c r="I101" s="206" t="s">
        <v>204</v>
      </c>
      <c r="J101" s="206"/>
    </row>
    <row r="102" spans="1:10" ht="15.75">
      <c r="A102" s="6"/>
      <c r="B102" s="6"/>
      <c r="C102" s="6"/>
      <c r="D102" s="6"/>
      <c r="E102" s="6"/>
      <c r="F102" s="6"/>
      <c r="G102" s="6"/>
      <c r="H102" s="6"/>
      <c r="I102" s="207"/>
      <c r="J102" s="207"/>
    </row>
    <row r="103" spans="1:10" ht="15.75">
      <c r="A103" s="6"/>
      <c r="B103" s="6"/>
      <c r="C103" s="6"/>
      <c r="D103" s="6"/>
      <c r="E103" s="6"/>
      <c r="F103" s="6"/>
      <c r="G103" s="6"/>
      <c r="H103" s="6"/>
      <c r="I103" s="6"/>
      <c r="J103" s="207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207"/>
    </row>
  </sheetData>
  <sheetProtection/>
  <mergeCells count="59">
    <mergeCell ref="B90:F90"/>
    <mergeCell ref="B91:F91"/>
    <mergeCell ref="B92:F92"/>
    <mergeCell ref="B98:F98"/>
    <mergeCell ref="B100:F100"/>
    <mergeCell ref="B93:F93"/>
    <mergeCell ref="B95:F95"/>
    <mergeCell ref="B96:F96"/>
    <mergeCell ref="B97:F97"/>
    <mergeCell ref="B81:F81"/>
    <mergeCell ref="B82:F82"/>
    <mergeCell ref="B99:F99"/>
    <mergeCell ref="B83:F83"/>
    <mergeCell ref="B84:F84"/>
    <mergeCell ref="B85:F85"/>
    <mergeCell ref="B86:F86"/>
    <mergeCell ref="B87:F87"/>
    <mergeCell ref="B88:F88"/>
    <mergeCell ref="B89:F89"/>
    <mergeCell ref="B77:F77"/>
    <mergeCell ref="B78:F78"/>
    <mergeCell ref="B79:F79"/>
    <mergeCell ref="B80:F80"/>
    <mergeCell ref="B73:F73"/>
    <mergeCell ref="B74:F74"/>
    <mergeCell ref="B75:F75"/>
    <mergeCell ref="B76:F76"/>
    <mergeCell ref="B69:F69"/>
    <mergeCell ref="B70:F70"/>
    <mergeCell ref="B71:F71"/>
    <mergeCell ref="B72:F72"/>
    <mergeCell ref="B65:F65"/>
    <mergeCell ref="B66:F66"/>
    <mergeCell ref="B67:F67"/>
    <mergeCell ref="B68:F68"/>
    <mergeCell ref="B61:F61"/>
    <mergeCell ref="B62:F62"/>
    <mergeCell ref="B63:F63"/>
    <mergeCell ref="B64:F64"/>
    <mergeCell ref="B23:F23"/>
    <mergeCell ref="B24:F24"/>
    <mergeCell ref="B25:F25"/>
    <mergeCell ref="A60:J60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A7:J7"/>
    <mergeCell ref="B8:F8"/>
    <mergeCell ref="B9:F9"/>
    <mergeCell ref="B10:F10"/>
  </mergeCells>
  <printOptions/>
  <pageMargins left="0.47" right="0.46" top="0.79" bottom="0.79" header="0.32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I52"/>
  <sheetViews>
    <sheetView tabSelected="1" zoomScalePageLayoutView="0" workbookViewId="0" topLeftCell="A10">
      <selection activeCell="G16" sqref="G16"/>
    </sheetView>
  </sheetViews>
  <sheetFormatPr defaultColWidth="9.140625" defaultRowHeight="12.75"/>
  <cols>
    <col min="1" max="1" width="3.8515625" style="0" customWidth="1"/>
    <col min="2" max="2" width="41.8515625" style="0" customWidth="1"/>
    <col min="3" max="3" width="8.421875" style="0" customWidth="1"/>
    <col min="4" max="5" width="19.421875" style="0" customWidth="1"/>
    <col min="6" max="6" width="10.7109375" style="0" bestFit="1" customWidth="1"/>
    <col min="7" max="7" width="12.7109375" style="0" bestFit="1" customWidth="1"/>
    <col min="8" max="8" width="14.00390625" style="0" bestFit="1" customWidth="1"/>
    <col min="9" max="9" width="11.57421875" style="0" bestFit="1" customWidth="1"/>
    <col min="10" max="10" width="10.00390625" style="0" bestFit="1" customWidth="1"/>
  </cols>
  <sheetData>
    <row r="1" spans="1:5" ht="15.75">
      <c r="A1" s="506"/>
      <c r="B1" s="506"/>
      <c r="C1" s="506"/>
      <c r="D1" s="506"/>
      <c r="E1" s="506"/>
    </row>
    <row r="2" ht="12.75">
      <c r="A2" s="3"/>
    </row>
    <row r="3" spans="1:5" ht="15.75">
      <c r="A3" s="505" t="s">
        <v>284</v>
      </c>
      <c r="B3" s="505"/>
      <c r="C3" s="505"/>
      <c r="D3" s="505"/>
      <c r="E3" s="505"/>
    </row>
    <row r="4" ht="19.5" customHeight="1">
      <c r="A4" s="4" t="s">
        <v>0</v>
      </c>
    </row>
    <row r="5" ht="36" customHeight="1" thickBot="1">
      <c r="B5" s="7" t="s">
        <v>285</v>
      </c>
    </row>
    <row r="6" spans="1:8" s="1" customFormat="1" ht="18.75" thickBot="1">
      <c r="A6" s="12"/>
      <c r="B6" s="13" t="s">
        <v>1</v>
      </c>
      <c r="C6" s="70" t="s">
        <v>2</v>
      </c>
      <c r="D6" s="13">
        <v>2012</v>
      </c>
      <c r="E6" s="13">
        <v>2011</v>
      </c>
      <c r="G6" s="404"/>
      <c r="H6" s="211"/>
    </row>
    <row r="7" spans="1:9" s="11" customFormat="1" ht="15.75" thickBot="1">
      <c r="A7" s="127" t="s">
        <v>3</v>
      </c>
      <c r="B7" s="128" t="s">
        <v>4</v>
      </c>
      <c r="C7" s="69"/>
      <c r="D7" s="124">
        <f>D8+D11+D12+D18+D25+D26+D27</f>
        <v>508472704.96000004</v>
      </c>
      <c r="E7" s="124">
        <v>436096520</v>
      </c>
      <c r="G7" s="405"/>
      <c r="H7" s="6"/>
      <c r="I7" s="6"/>
    </row>
    <row r="8" spans="1:9" ht="13.5" thickTop="1">
      <c r="A8" s="63">
        <v>1</v>
      </c>
      <c r="B8" s="61" t="s">
        <v>5</v>
      </c>
      <c r="C8" s="61"/>
      <c r="D8" s="64">
        <f>D9+D10</f>
        <v>10993962</v>
      </c>
      <c r="E8" s="64">
        <v>13677785.280000001</v>
      </c>
      <c r="G8" s="389"/>
      <c r="H8" s="6"/>
      <c r="I8" s="6"/>
    </row>
    <row r="9" spans="1:9" ht="12.75">
      <c r="A9" s="65"/>
      <c r="B9" s="62" t="s">
        <v>86</v>
      </c>
      <c r="C9" s="65"/>
      <c r="D9" s="66">
        <v>2654413</v>
      </c>
      <c r="E9" s="66">
        <v>1684945.54</v>
      </c>
      <c r="G9" s="389"/>
      <c r="H9" s="372"/>
      <c r="I9" s="6"/>
    </row>
    <row r="10" spans="1:9" ht="12.75">
      <c r="A10" s="65"/>
      <c r="B10" s="62" t="s">
        <v>87</v>
      </c>
      <c r="C10" s="65"/>
      <c r="D10" s="66">
        <v>8339549</v>
      </c>
      <c r="E10" s="66">
        <v>11992839.74</v>
      </c>
      <c r="G10" s="389"/>
      <c r="H10" s="372"/>
      <c r="I10" s="212"/>
    </row>
    <row r="11" spans="1:9" ht="12.75">
      <c r="A11" s="65">
        <v>2</v>
      </c>
      <c r="B11" s="65" t="s">
        <v>6</v>
      </c>
      <c r="C11" s="65"/>
      <c r="D11" s="8"/>
      <c r="E11" s="8"/>
      <c r="G11" s="80"/>
      <c r="H11" s="6"/>
      <c r="I11" s="6"/>
    </row>
    <row r="12" spans="1:8" s="5" customFormat="1" ht="12.75">
      <c r="A12" s="18">
        <v>3</v>
      </c>
      <c r="B12" s="14" t="s">
        <v>9</v>
      </c>
      <c r="C12" s="14"/>
      <c r="D12" s="15">
        <f>D13+D14+D16+D15+D17</f>
        <v>467871354.47</v>
      </c>
      <c r="E12" s="15">
        <v>351118747</v>
      </c>
      <c r="G12" s="392"/>
      <c r="H12" s="6"/>
    </row>
    <row r="13" spans="1:8" s="26" customFormat="1" ht="12.75">
      <c r="A13" s="24"/>
      <c r="B13" s="25" t="s">
        <v>88</v>
      </c>
      <c r="C13" s="25"/>
      <c r="D13" s="66">
        <v>312488819</v>
      </c>
      <c r="E13" s="66">
        <v>274897965.99</v>
      </c>
      <c r="G13" s="389"/>
      <c r="H13" s="372"/>
    </row>
    <row r="14" spans="1:8" s="26" customFormat="1" ht="12.75">
      <c r="A14" s="24"/>
      <c r="B14" s="25" t="s">
        <v>89</v>
      </c>
      <c r="C14" s="25"/>
      <c r="D14" s="66">
        <v>62092979.49</v>
      </c>
      <c r="E14" s="66">
        <v>39541465.230000004</v>
      </c>
      <c r="G14" s="389"/>
      <c r="H14" s="372"/>
    </row>
    <row r="15" spans="1:8" s="26" customFormat="1" ht="12.75">
      <c r="A15" s="24"/>
      <c r="B15" s="25" t="s">
        <v>90</v>
      </c>
      <c r="C15" s="25"/>
      <c r="D15" s="218">
        <v>2828935.49</v>
      </c>
      <c r="E15" s="66"/>
      <c r="G15" s="389"/>
      <c r="H15" s="372"/>
    </row>
    <row r="16" spans="1:8" s="26" customFormat="1" ht="12.75">
      <c r="A16" s="24"/>
      <c r="B16" s="25" t="s">
        <v>91</v>
      </c>
      <c r="C16" s="25"/>
      <c r="D16" s="66">
        <v>11406042.49</v>
      </c>
      <c r="E16" s="66">
        <v>7217787.87</v>
      </c>
      <c r="G16" s="389">
        <f>D16-10145087</f>
        <v>1260955.4900000002</v>
      </c>
      <c r="H16" s="372"/>
    </row>
    <row r="17" spans="1:8" s="26" customFormat="1" ht="12.75">
      <c r="A17" s="24"/>
      <c r="B17" s="25" t="s">
        <v>92</v>
      </c>
      <c r="C17" s="25"/>
      <c r="D17" s="66">
        <v>79054578</v>
      </c>
      <c r="E17" s="66">
        <v>29461528</v>
      </c>
      <c r="G17" s="389"/>
      <c r="H17" s="372"/>
    </row>
    <row r="18" spans="1:8" s="5" customFormat="1" ht="12.75">
      <c r="A18" s="18">
        <v>4</v>
      </c>
      <c r="B18" s="14" t="s">
        <v>12</v>
      </c>
      <c r="C18" s="14"/>
      <c r="D18" s="15">
        <f>D19+D20+D21+D22+D23+D24</f>
        <v>29607388.49</v>
      </c>
      <c r="E18" s="15">
        <v>71299988</v>
      </c>
      <c r="G18" s="392"/>
      <c r="H18" s="6"/>
    </row>
    <row r="19" spans="1:7" s="26" customFormat="1" ht="12.75">
      <c r="A19" s="24"/>
      <c r="B19" s="25" t="s">
        <v>93</v>
      </c>
      <c r="C19" s="25"/>
      <c r="D19" s="66"/>
      <c r="E19" s="66"/>
      <c r="G19" s="390"/>
    </row>
    <row r="20" spans="1:7" s="26" customFormat="1" ht="12.75">
      <c r="A20" s="24"/>
      <c r="B20" s="25" t="s">
        <v>94</v>
      </c>
      <c r="C20" s="25"/>
      <c r="D20" s="66"/>
      <c r="E20" s="66"/>
      <c r="G20" s="390"/>
    </row>
    <row r="21" spans="1:7" s="26" customFormat="1" ht="12.75">
      <c r="A21" s="24"/>
      <c r="B21" s="25" t="s">
        <v>95</v>
      </c>
      <c r="C21" s="25"/>
      <c r="D21" s="66"/>
      <c r="E21" s="66"/>
      <c r="G21" s="390"/>
    </row>
    <row r="22" spans="1:7" s="26" customFormat="1" ht="12.75">
      <c r="A22" s="24"/>
      <c r="B22" s="25" t="s">
        <v>96</v>
      </c>
      <c r="C22" s="25"/>
      <c r="D22" s="66"/>
      <c r="E22" s="66"/>
      <c r="G22" s="390"/>
    </row>
    <row r="23" spans="1:8" s="26" customFormat="1" ht="12.75">
      <c r="A23" s="24"/>
      <c r="B23" s="25" t="s">
        <v>97</v>
      </c>
      <c r="C23" s="25"/>
      <c r="D23" s="66">
        <v>29607388.49</v>
      </c>
      <c r="E23" s="66">
        <v>71299988</v>
      </c>
      <c r="G23" s="389"/>
      <c r="H23" s="372"/>
    </row>
    <row r="24" spans="1:7" s="26" customFormat="1" ht="13.5" thickBot="1">
      <c r="A24" s="24"/>
      <c r="B24" s="25" t="s">
        <v>98</v>
      </c>
      <c r="C24" s="25"/>
      <c r="D24" s="66"/>
      <c r="E24" s="66"/>
      <c r="G24" s="390"/>
    </row>
    <row r="25" spans="1:8" s="5" customFormat="1" ht="14.25" thickBot="1" thickTop="1">
      <c r="A25" s="20">
        <v>5</v>
      </c>
      <c r="B25" s="21" t="s">
        <v>13</v>
      </c>
      <c r="C25" s="21"/>
      <c r="D25" s="22">
        <v>0</v>
      </c>
      <c r="E25" s="22">
        <v>0</v>
      </c>
      <c r="G25" s="392"/>
      <c r="H25" s="6"/>
    </row>
    <row r="26" spans="1:8" s="5" customFormat="1" ht="14.25" thickBot="1" thickTop="1">
      <c r="A26" s="20">
        <v>6</v>
      </c>
      <c r="B26" s="21" t="s">
        <v>14</v>
      </c>
      <c r="C26" s="21"/>
      <c r="D26" s="22">
        <v>0</v>
      </c>
      <c r="E26" s="22">
        <v>0</v>
      </c>
      <c r="G26" s="392"/>
      <c r="H26" s="6"/>
    </row>
    <row r="27" spans="1:7" s="5" customFormat="1" ht="14.25" thickBot="1" thickTop="1">
      <c r="A27" s="20">
        <v>7</v>
      </c>
      <c r="B27" s="21" t="s">
        <v>15</v>
      </c>
      <c r="C27" s="21"/>
      <c r="D27" s="22">
        <f>D28</f>
        <v>0</v>
      </c>
      <c r="E27" s="22">
        <v>0</v>
      </c>
      <c r="G27" s="392"/>
    </row>
    <row r="28" spans="1:7" s="5" customFormat="1" ht="14.25" thickBot="1" thickTop="1">
      <c r="A28" s="41"/>
      <c r="B28" s="71" t="s">
        <v>99</v>
      </c>
      <c r="C28" s="42"/>
      <c r="D28" s="82"/>
      <c r="E28" s="82"/>
      <c r="G28" s="392"/>
    </row>
    <row r="29" spans="1:7" s="5" customFormat="1" ht="14.25" thickBot="1" thickTop="1">
      <c r="A29" s="41"/>
      <c r="B29" s="42"/>
      <c r="C29" s="42"/>
      <c r="D29" s="67"/>
      <c r="E29" s="67"/>
      <c r="G29" s="392"/>
    </row>
    <row r="30" spans="1:7" s="10" customFormat="1" ht="17.25" thickBot="1" thickTop="1">
      <c r="A30" s="120" t="s">
        <v>16</v>
      </c>
      <c r="B30" s="121" t="s">
        <v>17</v>
      </c>
      <c r="C30" s="16"/>
      <c r="D30" s="124">
        <f>D32+D38+D39+D44+D45</f>
        <v>117440065</v>
      </c>
      <c r="E30" s="124">
        <v>128405377.8</v>
      </c>
      <c r="G30" s="394"/>
    </row>
    <row r="31" spans="1:7" s="5" customFormat="1" ht="13.5" thickTop="1">
      <c r="A31" s="18">
        <v>1</v>
      </c>
      <c r="B31" s="14" t="s">
        <v>18</v>
      </c>
      <c r="C31" s="14"/>
      <c r="D31" s="15"/>
      <c r="E31" s="15"/>
      <c r="G31" s="392"/>
    </row>
    <row r="32" spans="1:7" s="5" customFormat="1" ht="12.75">
      <c r="A32" s="18">
        <v>2</v>
      </c>
      <c r="B32" s="14" t="s">
        <v>19</v>
      </c>
      <c r="C32" s="14"/>
      <c r="D32" s="15">
        <f>D33+D34+D35+D37+D36</f>
        <v>117440065</v>
      </c>
      <c r="E32" s="15">
        <v>128405377.8</v>
      </c>
      <c r="G32" s="392"/>
    </row>
    <row r="33" spans="1:8" s="26" customFormat="1" ht="12.75">
      <c r="A33" s="24" t="s">
        <v>7</v>
      </c>
      <c r="B33" s="25" t="s">
        <v>20</v>
      </c>
      <c r="C33" s="25"/>
      <c r="D33" s="66">
        <v>50623378</v>
      </c>
      <c r="E33" s="66">
        <v>50623378</v>
      </c>
      <c r="G33" s="389"/>
      <c r="H33" s="372"/>
    </row>
    <row r="34" spans="1:8" s="26" customFormat="1" ht="12.75">
      <c r="A34" s="24" t="s">
        <v>8</v>
      </c>
      <c r="B34" s="25" t="s">
        <v>21</v>
      </c>
      <c r="C34" s="25"/>
      <c r="D34" s="66">
        <v>33736785</v>
      </c>
      <c r="E34" s="66">
        <v>35512405</v>
      </c>
      <c r="G34" s="389"/>
      <c r="H34" s="372"/>
    </row>
    <row r="35" spans="1:8" s="26" customFormat="1" ht="12.75">
      <c r="A35" s="24" t="s">
        <v>10</v>
      </c>
      <c r="B35" s="25" t="s">
        <v>22</v>
      </c>
      <c r="C35" s="25"/>
      <c r="D35" s="66">
        <v>19952158</v>
      </c>
      <c r="E35" s="66">
        <v>25844510.5</v>
      </c>
      <c r="G35" s="389"/>
      <c r="H35" s="372"/>
    </row>
    <row r="36" spans="1:8" s="26" customFormat="1" ht="12.75">
      <c r="A36" s="24"/>
      <c r="B36" s="25" t="s">
        <v>165</v>
      </c>
      <c r="C36" s="25"/>
      <c r="D36" s="66">
        <v>10909563</v>
      </c>
      <c r="E36" s="66">
        <v>13603621</v>
      </c>
      <c r="G36" s="389"/>
      <c r="H36" s="372"/>
    </row>
    <row r="37" spans="1:8" s="26" customFormat="1" ht="13.5" thickBot="1">
      <c r="A37" s="24" t="s">
        <v>11</v>
      </c>
      <c r="B37" s="25" t="s">
        <v>23</v>
      </c>
      <c r="C37" s="25"/>
      <c r="D37" s="66">
        <v>2218181</v>
      </c>
      <c r="E37" s="66">
        <v>2821463.3</v>
      </c>
      <c r="G37" s="389"/>
      <c r="H37" s="372"/>
    </row>
    <row r="38" spans="1:7" s="5" customFormat="1" ht="14.25" thickBot="1" thickTop="1">
      <c r="A38" s="20">
        <v>3</v>
      </c>
      <c r="B38" s="21" t="s">
        <v>24</v>
      </c>
      <c r="C38" s="21"/>
      <c r="D38" s="72">
        <v>0</v>
      </c>
      <c r="E38" s="72">
        <v>0</v>
      </c>
      <c r="G38" s="392"/>
    </row>
    <row r="39" spans="1:7" s="5" customFormat="1" ht="13.5" thickTop="1">
      <c r="A39" s="18">
        <v>4</v>
      </c>
      <c r="B39" s="14" t="s">
        <v>25</v>
      </c>
      <c r="C39" s="14"/>
      <c r="D39" s="73">
        <v>0</v>
      </c>
      <c r="E39" s="73">
        <v>0</v>
      </c>
      <c r="G39" s="392"/>
    </row>
    <row r="40" spans="1:7" s="26" customFormat="1" ht="12.75">
      <c r="A40" s="24" t="s">
        <v>7</v>
      </c>
      <c r="B40" s="25" t="s">
        <v>26</v>
      </c>
      <c r="C40" s="25"/>
      <c r="D40" s="75">
        <v>0</v>
      </c>
      <c r="E40" s="75">
        <v>0</v>
      </c>
      <c r="G40" s="390"/>
    </row>
    <row r="41" spans="1:7" s="26" customFormat="1" ht="12.75">
      <c r="A41" s="24" t="s">
        <v>8</v>
      </c>
      <c r="B41" s="25" t="s">
        <v>27</v>
      </c>
      <c r="C41" s="25"/>
      <c r="D41" s="75"/>
      <c r="E41" s="75"/>
      <c r="G41" s="390"/>
    </row>
    <row r="42" spans="1:7" s="26" customFormat="1" ht="12.75">
      <c r="A42" s="24" t="s">
        <v>10</v>
      </c>
      <c r="B42" s="25" t="s">
        <v>28</v>
      </c>
      <c r="C42" s="25"/>
      <c r="D42" s="75"/>
      <c r="E42" s="75"/>
      <c r="G42" s="390"/>
    </row>
    <row r="43" spans="1:7" s="5" customFormat="1" ht="13.5" thickBot="1">
      <c r="A43" s="23"/>
      <c r="B43" s="19" t="s">
        <v>29</v>
      </c>
      <c r="C43" s="19"/>
      <c r="D43" s="68">
        <f>SUM(D40:D42)</f>
        <v>0</v>
      </c>
      <c r="E43" s="68">
        <v>0</v>
      </c>
      <c r="G43" s="392"/>
    </row>
    <row r="44" spans="1:7" s="5" customFormat="1" ht="14.25" thickBot="1" thickTop="1">
      <c r="A44" s="20">
        <v>5</v>
      </c>
      <c r="B44" s="21" t="s">
        <v>30</v>
      </c>
      <c r="C44" s="21"/>
      <c r="D44" s="74"/>
      <c r="E44" s="74"/>
      <c r="G44" s="392"/>
    </row>
    <row r="45" spans="1:7" s="5" customFormat="1" ht="14.25" thickBot="1" thickTop="1">
      <c r="A45" s="20">
        <v>6</v>
      </c>
      <c r="B45" s="21" t="s">
        <v>31</v>
      </c>
      <c r="C45" s="21"/>
      <c r="D45" s="74">
        <v>0</v>
      </c>
      <c r="E45" s="74">
        <v>0</v>
      </c>
      <c r="G45" s="392"/>
    </row>
    <row r="46" spans="1:7" s="9" customFormat="1" ht="19.5" thickBot="1" thickTop="1">
      <c r="A46" s="122"/>
      <c r="B46" s="123" t="s">
        <v>32</v>
      </c>
      <c r="C46" s="40"/>
      <c r="D46" s="126">
        <f>D7+D30</f>
        <v>625912769.96</v>
      </c>
      <c r="E46" s="126">
        <v>564501897.8</v>
      </c>
      <c r="G46" s="406"/>
    </row>
    <row r="48" ht="12.75">
      <c r="D48" s="209"/>
    </row>
    <row r="49" ht="12.75">
      <c r="D49" s="210"/>
    </row>
    <row r="50" spans="4:7" ht="12.75">
      <c r="D50" s="209"/>
      <c r="G50" s="209"/>
    </row>
    <row r="52" ht="12.75">
      <c r="D52" s="60"/>
    </row>
  </sheetData>
  <sheetProtection/>
  <mergeCells count="2">
    <mergeCell ref="A3:E3"/>
    <mergeCell ref="A1:E1"/>
  </mergeCells>
  <printOptions/>
  <pageMargins left="0.57" right="0.46" top="1" bottom="1" header="0.5" footer="0.5"/>
  <pageSetup fitToHeight="1" fitToWidth="1"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H53"/>
  <sheetViews>
    <sheetView zoomScalePageLayoutView="0" workbookViewId="0" topLeftCell="A1">
      <selection activeCell="R45" sqref="R45"/>
    </sheetView>
  </sheetViews>
  <sheetFormatPr defaultColWidth="9.140625" defaultRowHeight="12.75"/>
  <cols>
    <col min="1" max="1" width="4.28125" style="0" customWidth="1"/>
    <col min="2" max="2" width="47.421875" style="0" customWidth="1"/>
    <col min="3" max="3" width="9.421875" style="0" customWidth="1"/>
    <col min="4" max="4" width="18.00390625" style="0" customWidth="1"/>
    <col min="5" max="5" width="17.8515625" style="0" customWidth="1"/>
    <col min="7" max="7" width="12.7109375" style="0" bestFit="1" customWidth="1"/>
    <col min="8" max="8" width="15.8515625" style="0" customWidth="1"/>
  </cols>
  <sheetData>
    <row r="1" spans="1:5" ht="15.75">
      <c r="A1" s="506"/>
      <c r="B1" s="506"/>
      <c r="C1" s="506"/>
      <c r="D1" s="506"/>
      <c r="E1" s="506"/>
    </row>
    <row r="2" ht="12.75">
      <c r="A2" s="3"/>
    </row>
    <row r="3" spans="1:5" ht="15.75">
      <c r="A3" s="505" t="s">
        <v>284</v>
      </c>
      <c r="B3" s="505"/>
      <c r="C3" s="505"/>
      <c r="D3" s="505"/>
      <c r="E3" s="505"/>
    </row>
    <row r="4" ht="19.5" customHeight="1" thickBot="1">
      <c r="A4" s="4" t="s">
        <v>0</v>
      </c>
    </row>
    <row r="5" spans="1:5" s="1" customFormat="1" ht="18.75" thickBot="1">
      <c r="A5" s="12"/>
      <c r="B5" s="13" t="s">
        <v>114</v>
      </c>
      <c r="C5" s="70" t="s">
        <v>2</v>
      </c>
      <c r="D5" s="13">
        <v>2012</v>
      </c>
      <c r="E5" s="13">
        <v>2011</v>
      </c>
    </row>
    <row r="6" spans="1:7" s="11" customFormat="1" ht="16.5" thickBot="1">
      <c r="A6" s="17" t="s">
        <v>3</v>
      </c>
      <c r="B6" s="16" t="s">
        <v>116</v>
      </c>
      <c r="C6" s="16"/>
      <c r="D6" s="124">
        <f>D7+D8+D11+D22+D23</f>
        <v>314686644</v>
      </c>
      <c r="E6" s="124">
        <v>210477301.07999998</v>
      </c>
      <c r="G6" s="81"/>
    </row>
    <row r="7" spans="1:5" ht="14.25" thickBot="1" thickTop="1">
      <c r="A7" s="20">
        <v>1</v>
      </c>
      <c r="B7" s="21" t="s">
        <v>33</v>
      </c>
      <c r="C7" s="21"/>
      <c r="D7" s="22">
        <v>0</v>
      </c>
      <c r="E7" s="22">
        <v>0</v>
      </c>
    </row>
    <row r="8" spans="1:7" ht="13.5" thickTop="1">
      <c r="A8" s="18">
        <v>2</v>
      </c>
      <c r="B8" s="14" t="s">
        <v>34</v>
      </c>
      <c r="C8" s="14"/>
      <c r="D8" s="15">
        <f>D9+D10</f>
        <v>262064732</v>
      </c>
      <c r="E8" s="15">
        <v>172973443.91</v>
      </c>
      <c r="G8" s="60"/>
    </row>
    <row r="9" spans="1:8" s="26" customFormat="1" ht="12.75">
      <c r="A9" s="24"/>
      <c r="B9" s="25" t="s">
        <v>100</v>
      </c>
      <c r="C9" s="25"/>
      <c r="D9" s="66">
        <v>262064732</v>
      </c>
      <c r="E9" s="66">
        <v>172973443.91</v>
      </c>
      <c r="G9" s="389"/>
      <c r="H9" s="390"/>
    </row>
    <row r="10" spans="1:8" s="26" customFormat="1" ht="12.75">
      <c r="A10" s="24"/>
      <c r="B10" s="25" t="s">
        <v>101</v>
      </c>
      <c r="C10" s="25"/>
      <c r="D10" s="66"/>
      <c r="E10" s="66"/>
      <c r="G10" s="391"/>
      <c r="H10" s="390"/>
    </row>
    <row r="11" spans="1:8" s="5" customFormat="1" ht="12.75">
      <c r="A11" s="18">
        <v>3</v>
      </c>
      <c r="B11" s="14" t="s">
        <v>35</v>
      </c>
      <c r="C11" s="14"/>
      <c r="D11" s="15">
        <f>D12+D13+D14+D15+D16+D17+D18+D19+D20+D21</f>
        <v>52621912</v>
      </c>
      <c r="E11" s="15">
        <v>37503857.17</v>
      </c>
      <c r="G11" s="392"/>
      <c r="H11" s="392"/>
    </row>
    <row r="12" spans="1:8" s="26" customFormat="1" ht="12.75">
      <c r="A12" s="24"/>
      <c r="B12" s="25" t="s">
        <v>102</v>
      </c>
      <c r="C12" s="25"/>
      <c r="D12" s="66">
        <v>23817320</v>
      </c>
      <c r="E12" s="66">
        <v>35961214.17</v>
      </c>
      <c r="G12" s="389"/>
      <c r="H12" s="390"/>
    </row>
    <row r="13" spans="1:8" s="26" customFormat="1" ht="12.75">
      <c r="A13" s="24"/>
      <c r="B13" s="25" t="s">
        <v>103</v>
      </c>
      <c r="C13" s="25"/>
      <c r="D13" s="66"/>
      <c r="E13" s="66"/>
      <c r="G13" s="390"/>
      <c r="H13" s="390"/>
    </row>
    <row r="14" spans="1:8" s="26" customFormat="1" ht="12.75">
      <c r="A14" s="24"/>
      <c r="B14" s="25" t="s">
        <v>104</v>
      </c>
      <c r="C14" s="25"/>
      <c r="D14" s="66">
        <v>163905</v>
      </c>
      <c r="E14" s="66">
        <v>191785</v>
      </c>
      <c r="G14" s="389"/>
      <c r="H14" s="390"/>
    </row>
    <row r="15" spans="1:8" s="26" customFormat="1" ht="12.75">
      <c r="A15" s="24"/>
      <c r="B15" s="25" t="s">
        <v>105</v>
      </c>
      <c r="C15" s="25"/>
      <c r="D15" s="66">
        <v>39600</v>
      </c>
      <c r="E15" s="66">
        <v>54200</v>
      </c>
      <c r="G15" s="389"/>
      <c r="H15" s="390"/>
    </row>
    <row r="16" spans="1:8" s="26" customFormat="1" ht="12.75">
      <c r="A16" s="24"/>
      <c r="B16" s="25" t="s">
        <v>268</v>
      </c>
      <c r="C16" s="25"/>
      <c r="D16" s="66"/>
      <c r="E16" s="66">
        <v>826788</v>
      </c>
      <c r="G16" s="389"/>
      <c r="H16" s="390"/>
    </row>
    <row r="17" spans="1:8" s="26" customFormat="1" ht="12.75">
      <c r="A17" s="24"/>
      <c r="B17" s="25" t="s">
        <v>106</v>
      </c>
      <c r="C17" s="25"/>
      <c r="D17" s="66"/>
      <c r="E17" s="66"/>
      <c r="G17" s="390"/>
      <c r="H17" s="390"/>
    </row>
    <row r="18" spans="1:8" s="26" customFormat="1" ht="12.75">
      <c r="A18" s="24"/>
      <c r="B18" s="25" t="s">
        <v>107</v>
      </c>
      <c r="C18" s="25"/>
      <c r="D18" s="66"/>
      <c r="E18" s="66"/>
      <c r="G18" s="390"/>
      <c r="H18" s="390"/>
    </row>
    <row r="19" spans="1:8" s="26" customFormat="1" ht="12.75">
      <c r="A19" s="24"/>
      <c r="B19" s="25" t="s">
        <v>108</v>
      </c>
      <c r="C19" s="25"/>
      <c r="D19" s="66"/>
      <c r="E19" s="66"/>
      <c r="G19" s="390"/>
      <c r="H19" s="390"/>
    </row>
    <row r="20" spans="1:8" s="26" customFormat="1" ht="12.75">
      <c r="A20" s="29"/>
      <c r="B20" s="25" t="s">
        <v>109</v>
      </c>
      <c r="C20" s="25"/>
      <c r="D20" s="66"/>
      <c r="E20" s="66"/>
      <c r="G20" s="390"/>
      <c r="H20" s="390"/>
    </row>
    <row r="21" spans="1:8" s="26" customFormat="1" ht="12.75">
      <c r="A21" s="29"/>
      <c r="B21" s="25" t="s">
        <v>110</v>
      </c>
      <c r="C21" s="25"/>
      <c r="D21" s="66">
        <v>28601087</v>
      </c>
      <c r="E21" s="66">
        <v>469870</v>
      </c>
      <c r="G21" s="389"/>
      <c r="H21" s="390"/>
    </row>
    <row r="22" spans="1:8" s="5" customFormat="1" ht="13.5" thickBot="1">
      <c r="A22" s="18">
        <v>4</v>
      </c>
      <c r="B22" s="14" t="s">
        <v>36</v>
      </c>
      <c r="C22" s="221"/>
      <c r="D22" s="222">
        <v>0</v>
      </c>
      <c r="E22" s="222">
        <v>0</v>
      </c>
      <c r="G22" s="392"/>
      <c r="H22" s="392"/>
    </row>
    <row r="23" spans="1:8" s="5" customFormat="1" ht="14.25" thickBot="1" thickTop="1">
      <c r="A23" s="20">
        <v>5</v>
      </c>
      <c r="B23" s="21" t="s">
        <v>37</v>
      </c>
      <c r="C23" s="21"/>
      <c r="D23" s="22"/>
      <c r="E23" s="22"/>
      <c r="G23" s="392"/>
      <c r="H23" s="392"/>
    </row>
    <row r="24" spans="1:8" s="10" customFormat="1" ht="17.25" thickBot="1" thickTop="1">
      <c r="A24" s="17" t="s">
        <v>16</v>
      </c>
      <c r="B24" s="16" t="s">
        <v>115</v>
      </c>
      <c r="C24" s="224"/>
      <c r="D24" s="22">
        <f>D25+D28+D29+D30</f>
        <v>147981329</v>
      </c>
      <c r="E24" s="22">
        <v>181554441.11</v>
      </c>
      <c r="G24" s="393"/>
      <c r="H24" s="393"/>
    </row>
    <row r="25" spans="1:8" s="5" customFormat="1" ht="13.5" thickTop="1">
      <c r="A25" s="18">
        <v>1</v>
      </c>
      <c r="B25" s="14" t="s">
        <v>38</v>
      </c>
      <c r="C25" s="14"/>
      <c r="D25" s="15">
        <f>D26+D27</f>
        <v>0</v>
      </c>
      <c r="E25" s="15">
        <v>0</v>
      </c>
      <c r="G25" s="392"/>
      <c r="H25" s="392"/>
    </row>
    <row r="26" spans="1:8" s="26" customFormat="1" ht="12.75">
      <c r="A26" s="24"/>
      <c r="B26" s="25" t="s">
        <v>162</v>
      </c>
      <c r="C26" s="25"/>
      <c r="D26" s="66"/>
      <c r="E26" s="66"/>
      <c r="G26" s="390"/>
      <c r="H26" s="390"/>
    </row>
    <row r="27" spans="1:8" s="26" customFormat="1" ht="12.75">
      <c r="A27" s="29"/>
      <c r="B27" s="220" t="s">
        <v>111</v>
      </c>
      <c r="C27" s="220"/>
      <c r="D27" s="225">
        <v>0</v>
      </c>
      <c r="E27" s="225">
        <v>0</v>
      </c>
      <c r="G27" s="390"/>
      <c r="H27" s="390"/>
    </row>
    <row r="28" spans="1:8" s="5" customFormat="1" ht="12.75">
      <c r="A28" s="226">
        <v>2</v>
      </c>
      <c r="B28" s="65" t="s">
        <v>39</v>
      </c>
      <c r="C28" s="65"/>
      <c r="D28" s="8">
        <v>147981329</v>
      </c>
      <c r="E28" s="8">
        <v>181554441.11</v>
      </c>
      <c r="G28" s="389"/>
      <c r="H28" s="392"/>
    </row>
    <row r="29" spans="1:8" s="5" customFormat="1" ht="12.75">
      <c r="A29" s="226">
        <v>3</v>
      </c>
      <c r="B29" s="65" t="s">
        <v>40</v>
      </c>
      <c r="C29" s="65"/>
      <c r="D29" s="8">
        <v>0</v>
      </c>
      <c r="E29" s="8">
        <v>0</v>
      </c>
      <c r="G29" s="392"/>
      <c r="H29" s="392"/>
    </row>
    <row r="30" spans="1:8" s="5" customFormat="1" ht="13.5" thickBot="1">
      <c r="A30" s="41">
        <v>4</v>
      </c>
      <c r="B30" s="42" t="s">
        <v>36</v>
      </c>
      <c r="C30" s="42"/>
      <c r="D30" s="42">
        <v>0</v>
      </c>
      <c r="E30" s="42">
        <v>0</v>
      </c>
      <c r="G30" s="392"/>
      <c r="H30" s="392"/>
    </row>
    <row r="31" spans="1:8" s="10" customFormat="1" ht="17.25" thickBot="1" thickTop="1">
      <c r="A31" s="231"/>
      <c r="B31" s="224" t="s">
        <v>117</v>
      </c>
      <c r="C31" s="224"/>
      <c r="D31" s="74">
        <f>D24+D6</f>
        <v>462667973</v>
      </c>
      <c r="E31" s="74">
        <v>392031742</v>
      </c>
      <c r="G31" s="393"/>
      <c r="H31" s="393"/>
    </row>
    <row r="32" spans="1:8" s="10" customFormat="1" ht="16.5" thickTop="1">
      <c r="A32" s="229" t="s">
        <v>41</v>
      </c>
      <c r="B32" s="230" t="s">
        <v>42</v>
      </c>
      <c r="C32" s="230"/>
      <c r="D32" s="232">
        <f>D35+D34+D36+D37+D38+D39+D40+D41+D42</f>
        <v>163244797</v>
      </c>
      <c r="E32" s="232">
        <v>172470156</v>
      </c>
      <c r="G32" s="393"/>
      <c r="H32" s="393"/>
    </row>
    <row r="33" spans="1:8" s="10" customFormat="1" ht="25.5">
      <c r="A33" s="35">
        <v>1</v>
      </c>
      <c r="B33" s="31" t="s">
        <v>43</v>
      </c>
      <c r="C33" s="14"/>
      <c r="D33" s="15">
        <v>0</v>
      </c>
      <c r="E33" s="15">
        <v>0</v>
      </c>
      <c r="G33" s="393"/>
      <c r="H33" s="393"/>
    </row>
    <row r="34" spans="1:8" s="10" customFormat="1" ht="27.75" customHeight="1">
      <c r="A34" s="32">
        <v>2</v>
      </c>
      <c r="B34" s="30" t="s">
        <v>112</v>
      </c>
      <c r="C34" s="30"/>
      <c r="D34" s="8"/>
      <c r="E34" s="8"/>
      <c r="G34" s="393"/>
      <c r="H34" s="393"/>
    </row>
    <row r="35" spans="1:8" s="10" customFormat="1" ht="15.75">
      <c r="A35" s="32">
        <v>3</v>
      </c>
      <c r="B35" s="30" t="s">
        <v>44</v>
      </c>
      <c r="C35" s="30"/>
      <c r="D35" s="8">
        <v>158900000</v>
      </c>
      <c r="E35" s="8">
        <v>145462000</v>
      </c>
      <c r="G35" s="389"/>
      <c r="H35" s="393"/>
    </row>
    <row r="36" spans="1:8" s="10" customFormat="1" ht="15.75">
      <c r="A36" s="32">
        <v>4</v>
      </c>
      <c r="B36" s="30" t="s">
        <v>45</v>
      </c>
      <c r="C36" s="30"/>
      <c r="D36" s="8">
        <v>11651073</v>
      </c>
      <c r="E36" s="8">
        <v>11651073</v>
      </c>
      <c r="G36" s="389"/>
      <c r="H36" s="393"/>
    </row>
    <row r="37" spans="1:8" s="10" customFormat="1" ht="15.75">
      <c r="A37" s="32">
        <v>5</v>
      </c>
      <c r="B37" s="30" t="s">
        <v>46</v>
      </c>
      <c r="C37" s="30"/>
      <c r="D37" s="8"/>
      <c r="E37" s="8"/>
      <c r="G37" s="393"/>
      <c r="H37" s="393"/>
    </row>
    <row r="38" spans="1:8" s="10" customFormat="1" ht="15.75">
      <c r="A38" s="32">
        <v>6</v>
      </c>
      <c r="B38" s="30" t="s">
        <v>47</v>
      </c>
      <c r="C38" s="30"/>
      <c r="D38" s="8"/>
      <c r="E38" s="8"/>
      <c r="G38" s="393"/>
      <c r="H38" s="393"/>
    </row>
    <row r="39" spans="1:8" s="10" customFormat="1" ht="15.75">
      <c r="A39" s="32">
        <v>7</v>
      </c>
      <c r="B39" s="30" t="s">
        <v>48</v>
      </c>
      <c r="C39" s="30"/>
      <c r="D39" s="8">
        <v>1919082</v>
      </c>
      <c r="E39" s="8">
        <v>1144486</v>
      </c>
      <c r="G39" s="389"/>
      <c r="H39" s="393"/>
    </row>
    <row r="40" spans="1:8" s="10" customFormat="1" ht="15.75">
      <c r="A40" s="32">
        <v>8</v>
      </c>
      <c r="B40" s="30" t="s">
        <v>49</v>
      </c>
      <c r="C40" s="30"/>
      <c r="D40" s="8"/>
      <c r="E40" s="8"/>
      <c r="G40" s="393"/>
      <c r="H40" s="393"/>
    </row>
    <row r="41" spans="1:8" s="10" customFormat="1" ht="15.75">
      <c r="A41" s="32">
        <v>9</v>
      </c>
      <c r="B41" s="30" t="s">
        <v>50</v>
      </c>
      <c r="C41" s="30"/>
      <c r="D41" s="8">
        <v>0</v>
      </c>
      <c r="E41" s="8">
        <v>8994911.452999948</v>
      </c>
      <c r="G41" s="389"/>
      <c r="H41" s="393"/>
    </row>
    <row r="42" spans="1:8" s="10" customFormat="1" ht="15.75">
      <c r="A42" s="32">
        <v>10</v>
      </c>
      <c r="B42" s="30" t="s">
        <v>51</v>
      </c>
      <c r="C42" s="30"/>
      <c r="D42" s="118">
        <f>-9225358</f>
        <v>-9225358</v>
      </c>
      <c r="E42" s="118">
        <v>5217685</v>
      </c>
      <c r="G42" s="389"/>
      <c r="H42" s="394"/>
    </row>
    <row r="43" spans="1:8" s="10" customFormat="1" ht="16.5" thickBot="1">
      <c r="A43" s="33"/>
      <c r="B43" s="34" t="s">
        <v>113</v>
      </c>
      <c r="C43" s="34"/>
      <c r="D43" s="125">
        <f>D31+D32</f>
        <v>625912770</v>
      </c>
      <c r="E43" s="125">
        <v>564501898</v>
      </c>
      <c r="H43" s="119"/>
    </row>
    <row r="44" ht="15.75">
      <c r="H44" s="10"/>
    </row>
    <row r="45" spans="1:5" ht="12.75">
      <c r="A45" s="219"/>
      <c r="B45" s="219"/>
      <c r="C45" s="219"/>
      <c r="D45" s="353"/>
      <c r="E45" s="219"/>
    </row>
    <row r="47" ht="12.75">
      <c r="D47" s="208"/>
    </row>
    <row r="49" ht="12.75">
      <c r="D49" s="60"/>
    </row>
    <row r="53" spans="4:5" ht="12.75">
      <c r="D53" s="60"/>
      <c r="E53" s="60"/>
    </row>
  </sheetData>
  <sheetProtection/>
  <mergeCells count="2">
    <mergeCell ref="A3:E3"/>
    <mergeCell ref="A1:E1"/>
  </mergeCells>
  <printOptions/>
  <pageMargins left="0.63" right="0.58" top="1" bottom="1" header="0.5" footer="0.5"/>
  <pageSetup fitToHeight="1" fitToWidth="1" horizontalDpi="600" verticalDpi="600" orientation="portrait" paperSize="9" scale="94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IS36"/>
  <sheetViews>
    <sheetView zoomScalePageLayoutView="0" workbookViewId="0" topLeftCell="A22">
      <selection activeCell="G26" sqref="G26"/>
    </sheetView>
  </sheetViews>
  <sheetFormatPr defaultColWidth="9.140625" defaultRowHeight="12.75"/>
  <cols>
    <col min="1" max="1" width="5.8515625" style="0" customWidth="1"/>
    <col min="2" max="2" width="47.7109375" style="38" customWidth="1"/>
    <col min="3" max="3" width="10.140625" style="0" customWidth="1"/>
    <col min="4" max="4" width="17.00390625" style="0" customWidth="1"/>
    <col min="5" max="5" width="16.7109375" style="0" customWidth="1"/>
    <col min="7" max="7" width="16.00390625" style="0" bestFit="1" customWidth="1"/>
    <col min="8" max="8" width="14.140625" style="0" bestFit="1" customWidth="1"/>
    <col min="9" max="9" width="16.00390625" style="0" bestFit="1" customWidth="1"/>
  </cols>
  <sheetData>
    <row r="1" spans="1:5" ht="15.75">
      <c r="A1" s="506"/>
      <c r="B1" s="506"/>
      <c r="C1" s="506"/>
      <c r="D1" s="506"/>
      <c r="E1" s="506"/>
    </row>
    <row r="2" ht="12.75">
      <c r="A2" s="3"/>
    </row>
    <row r="3" spans="1:5" ht="15.75">
      <c r="A3" s="505" t="s">
        <v>284</v>
      </c>
      <c r="B3" s="505"/>
      <c r="C3" s="505"/>
      <c r="D3" s="505"/>
      <c r="E3" s="505"/>
    </row>
    <row r="4" spans="1:5" ht="24" customHeight="1">
      <c r="A4" s="233" t="s">
        <v>0</v>
      </c>
      <c r="B4" s="234"/>
      <c r="C4" s="235"/>
      <c r="D4" s="235"/>
      <c r="E4" s="235"/>
    </row>
    <row r="5" spans="1:5" ht="41.25" customHeight="1" thickBot="1">
      <c r="A5" s="235"/>
      <c r="B5" s="508" t="s">
        <v>286</v>
      </c>
      <c r="C5" s="508"/>
      <c r="D5" s="508"/>
      <c r="E5" s="508"/>
    </row>
    <row r="6" spans="1:5" s="2" customFormat="1" ht="15.75">
      <c r="A6" s="513" t="s">
        <v>52</v>
      </c>
      <c r="B6" s="509" t="s">
        <v>53</v>
      </c>
      <c r="C6" s="511" t="s">
        <v>2</v>
      </c>
      <c r="D6" s="36" t="s">
        <v>54</v>
      </c>
      <c r="E6" s="36" t="s">
        <v>54</v>
      </c>
    </row>
    <row r="7" spans="1:5" s="2" customFormat="1" ht="16.5" thickBot="1">
      <c r="A7" s="514"/>
      <c r="B7" s="510"/>
      <c r="C7" s="512"/>
      <c r="D7" s="37" t="s">
        <v>290</v>
      </c>
      <c r="E7" s="37" t="s">
        <v>267</v>
      </c>
    </row>
    <row r="8" spans="1:7" s="11" customFormat="1" ht="17.25" thickBot="1" thickTop="1">
      <c r="A8" s="231">
        <v>1</v>
      </c>
      <c r="B8" s="236" t="s">
        <v>55</v>
      </c>
      <c r="C8" s="224"/>
      <c r="D8" s="395">
        <v>1228787365</v>
      </c>
      <c r="E8" s="268">
        <v>1233905189.22</v>
      </c>
      <c r="G8" s="81"/>
    </row>
    <row r="9" spans="1:7" ht="32.25" thickTop="1">
      <c r="A9" s="237">
        <v>2</v>
      </c>
      <c r="B9" s="238" t="s">
        <v>56</v>
      </c>
      <c r="C9" s="223"/>
      <c r="D9" s="396">
        <v>1189259</v>
      </c>
      <c r="E9" s="269"/>
      <c r="G9" s="60"/>
    </row>
    <row r="10" spans="1:7" s="5" customFormat="1" ht="31.5">
      <c r="A10" s="239">
        <v>3</v>
      </c>
      <c r="B10" s="238" t="s">
        <v>57</v>
      </c>
      <c r="C10" s="223"/>
      <c r="D10" s="240"/>
      <c r="E10" s="270"/>
      <c r="G10" s="59"/>
    </row>
    <row r="11" spans="1:7" s="5" customFormat="1" ht="15.75">
      <c r="A11" s="237">
        <v>4</v>
      </c>
      <c r="B11" s="238" t="s">
        <v>58</v>
      </c>
      <c r="C11" s="223"/>
      <c r="D11" s="397">
        <v>1111631492</v>
      </c>
      <c r="E11" s="269">
        <v>1155802486.6100001</v>
      </c>
      <c r="G11" s="59"/>
    </row>
    <row r="12" spans="1:5" s="5" customFormat="1" ht="15.75">
      <c r="A12" s="237">
        <v>5</v>
      </c>
      <c r="B12" s="238" t="s">
        <v>76</v>
      </c>
      <c r="C12" s="223"/>
      <c r="D12" s="398">
        <f>D13+D14</f>
        <v>9110616</v>
      </c>
      <c r="E12" s="271">
        <v>9806841</v>
      </c>
    </row>
    <row r="13" spans="1:5" s="26" customFormat="1" ht="15">
      <c r="A13" s="242"/>
      <c r="B13" s="243" t="s">
        <v>59</v>
      </c>
      <c r="C13" s="244"/>
      <c r="D13" s="245">
        <v>7883309</v>
      </c>
      <c r="E13" s="272">
        <v>8518000</v>
      </c>
    </row>
    <row r="14" spans="1:5" s="26" customFormat="1" ht="30">
      <c r="A14" s="287"/>
      <c r="B14" s="288" t="s">
        <v>60</v>
      </c>
      <c r="C14" s="289"/>
      <c r="D14" s="399">
        <v>1227307</v>
      </c>
      <c r="E14" s="290">
        <v>1288841</v>
      </c>
    </row>
    <row r="15" spans="1:5" s="5" customFormat="1" ht="15.75">
      <c r="A15" s="285">
        <v>6</v>
      </c>
      <c r="B15" s="257" t="s">
        <v>61</v>
      </c>
      <c r="C15" s="76"/>
      <c r="D15" s="400">
        <v>10177667</v>
      </c>
      <c r="E15" s="272">
        <v>12484424</v>
      </c>
    </row>
    <row r="16" spans="1:5" s="5" customFormat="1" ht="15.75">
      <c r="A16" s="285">
        <v>7</v>
      </c>
      <c r="B16" s="257" t="s">
        <v>62</v>
      </c>
      <c r="C16" s="76"/>
      <c r="D16" s="400">
        <v>75329419</v>
      </c>
      <c r="E16" s="291">
        <v>38746342</v>
      </c>
    </row>
    <row r="17" spans="1:9" s="10" customFormat="1" ht="16.5" thickBot="1">
      <c r="A17" s="27">
        <v>8</v>
      </c>
      <c r="B17" s="34" t="s">
        <v>63</v>
      </c>
      <c r="C17" s="28"/>
      <c r="D17" s="246">
        <f>+D11+D12+D15+D16</f>
        <v>1206249194</v>
      </c>
      <c r="E17" s="273">
        <v>1216840093</v>
      </c>
      <c r="H17" s="77"/>
      <c r="I17" s="77"/>
    </row>
    <row r="18" spans="1:7" s="10" customFormat="1" ht="32.25" thickBot="1">
      <c r="A18" s="17">
        <v>9</v>
      </c>
      <c r="B18" s="247" t="s">
        <v>118</v>
      </c>
      <c r="C18" s="16"/>
      <c r="D18" s="248">
        <f>D8+D9-D17</f>
        <v>23727430</v>
      </c>
      <c r="E18" s="274">
        <v>17065096</v>
      </c>
      <c r="G18" s="77"/>
    </row>
    <row r="19" spans="1:5" s="5" customFormat="1" ht="16.5" thickTop="1">
      <c r="A19" s="237">
        <v>10</v>
      </c>
      <c r="B19" s="238" t="s">
        <v>18</v>
      </c>
      <c r="C19" s="223"/>
      <c r="D19" s="241">
        <v>0</v>
      </c>
      <c r="E19" s="275">
        <v>0</v>
      </c>
    </row>
    <row r="20" spans="1:5" s="5" customFormat="1" ht="31.5">
      <c r="A20" s="237">
        <v>11</v>
      </c>
      <c r="B20" s="238" t="s">
        <v>64</v>
      </c>
      <c r="C20" s="223"/>
      <c r="D20" s="241"/>
      <c r="E20" s="276"/>
    </row>
    <row r="21" spans="1:5" s="5" customFormat="1" ht="15.75">
      <c r="A21" s="237">
        <v>12</v>
      </c>
      <c r="B21" s="238" t="s">
        <v>65</v>
      </c>
      <c r="C21" s="223"/>
      <c r="D21" s="245">
        <f>D23+D24+D25</f>
        <v>-32696963</v>
      </c>
      <c r="E21" s="277">
        <v>-8762648</v>
      </c>
    </row>
    <row r="22" spans="1:5" s="39" customFormat="1" ht="30">
      <c r="A22" s="249">
        <v>12.1</v>
      </c>
      <c r="B22" s="250" t="s">
        <v>66</v>
      </c>
      <c r="C22" s="251"/>
      <c r="D22" s="401"/>
      <c r="E22" s="278"/>
    </row>
    <row r="23" spans="1:5" s="39" customFormat="1" ht="15">
      <c r="A23" s="249">
        <v>12.2</v>
      </c>
      <c r="B23" s="250" t="s">
        <v>67</v>
      </c>
      <c r="C23" s="251"/>
      <c r="D23" s="269">
        <f>-30679127</f>
        <v>-30679127</v>
      </c>
      <c r="E23" s="252">
        <v>-27580966</v>
      </c>
    </row>
    <row r="24" spans="1:5" s="39" customFormat="1" ht="15">
      <c r="A24" s="249">
        <v>12.3</v>
      </c>
      <c r="B24" s="250" t="s">
        <v>68</v>
      </c>
      <c r="C24" s="251"/>
      <c r="D24" s="241">
        <f>-2017836</f>
        <v>-2017836</v>
      </c>
      <c r="E24" s="276">
        <v>-6654181.87</v>
      </c>
    </row>
    <row r="25" spans="1:5" s="39" customFormat="1" ht="15">
      <c r="A25" s="253">
        <v>12.4</v>
      </c>
      <c r="B25" s="254" t="s">
        <v>69</v>
      </c>
      <c r="C25" s="255"/>
      <c r="D25" s="402"/>
      <c r="E25" s="279">
        <v>25472500</v>
      </c>
    </row>
    <row r="26" spans="1:253" s="45" customFormat="1" ht="31.5">
      <c r="A26" s="256">
        <v>13</v>
      </c>
      <c r="B26" s="257" t="s">
        <v>70</v>
      </c>
      <c r="C26" s="258"/>
      <c r="D26" s="259">
        <f>SUM(D22:D25)</f>
        <v>-32696963</v>
      </c>
      <c r="E26" s="277">
        <v>-8762648</v>
      </c>
      <c r="F26" s="44"/>
      <c r="G26" s="44"/>
      <c r="H26" s="44"/>
      <c r="I26" s="43"/>
      <c r="J26" s="44"/>
      <c r="K26" s="44"/>
      <c r="L26" s="44"/>
      <c r="M26" s="44"/>
      <c r="N26" s="43"/>
      <c r="O26" s="44"/>
      <c r="P26" s="44"/>
      <c r="Q26" s="44"/>
      <c r="R26" s="44"/>
      <c r="S26" s="43"/>
      <c r="T26" s="44"/>
      <c r="U26" s="44"/>
      <c r="V26" s="44"/>
      <c r="W26" s="44"/>
      <c r="X26" s="43"/>
      <c r="Y26" s="44"/>
      <c r="Z26" s="44"/>
      <c r="AA26" s="44"/>
      <c r="AB26" s="44"/>
      <c r="AC26" s="43"/>
      <c r="AD26" s="44"/>
      <c r="AE26" s="44"/>
      <c r="AF26" s="44"/>
      <c r="AG26" s="44"/>
      <c r="AH26" s="43"/>
      <c r="AI26" s="44"/>
      <c r="AJ26" s="44"/>
      <c r="AK26" s="44"/>
      <c r="AL26" s="44"/>
      <c r="AM26" s="43"/>
      <c r="AN26" s="44"/>
      <c r="AO26" s="44"/>
      <c r="AP26" s="44"/>
      <c r="AQ26" s="44"/>
      <c r="AR26" s="43"/>
      <c r="AS26" s="44"/>
      <c r="AT26" s="44"/>
      <c r="AU26" s="44"/>
      <c r="AV26" s="44"/>
      <c r="AW26" s="43"/>
      <c r="AX26" s="44"/>
      <c r="AY26" s="44"/>
      <c r="AZ26" s="44"/>
      <c r="BA26" s="44"/>
      <c r="BB26" s="43"/>
      <c r="BC26" s="44"/>
      <c r="BD26" s="44"/>
      <c r="BE26" s="44"/>
      <c r="BF26" s="44"/>
      <c r="BG26" s="43"/>
      <c r="BH26" s="44"/>
      <c r="BI26" s="44"/>
      <c r="BJ26" s="44"/>
      <c r="BK26" s="44"/>
      <c r="BL26" s="43"/>
      <c r="BM26" s="44"/>
      <c r="BN26" s="44"/>
      <c r="BO26" s="44"/>
      <c r="BP26" s="44"/>
      <c r="BQ26" s="43"/>
      <c r="BR26" s="44"/>
      <c r="BS26" s="44"/>
      <c r="BT26" s="44"/>
      <c r="BU26" s="44"/>
      <c r="BV26" s="43"/>
      <c r="BW26" s="44"/>
      <c r="BX26" s="44"/>
      <c r="BY26" s="44"/>
      <c r="BZ26" s="44"/>
      <c r="CA26" s="43"/>
      <c r="CB26" s="44"/>
      <c r="CC26" s="44"/>
      <c r="CD26" s="44"/>
      <c r="CE26" s="44"/>
      <c r="CF26" s="43"/>
      <c r="CG26" s="44"/>
      <c r="CH26" s="44"/>
      <c r="CI26" s="44"/>
      <c r="CJ26" s="44"/>
      <c r="CK26" s="43"/>
      <c r="CL26" s="44"/>
      <c r="CM26" s="44"/>
      <c r="CN26" s="44"/>
      <c r="CO26" s="44"/>
      <c r="CP26" s="43"/>
      <c r="CQ26" s="44"/>
      <c r="CR26" s="44"/>
      <c r="CS26" s="44"/>
      <c r="CT26" s="44"/>
      <c r="CU26" s="43"/>
      <c r="CV26" s="44"/>
      <c r="CW26" s="44"/>
      <c r="CX26" s="44"/>
      <c r="CY26" s="44"/>
      <c r="CZ26" s="43"/>
      <c r="DA26" s="44"/>
      <c r="DB26" s="44"/>
      <c r="DC26" s="44"/>
      <c r="DD26" s="44"/>
      <c r="DE26" s="43"/>
      <c r="DF26" s="44"/>
      <c r="DG26" s="44"/>
      <c r="DH26" s="44"/>
      <c r="DI26" s="44"/>
      <c r="DJ26" s="43"/>
      <c r="DK26" s="44"/>
      <c r="DL26" s="44"/>
      <c r="DM26" s="44"/>
      <c r="DN26" s="44"/>
      <c r="DO26" s="43"/>
      <c r="DP26" s="44"/>
      <c r="DQ26" s="44"/>
      <c r="DR26" s="44"/>
      <c r="DS26" s="44"/>
      <c r="DT26" s="43"/>
      <c r="DU26" s="44"/>
      <c r="DV26" s="44"/>
      <c r="DW26" s="44"/>
      <c r="DX26" s="44"/>
      <c r="DY26" s="43"/>
      <c r="DZ26" s="44"/>
      <c r="EA26" s="44"/>
      <c r="EB26" s="44"/>
      <c r="EC26" s="44"/>
      <c r="ED26" s="43"/>
      <c r="EE26" s="44"/>
      <c r="EF26" s="44"/>
      <c r="EG26" s="44"/>
      <c r="EH26" s="44"/>
      <c r="EI26" s="43"/>
      <c r="EJ26" s="44"/>
      <c r="EK26" s="44"/>
      <c r="EL26" s="44"/>
      <c r="EM26" s="44"/>
      <c r="EN26" s="43"/>
      <c r="EO26" s="44"/>
      <c r="EP26" s="44"/>
      <c r="EQ26" s="44"/>
      <c r="ER26" s="44"/>
      <c r="ES26" s="43"/>
      <c r="ET26" s="44"/>
      <c r="EU26" s="44"/>
      <c r="EV26" s="44"/>
      <c r="EW26" s="44"/>
      <c r="EX26" s="43"/>
      <c r="EY26" s="44"/>
      <c r="EZ26" s="44"/>
      <c r="FA26" s="44"/>
      <c r="FB26" s="44"/>
      <c r="FC26" s="43"/>
      <c r="FD26" s="44"/>
      <c r="FE26" s="44"/>
      <c r="FF26" s="44"/>
      <c r="FG26" s="44"/>
      <c r="FH26" s="43"/>
      <c r="FI26" s="44"/>
      <c r="FJ26" s="44"/>
      <c r="FK26" s="44"/>
      <c r="FL26" s="44"/>
      <c r="FM26" s="43"/>
      <c r="FN26" s="44"/>
      <c r="FO26" s="44"/>
      <c r="FP26" s="44"/>
      <c r="FQ26" s="44"/>
      <c r="FR26" s="43"/>
      <c r="FS26" s="44"/>
      <c r="FT26" s="44"/>
      <c r="FU26" s="44"/>
      <c r="FV26" s="44"/>
      <c r="FW26" s="43"/>
      <c r="FX26" s="44"/>
      <c r="FY26" s="44"/>
      <c r="FZ26" s="44"/>
      <c r="GA26" s="44"/>
      <c r="GB26" s="43"/>
      <c r="GC26" s="44"/>
      <c r="GD26" s="44"/>
      <c r="GE26" s="44"/>
      <c r="GF26" s="44"/>
      <c r="GG26" s="43"/>
      <c r="GH26" s="44"/>
      <c r="GI26" s="44"/>
      <c r="GJ26" s="44"/>
      <c r="GK26" s="44"/>
      <c r="GL26" s="43"/>
      <c r="GM26" s="44"/>
      <c r="GN26" s="44"/>
      <c r="GO26" s="44"/>
      <c r="GP26" s="44"/>
      <c r="GQ26" s="43"/>
      <c r="GR26" s="44"/>
      <c r="GS26" s="44"/>
      <c r="GT26" s="44"/>
      <c r="GU26" s="44"/>
      <c r="GV26" s="43"/>
      <c r="GW26" s="44"/>
      <c r="GX26" s="44"/>
      <c r="GY26" s="44"/>
      <c r="GZ26" s="44"/>
      <c r="HA26" s="43"/>
      <c r="HB26" s="44"/>
      <c r="HC26" s="44"/>
      <c r="HD26" s="44"/>
      <c r="HE26" s="44"/>
      <c r="HF26" s="43"/>
      <c r="HG26" s="44"/>
      <c r="HH26" s="44"/>
      <c r="HI26" s="44"/>
      <c r="HJ26" s="44"/>
      <c r="HK26" s="43"/>
      <c r="HL26" s="44"/>
      <c r="HM26" s="44"/>
      <c r="HN26" s="44"/>
      <c r="HO26" s="44"/>
      <c r="HP26" s="43"/>
      <c r="HQ26" s="44"/>
      <c r="HR26" s="44"/>
      <c r="HS26" s="44"/>
      <c r="HT26" s="44"/>
      <c r="HU26" s="43"/>
      <c r="HV26" s="44"/>
      <c r="HW26" s="44"/>
      <c r="HX26" s="44"/>
      <c r="HY26" s="44"/>
      <c r="HZ26" s="43"/>
      <c r="IA26" s="44"/>
      <c r="IB26" s="44"/>
      <c r="IC26" s="44"/>
      <c r="ID26" s="44"/>
      <c r="IE26" s="43"/>
      <c r="IF26" s="44"/>
      <c r="IG26" s="44"/>
      <c r="IH26" s="44"/>
      <c r="II26" s="44"/>
      <c r="IJ26" s="43"/>
      <c r="IK26" s="44"/>
      <c r="IL26" s="44"/>
      <c r="IM26" s="44"/>
      <c r="IN26" s="44"/>
      <c r="IO26" s="43"/>
      <c r="IP26" s="44"/>
      <c r="IQ26" s="44"/>
      <c r="IR26" s="44"/>
      <c r="IS26" s="44"/>
    </row>
    <row r="27" spans="1:7" s="5" customFormat="1" ht="16.5" thickBot="1">
      <c r="A27" s="227">
        <v>14</v>
      </c>
      <c r="B27" s="260" t="s">
        <v>74</v>
      </c>
      <c r="C27" s="228"/>
      <c r="D27" s="261">
        <f>D18+D26</f>
        <v>-8969533</v>
      </c>
      <c r="E27" s="261">
        <v>8302447.869999886</v>
      </c>
      <c r="G27" s="59"/>
    </row>
    <row r="28" spans="1:5" s="5" customFormat="1" ht="16.5" thickTop="1">
      <c r="A28" s="229">
        <v>15</v>
      </c>
      <c r="B28" s="282" t="s">
        <v>278</v>
      </c>
      <c r="C28" s="230"/>
      <c r="D28" s="283">
        <v>11527780</v>
      </c>
      <c r="E28" s="284">
        <v>22545182</v>
      </c>
    </row>
    <row r="29" spans="1:5" s="5" customFormat="1" ht="15.75">
      <c r="A29" s="285"/>
      <c r="B29" s="286" t="s">
        <v>279</v>
      </c>
      <c r="C29" s="76"/>
      <c r="D29" s="245">
        <f>D27+D28</f>
        <v>2558247</v>
      </c>
      <c r="E29" s="272">
        <v>30847630</v>
      </c>
    </row>
    <row r="30" spans="1:8" s="6" customFormat="1" ht="15.75" thickBot="1">
      <c r="A30" s="280">
        <v>15</v>
      </c>
      <c r="B30" s="254" t="s">
        <v>71</v>
      </c>
      <c r="C30" s="255"/>
      <c r="D30" s="403">
        <f>D29*10%</f>
        <v>255824.7</v>
      </c>
      <c r="E30" s="281">
        <v>3084763</v>
      </c>
      <c r="G30" s="48"/>
      <c r="H30" s="48"/>
    </row>
    <row r="31" spans="1:5" s="10" customFormat="1" ht="32.25" thickBot="1">
      <c r="A31" s="262">
        <v>16</v>
      </c>
      <c r="B31" s="263" t="s">
        <v>72</v>
      </c>
      <c r="C31" s="40"/>
      <c r="D31" s="264">
        <f>D27-D30</f>
        <v>-9225357.7</v>
      </c>
      <c r="E31" s="264">
        <f>E27-E30</f>
        <v>5217684.869999886</v>
      </c>
    </row>
    <row r="32" spans="1:5" s="6" customFormat="1" ht="15.75" thickBot="1">
      <c r="A32" s="265">
        <v>17</v>
      </c>
      <c r="B32" s="266" t="s">
        <v>73</v>
      </c>
      <c r="C32" s="267"/>
      <c r="D32" s="78"/>
      <c r="E32" s="79"/>
    </row>
    <row r="34" spans="1:5" ht="12.75">
      <c r="A34" s="219"/>
      <c r="B34" s="57"/>
      <c r="C34" s="219"/>
      <c r="D34" s="219"/>
      <c r="E34" s="219"/>
    </row>
    <row r="35" spans="1:5" ht="12.75">
      <c r="A35" s="219"/>
      <c r="B35" s="57"/>
      <c r="C35" s="219"/>
      <c r="D35" s="219"/>
      <c r="E35" s="219"/>
    </row>
    <row r="36" spans="2:4" ht="25.5" customHeight="1">
      <c r="B36" s="507"/>
      <c r="C36" s="507"/>
      <c r="D36" s="507"/>
    </row>
  </sheetData>
  <sheetProtection/>
  <mergeCells count="7">
    <mergeCell ref="B36:D36"/>
    <mergeCell ref="B5:E5"/>
    <mergeCell ref="A1:E1"/>
    <mergeCell ref="A3:E3"/>
    <mergeCell ref="B6:B7"/>
    <mergeCell ref="C6:C7"/>
    <mergeCell ref="A6:A7"/>
  </mergeCells>
  <printOptions/>
  <pageMargins left="0.75" right="0.75" top="1" bottom="1" header="0.5" footer="0.5"/>
  <pageSetup fitToHeight="1" fitToWidth="1" horizontalDpi="600" verticalDpi="600" orientation="portrait" paperSize="9" scale="9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IS39"/>
  <sheetViews>
    <sheetView zoomScalePageLayoutView="0" workbookViewId="0" topLeftCell="A22">
      <selection activeCell="R45" sqref="R45"/>
    </sheetView>
  </sheetViews>
  <sheetFormatPr defaultColWidth="9.140625" defaultRowHeight="12.75"/>
  <cols>
    <col min="1" max="1" width="4.28125" style="49" customWidth="1"/>
    <col min="2" max="2" width="43.57421875" style="38" customWidth="1"/>
    <col min="3" max="3" width="11.140625" style="51" customWidth="1"/>
    <col min="4" max="5" width="18.28125" style="49" customWidth="1"/>
    <col min="6" max="6" width="17.8515625" style="49" customWidth="1"/>
    <col min="7" max="7" width="16.57421875" style="49" bestFit="1" customWidth="1"/>
    <col min="8" max="8" width="9.140625" style="49" customWidth="1"/>
    <col min="9" max="9" width="12.7109375" style="49" bestFit="1" customWidth="1"/>
    <col min="10" max="10" width="10.421875" style="49" customWidth="1"/>
    <col min="11" max="16384" width="9.140625" style="49" customWidth="1"/>
  </cols>
  <sheetData>
    <row r="1" spans="1:5" ht="15.75">
      <c r="A1" s="506"/>
      <c r="B1" s="506"/>
      <c r="C1" s="506"/>
      <c r="D1" s="506"/>
      <c r="E1" s="506"/>
    </row>
    <row r="2" ht="12.75">
      <c r="A2" s="50"/>
    </row>
    <row r="3" spans="1:5" ht="15.75">
      <c r="A3" s="506" t="s">
        <v>284</v>
      </c>
      <c r="B3" s="506"/>
      <c r="C3" s="506"/>
      <c r="D3" s="506"/>
      <c r="E3" s="506"/>
    </row>
    <row r="4" spans="1:5" ht="24.75" customHeight="1">
      <c r="A4" s="292" t="s">
        <v>0</v>
      </c>
      <c r="B4" s="293"/>
      <c r="C4" s="294"/>
      <c r="D4" s="295"/>
      <c r="E4" s="295"/>
    </row>
    <row r="5" spans="1:5" ht="40.5" customHeight="1" thickBot="1">
      <c r="A5" s="296"/>
      <c r="B5" s="515" t="s">
        <v>287</v>
      </c>
      <c r="C5" s="515"/>
      <c r="D5" s="515"/>
      <c r="E5" s="515"/>
    </row>
    <row r="6" spans="1:5" s="52" customFormat="1" ht="27.75" customHeight="1" thickBot="1">
      <c r="A6" s="46" t="s">
        <v>281</v>
      </c>
      <c r="B6" s="297" t="s">
        <v>280</v>
      </c>
      <c r="C6" s="298" t="s">
        <v>2</v>
      </c>
      <c r="D6" s="47">
        <v>2012</v>
      </c>
      <c r="E6" s="47">
        <v>2011</v>
      </c>
    </row>
    <row r="7" spans="1:5" s="53" customFormat="1" ht="30.75" customHeight="1" thickBot="1">
      <c r="A7" s="299"/>
      <c r="B7" s="300" t="s">
        <v>75</v>
      </c>
      <c r="C7" s="301"/>
      <c r="D7" s="355">
        <v>-14147719.479999963</v>
      </c>
      <c r="E7" s="375">
        <v>35075819</v>
      </c>
    </row>
    <row r="8" spans="1:10" s="53" customFormat="1" ht="24.75" customHeight="1" thickTop="1">
      <c r="A8" s="302"/>
      <c r="B8" s="303" t="s">
        <v>163</v>
      </c>
      <c r="C8" s="304"/>
      <c r="D8" s="356">
        <v>1191196511.99</v>
      </c>
      <c r="E8" s="376">
        <v>1206617149</v>
      </c>
      <c r="G8" s="213"/>
      <c r="I8" s="354"/>
      <c r="J8" s="215"/>
    </row>
    <row r="9" spans="1:9" s="53" customFormat="1" ht="24.75" customHeight="1">
      <c r="A9" s="302"/>
      <c r="B9" s="303" t="s">
        <v>273</v>
      </c>
      <c r="C9" s="304"/>
      <c r="D9" s="356">
        <v>0</v>
      </c>
      <c r="E9" s="376">
        <v>25472500</v>
      </c>
      <c r="G9" s="213"/>
      <c r="I9" s="354"/>
    </row>
    <row r="10" spans="1:7" s="54" customFormat="1" ht="24.75" customHeight="1">
      <c r="A10" s="302"/>
      <c r="B10" s="305" t="s">
        <v>272</v>
      </c>
      <c r="C10" s="306"/>
      <c r="D10" s="356">
        <v>-1161600460.28</v>
      </c>
      <c r="E10" s="376">
        <v>-1164405456</v>
      </c>
      <c r="F10" s="373"/>
      <c r="G10" s="213"/>
    </row>
    <row r="11" spans="1:7" s="54" customFormat="1" ht="24.75" customHeight="1">
      <c r="A11" s="302"/>
      <c r="B11" s="305" t="s">
        <v>271</v>
      </c>
      <c r="C11" s="306"/>
      <c r="D11" s="356">
        <v>-9153096</v>
      </c>
      <c r="E11" s="376">
        <v>-9779125</v>
      </c>
      <c r="F11" s="373"/>
      <c r="G11" s="216"/>
    </row>
    <row r="12" spans="1:7" s="54" customFormat="1" ht="24.75" customHeight="1">
      <c r="A12" s="302"/>
      <c r="B12" s="305" t="s">
        <v>119</v>
      </c>
      <c r="C12" s="307"/>
      <c r="D12" s="356"/>
      <c r="E12" s="376"/>
      <c r="G12" s="217"/>
    </row>
    <row r="13" spans="1:7" s="53" customFormat="1" ht="24.75" customHeight="1">
      <c r="A13" s="308"/>
      <c r="B13" s="309" t="s">
        <v>276</v>
      </c>
      <c r="C13" s="310"/>
      <c r="D13" s="357">
        <v>-30679127</v>
      </c>
      <c r="E13" s="377">
        <v>-21298801</v>
      </c>
      <c r="F13" s="55"/>
      <c r="G13" s="217"/>
    </row>
    <row r="14" spans="1:7" s="53" customFormat="1" ht="24.75" customHeight="1">
      <c r="A14" s="308"/>
      <c r="B14" s="309" t="s">
        <v>120</v>
      </c>
      <c r="C14" s="310"/>
      <c r="D14" s="357">
        <v>-3911548.1900000004</v>
      </c>
      <c r="E14" s="377">
        <v>-1530448</v>
      </c>
      <c r="G14" s="351"/>
    </row>
    <row r="15" spans="1:7" s="53" customFormat="1" ht="24.75" customHeight="1" thickBot="1">
      <c r="A15" s="311"/>
      <c r="B15" s="312" t="s">
        <v>121</v>
      </c>
      <c r="C15" s="313"/>
      <c r="D15" s="358"/>
      <c r="E15" s="378"/>
      <c r="F15" s="213"/>
      <c r="G15" s="351"/>
    </row>
    <row r="16" spans="1:253" s="45" customFormat="1" ht="30" customHeight="1" thickBot="1" thickTop="1">
      <c r="A16" s="314"/>
      <c r="B16" s="315" t="s">
        <v>122</v>
      </c>
      <c r="C16" s="316"/>
      <c r="D16" s="359">
        <v>1976904.8000000007</v>
      </c>
      <c r="E16" s="379">
        <v>-717970</v>
      </c>
      <c r="F16" s="56"/>
      <c r="G16" s="352"/>
      <c r="H16" s="56"/>
      <c r="I16" s="43"/>
      <c r="J16" s="56"/>
      <c r="K16" s="56"/>
      <c r="L16" s="56"/>
      <c r="M16" s="56"/>
      <c r="N16" s="43"/>
      <c r="O16" s="56"/>
      <c r="P16" s="56"/>
      <c r="Q16" s="56"/>
      <c r="R16" s="56"/>
      <c r="S16" s="43"/>
      <c r="T16" s="56"/>
      <c r="U16" s="56"/>
      <c r="V16" s="56"/>
      <c r="W16" s="56"/>
      <c r="X16" s="43"/>
      <c r="Y16" s="56"/>
      <c r="Z16" s="56"/>
      <c r="AA16" s="56"/>
      <c r="AB16" s="56"/>
      <c r="AC16" s="43"/>
      <c r="AD16" s="56"/>
      <c r="AE16" s="56"/>
      <c r="AF16" s="56"/>
      <c r="AG16" s="56"/>
      <c r="AH16" s="43"/>
      <c r="AI16" s="56"/>
      <c r="AJ16" s="56"/>
      <c r="AK16" s="56"/>
      <c r="AL16" s="56"/>
      <c r="AM16" s="43"/>
      <c r="AN16" s="56"/>
      <c r="AO16" s="56"/>
      <c r="AP16" s="56"/>
      <c r="AQ16" s="56"/>
      <c r="AR16" s="43"/>
      <c r="AS16" s="56"/>
      <c r="AT16" s="56"/>
      <c r="AU16" s="56"/>
      <c r="AV16" s="56"/>
      <c r="AW16" s="43"/>
      <c r="AX16" s="56"/>
      <c r="AY16" s="56"/>
      <c r="AZ16" s="56"/>
      <c r="BA16" s="56"/>
      <c r="BB16" s="43"/>
      <c r="BC16" s="56"/>
      <c r="BD16" s="56"/>
      <c r="BE16" s="56"/>
      <c r="BF16" s="56"/>
      <c r="BG16" s="43"/>
      <c r="BH16" s="56"/>
      <c r="BI16" s="56"/>
      <c r="BJ16" s="56"/>
      <c r="BK16" s="56"/>
      <c r="BL16" s="43"/>
      <c r="BM16" s="56"/>
      <c r="BN16" s="56"/>
      <c r="BO16" s="56"/>
      <c r="BP16" s="56"/>
      <c r="BQ16" s="43"/>
      <c r="BR16" s="56"/>
      <c r="BS16" s="56"/>
      <c r="BT16" s="56"/>
      <c r="BU16" s="56"/>
      <c r="BV16" s="43"/>
      <c r="BW16" s="56"/>
      <c r="BX16" s="56"/>
      <c r="BY16" s="56"/>
      <c r="BZ16" s="56"/>
      <c r="CA16" s="43"/>
      <c r="CB16" s="56"/>
      <c r="CC16" s="56"/>
      <c r="CD16" s="56"/>
      <c r="CE16" s="56"/>
      <c r="CF16" s="43"/>
      <c r="CG16" s="56"/>
      <c r="CH16" s="56"/>
      <c r="CI16" s="56"/>
      <c r="CJ16" s="56"/>
      <c r="CK16" s="43"/>
      <c r="CL16" s="56"/>
      <c r="CM16" s="56"/>
      <c r="CN16" s="56"/>
      <c r="CO16" s="56"/>
      <c r="CP16" s="43"/>
      <c r="CQ16" s="56"/>
      <c r="CR16" s="56"/>
      <c r="CS16" s="56"/>
      <c r="CT16" s="56"/>
      <c r="CU16" s="43"/>
      <c r="CV16" s="56"/>
      <c r="CW16" s="56"/>
      <c r="CX16" s="56"/>
      <c r="CY16" s="56"/>
      <c r="CZ16" s="43"/>
      <c r="DA16" s="56"/>
      <c r="DB16" s="56"/>
      <c r="DC16" s="56"/>
      <c r="DD16" s="56"/>
      <c r="DE16" s="43"/>
      <c r="DF16" s="56"/>
      <c r="DG16" s="56"/>
      <c r="DH16" s="56"/>
      <c r="DI16" s="56"/>
      <c r="DJ16" s="43"/>
      <c r="DK16" s="56"/>
      <c r="DL16" s="56"/>
      <c r="DM16" s="56"/>
      <c r="DN16" s="56"/>
      <c r="DO16" s="43"/>
      <c r="DP16" s="56"/>
      <c r="DQ16" s="56"/>
      <c r="DR16" s="56"/>
      <c r="DS16" s="56"/>
      <c r="DT16" s="43"/>
      <c r="DU16" s="56"/>
      <c r="DV16" s="56"/>
      <c r="DW16" s="56"/>
      <c r="DX16" s="56"/>
      <c r="DY16" s="43"/>
      <c r="DZ16" s="56"/>
      <c r="EA16" s="56"/>
      <c r="EB16" s="56"/>
      <c r="EC16" s="56"/>
      <c r="ED16" s="43"/>
      <c r="EE16" s="56"/>
      <c r="EF16" s="56"/>
      <c r="EG16" s="56"/>
      <c r="EH16" s="56"/>
      <c r="EI16" s="43"/>
      <c r="EJ16" s="56"/>
      <c r="EK16" s="56"/>
      <c r="EL16" s="56"/>
      <c r="EM16" s="56"/>
      <c r="EN16" s="43"/>
      <c r="EO16" s="56"/>
      <c r="EP16" s="56"/>
      <c r="EQ16" s="56"/>
      <c r="ER16" s="56"/>
      <c r="ES16" s="43"/>
      <c r="ET16" s="56"/>
      <c r="EU16" s="56"/>
      <c r="EV16" s="56"/>
      <c r="EW16" s="56"/>
      <c r="EX16" s="43"/>
      <c r="EY16" s="56"/>
      <c r="EZ16" s="56"/>
      <c r="FA16" s="56"/>
      <c r="FB16" s="56"/>
      <c r="FC16" s="43"/>
      <c r="FD16" s="56"/>
      <c r="FE16" s="56"/>
      <c r="FF16" s="56"/>
      <c r="FG16" s="56"/>
      <c r="FH16" s="43"/>
      <c r="FI16" s="56"/>
      <c r="FJ16" s="56"/>
      <c r="FK16" s="56"/>
      <c r="FL16" s="56"/>
      <c r="FM16" s="43"/>
      <c r="FN16" s="56"/>
      <c r="FO16" s="56"/>
      <c r="FP16" s="56"/>
      <c r="FQ16" s="56"/>
      <c r="FR16" s="43"/>
      <c r="FS16" s="56"/>
      <c r="FT16" s="56"/>
      <c r="FU16" s="56"/>
      <c r="FV16" s="56"/>
      <c r="FW16" s="43"/>
      <c r="FX16" s="56"/>
      <c r="FY16" s="56"/>
      <c r="FZ16" s="56"/>
      <c r="GA16" s="56"/>
      <c r="GB16" s="43"/>
      <c r="GC16" s="56"/>
      <c r="GD16" s="56"/>
      <c r="GE16" s="56"/>
      <c r="GF16" s="56"/>
      <c r="GG16" s="43"/>
      <c r="GH16" s="56"/>
      <c r="GI16" s="56"/>
      <c r="GJ16" s="56"/>
      <c r="GK16" s="56"/>
      <c r="GL16" s="43"/>
      <c r="GM16" s="56"/>
      <c r="GN16" s="56"/>
      <c r="GO16" s="56"/>
      <c r="GP16" s="56"/>
      <c r="GQ16" s="43"/>
      <c r="GR16" s="56"/>
      <c r="GS16" s="56"/>
      <c r="GT16" s="56"/>
      <c r="GU16" s="56"/>
      <c r="GV16" s="43"/>
      <c r="GW16" s="56"/>
      <c r="GX16" s="56"/>
      <c r="GY16" s="56"/>
      <c r="GZ16" s="56"/>
      <c r="HA16" s="43"/>
      <c r="HB16" s="56"/>
      <c r="HC16" s="56"/>
      <c r="HD16" s="56"/>
      <c r="HE16" s="56"/>
      <c r="HF16" s="43"/>
      <c r="HG16" s="56"/>
      <c r="HH16" s="56"/>
      <c r="HI16" s="56"/>
      <c r="HJ16" s="56"/>
      <c r="HK16" s="43"/>
      <c r="HL16" s="56"/>
      <c r="HM16" s="56"/>
      <c r="HN16" s="56"/>
      <c r="HO16" s="56"/>
      <c r="HP16" s="43"/>
      <c r="HQ16" s="56"/>
      <c r="HR16" s="56"/>
      <c r="HS16" s="56"/>
      <c r="HT16" s="56"/>
      <c r="HU16" s="43"/>
      <c r="HV16" s="56"/>
      <c r="HW16" s="56"/>
      <c r="HX16" s="56"/>
      <c r="HY16" s="56"/>
      <c r="HZ16" s="43"/>
      <c r="IA16" s="56"/>
      <c r="IB16" s="56"/>
      <c r="IC16" s="56"/>
      <c r="ID16" s="56"/>
      <c r="IE16" s="43"/>
      <c r="IF16" s="56"/>
      <c r="IG16" s="56"/>
      <c r="IH16" s="56"/>
      <c r="II16" s="56"/>
      <c r="IJ16" s="43"/>
      <c r="IK16" s="56"/>
      <c r="IL16" s="56"/>
      <c r="IM16" s="56"/>
      <c r="IN16" s="56"/>
      <c r="IO16" s="43"/>
      <c r="IP16" s="56"/>
      <c r="IQ16" s="56"/>
      <c r="IR16" s="56"/>
      <c r="IS16" s="56"/>
    </row>
    <row r="17" spans="1:7" s="53" customFormat="1" ht="34.5" customHeight="1" thickTop="1">
      <c r="A17" s="317"/>
      <c r="B17" s="303" t="s">
        <v>123</v>
      </c>
      <c r="C17" s="318"/>
      <c r="D17" s="360">
        <v>0</v>
      </c>
      <c r="E17" s="380"/>
      <c r="G17" s="351"/>
    </row>
    <row r="18" spans="1:7" s="53" customFormat="1" ht="24.75" customHeight="1">
      <c r="A18" s="308"/>
      <c r="B18" s="309" t="s">
        <v>124</v>
      </c>
      <c r="C18" s="310"/>
      <c r="D18" s="361">
        <v>0</v>
      </c>
      <c r="E18" s="381">
        <v>-717970</v>
      </c>
      <c r="G18" s="351"/>
    </row>
    <row r="19" spans="1:7" s="53" customFormat="1" ht="24.75" customHeight="1">
      <c r="A19" s="308"/>
      <c r="B19" s="309" t="s">
        <v>125</v>
      </c>
      <c r="C19" s="310"/>
      <c r="D19" s="362">
        <v>1976904.8000000007</v>
      </c>
      <c r="E19" s="381"/>
      <c r="G19" s="351"/>
    </row>
    <row r="20" spans="1:7" s="53" customFormat="1" ht="24.75" customHeight="1">
      <c r="A20" s="308"/>
      <c r="B20" s="309" t="s">
        <v>277</v>
      </c>
      <c r="C20" s="310"/>
      <c r="D20" s="363">
        <v>0</v>
      </c>
      <c r="E20" s="382"/>
      <c r="G20" s="351"/>
    </row>
    <row r="21" spans="1:7" s="53" customFormat="1" ht="24.75" customHeight="1">
      <c r="A21" s="308"/>
      <c r="B21" s="309" t="s">
        <v>126</v>
      </c>
      <c r="C21" s="310"/>
      <c r="D21" s="364">
        <v>0</v>
      </c>
      <c r="E21" s="382"/>
      <c r="G21" s="351"/>
    </row>
    <row r="22" spans="1:7" s="53" customFormat="1" ht="27.75" customHeight="1" thickBot="1">
      <c r="A22" s="311"/>
      <c r="B22" s="312" t="s">
        <v>127</v>
      </c>
      <c r="C22" s="313"/>
      <c r="D22" s="365"/>
      <c r="E22" s="383"/>
      <c r="G22" s="351"/>
    </row>
    <row r="23" spans="1:253" s="45" customFormat="1" ht="28.5" customHeight="1" thickBot="1" thickTop="1">
      <c r="A23" s="314"/>
      <c r="B23" s="315" t="s">
        <v>128</v>
      </c>
      <c r="C23" s="316"/>
      <c r="D23" s="366">
        <v>11504828.719999999</v>
      </c>
      <c r="E23" s="384">
        <v>-26356289</v>
      </c>
      <c r="F23" s="56"/>
      <c r="G23" s="352"/>
      <c r="H23" s="56"/>
      <c r="I23" s="43"/>
      <c r="J23" s="56"/>
      <c r="K23" s="56"/>
      <c r="L23" s="56"/>
      <c r="M23" s="56"/>
      <c r="N23" s="43"/>
      <c r="O23" s="56"/>
      <c r="P23" s="56"/>
      <c r="Q23" s="56"/>
      <c r="R23" s="56"/>
      <c r="S23" s="43"/>
      <c r="T23" s="56"/>
      <c r="U23" s="56"/>
      <c r="V23" s="56"/>
      <c r="W23" s="56"/>
      <c r="X23" s="43"/>
      <c r="Y23" s="56"/>
      <c r="Z23" s="56"/>
      <c r="AA23" s="56"/>
      <c r="AB23" s="56"/>
      <c r="AC23" s="43"/>
      <c r="AD23" s="56"/>
      <c r="AE23" s="56"/>
      <c r="AF23" s="56"/>
      <c r="AG23" s="56"/>
      <c r="AH23" s="43"/>
      <c r="AI23" s="56"/>
      <c r="AJ23" s="56"/>
      <c r="AK23" s="56"/>
      <c r="AL23" s="56"/>
      <c r="AM23" s="43"/>
      <c r="AN23" s="56"/>
      <c r="AO23" s="56"/>
      <c r="AP23" s="56"/>
      <c r="AQ23" s="56"/>
      <c r="AR23" s="43"/>
      <c r="AS23" s="56"/>
      <c r="AT23" s="56"/>
      <c r="AU23" s="56"/>
      <c r="AV23" s="56"/>
      <c r="AW23" s="43"/>
      <c r="AX23" s="56"/>
      <c r="AY23" s="56"/>
      <c r="AZ23" s="56"/>
      <c r="BA23" s="56"/>
      <c r="BB23" s="43"/>
      <c r="BC23" s="56"/>
      <c r="BD23" s="56"/>
      <c r="BE23" s="56"/>
      <c r="BF23" s="56"/>
      <c r="BG23" s="43"/>
      <c r="BH23" s="56"/>
      <c r="BI23" s="56"/>
      <c r="BJ23" s="56"/>
      <c r="BK23" s="56"/>
      <c r="BL23" s="43"/>
      <c r="BM23" s="56"/>
      <c r="BN23" s="56"/>
      <c r="BO23" s="56"/>
      <c r="BP23" s="56"/>
      <c r="BQ23" s="43"/>
      <c r="BR23" s="56"/>
      <c r="BS23" s="56"/>
      <c r="BT23" s="56"/>
      <c r="BU23" s="56"/>
      <c r="BV23" s="43"/>
      <c r="BW23" s="56"/>
      <c r="BX23" s="56"/>
      <c r="BY23" s="56"/>
      <c r="BZ23" s="56"/>
      <c r="CA23" s="43"/>
      <c r="CB23" s="56"/>
      <c r="CC23" s="56"/>
      <c r="CD23" s="56"/>
      <c r="CE23" s="56"/>
      <c r="CF23" s="43"/>
      <c r="CG23" s="56"/>
      <c r="CH23" s="56"/>
      <c r="CI23" s="56"/>
      <c r="CJ23" s="56"/>
      <c r="CK23" s="43"/>
      <c r="CL23" s="56"/>
      <c r="CM23" s="56"/>
      <c r="CN23" s="56"/>
      <c r="CO23" s="56"/>
      <c r="CP23" s="43"/>
      <c r="CQ23" s="56"/>
      <c r="CR23" s="56"/>
      <c r="CS23" s="56"/>
      <c r="CT23" s="56"/>
      <c r="CU23" s="43"/>
      <c r="CV23" s="56"/>
      <c r="CW23" s="56"/>
      <c r="CX23" s="56"/>
      <c r="CY23" s="56"/>
      <c r="CZ23" s="43"/>
      <c r="DA23" s="56"/>
      <c r="DB23" s="56"/>
      <c r="DC23" s="56"/>
      <c r="DD23" s="56"/>
      <c r="DE23" s="43"/>
      <c r="DF23" s="56"/>
      <c r="DG23" s="56"/>
      <c r="DH23" s="56"/>
      <c r="DI23" s="56"/>
      <c r="DJ23" s="43"/>
      <c r="DK23" s="56"/>
      <c r="DL23" s="56"/>
      <c r="DM23" s="56"/>
      <c r="DN23" s="56"/>
      <c r="DO23" s="43"/>
      <c r="DP23" s="56"/>
      <c r="DQ23" s="56"/>
      <c r="DR23" s="56"/>
      <c r="DS23" s="56"/>
      <c r="DT23" s="43"/>
      <c r="DU23" s="56"/>
      <c r="DV23" s="56"/>
      <c r="DW23" s="56"/>
      <c r="DX23" s="56"/>
      <c r="DY23" s="43"/>
      <c r="DZ23" s="56"/>
      <c r="EA23" s="56"/>
      <c r="EB23" s="56"/>
      <c r="EC23" s="56"/>
      <c r="ED23" s="43"/>
      <c r="EE23" s="56"/>
      <c r="EF23" s="56"/>
      <c r="EG23" s="56"/>
      <c r="EH23" s="56"/>
      <c r="EI23" s="43"/>
      <c r="EJ23" s="56"/>
      <c r="EK23" s="56"/>
      <c r="EL23" s="56"/>
      <c r="EM23" s="56"/>
      <c r="EN23" s="43"/>
      <c r="EO23" s="56"/>
      <c r="EP23" s="56"/>
      <c r="EQ23" s="56"/>
      <c r="ER23" s="56"/>
      <c r="ES23" s="43"/>
      <c r="ET23" s="56"/>
      <c r="EU23" s="56"/>
      <c r="EV23" s="56"/>
      <c r="EW23" s="56"/>
      <c r="EX23" s="43"/>
      <c r="EY23" s="56"/>
      <c r="EZ23" s="56"/>
      <c r="FA23" s="56"/>
      <c r="FB23" s="56"/>
      <c r="FC23" s="43"/>
      <c r="FD23" s="56"/>
      <c r="FE23" s="56"/>
      <c r="FF23" s="56"/>
      <c r="FG23" s="56"/>
      <c r="FH23" s="43"/>
      <c r="FI23" s="56"/>
      <c r="FJ23" s="56"/>
      <c r="FK23" s="56"/>
      <c r="FL23" s="56"/>
      <c r="FM23" s="43"/>
      <c r="FN23" s="56"/>
      <c r="FO23" s="56"/>
      <c r="FP23" s="56"/>
      <c r="FQ23" s="56"/>
      <c r="FR23" s="43"/>
      <c r="FS23" s="56"/>
      <c r="FT23" s="56"/>
      <c r="FU23" s="56"/>
      <c r="FV23" s="56"/>
      <c r="FW23" s="43"/>
      <c r="FX23" s="56"/>
      <c r="FY23" s="56"/>
      <c r="FZ23" s="56"/>
      <c r="GA23" s="56"/>
      <c r="GB23" s="43"/>
      <c r="GC23" s="56"/>
      <c r="GD23" s="56"/>
      <c r="GE23" s="56"/>
      <c r="GF23" s="56"/>
      <c r="GG23" s="43"/>
      <c r="GH23" s="56"/>
      <c r="GI23" s="56"/>
      <c r="GJ23" s="56"/>
      <c r="GK23" s="56"/>
      <c r="GL23" s="43"/>
      <c r="GM23" s="56"/>
      <c r="GN23" s="56"/>
      <c r="GO23" s="56"/>
      <c r="GP23" s="56"/>
      <c r="GQ23" s="43"/>
      <c r="GR23" s="56"/>
      <c r="GS23" s="56"/>
      <c r="GT23" s="56"/>
      <c r="GU23" s="56"/>
      <c r="GV23" s="43"/>
      <c r="GW23" s="56"/>
      <c r="GX23" s="56"/>
      <c r="GY23" s="56"/>
      <c r="GZ23" s="56"/>
      <c r="HA23" s="43"/>
      <c r="HB23" s="56"/>
      <c r="HC23" s="56"/>
      <c r="HD23" s="56"/>
      <c r="HE23" s="56"/>
      <c r="HF23" s="43"/>
      <c r="HG23" s="56"/>
      <c r="HH23" s="56"/>
      <c r="HI23" s="56"/>
      <c r="HJ23" s="56"/>
      <c r="HK23" s="43"/>
      <c r="HL23" s="56"/>
      <c r="HM23" s="56"/>
      <c r="HN23" s="56"/>
      <c r="HO23" s="56"/>
      <c r="HP23" s="43"/>
      <c r="HQ23" s="56"/>
      <c r="HR23" s="56"/>
      <c r="HS23" s="56"/>
      <c r="HT23" s="56"/>
      <c r="HU23" s="43"/>
      <c r="HV23" s="56"/>
      <c r="HW23" s="56"/>
      <c r="HX23" s="56"/>
      <c r="HY23" s="56"/>
      <c r="HZ23" s="43"/>
      <c r="IA23" s="56"/>
      <c r="IB23" s="56"/>
      <c r="IC23" s="56"/>
      <c r="ID23" s="56"/>
      <c r="IE23" s="43"/>
      <c r="IF23" s="56"/>
      <c r="IG23" s="56"/>
      <c r="IH23" s="56"/>
      <c r="II23" s="56"/>
      <c r="IJ23" s="43"/>
      <c r="IK23" s="56"/>
      <c r="IL23" s="56"/>
      <c r="IM23" s="56"/>
      <c r="IN23" s="56"/>
      <c r="IO23" s="43"/>
      <c r="IP23" s="56"/>
      <c r="IQ23" s="56"/>
      <c r="IR23" s="56"/>
      <c r="IS23" s="56"/>
    </row>
    <row r="24" spans="1:7" s="53" customFormat="1" ht="24.75" customHeight="1" thickTop="1">
      <c r="A24" s="308"/>
      <c r="B24" s="309" t="s">
        <v>129</v>
      </c>
      <c r="C24" s="310"/>
      <c r="D24" s="367"/>
      <c r="E24" s="385"/>
      <c r="G24" s="351"/>
    </row>
    <row r="25" spans="1:7" s="53" customFormat="1" ht="24.75" customHeight="1">
      <c r="A25" s="308"/>
      <c r="B25" s="309" t="s">
        <v>291</v>
      </c>
      <c r="C25" s="310"/>
      <c r="D25" s="362">
        <v>89091288.09</v>
      </c>
      <c r="E25" s="381">
        <v>76824441</v>
      </c>
      <c r="G25" s="351"/>
    </row>
    <row r="26" spans="1:7" s="53" customFormat="1" ht="24.75" customHeight="1">
      <c r="A26" s="308"/>
      <c r="B26" s="309" t="s">
        <v>274</v>
      </c>
      <c r="C26" s="310"/>
      <c r="D26" s="362">
        <v>-33573112.110000014</v>
      </c>
      <c r="E26" s="381">
        <v>-103180730</v>
      </c>
      <c r="G26" s="351"/>
    </row>
    <row r="27" spans="1:7" s="53" customFormat="1" ht="24.75" customHeight="1">
      <c r="A27" s="308"/>
      <c r="B27" s="309" t="s">
        <v>292</v>
      </c>
      <c r="C27" s="310"/>
      <c r="D27" s="362">
        <v>-44013347.25999999</v>
      </c>
      <c r="E27" s="381"/>
      <c r="G27" s="351"/>
    </row>
    <row r="28" spans="1:7" s="53" customFormat="1" ht="24.75" customHeight="1">
      <c r="A28" s="308"/>
      <c r="B28" s="309" t="s">
        <v>130</v>
      </c>
      <c r="C28" s="310"/>
      <c r="D28" s="367"/>
      <c r="E28" s="385"/>
      <c r="G28" s="351"/>
    </row>
    <row r="29" spans="1:7" s="53" customFormat="1" ht="32.25" customHeight="1">
      <c r="A29" s="311"/>
      <c r="B29" s="312" t="s">
        <v>131</v>
      </c>
      <c r="C29" s="313"/>
      <c r="D29" s="374">
        <v>11504828.719999999</v>
      </c>
      <c r="E29" s="383"/>
      <c r="G29" s="351"/>
    </row>
    <row r="30" spans="1:5" s="54" customFormat="1" ht="24.75" customHeight="1">
      <c r="A30" s="256"/>
      <c r="B30" s="319" t="s">
        <v>132</v>
      </c>
      <c r="C30" s="320"/>
      <c r="D30" s="368">
        <v>-665985.9599999636</v>
      </c>
      <c r="E30" s="386">
        <v>8001560</v>
      </c>
    </row>
    <row r="31" spans="1:7" ht="27.75" customHeight="1">
      <c r="A31" s="323"/>
      <c r="B31" s="319" t="s">
        <v>78</v>
      </c>
      <c r="C31" s="320"/>
      <c r="D31" s="369">
        <v>13677785.280000001</v>
      </c>
      <c r="E31" s="387">
        <v>12330405</v>
      </c>
      <c r="G31" s="350"/>
    </row>
    <row r="32" spans="1:7" ht="24.75" customHeight="1" thickBot="1">
      <c r="A32" s="324"/>
      <c r="B32" s="300" t="s">
        <v>275</v>
      </c>
      <c r="C32" s="325"/>
      <c r="D32" s="370">
        <v>-2017836</v>
      </c>
      <c r="E32" s="375">
        <v>-6654180</v>
      </c>
      <c r="G32" s="350"/>
    </row>
    <row r="33" spans="1:7" ht="29.25" customHeight="1" thickBot="1" thickTop="1">
      <c r="A33" s="326"/>
      <c r="B33" s="327" t="s">
        <v>141</v>
      </c>
      <c r="C33" s="328"/>
      <c r="D33" s="371">
        <v>10993963.320000038</v>
      </c>
      <c r="E33" s="388">
        <v>13677785</v>
      </c>
      <c r="G33" s="214"/>
    </row>
    <row r="34" ht="12.75">
      <c r="G34" s="214"/>
    </row>
    <row r="35" ht="12.75">
      <c r="D35" s="117"/>
    </row>
    <row r="39" ht="12.75">
      <c r="D39" s="117"/>
    </row>
  </sheetData>
  <sheetProtection/>
  <mergeCells count="3">
    <mergeCell ref="B5:E5"/>
    <mergeCell ref="A1:E1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L28"/>
  <sheetViews>
    <sheetView zoomScalePageLayoutView="0" workbookViewId="0" topLeftCell="A16">
      <selection activeCell="G26" sqref="G26"/>
    </sheetView>
  </sheetViews>
  <sheetFormatPr defaultColWidth="9.140625" defaultRowHeight="12.75"/>
  <cols>
    <col min="1" max="1" width="37.8515625" style="0" customWidth="1"/>
    <col min="2" max="2" width="15.57421875" style="0" customWidth="1"/>
    <col min="3" max="3" width="12.8515625" style="0" customWidth="1"/>
    <col min="4" max="4" width="10.00390625" style="0" customWidth="1"/>
    <col min="5" max="5" width="12.28125" style="0" customWidth="1"/>
    <col min="6" max="6" width="14.00390625" style="0" customWidth="1"/>
    <col min="7" max="7" width="19.140625" style="0" customWidth="1"/>
    <col min="8" max="8" width="16.421875" style="0" customWidth="1"/>
    <col min="9" max="9" width="13.421875" style="0" customWidth="1"/>
    <col min="10" max="10" width="18.7109375" style="0" customWidth="1"/>
    <col min="11" max="11" width="21.7109375" style="0" customWidth="1"/>
    <col min="12" max="12" width="11.140625" style="0" bestFit="1" customWidth="1"/>
  </cols>
  <sheetData>
    <row r="1" spans="1:5" ht="15.75">
      <c r="A1" s="506"/>
      <c r="B1" s="506"/>
      <c r="C1" s="506"/>
      <c r="D1" s="506"/>
      <c r="E1" s="506"/>
    </row>
    <row r="2" spans="1:5" ht="12.75">
      <c r="A2" s="50"/>
      <c r="B2" s="38"/>
      <c r="C2" s="51"/>
      <c r="D2" s="49"/>
      <c r="E2" s="49"/>
    </row>
    <row r="3" spans="1:10" ht="15.75">
      <c r="A3" s="11"/>
      <c r="B3" s="331" t="s">
        <v>270</v>
      </c>
      <c r="C3" s="331"/>
      <c r="D3" s="331"/>
      <c r="E3" s="331"/>
      <c r="F3" s="331"/>
      <c r="G3" s="11"/>
      <c r="H3" s="11"/>
      <c r="I3" s="11"/>
      <c r="J3" s="11"/>
    </row>
    <row r="4" spans="1:10" ht="15.75">
      <c r="A4" s="329" t="s">
        <v>0</v>
      </c>
      <c r="B4" s="332"/>
      <c r="C4" s="333"/>
      <c r="D4" s="334"/>
      <c r="E4" s="334"/>
      <c r="F4" s="11"/>
      <c r="G4" s="11"/>
      <c r="H4" s="11"/>
      <c r="I4" s="11"/>
      <c r="J4" s="11"/>
    </row>
    <row r="5" spans="1:10" ht="1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>
      <c r="A6" s="330" t="s">
        <v>282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2" ht="15.75">
      <c r="A8" s="335"/>
      <c r="B8" s="336" t="s">
        <v>79</v>
      </c>
      <c r="C8" s="337"/>
      <c r="D8" s="337"/>
      <c r="E8" s="337"/>
      <c r="F8" s="337"/>
      <c r="G8" s="337"/>
      <c r="H8" s="337"/>
      <c r="I8" s="337"/>
      <c r="J8" s="338"/>
      <c r="K8" s="516"/>
      <c r="L8" s="517"/>
    </row>
    <row r="9" spans="1:10" s="58" customFormat="1" ht="78.75">
      <c r="A9" s="285"/>
      <c r="B9" s="339" t="s">
        <v>44</v>
      </c>
      <c r="C9" s="339" t="s">
        <v>45</v>
      </c>
      <c r="D9" s="339" t="s">
        <v>85</v>
      </c>
      <c r="E9" s="339" t="s">
        <v>80</v>
      </c>
      <c r="F9" s="339" t="s">
        <v>81</v>
      </c>
      <c r="G9" s="339" t="s">
        <v>136</v>
      </c>
      <c r="H9" s="339" t="s">
        <v>133</v>
      </c>
      <c r="I9" s="339" t="s">
        <v>134</v>
      </c>
      <c r="J9" s="340" t="s">
        <v>82</v>
      </c>
    </row>
    <row r="10" spans="1:12" s="5" customFormat="1" ht="15.75">
      <c r="A10" s="341" t="s">
        <v>164</v>
      </c>
      <c r="B10" s="321">
        <v>145462000</v>
      </c>
      <c r="C10" s="321">
        <v>11651073</v>
      </c>
      <c r="D10" s="321"/>
      <c r="E10" s="321">
        <v>1144486</v>
      </c>
      <c r="F10" s="321"/>
      <c r="G10" s="321">
        <v>8994911</v>
      </c>
      <c r="H10" s="321">
        <f>B10+C10+E10+G10</f>
        <v>167252470</v>
      </c>
      <c r="I10" s="321">
        <f>+'DETYRMET DHE KAPITALI'!E23</f>
        <v>0</v>
      </c>
      <c r="J10" s="322">
        <f>H10</f>
        <v>167252470</v>
      </c>
      <c r="L10" s="59"/>
    </row>
    <row r="11" spans="1:10" ht="33.75" customHeight="1">
      <c r="A11" s="342" t="s">
        <v>83</v>
      </c>
      <c r="B11" s="343"/>
      <c r="C11" s="343"/>
      <c r="D11" s="343"/>
      <c r="E11" s="343"/>
      <c r="F11" s="343"/>
      <c r="G11" s="343"/>
      <c r="H11" s="343"/>
      <c r="I11" s="343"/>
      <c r="J11" s="259"/>
    </row>
    <row r="12" spans="1:10" s="5" customFormat="1" ht="21" customHeight="1">
      <c r="A12" s="341" t="s">
        <v>84</v>
      </c>
      <c r="B12" s="321">
        <v>0</v>
      </c>
      <c r="C12" s="321">
        <v>0</v>
      </c>
      <c r="D12" s="321"/>
      <c r="E12" s="321">
        <v>0</v>
      </c>
      <c r="F12" s="321"/>
      <c r="G12" s="321">
        <v>0</v>
      </c>
      <c r="H12" s="321">
        <f>B12+C12+E12+G12</f>
        <v>0</v>
      </c>
      <c r="I12" s="321">
        <f>+I10</f>
        <v>0</v>
      </c>
      <c r="J12" s="322">
        <f>H12</f>
        <v>0</v>
      </c>
    </row>
    <row r="13" spans="1:10" ht="48" customHeight="1">
      <c r="A13" s="342" t="s">
        <v>135</v>
      </c>
      <c r="B13" s="343"/>
      <c r="C13" s="343"/>
      <c r="D13" s="343"/>
      <c r="E13" s="343"/>
      <c r="F13" s="343"/>
      <c r="G13" s="343"/>
      <c r="H13" s="343"/>
      <c r="I13" s="343"/>
      <c r="J13" s="322">
        <f>SUM(B13:I13)</f>
        <v>0</v>
      </c>
    </row>
    <row r="14" spans="1:10" ht="67.5" customHeight="1">
      <c r="A14" s="342" t="s">
        <v>137</v>
      </c>
      <c r="B14" s="343"/>
      <c r="C14" s="343"/>
      <c r="D14" s="343"/>
      <c r="E14" s="343"/>
      <c r="F14" s="343"/>
      <c r="G14" s="344"/>
      <c r="H14" s="343"/>
      <c r="I14" s="343"/>
      <c r="J14" s="322">
        <f>SUM(B14:I14)</f>
        <v>0</v>
      </c>
    </row>
    <row r="15" spans="1:10" ht="15.75">
      <c r="A15" s="342" t="s">
        <v>138</v>
      </c>
      <c r="B15" s="343"/>
      <c r="C15" s="343"/>
      <c r="D15" s="343"/>
      <c r="E15" s="344"/>
      <c r="F15" s="343"/>
      <c r="G15" s="343"/>
      <c r="H15" s="343">
        <f>G15</f>
        <v>0</v>
      </c>
      <c r="I15" s="343"/>
      <c r="J15" s="322">
        <f>H15</f>
        <v>0</v>
      </c>
    </row>
    <row r="16" spans="1:10" ht="18.75" customHeight="1">
      <c r="A16" s="342" t="s">
        <v>139</v>
      </c>
      <c r="B16" s="343"/>
      <c r="C16" s="343"/>
      <c r="D16" s="343"/>
      <c r="E16" s="343"/>
      <c r="F16" s="343"/>
      <c r="G16" s="343"/>
      <c r="H16" s="343"/>
      <c r="I16" s="343"/>
      <c r="J16" s="322">
        <f aca="true" t="shared" si="0" ref="J16:J25">SUM(B16:I16)</f>
        <v>0</v>
      </c>
    </row>
    <row r="17" spans="1:10" ht="31.5" customHeight="1">
      <c r="A17" s="342" t="s">
        <v>140</v>
      </c>
      <c r="B17" s="343"/>
      <c r="C17" s="343"/>
      <c r="D17" s="343"/>
      <c r="E17" s="343">
        <v>0</v>
      </c>
      <c r="F17" s="343"/>
      <c r="G17" s="345">
        <v>0</v>
      </c>
      <c r="H17" s="343">
        <v>0</v>
      </c>
      <c r="I17" s="343"/>
      <c r="J17" s="322">
        <f t="shared" si="0"/>
        <v>0</v>
      </c>
    </row>
    <row r="18" spans="1:10" ht="15.75">
      <c r="A18" s="342" t="s">
        <v>77</v>
      </c>
      <c r="B18" s="345"/>
      <c r="C18" s="343"/>
      <c r="D18" s="343"/>
      <c r="E18" s="343"/>
      <c r="F18" s="343"/>
      <c r="G18" s="343">
        <v>0</v>
      </c>
      <c r="H18" s="343">
        <f>B18+G18</f>
        <v>0</v>
      </c>
      <c r="I18" s="343"/>
      <c r="J18" s="322">
        <f t="shared" si="0"/>
        <v>0</v>
      </c>
    </row>
    <row r="19" spans="1:10" ht="34.5" customHeight="1">
      <c r="A19" s="341" t="s">
        <v>269</v>
      </c>
      <c r="B19" s="321">
        <v>145462000</v>
      </c>
      <c r="C19" s="321">
        <v>11651073</v>
      </c>
      <c r="D19" s="321"/>
      <c r="E19" s="321">
        <v>1144486</v>
      </c>
      <c r="F19" s="321"/>
      <c r="G19" s="321">
        <v>14212596</v>
      </c>
      <c r="H19" s="346">
        <f>B19+C19+E19+G19+0.43</f>
        <v>172470155.43</v>
      </c>
      <c r="I19" s="321"/>
      <c r="J19" s="322">
        <f>H19</f>
        <v>172470155.43</v>
      </c>
    </row>
    <row r="20" spans="1:10" ht="30">
      <c r="A20" s="342" t="s">
        <v>135</v>
      </c>
      <c r="B20" s="343"/>
      <c r="C20" s="343"/>
      <c r="D20" s="343"/>
      <c r="E20" s="343"/>
      <c r="F20" s="343"/>
      <c r="G20" s="343"/>
      <c r="H20" s="343"/>
      <c r="I20" s="343">
        <f>-I12</f>
        <v>0</v>
      </c>
      <c r="J20" s="322">
        <f t="shared" si="0"/>
        <v>0</v>
      </c>
    </row>
    <row r="21" spans="1:10" ht="62.25" customHeight="1">
      <c r="A21" s="342" t="s">
        <v>137</v>
      </c>
      <c r="B21" s="343"/>
      <c r="C21" s="343"/>
      <c r="D21" s="343"/>
      <c r="E21" s="343"/>
      <c r="F21" s="343"/>
      <c r="G21" s="343"/>
      <c r="H21" s="343"/>
      <c r="I21" s="343"/>
      <c r="J21" s="322"/>
    </row>
    <row r="22" spans="1:10" ht="15.75">
      <c r="A22" s="342" t="s">
        <v>138</v>
      </c>
      <c r="B22" s="343"/>
      <c r="C22" s="343"/>
      <c r="D22" s="343"/>
      <c r="E22" s="343"/>
      <c r="F22" s="343"/>
      <c r="G22" s="343">
        <f>'Pasq. te ardhura shpenzime'!D31</f>
        <v>-9225357.7</v>
      </c>
      <c r="H22" s="343">
        <f>G22</f>
        <v>-9225357.7</v>
      </c>
      <c r="I22" s="343"/>
      <c r="J22" s="322">
        <f>G22</f>
        <v>-9225357.7</v>
      </c>
    </row>
    <row r="23" spans="1:10" ht="15.75">
      <c r="A23" s="342" t="s">
        <v>139</v>
      </c>
      <c r="B23" s="343"/>
      <c r="C23" s="343"/>
      <c r="D23" s="343">
        <f>+'DETYRMET DHE KAPITALI'!D37</f>
        <v>0</v>
      </c>
      <c r="E23" s="343"/>
      <c r="F23" s="343"/>
      <c r="G23" s="343"/>
      <c r="H23" s="343"/>
      <c r="I23" s="343"/>
      <c r="J23" s="322">
        <f t="shared" si="0"/>
        <v>0</v>
      </c>
    </row>
    <row r="24" spans="1:10" ht="31.5" customHeight="1">
      <c r="A24" s="342" t="s">
        <v>288</v>
      </c>
      <c r="B24" s="343">
        <v>13438000</v>
      </c>
      <c r="C24" s="343"/>
      <c r="D24" s="343"/>
      <c r="E24" s="343">
        <v>774596</v>
      </c>
      <c r="F24" s="343"/>
      <c r="G24" s="343">
        <f>-14212596</f>
        <v>-14212596</v>
      </c>
      <c r="H24" s="343"/>
      <c r="I24" s="343"/>
      <c r="J24" s="322"/>
    </row>
    <row r="25" spans="1:10" ht="15.75">
      <c r="A25" s="342" t="s">
        <v>77</v>
      </c>
      <c r="B25" s="343"/>
      <c r="C25" s="343"/>
      <c r="D25" s="343"/>
      <c r="E25" s="343"/>
      <c r="F25" s="343"/>
      <c r="G25" s="343"/>
      <c r="H25" s="343"/>
      <c r="I25" s="343"/>
      <c r="J25" s="322">
        <f t="shared" si="0"/>
        <v>0</v>
      </c>
    </row>
    <row r="26" spans="1:10" s="5" customFormat="1" ht="21" customHeight="1" thickBot="1">
      <c r="A26" s="347" t="s">
        <v>289</v>
      </c>
      <c r="B26" s="348">
        <f>B19+B20+B21+B22+B23+B24+B25</f>
        <v>158900000</v>
      </c>
      <c r="C26" s="348">
        <f>SUM(C19:C25)</f>
        <v>11651073</v>
      </c>
      <c r="D26" s="348">
        <f>SUM(D12:D25)</f>
        <v>0</v>
      </c>
      <c r="E26" s="348">
        <f>E19+E20+E21+E22+E23+E24+E25</f>
        <v>1919082</v>
      </c>
      <c r="F26" s="348">
        <f>F19+F20+F21+F22+F23+F24+F25</f>
        <v>0</v>
      </c>
      <c r="G26" s="348">
        <f>G19+G20+G21+G22+G23+G24+G25</f>
        <v>-9225357.7</v>
      </c>
      <c r="H26" s="348">
        <f>SUM(H19:H25)</f>
        <v>163244797.73000002</v>
      </c>
      <c r="I26" s="348">
        <f>SUM(I19:I25)</f>
        <v>0</v>
      </c>
      <c r="J26" s="349">
        <f>J19+J20+J21+J22+J23+J24+J25</f>
        <v>163244797.73000002</v>
      </c>
    </row>
    <row r="27" spans="2:10" ht="12.75">
      <c r="B27" s="80"/>
      <c r="C27" s="80"/>
      <c r="D27" s="80"/>
      <c r="E27" s="80"/>
      <c r="F27" s="80"/>
      <c r="G27" s="80"/>
      <c r="H27" s="80"/>
      <c r="I27" s="80"/>
      <c r="J27" s="80"/>
    </row>
    <row r="28" ht="12.75">
      <c r="H28" s="60"/>
    </row>
  </sheetData>
  <sheetProtection/>
  <mergeCells count="2">
    <mergeCell ref="A1:E1"/>
    <mergeCell ref="K8:L8"/>
  </mergeCells>
  <printOptions/>
  <pageMargins left="0.48" right="0.75" top="0.76" bottom="0.93" header="0.5" footer="0.5"/>
  <pageSetup fitToHeight="1" fitToWidth="1" horizontalDpi="600" verticalDpi="600" orientation="landscape" paperSize="9" scale="67" r:id="rId1"/>
  <ignoredErrors>
    <ignoredError sqref="J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4:N3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11.8515625" style="0" customWidth="1"/>
    <col min="4" max="4" width="12.140625" style="0" customWidth="1"/>
    <col min="6" max="6" width="16.140625" style="0" customWidth="1"/>
    <col min="7" max="7" width="0.85546875" style="0" customWidth="1"/>
    <col min="8" max="8" width="16.421875" style="0" customWidth="1"/>
    <col min="9" max="9" width="0.71875" style="0" customWidth="1"/>
    <col min="10" max="10" width="14.8515625" style="0" customWidth="1"/>
    <col min="11" max="11" width="15.140625" style="0" customWidth="1"/>
    <col min="12" max="12" width="11.7109375" style="0" customWidth="1"/>
    <col min="13" max="13" width="12.7109375" style="0" customWidth="1"/>
  </cols>
  <sheetData>
    <row r="4" spans="3:13" ht="12.75">
      <c r="C4" s="439"/>
      <c r="D4" s="439"/>
      <c r="E4" s="439"/>
      <c r="F4" s="440" t="s">
        <v>354</v>
      </c>
      <c r="G4" s="440"/>
      <c r="H4" s="439"/>
      <c r="I4" s="439"/>
      <c r="M4" s="439"/>
    </row>
    <row r="5" spans="3:13" ht="12.75">
      <c r="C5" s="439"/>
      <c r="D5" s="439"/>
      <c r="E5" s="439"/>
      <c r="F5" s="439"/>
      <c r="G5" s="439"/>
      <c r="H5" s="439"/>
      <c r="I5" s="439"/>
      <c r="M5" s="439"/>
    </row>
    <row r="6" spans="1:14" ht="12.75">
      <c r="A6" s="441"/>
      <c r="B6" s="442"/>
      <c r="C6" s="443" t="s">
        <v>355</v>
      </c>
      <c r="D6" s="443" t="s">
        <v>356</v>
      </c>
      <c r="E6" s="443" t="s">
        <v>357</v>
      </c>
      <c r="F6" s="443" t="s">
        <v>133</v>
      </c>
      <c r="G6" s="443"/>
      <c r="H6" s="443" t="s">
        <v>358</v>
      </c>
      <c r="I6" s="444" t="s">
        <v>359</v>
      </c>
      <c r="J6" s="445" t="s">
        <v>360</v>
      </c>
      <c r="K6" s="445" t="s">
        <v>361</v>
      </c>
      <c r="L6" s="446" t="s">
        <v>362</v>
      </c>
      <c r="M6" s="446" t="s">
        <v>363</v>
      </c>
      <c r="N6" s="447"/>
    </row>
    <row r="7" spans="1:14" ht="12.75">
      <c r="A7" s="441" t="s">
        <v>3</v>
      </c>
      <c r="B7" s="442" t="s">
        <v>364</v>
      </c>
      <c r="C7" s="129">
        <v>25614714</v>
      </c>
      <c r="D7" s="448">
        <v>1833334</v>
      </c>
      <c r="E7" s="129">
        <v>1000000</v>
      </c>
      <c r="F7" s="129">
        <f>C7+D7-E7</f>
        <v>26448048</v>
      </c>
      <c r="G7" s="449"/>
      <c r="H7" s="129">
        <f aca="true" t="shared" si="0" ref="H7:H12">F7-G7</f>
        <v>26448048</v>
      </c>
      <c r="I7" s="450"/>
      <c r="J7" s="451">
        <v>0</v>
      </c>
      <c r="K7" s="451">
        <v>133333</v>
      </c>
      <c r="L7" s="451">
        <f>9610188-K7</f>
        <v>9476855</v>
      </c>
      <c r="M7" s="129">
        <f>F7-L7</f>
        <v>16971193</v>
      </c>
      <c r="N7" s="452"/>
    </row>
    <row r="8" spans="1:14" ht="12.75">
      <c r="A8" s="441">
        <v>2</v>
      </c>
      <c r="B8" s="442" t="s">
        <v>365</v>
      </c>
      <c r="C8" s="129">
        <v>29078672</v>
      </c>
      <c r="D8" s="453">
        <v>21544706</v>
      </c>
      <c r="E8" s="129"/>
      <c r="F8" s="129">
        <f>C8+D8</f>
        <v>50623378</v>
      </c>
      <c r="G8" s="449"/>
      <c r="H8" s="129">
        <f t="shared" si="0"/>
        <v>50623378</v>
      </c>
      <c r="I8" s="450"/>
      <c r="J8" s="451">
        <v>0</v>
      </c>
      <c r="K8" s="451"/>
      <c r="L8" s="451"/>
      <c r="M8" s="129">
        <f>F8</f>
        <v>50623378</v>
      </c>
      <c r="N8" s="452"/>
    </row>
    <row r="9" spans="1:14" ht="12.75">
      <c r="A9" s="454">
        <v>3</v>
      </c>
      <c r="B9" s="455" t="s">
        <v>21</v>
      </c>
      <c r="C9" s="129">
        <f>34490767+16409391</f>
        <v>50900158</v>
      </c>
      <c r="D9" s="456">
        <f>'[1]2009'!G22</f>
        <v>0</v>
      </c>
      <c r="E9" s="129"/>
      <c r="F9" s="129">
        <f>C9+D9</f>
        <v>50900158</v>
      </c>
      <c r="G9" s="449"/>
      <c r="H9" s="129">
        <f t="shared" si="0"/>
        <v>50900158</v>
      </c>
      <c r="I9" s="450"/>
      <c r="J9" s="451">
        <v>0</v>
      </c>
      <c r="K9" s="451"/>
      <c r="L9" s="451">
        <v>13518679</v>
      </c>
      <c r="M9" s="129">
        <f>F9-L9</f>
        <v>37381479</v>
      </c>
      <c r="N9" s="447"/>
    </row>
    <row r="10" spans="1:14" ht="12.75">
      <c r="A10" s="454">
        <v>4</v>
      </c>
      <c r="B10" s="457" t="s">
        <v>366</v>
      </c>
      <c r="C10" s="129">
        <v>78949196</v>
      </c>
      <c r="D10" s="458">
        <v>398736</v>
      </c>
      <c r="E10" s="129"/>
      <c r="F10" s="129">
        <f>C10+D10</f>
        <v>79347932</v>
      </c>
      <c r="G10" s="449"/>
      <c r="H10" s="129">
        <f t="shared" si="0"/>
        <v>79347932</v>
      </c>
      <c r="I10" s="450"/>
      <c r="J10" s="451">
        <v>0</v>
      </c>
      <c r="K10" s="451"/>
      <c r="L10" s="451">
        <v>47361809</v>
      </c>
      <c r="M10" s="129">
        <f>F10-L10</f>
        <v>31986123</v>
      </c>
      <c r="N10" s="447"/>
    </row>
    <row r="11" spans="1:14" ht="12.75">
      <c r="A11" s="454">
        <v>5</v>
      </c>
      <c r="B11" s="455" t="s">
        <v>367</v>
      </c>
      <c r="C11" s="129">
        <v>4260295</v>
      </c>
      <c r="D11" s="129">
        <v>123566.67</v>
      </c>
      <c r="E11" s="129"/>
      <c r="F11" s="129">
        <f>C11+D11</f>
        <v>4383861.67</v>
      </c>
      <c r="G11" s="449"/>
      <c r="H11" s="129">
        <f t="shared" si="0"/>
        <v>4383861.67</v>
      </c>
      <c r="I11" s="450"/>
      <c r="J11" s="451">
        <f>'[1]2009'!P111</f>
        <v>0</v>
      </c>
      <c r="K11" s="451"/>
      <c r="L11" s="451">
        <v>1174203</v>
      </c>
      <c r="M11" s="129">
        <f>F11-L11</f>
        <v>3209658.67</v>
      </c>
      <c r="N11" s="447"/>
    </row>
    <row r="12" spans="1:14" ht="12.75">
      <c r="A12" s="454">
        <v>6</v>
      </c>
      <c r="B12" s="455" t="s">
        <v>368</v>
      </c>
      <c r="C12" s="129">
        <v>0</v>
      </c>
      <c r="D12" s="129"/>
      <c r="E12" s="129"/>
      <c r="F12" s="129"/>
      <c r="G12" s="449"/>
      <c r="H12" s="129">
        <f t="shared" si="0"/>
        <v>0</v>
      </c>
      <c r="I12" s="450"/>
      <c r="J12" s="451">
        <v>0</v>
      </c>
      <c r="K12" s="451"/>
      <c r="L12" s="451">
        <f>G12</f>
        <v>0</v>
      </c>
      <c r="M12" s="129">
        <f>-G12</f>
        <v>0</v>
      </c>
      <c r="N12" s="447"/>
    </row>
    <row r="13" spans="1:14" ht="12.75">
      <c r="A13" s="459"/>
      <c r="B13" s="457"/>
      <c r="C13" s="129"/>
      <c r="D13" s="460"/>
      <c r="E13" s="129"/>
      <c r="F13" s="129"/>
      <c r="G13" s="129"/>
      <c r="H13" s="129"/>
      <c r="I13" s="450"/>
      <c r="J13" s="451"/>
      <c r="K13" s="451"/>
      <c r="L13" s="451"/>
      <c r="M13" s="129"/>
      <c r="N13" s="447"/>
    </row>
    <row r="14" spans="1:14" ht="12.75">
      <c r="A14" s="459"/>
      <c r="B14" s="461" t="s">
        <v>369</v>
      </c>
      <c r="C14" s="462">
        <f>SUM(C7:C13)</f>
        <v>188803035</v>
      </c>
      <c r="D14" s="462">
        <f>SUM(D7:D13)</f>
        <v>23900342.67</v>
      </c>
      <c r="E14" s="463">
        <f>SUM(E7:E13)</f>
        <v>1000000</v>
      </c>
      <c r="F14" s="449">
        <f>SUM(F7:F13)</f>
        <v>211703377.67</v>
      </c>
      <c r="G14" s="463"/>
      <c r="H14" s="463">
        <f>SUM(H7:H13)</f>
        <v>211703377.67</v>
      </c>
      <c r="I14" s="463"/>
      <c r="J14" s="463">
        <f>SUM(J7:J13)</f>
        <v>0</v>
      </c>
      <c r="K14" s="463">
        <f>SUM(K7:K13)</f>
        <v>133333</v>
      </c>
      <c r="L14" s="463">
        <f>SUM(L7:L13)</f>
        <v>71531546</v>
      </c>
      <c r="M14" s="463">
        <f>SUM(M7:M13)</f>
        <v>140171831.67</v>
      </c>
      <c r="N14" s="464"/>
    </row>
    <row r="15" spans="3:13" ht="12.75">
      <c r="C15" s="439"/>
      <c r="D15" s="439"/>
      <c r="E15" s="439"/>
      <c r="F15" s="439"/>
      <c r="G15" s="439"/>
      <c r="H15" s="439"/>
      <c r="I15" s="439"/>
      <c r="J15" s="465"/>
      <c r="K15" s="465"/>
      <c r="L15" s="465"/>
      <c r="M15" s="439"/>
    </row>
    <row r="19" spans="6:8" ht="12.75">
      <c r="F19" s="440" t="s">
        <v>370</v>
      </c>
      <c r="G19" s="440"/>
      <c r="H19" s="439"/>
    </row>
    <row r="20" ht="12.75">
      <c r="N20" s="466"/>
    </row>
    <row r="21" spans="3:13" ht="12.75">
      <c r="C21" s="439"/>
      <c r="D21" s="439"/>
      <c r="E21" s="439"/>
      <c r="F21" s="440"/>
      <c r="G21" s="440"/>
      <c r="H21" s="439"/>
      <c r="I21" s="439"/>
      <c r="M21" s="439"/>
    </row>
    <row r="22" spans="3:13" ht="12.75">
      <c r="C22" s="439"/>
      <c r="D22" s="439"/>
      <c r="E22" s="439"/>
      <c r="F22" s="439"/>
      <c r="G22" s="439"/>
      <c r="H22" s="439"/>
      <c r="I22" s="439"/>
      <c r="M22" s="439"/>
    </row>
    <row r="23" spans="1:14" ht="12.75">
      <c r="A23" s="441"/>
      <c r="B23" s="442"/>
      <c r="C23" s="443" t="s">
        <v>355</v>
      </c>
      <c r="D23" s="443" t="s">
        <v>371</v>
      </c>
      <c r="E23" s="443" t="s">
        <v>357</v>
      </c>
      <c r="F23" s="443" t="s">
        <v>133</v>
      </c>
      <c r="G23" s="443"/>
      <c r="H23" s="443" t="s">
        <v>372</v>
      </c>
      <c r="I23" s="444" t="s">
        <v>359</v>
      </c>
      <c r="J23" s="445" t="s">
        <v>373</v>
      </c>
      <c r="K23" s="445" t="s">
        <v>374</v>
      </c>
      <c r="L23" s="446" t="s">
        <v>362</v>
      </c>
      <c r="M23" s="446" t="s">
        <v>363</v>
      </c>
      <c r="N23" s="447"/>
    </row>
    <row r="24" spans="1:14" ht="12.75">
      <c r="A24" s="441" t="s">
        <v>3</v>
      </c>
      <c r="B24" s="442" t="s">
        <v>364</v>
      </c>
      <c r="C24" s="129">
        <f>H7</f>
        <v>26448048</v>
      </c>
      <c r="D24" s="448">
        <v>0</v>
      </c>
      <c r="E24" s="129">
        <v>0</v>
      </c>
      <c r="F24" s="129">
        <f>C24+D24-E24</f>
        <v>26448048</v>
      </c>
      <c r="G24" s="449"/>
      <c r="H24" s="129">
        <f>E24+F24-G24</f>
        <v>26448048</v>
      </c>
      <c r="I24" s="450"/>
      <c r="J24" s="451">
        <f>'[2]AMORTIZIMI 2011'!$J$138</f>
        <v>3367572</v>
      </c>
      <c r="K24" s="451">
        <f>L7</f>
        <v>9476855</v>
      </c>
      <c r="L24" s="451">
        <f>J24+K24</f>
        <v>12844427</v>
      </c>
      <c r="M24" s="129">
        <f>H24-L24</f>
        <v>13603621</v>
      </c>
      <c r="N24" s="452"/>
    </row>
    <row r="25" spans="1:14" ht="12.75">
      <c r="A25" s="441">
        <v>2</v>
      </c>
      <c r="B25" s="442" t="s">
        <v>365</v>
      </c>
      <c r="C25" s="129">
        <f>H8</f>
        <v>50623378</v>
      </c>
      <c r="D25" s="453">
        <v>0</v>
      </c>
      <c r="E25" s="129">
        <v>0</v>
      </c>
      <c r="F25" s="129">
        <f aca="true" t="shared" si="1" ref="F25:H28">C25+D25-E25</f>
        <v>50623378</v>
      </c>
      <c r="G25" s="449"/>
      <c r="H25" s="129">
        <f t="shared" si="1"/>
        <v>50623378</v>
      </c>
      <c r="I25" s="450"/>
      <c r="J25" s="451"/>
      <c r="K25" s="451"/>
      <c r="L25" s="451">
        <f>J25+K25</f>
        <v>0</v>
      </c>
      <c r="M25" s="129">
        <f aca="true" t="shared" si="2" ref="M25:M31">H25-L25</f>
        <v>50623378</v>
      </c>
      <c r="N25" s="452"/>
    </row>
    <row r="26" spans="1:14" ht="12.75">
      <c r="A26" s="454">
        <v>3</v>
      </c>
      <c r="B26" s="455" t="s">
        <v>21</v>
      </c>
      <c r="C26" s="129">
        <f>H9</f>
        <v>50900158</v>
      </c>
      <c r="D26" s="456">
        <f>'[1]2009'!G39</f>
        <v>0</v>
      </c>
      <c r="E26" s="129">
        <v>0</v>
      </c>
      <c r="F26" s="129">
        <f t="shared" si="1"/>
        <v>50900158</v>
      </c>
      <c r="G26" s="449"/>
      <c r="H26" s="129">
        <f t="shared" si="1"/>
        <v>50900158</v>
      </c>
      <c r="I26" s="467"/>
      <c r="J26" s="451">
        <f>'[2]AMORTIZIMI 2011'!$J$140</f>
        <v>1869074.0000000002</v>
      </c>
      <c r="K26" s="451">
        <f>L9</f>
        <v>13518679</v>
      </c>
      <c r="L26" s="451">
        <f>J26+K26</f>
        <v>15387753</v>
      </c>
      <c r="M26" s="129">
        <f t="shared" si="2"/>
        <v>35512405</v>
      </c>
      <c r="N26" s="447"/>
    </row>
    <row r="27" spans="1:14" ht="12.75">
      <c r="A27" s="454">
        <v>4</v>
      </c>
      <c r="B27" s="457" t="s">
        <v>366</v>
      </c>
      <c r="C27" s="129">
        <f>H10</f>
        <v>79347932</v>
      </c>
      <c r="D27" s="458">
        <f>'[2]AMORTIZIMI 2011'!$D$141</f>
        <v>294937</v>
      </c>
      <c r="E27" s="129">
        <v>0</v>
      </c>
      <c r="F27" s="129">
        <f t="shared" si="1"/>
        <v>79642869</v>
      </c>
      <c r="G27" s="449"/>
      <c r="H27" s="129">
        <f t="shared" si="1"/>
        <v>79642869</v>
      </c>
      <c r="I27" s="450"/>
      <c r="J27" s="451">
        <f>'[2]AMORTIZIMI 2011'!$J$141</f>
        <v>6436550.333333335</v>
      </c>
      <c r="K27" s="451">
        <f>L10</f>
        <v>47361809</v>
      </c>
      <c r="L27" s="451">
        <f>J27+K27</f>
        <v>53798359.333333336</v>
      </c>
      <c r="M27" s="129">
        <f t="shared" si="2"/>
        <v>25844509.666666664</v>
      </c>
      <c r="N27" s="447"/>
    </row>
    <row r="28" spans="1:14" ht="12.75">
      <c r="A28" s="454">
        <v>5</v>
      </c>
      <c r="B28" s="455" t="s">
        <v>367</v>
      </c>
      <c r="C28" s="129">
        <f>H11</f>
        <v>4383861.67</v>
      </c>
      <c r="D28" s="129">
        <f>'[2]AMORTIZIMI 2011'!$D$142</f>
        <v>423033.3</v>
      </c>
      <c r="E28" s="129">
        <v>0</v>
      </c>
      <c r="F28" s="129">
        <f t="shared" si="1"/>
        <v>4806894.97</v>
      </c>
      <c r="G28" s="449"/>
      <c r="H28" s="129">
        <f t="shared" si="1"/>
        <v>4806894.97</v>
      </c>
      <c r="I28" s="450"/>
      <c r="J28" s="451">
        <f>'[2]AMORTIZIMI 2011'!$J$142</f>
        <v>811227.94375</v>
      </c>
      <c r="K28" s="451">
        <f>L11</f>
        <v>1174203</v>
      </c>
      <c r="L28" s="451">
        <f>J28+K28</f>
        <v>1985430.94375</v>
      </c>
      <c r="M28" s="129">
        <f t="shared" si="2"/>
        <v>2821464.0262499996</v>
      </c>
      <c r="N28" s="447"/>
    </row>
    <row r="29" spans="1:14" ht="12.75">
      <c r="A29" s="454">
        <v>6</v>
      </c>
      <c r="B29" s="455" t="s">
        <v>368</v>
      </c>
      <c r="C29" s="129"/>
      <c r="D29" s="129"/>
      <c r="E29" s="129"/>
      <c r="F29" s="129"/>
      <c r="G29" s="449"/>
      <c r="H29" s="129"/>
      <c r="I29" s="450"/>
      <c r="J29" s="451"/>
      <c r="K29" s="451"/>
      <c r="L29" s="451"/>
      <c r="M29" s="129">
        <f t="shared" si="2"/>
        <v>0</v>
      </c>
      <c r="N29" s="447"/>
    </row>
    <row r="30" spans="1:14" ht="12.75">
      <c r="A30" s="459"/>
      <c r="B30" s="457"/>
      <c r="C30" s="129"/>
      <c r="D30" s="460"/>
      <c r="E30" s="129"/>
      <c r="F30" s="129"/>
      <c r="G30" s="129"/>
      <c r="H30" s="129"/>
      <c r="I30" s="450"/>
      <c r="J30" s="451"/>
      <c r="K30" s="451"/>
      <c r="L30" s="451"/>
      <c r="M30" s="129">
        <f t="shared" si="2"/>
        <v>0</v>
      </c>
      <c r="N30" s="447"/>
    </row>
    <row r="31" spans="1:14" ht="12.75">
      <c r="A31" s="459"/>
      <c r="B31" s="461" t="s">
        <v>369</v>
      </c>
      <c r="C31" s="463">
        <f>SUM(C24:C30)</f>
        <v>211703377.67</v>
      </c>
      <c r="D31" s="462">
        <f>SUM(D24:D30)</f>
        <v>717970.3</v>
      </c>
      <c r="E31" s="463">
        <f>SUM(E24:E30)</f>
        <v>0</v>
      </c>
      <c r="F31" s="462">
        <f>SUM(F24:F30)</f>
        <v>212421347.97</v>
      </c>
      <c r="G31" s="463"/>
      <c r="H31" s="462">
        <f>SUM(H24:H30)</f>
        <v>212421347.97</v>
      </c>
      <c r="I31" s="463"/>
      <c r="J31" s="463">
        <f>SUM(J24:J30)</f>
        <v>12484424.277083335</v>
      </c>
      <c r="K31" s="463">
        <f>SUM(K24:K30)</f>
        <v>71531546</v>
      </c>
      <c r="L31" s="463">
        <f>SUM(L24:L30)</f>
        <v>84015970.27708334</v>
      </c>
      <c r="M31" s="449">
        <f t="shared" si="2"/>
        <v>128405377.69291666</v>
      </c>
      <c r="N31" s="464"/>
    </row>
  </sheetData>
  <sheetProtection/>
  <printOptions/>
  <pageMargins left="0.25" right="0.2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3:J54"/>
  <sheetViews>
    <sheetView zoomScalePageLayoutView="0" workbookViewId="0" topLeftCell="A29">
      <selection activeCell="H9" sqref="H9"/>
    </sheetView>
  </sheetViews>
  <sheetFormatPr defaultColWidth="9.140625" defaultRowHeight="12.75"/>
  <cols>
    <col min="2" max="2" width="20.421875" style="0" customWidth="1"/>
    <col min="3" max="3" width="10.421875" style="0" customWidth="1"/>
    <col min="4" max="4" width="15.57421875" style="0" customWidth="1"/>
    <col min="5" max="5" width="10.8515625" style="0" customWidth="1"/>
    <col min="6" max="6" width="17.28125" style="0" customWidth="1"/>
    <col min="7" max="7" width="16.00390625" style="0" customWidth="1"/>
    <col min="10" max="10" width="11.140625" style="0" bestFit="1" customWidth="1"/>
  </cols>
  <sheetData>
    <row r="3" ht="18">
      <c r="B3" s="468" t="s">
        <v>375</v>
      </c>
    </row>
    <row r="5" spans="2:7" ht="15">
      <c r="B5" s="523" t="s">
        <v>376</v>
      </c>
      <c r="C5" s="523"/>
      <c r="D5" s="523"/>
      <c r="E5" s="523"/>
      <c r="F5" s="523"/>
      <c r="G5" s="523"/>
    </row>
    <row r="7" spans="1:7" ht="12.75">
      <c r="A7" s="519" t="s">
        <v>281</v>
      </c>
      <c r="B7" s="521" t="s">
        <v>377</v>
      </c>
      <c r="C7" s="519" t="s">
        <v>297</v>
      </c>
      <c r="D7" s="470" t="s">
        <v>378</v>
      </c>
      <c r="E7" s="519" t="s">
        <v>379</v>
      </c>
      <c r="F7" s="519" t="s">
        <v>380</v>
      </c>
      <c r="G7" s="470" t="s">
        <v>378</v>
      </c>
    </row>
    <row r="8" spans="1:7" ht="12.75">
      <c r="A8" s="520"/>
      <c r="B8" s="522"/>
      <c r="C8" s="520"/>
      <c r="D8" s="471">
        <v>40909</v>
      </c>
      <c r="E8" s="520"/>
      <c r="F8" s="520"/>
      <c r="G8" s="471">
        <v>41274</v>
      </c>
    </row>
    <row r="9" spans="1:7" ht="12.75">
      <c r="A9" s="472">
        <v>1</v>
      </c>
      <c r="B9" s="447" t="s">
        <v>165</v>
      </c>
      <c r="C9" s="472"/>
      <c r="D9" s="473">
        <v>26448048</v>
      </c>
      <c r="E9" s="473"/>
      <c r="F9" s="473"/>
      <c r="G9" s="473">
        <f aca="true" t="shared" si="0" ref="G9:G17">D9+E9-F9</f>
        <v>26448048</v>
      </c>
    </row>
    <row r="10" spans="1:7" ht="12.75">
      <c r="A10" s="472">
        <v>2</v>
      </c>
      <c r="B10" s="447" t="s">
        <v>381</v>
      </c>
      <c r="C10" s="472"/>
      <c r="D10" s="473">
        <v>50623378</v>
      </c>
      <c r="E10" s="473"/>
      <c r="F10" s="473"/>
      <c r="G10" s="473">
        <f t="shared" si="0"/>
        <v>50623378</v>
      </c>
    </row>
    <row r="11" spans="1:7" ht="12.75">
      <c r="A11" s="472">
        <v>3</v>
      </c>
      <c r="B11" s="447" t="s">
        <v>382</v>
      </c>
      <c r="C11" s="472"/>
      <c r="D11" s="473">
        <v>50900158</v>
      </c>
      <c r="E11" s="473"/>
      <c r="F11" s="473"/>
      <c r="G11" s="473">
        <f t="shared" si="0"/>
        <v>50900158</v>
      </c>
    </row>
    <row r="12" spans="1:7" ht="12.75">
      <c r="A12" s="472">
        <v>4</v>
      </c>
      <c r="B12" s="447" t="s">
        <v>383</v>
      </c>
      <c r="C12" s="472"/>
      <c r="D12" s="473">
        <v>79642869</v>
      </c>
      <c r="E12" s="473"/>
      <c r="F12" s="473">
        <v>2946697</v>
      </c>
      <c r="G12" s="473">
        <f t="shared" si="0"/>
        <v>76696172</v>
      </c>
    </row>
    <row r="13" spans="1:7" ht="12.75">
      <c r="A13" s="472">
        <v>5</v>
      </c>
      <c r="B13" s="447" t="s">
        <v>384</v>
      </c>
      <c r="C13" s="472"/>
      <c r="D13" s="473">
        <v>4806895</v>
      </c>
      <c r="E13" s="473">
        <v>116667</v>
      </c>
      <c r="F13" s="473">
        <v>0</v>
      </c>
      <c r="G13" s="473">
        <f t="shared" si="0"/>
        <v>4923562</v>
      </c>
    </row>
    <row r="14" spans="1:7" ht="12.75">
      <c r="A14" s="472">
        <v>1</v>
      </c>
      <c r="B14" s="447"/>
      <c r="C14" s="472"/>
      <c r="D14" s="473"/>
      <c r="E14" s="473"/>
      <c r="F14" s="473"/>
      <c r="G14" s="473">
        <f t="shared" si="0"/>
        <v>0</v>
      </c>
    </row>
    <row r="15" spans="1:7" ht="12.75">
      <c r="A15" s="472">
        <v>2</v>
      </c>
      <c r="B15" s="447"/>
      <c r="C15" s="472"/>
      <c r="D15" s="473"/>
      <c r="E15" s="473"/>
      <c r="F15" s="473"/>
      <c r="G15" s="473">
        <f t="shared" si="0"/>
        <v>0</v>
      </c>
    </row>
    <row r="16" spans="1:7" ht="12.75">
      <c r="A16" s="472">
        <v>3</v>
      </c>
      <c r="B16" s="447"/>
      <c r="C16" s="472"/>
      <c r="D16" s="473"/>
      <c r="E16" s="473"/>
      <c r="F16" s="473"/>
      <c r="G16" s="473">
        <f t="shared" si="0"/>
        <v>0</v>
      </c>
    </row>
    <row r="17" spans="1:7" ht="12.75">
      <c r="A17" s="472">
        <v>4</v>
      </c>
      <c r="B17" s="447"/>
      <c r="C17" s="472"/>
      <c r="D17" s="473"/>
      <c r="E17" s="473"/>
      <c r="F17" s="473"/>
      <c r="G17" s="473">
        <f t="shared" si="0"/>
        <v>0</v>
      </c>
    </row>
    <row r="18" spans="1:7" ht="12.75">
      <c r="A18" s="474"/>
      <c r="B18" s="475" t="s">
        <v>385</v>
      </c>
      <c r="C18" s="476"/>
      <c r="D18" s="477">
        <f>SUM(D9:D17)</f>
        <v>212421348</v>
      </c>
      <c r="E18" s="477">
        <f>SUM(E9:E17)</f>
        <v>116667</v>
      </c>
      <c r="F18" s="477">
        <f>SUM(F9:F17)</f>
        <v>2946697</v>
      </c>
      <c r="G18" s="477">
        <f>SUM(G9:G17)</f>
        <v>209591318</v>
      </c>
    </row>
    <row r="21" spans="2:7" ht="15">
      <c r="B21" s="518" t="s">
        <v>386</v>
      </c>
      <c r="C21" s="518"/>
      <c r="D21" s="518"/>
      <c r="E21" s="518"/>
      <c r="F21" s="518"/>
      <c r="G21" s="518"/>
    </row>
    <row r="23" spans="1:7" ht="12.75">
      <c r="A23" s="519" t="s">
        <v>281</v>
      </c>
      <c r="B23" s="521" t="s">
        <v>377</v>
      </c>
      <c r="C23" s="519" t="s">
        <v>297</v>
      </c>
      <c r="D23" s="470" t="s">
        <v>378</v>
      </c>
      <c r="E23" s="519" t="s">
        <v>379</v>
      </c>
      <c r="F23" s="519" t="s">
        <v>380</v>
      </c>
      <c r="G23" s="470" t="s">
        <v>378</v>
      </c>
    </row>
    <row r="24" spans="1:7" ht="12.75">
      <c r="A24" s="520"/>
      <c r="B24" s="522"/>
      <c r="C24" s="520"/>
      <c r="D24" s="471">
        <v>40909</v>
      </c>
      <c r="E24" s="520"/>
      <c r="F24" s="520"/>
      <c r="G24" s="471">
        <v>41274</v>
      </c>
    </row>
    <row r="25" spans="1:7" ht="12.75">
      <c r="A25" s="472">
        <v>1</v>
      </c>
      <c r="B25" s="447" t="s">
        <v>387</v>
      </c>
      <c r="C25" s="472"/>
      <c r="D25" s="473">
        <v>12844427</v>
      </c>
      <c r="E25" s="473">
        <v>2694057.6</v>
      </c>
      <c r="F25" s="473">
        <v>0</v>
      </c>
      <c r="G25" s="473">
        <f aca="true" t="shared" si="1" ref="G25:G33">D25+E25-F25</f>
        <v>15538484.6</v>
      </c>
    </row>
    <row r="26" spans="1:7" ht="12.75">
      <c r="A26" s="472">
        <v>2</v>
      </c>
      <c r="B26" s="447" t="s">
        <v>20</v>
      </c>
      <c r="C26" s="472"/>
      <c r="D26" s="473">
        <v>0</v>
      </c>
      <c r="E26" s="473"/>
      <c r="F26" s="473">
        <v>0</v>
      </c>
      <c r="G26" s="473">
        <f t="shared" si="1"/>
        <v>0</v>
      </c>
    </row>
    <row r="27" spans="1:7" ht="12.75">
      <c r="A27" s="472">
        <v>3</v>
      </c>
      <c r="B27" s="447" t="s">
        <v>388</v>
      </c>
      <c r="C27" s="472"/>
      <c r="D27" s="473">
        <v>15387753</v>
      </c>
      <c r="E27" s="473">
        <v>1775620.3</v>
      </c>
      <c r="F27" s="473">
        <v>0</v>
      </c>
      <c r="G27" s="473">
        <f t="shared" si="1"/>
        <v>17163373.3</v>
      </c>
    </row>
    <row r="28" spans="1:7" ht="12.75">
      <c r="A28" s="472">
        <v>4</v>
      </c>
      <c r="B28" s="447" t="s">
        <v>388</v>
      </c>
      <c r="C28" s="472"/>
      <c r="D28" s="473">
        <v>53798359</v>
      </c>
      <c r="E28" s="473">
        <v>4988040.333333334</v>
      </c>
      <c r="F28" s="473">
        <v>2042385</v>
      </c>
      <c r="G28" s="473">
        <f t="shared" si="1"/>
        <v>56744014.333333336</v>
      </c>
    </row>
    <row r="29" spans="1:7" ht="12.75">
      <c r="A29" s="472">
        <v>5</v>
      </c>
      <c r="B29" s="447" t="s">
        <v>384</v>
      </c>
      <c r="C29" s="472"/>
      <c r="D29" s="473">
        <v>1985431</v>
      </c>
      <c r="E29" s="473">
        <v>719949.0890625</v>
      </c>
      <c r="F29" s="473">
        <v>0</v>
      </c>
      <c r="G29" s="473">
        <f t="shared" si="1"/>
        <v>2705380.0890625</v>
      </c>
    </row>
    <row r="30" spans="1:7" ht="12.75">
      <c r="A30" s="472">
        <v>1</v>
      </c>
      <c r="B30" s="447"/>
      <c r="C30" s="472"/>
      <c r="D30" s="473"/>
      <c r="E30" s="473"/>
      <c r="F30" s="473"/>
      <c r="G30" s="473">
        <f t="shared" si="1"/>
        <v>0</v>
      </c>
    </row>
    <row r="31" spans="1:7" ht="12.75">
      <c r="A31" s="472">
        <v>2</v>
      </c>
      <c r="B31" s="447"/>
      <c r="C31" s="472"/>
      <c r="D31" s="473"/>
      <c r="E31" s="473"/>
      <c r="F31" s="473"/>
      <c r="G31" s="473">
        <f t="shared" si="1"/>
        <v>0</v>
      </c>
    </row>
    <row r="32" spans="1:7" ht="12.75">
      <c r="A32" s="472">
        <v>3</v>
      </c>
      <c r="B32" s="447"/>
      <c r="C32" s="472"/>
      <c r="D32" s="473"/>
      <c r="E32" s="473"/>
      <c r="F32" s="473"/>
      <c r="G32" s="473">
        <f t="shared" si="1"/>
        <v>0</v>
      </c>
    </row>
    <row r="33" spans="1:7" ht="12.75">
      <c r="A33" s="472">
        <v>4</v>
      </c>
      <c r="B33" s="447"/>
      <c r="C33" s="472"/>
      <c r="D33" s="473"/>
      <c r="E33" s="473"/>
      <c r="F33" s="473"/>
      <c r="G33" s="473">
        <f t="shared" si="1"/>
        <v>0</v>
      </c>
    </row>
    <row r="34" spans="1:7" ht="12.75">
      <c r="A34" s="474"/>
      <c r="B34" s="475" t="s">
        <v>385</v>
      </c>
      <c r="C34" s="476"/>
      <c r="D34" s="477">
        <f>SUM(D25:D33)</f>
        <v>84015970</v>
      </c>
      <c r="E34" s="477">
        <f>SUM(E25:E33)</f>
        <v>10177667.322395835</v>
      </c>
      <c r="F34" s="477">
        <f>SUM(F25:F33)</f>
        <v>2042385</v>
      </c>
      <c r="G34" s="477">
        <f>SUM(G25:G33)</f>
        <v>92151252.32239583</v>
      </c>
    </row>
    <row r="36" ht="12.75">
      <c r="J36" s="60"/>
    </row>
    <row r="37" spans="2:7" ht="15">
      <c r="B37" s="518" t="s">
        <v>389</v>
      </c>
      <c r="C37" s="518"/>
      <c r="D37" s="518"/>
      <c r="E37" s="518"/>
      <c r="F37" s="518"/>
      <c r="G37" s="518"/>
    </row>
    <row r="39" spans="1:7" ht="12.75">
      <c r="A39" s="519" t="s">
        <v>281</v>
      </c>
      <c r="B39" s="521" t="s">
        <v>377</v>
      </c>
      <c r="C39" s="519" t="s">
        <v>297</v>
      </c>
      <c r="D39" s="470" t="s">
        <v>378</v>
      </c>
      <c r="E39" s="519" t="s">
        <v>379</v>
      </c>
      <c r="F39" s="519" t="s">
        <v>380</v>
      </c>
      <c r="G39" s="470" t="s">
        <v>378</v>
      </c>
    </row>
    <row r="40" spans="1:7" ht="12.75">
      <c r="A40" s="520"/>
      <c r="B40" s="522"/>
      <c r="C40" s="520"/>
      <c r="D40" s="471">
        <v>40909</v>
      </c>
      <c r="E40" s="520"/>
      <c r="F40" s="520"/>
      <c r="G40" s="471">
        <v>41274</v>
      </c>
    </row>
    <row r="41" spans="1:7" ht="12.75">
      <c r="A41" s="472">
        <v>1</v>
      </c>
      <c r="B41" s="447" t="s">
        <v>387</v>
      </c>
      <c r="C41" s="472"/>
      <c r="D41" s="478">
        <v>13603621</v>
      </c>
      <c r="E41" s="478"/>
      <c r="F41" s="478">
        <v>2694057.6</v>
      </c>
      <c r="G41" s="478">
        <f aca="true" t="shared" si="2" ref="G41:G49">D41+E41-F41</f>
        <v>10909563.4</v>
      </c>
    </row>
    <row r="42" spans="1:7" ht="12.75">
      <c r="A42" s="472">
        <v>2</v>
      </c>
      <c r="B42" s="447" t="s">
        <v>20</v>
      </c>
      <c r="C42" s="472"/>
      <c r="D42" s="478">
        <v>50623378</v>
      </c>
      <c r="E42" s="478"/>
      <c r="F42" s="478"/>
      <c r="G42" s="479">
        <f t="shared" si="2"/>
        <v>50623378</v>
      </c>
    </row>
    <row r="43" spans="1:7" ht="12.75">
      <c r="A43" s="472">
        <v>3</v>
      </c>
      <c r="B43" s="447" t="s">
        <v>388</v>
      </c>
      <c r="C43" s="472"/>
      <c r="D43" s="478">
        <v>35512405</v>
      </c>
      <c r="E43" s="478"/>
      <c r="F43" s="478">
        <v>1775620</v>
      </c>
      <c r="G43" s="479">
        <f t="shared" si="2"/>
        <v>33736785</v>
      </c>
    </row>
    <row r="44" spans="1:7" ht="12.75">
      <c r="A44" s="472">
        <v>4</v>
      </c>
      <c r="B44" s="447" t="s">
        <v>388</v>
      </c>
      <c r="C44" s="472"/>
      <c r="D44" s="478">
        <v>25844511</v>
      </c>
      <c r="E44" s="478"/>
      <c r="F44" s="478">
        <f>4988040+904313</f>
        <v>5892353</v>
      </c>
      <c r="G44" s="479">
        <f t="shared" si="2"/>
        <v>19952158</v>
      </c>
    </row>
    <row r="45" spans="1:7" ht="12.75">
      <c r="A45" s="472">
        <v>5</v>
      </c>
      <c r="B45" s="447" t="s">
        <v>384</v>
      </c>
      <c r="C45" s="472"/>
      <c r="D45" s="478">
        <v>2821464</v>
      </c>
      <c r="E45" s="478">
        <v>116667</v>
      </c>
      <c r="F45" s="478">
        <v>719949.0890625</v>
      </c>
      <c r="G45" s="479">
        <v>2218181</v>
      </c>
    </row>
    <row r="46" spans="1:7" ht="12.75">
      <c r="A46" s="472">
        <v>1</v>
      </c>
      <c r="B46" s="447"/>
      <c r="C46" s="472"/>
      <c r="D46" s="473"/>
      <c r="E46" s="473"/>
      <c r="F46" s="473"/>
      <c r="G46" s="473">
        <v>0</v>
      </c>
    </row>
    <row r="47" spans="1:7" ht="12.75">
      <c r="A47" s="472">
        <v>2</v>
      </c>
      <c r="B47" s="447"/>
      <c r="C47" s="472"/>
      <c r="D47" s="473"/>
      <c r="E47" s="473"/>
      <c r="F47" s="473"/>
      <c r="G47" s="473">
        <f t="shared" si="2"/>
        <v>0</v>
      </c>
    </row>
    <row r="48" spans="1:7" ht="12.75">
      <c r="A48" s="472">
        <v>3</v>
      </c>
      <c r="B48" s="447"/>
      <c r="C48" s="472"/>
      <c r="D48" s="473"/>
      <c r="E48" s="473"/>
      <c r="F48" s="473"/>
      <c r="G48" s="473">
        <f t="shared" si="2"/>
        <v>0</v>
      </c>
    </row>
    <row r="49" spans="1:7" ht="12.75">
      <c r="A49" s="472">
        <v>4</v>
      </c>
      <c r="B49" s="447"/>
      <c r="C49" s="472"/>
      <c r="D49" s="473"/>
      <c r="E49" s="473"/>
      <c r="F49" s="473"/>
      <c r="G49" s="473">
        <f t="shared" si="2"/>
        <v>0</v>
      </c>
    </row>
    <row r="50" spans="1:7" ht="12.75">
      <c r="A50" s="474"/>
      <c r="B50" s="475" t="s">
        <v>385</v>
      </c>
      <c r="C50" s="476"/>
      <c r="D50" s="477">
        <f>SUM(D41:D49)</f>
        <v>128405379</v>
      </c>
      <c r="E50" s="477">
        <f>SUM(E41:E49)</f>
        <v>116667</v>
      </c>
      <c r="F50" s="477">
        <f>SUM(F41:F49)</f>
        <v>11081979.6890625</v>
      </c>
      <c r="G50" s="477">
        <f>SUM(G41:G49)</f>
        <v>117440065.4</v>
      </c>
    </row>
    <row r="54" ht="15">
      <c r="F54" s="469"/>
    </row>
  </sheetData>
  <sheetProtection/>
  <mergeCells count="18">
    <mergeCell ref="B5:G5"/>
    <mergeCell ref="A7:A8"/>
    <mergeCell ref="B7:B8"/>
    <mergeCell ref="C7:C8"/>
    <mergeCell ref="E7:E8"/>
    <mergeCell ref="F7:F8"/>
    <mergeCell ref="B21:G21"/>
    <mergeCell ref="A23:A24"/>
    <mergeCell ref="B23:B24"/>
    <mergeCell ref="C23:C24"/>
    <mergeCell ref="E23:E24"/>
    <mergeCell ref="F23:F24"/>
    <mergeCell ref="B37:G37"/>
    <mergeCell ref="A39:A40"/>
    <mergeCell ref="B39:B40"/>
    <mergeCell ref="C39:C40"/>
    <mergeCell ref="E39:E40"/>
    <mergeCell ref="F39:F40"/>
  </mergeCells>
  <printOptions/>
  <pageMargins left="0" right="0" top="0" bottom="0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B3:G27"/>
  <sheetViews>
    <sheetView workbookViewId="0" topLeftCell="A1">
      <selection activeCell="C3" sqref="C3:C4"/>
    </sheetView>
  </sheetViews>
  <sheetFormatPr defaultColWidth="9.140625" defaultRowHeight="12.75"/>
  <cols>
    <col min="1" max="1" width="3.7109375" style="49" customWidth="1"/>
    <col min="2" max="2" width="10.7109375" style="51" customWidth="1"/>
    <col min="3" max="3" width="20.7109375" style="49" customWidth="1"/>
    <col min="4" max="6" width="10.7109375" style="49" customWidth="1"/>
    <col min="7" max="7" width="15.7109375" style="49" customWidth="1"/>
    <col min="8" max="16384" width="9.140625" style="49" customWidth="1"/>
  </cols>
  <sheetData>
    <row r="1" ht="19.5" customHeight="1"/>
    <row r="2" ht="19.5" customHeight="1"/>
    <row r="3" spans="2:6" ht="19.5" customHeight="1">
      <c r="B3" s="407"/>
      <c r="C3" s="408" t="s">
        <v>170</v>
      </c>
      <c r="D3" s="409"/>
      <c r="E3" s="409"/>
      <c r="F3" s="53"/>
    </row>
    <row r="4" spans="2:6" ht="19.5" customHeight="1">
      <c r="B4" s="407"/>
      <c r="C4" s="408" t="s">
        <v>171</v>
      </c>
      <c r="D4" s="409"/>
      <c r="E4" s="409"/>
      <c r="F4" s="53"/>
    </row>
    <row r="5" spans="2:6" ht="19.5" customHeight="1">
      <c r="B5" s="407"/>
      <c r="C5" s="54"/>
      <c r="D5" s="53"/>
      <c r="E5" s="53"/>
      <c r="F5" s="53"/>
    </row>
    <row r="6" ht="19.5" customHeight="1"/>
    <row r="7" spans="4:6" ht="19.5" customHeight="1">
      <c r="D7" s="410" t="s">
        <v>293</v>
      </c>
      <c r="E7" s="410"/>
      <c r="F7" s="410"/>
    </row>
    <row r="8" ht="19.5" customHeight="1"/>
    <row r="9" ht="19.5" customHeight="1"/>
    <row r="10" ht="19.5" customHeight="1" thickBot="1"/>
    <row r="11" spans="2:7" ht="19.5" customHeight="1">
      <c r="B11" s="411" t="s">
        <v>294</v>
      </c>
      <c r="C11" s="412" t="s">
        <v>295</v>
      </c>
      <c r="D11" s="412" t="s">
        <v>296</v>
      </c>
      <c r="E11" s="412" t="s">
        <v>297</v>
      </c>
      <c r="F11" s="412" t="s">
        <v>298</v>
      </c>
      <c r="G11" s="413" t="s">
        <v>299</v>
      </c>
    </row>
    <row r="12" spans="2:7" ht="19.5" customHeight="1">
      <c r="B12" s="414">
        <v>1</v>
      </c>
      <c r="C12" s="415" t="s">
        <v>300</v>
      </c>
      <c r="D12" s="416" t="s">
        <v>301</v>
      </c>
      <c r="E12" s="417">
        <v>253220.72000000067</v>
      </c>
      <c r="F12" s="417">
        <v>109.2733951</v>
      </c>
      <c r="G12" s="418">
        <f>E12*F12</f>
        <v>27670287.784066547</v>
      </c>
    </row>
    <row r="13" spans="2:7" ht="19.5" customHeight="1">
      <c r="B13" s="414">
        <v>2</v>
      </c>
      <c r="C13" s="415" t="s">
        <v>302</v>
      </c>
      <c r="D13" s="416" t="s">
        <v>303</v>
      </c>
      <c r="E13" s="417">
        <v>2433</v>
      </c>
      <c r="F13" s="417">
        <v>531.020703</v>
      </c>
      <c r="G13" s="418">
        <f aca="true" t="shared" si="0" ref="G13:G20">E13*F13</f>
        <v>1291973.3703990001</v>
      </c>
    </row>
    <row r="14" spans="2:7" ht="19.5" customHeight="1">
      <c r="B14" s="414">
        <v>3</v>
      </c>
      <c r="C14" s="415" t="s">
        <v>304</v>
      </c>
      <c r="D14" s="416" t="s">
        <v>303</v>
      </c>
      <c r="E14" s="417">
        <v>11</v>
      </c>
      <c r="F14" s="417">
        <v>2123</v>
      </c>
      <c r="G14" s="418">
        <f t="shared" si="0"/>
        <v>23353</v>
      </c>
    </row>
    <row r="15" spans="2:7" ht="19.5" customHeight="1">
      <c r="B15" s="414">
        <v>4</v>
      </c>
      <c r="C15" s="415" t="s">
        <v>305</v>
      </c>
      <c r="D15" s="416" t="s">
        <v>303</v>
      </c>
      <c r="E15" s="417">
        <v>6</v>
      </c>
      <c r="F15" s="417">
        <v>4246</v>
      </c>
      <c r="G15" s="418">
        <f t="shared" si="0"/>
        <v>25476</v>
      </c>
    </row>
    <row r="16" spans="2:7" ht="19.5" customHeight="1">
      <c r="B16" s="414">
        <v>5</v>
      </c>
      <c r="C16" s="415" t="s">
        <v>306</v>
      </c>
      <c r="D16" s="416" t="s">
        <v>303</v>
      </c>
      <c r="E16" s="417">
        <v>2</v>
      </c>
      <c r="F16" s="417">
        <v>10614</v>
      </c>
      <c r="G16" s="418">
        <f t="shared" si="0"/>
        <v>21228</v>
      </c>
    </row>
    <row r="17" spans="2:7" ht="19.5" customHeight="1">
      <c r="B17" s="414">
        <v>6</v>
      </c>
      <c r="C17" s="415" t="s">
        <v>307</v>
      </c>
      <c r="D17" s="416" t="s">
        <v>303</v>
      </c>
      <c r="E17" s="417">
        <v>200</v>
      </c>
      <c r="F17" s="417">
        <v>773.3</v>
      </c>
      <c r="G17" s="418">
        <f t="shared" si="0"/>
        <v>154660</v>
      </c>
    </row>
    <row r="18" spans="2:7" ht="19.5" customHeight="1">
      <c r="B18" s="414">
        <v>7</v>
      </c>
      <c r="C18" s="415" t="s">
        <v>308</v>
      </c>
      <c r="D18" s="416" t="s">
        <v>303</v>
      </c>
      <c r="E18" s="417">
        <v>1295</v>
      </c>
      <c r="F18" s="417">
        <v>150</v>
      </c>
      <c r="G18" s="418">
        <f t="shared" si="0"/>
        <v>194250</v>
      </c>
    </row>
    <row r="19" spans="2:7" ht="19.5" customHeight="1">
      <c r="B19" s="414">
        <v>8</v>
      </c>
      <c r="C19" s="415" t="s">
        <v>309</v>
      </c>
      <c r="D19" s="416" t="s">
        <v>301</v>
      </c>
      <c r="E19" s="417">
        <v>635</v>
      </c>
      <c r="F19" s="417">
        <v>154.33071</v>
      </c>
      <c r="G19" s="418">
        <f t="shared" si="0"/>
        <v>98000.00085000001</v>
      </c>
    </row>
    <row r="20" spans="2:7" ht="19.5" customHeight="1">
      <c r="B20" s="414">
        <v>9</v>
      </c>
      <c r="C20" s="415" t="s">
        <v>310</v>
      </c>
      <c r="D20" s="416" t="s">
        <v>303</v>
      </c>
      <c r="E20" s="417">
        <v>150</v>
      </c>
      <c r="F20" s="417">
        <v>854.4</v>
      </c>
      <c r="G20" s="418">
        <f t="shared" si="0"/>
        <v>128160</v>
      </c>
    </row>
    <row r="21" spans="2:7" ht="19.5" customHeight="1" thickBot="1">
      <c r="B21" s="419"/>
      <c r="C21" s="420" t="s">
        <v>133</v>
      </c>
      <c r="D21" s="420"/>
      <c r="E21" s="421"/>
      <c r="F21" s="421"/>
      <c r="G21" s="422">
        <f>SUM(G12:G20)</f>
        <v>29607388.15531555</v>
      </c>
    </row>
    <row r="22" ht="19.5" customHeight="1"/>
    <row r="23" ht="19.5" customHeight="1"/>
    <row r="24" ht="19.5" customHeight="1"/>
    <row r="25" spans="2:7" ht="12.75">
      <c r="B25" s="54" t="s">
        <v>311</v>
      </c>
      <c r="G25" s="54" t="s">
        <v>312</v>
      </c>
    </row>
    <row r="26" spans="2:7" ht="12.75">
      <c r="B26" s="423"/>
      <c r="G26" s="54"/>
    </row>
    <row r="27" spans="2:7" ht="12.75">
      <c r="B27" s="7" t="s">
        <v>313</v>
      </c>
      <c r="G27" s="7" t="s">
        <v>314</v>
      </c>
    </row>
  </sheetData>
  <printOptions/>
  <pageMargins left="0.6" right="0.5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 </cp:lastModifiedBy>
  <cp:lastPrinted>2012-03-07T20:15:05Z</cp:lastPrinted>
  <dcterms:created xsi:type="dcterms:W3CDTF">2008-12-18T11:22:46Z</dcterms:created>
  <dcterms:modified xsi:type="dcterms:W3CDTF">2013-06-01T13:02:15Z</dcterms:modified>
  <cp:category/>
  <cp:version/>
  <cp:contentType/>
  <cp:contentStatus/>
</cp:coreProperties>
</file>