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505" windowHeight="117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  <sheet name="Pasq.per AAM 1" sheetId="7" r:id="rId7"/>
    <sheet name="Shpjegime ne vazhdim" sheetId="8" r:id="rId8"/>
    <sheet name="P1" sheetId="9" r:id="rId9"/>
    <sheet name="P2" sheetId="10" r:id="rId10"/>
    <sheet name="P3" sheetId="11" r:id="rId11"/>
    <sheet name="Dekl" sheetId="12" r:id="rId12"/>
    <sheet name="Shenimet" sheetId="13" r:id="rId13"/>
  </sheets>
  <definedNames/>
  <calcPr fullCalcOnLoad="1"/>
</workbook>
</file>

<file path=xl/sharedStrings.xml><?xml version="1.0" encoding="utf-8"?>
<sst xmlns="http://schemas.openxmlformats.org/spreadsheetml/2006/main" count="709" uniqueCount="441">
  <si>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</si>
  <si>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</si>
  <si>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</si>
  <si>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</si>
  <si>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</si>
  <si>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</si>
  <si>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</si>
  <si>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</si>
  <si>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</si>
  <si>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</si>
  <si>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</si>
  <si>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</si>
  <si>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</si>
  <si>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</si>
  <si>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</si>
  <si>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</si>
  <si>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</si>
  <si>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</si>
  <si>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</si>
  <si>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</si>
  <si>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</si>
  <si>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</si>
  <si>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</si>
  <si>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</si>
  <si>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</si>
  <si>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</si>
  <si>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</si>
  <si>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</si>
  <si>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</si>
  <si>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</si>
  <si>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</si>
  <si>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</si>
  <si>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</si>
  <si>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</si>
  <si>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</si>
  <si>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</si>
  <si>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</si>
  <si>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</si>
  <si>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</si>
  <si>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</si>
  <si>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</si>
  <si>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</si>
  <si>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</si>
  <si>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</si>
  <si>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</si>
  <si>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</si>
  <si>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</si>
  <si>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</si>
  <si>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</si>
  <si>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TOTALI   PASIVEVE   DHE   KAPITALIT  (I+II+III)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</si>
  <si>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</si>
  <si>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</si>
  <si>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</si>
  <si>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</si>
  <si>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</si>
  <si>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</si>
  <si>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</si>
  <si>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</si>
  <si>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</si>
  <si>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</si>
  <si>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</si>
  <si>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</si>
  <si>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</si>
  <si>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</si>
  <si>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</si>
  <si>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</si>
  <si>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</si>
  <si>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</si>
  <si>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</si>
  <si>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</si>
  <si>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</si>
  <si>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</si>
  <si>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</si>
  <si>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</si>
  <si>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</si>
  <si>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</si>
  <si>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</si>
  <si>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</si>
  <si>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</si>
  <si>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</si>
  <si>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</si>
  <si>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</si>
  <si>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</si>
  <si>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</si>
  <si>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</si>
  <si>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</si>
  <si>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</si>
  <si>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</si>
  <si>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</si>
  <si>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</si>
  <si>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</si>
  <si>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</si>
  <si>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</si>
  <si>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</si>
  <si>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</si>
  <si>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</si>
  <si>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</si>
  <si>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</si>
  <si>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</si>
  <si>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</si>
  <si>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</si>
  <si>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</si>
  <si>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</si>
  <si>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</si>
  <si>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</si>
  <si>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</si>
  <si>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</si>
  <si>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</si>
  <si>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</si>
  <si>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</si>
  <si>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</si>
  <si>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</si>
  <si>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</si>
  <si>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</si>
  <si>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</si>
  <si>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</si>
  <si>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</si>
  <si>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</si>
  <si>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</si>
  <si>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</si>
  <si>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</si>
  <si>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</si>
  <si>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</si>
  <si>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</si>
  <si>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</si>
  <si>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</si>
  <si>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</si>
  <si>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</si>
  <si>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</si>
  <si>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</si>
  <si>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</si>
  <si>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</si>
  <si>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</si>
  <si>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</si>
  <si>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</si>
  <si>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</si>
  <si>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</si>
  <si>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</si>
  <si>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</si>
  <si>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</si>
  <si>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</si>
  <si>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</si>
  <si>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</si>
  <si>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</si>
  <si>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</si>
  <si>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</si>
  <si>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</si>
  <si>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</si>
  <si>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</si>
  <si>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</si>
  <si>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</si>
  <si>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</si>
  <si>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</si>
  <si>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</si>
  <si>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</si>
  <si>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</si>
  <si>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</si>
  <si>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</si>
  <si>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</si>
  <si>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</si>
  <si>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</si>
  <si>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</si>
  <si>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</si>
  <si>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</si>
  <si>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</si>
  <si>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</si>
  <si>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</si>
  <si>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</si>
  <si>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</si>
  <si>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</si>
  <si>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</si>
  <si>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</si>
  <si>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</si>
  <si>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</si>
  <si>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</si>
  <si>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</si>
  <si>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</si>
  <si>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</si>
  <si>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</si>
  <si>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</si>
  <si>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</si>
  <si>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</si>
  <si>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</si>
  <si>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</si>
  <si>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</si>
  <si>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</si>
  <si>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Leke</t>
  </si>
  <si>
    <t>AKTIVET AFATGJATA</t>
  </si>
  <si>
    <t>Analiza e posteve te amortizushme</t>
  </si>
  <si>
    <t>Vlera</t>
  </si>
  <si>
    <t>Amortizimi</t>
  </si>
  <si>
    <t>Vl.mbetur</t>
  </si>
  <si>
    <t>●</t>
  </si>
  <si>
    <t>Fitimi i ushtrimit</t>
  </si>
  <si>
    <t>Shpenzime te pa zbriteshme</t>
  </si>
  <si>
    <t>Tatimi mbi fitimin</t>
  </si>
  <si>
    <t>Sasia</t>
  </si>
  <si>
    <t>Shtesa</t>
  </si>
  <si>
    <t>Pakesime</t>
  </si>
  <si>
    <t>TIRANE</t>
  </si>
  <si>
    <t>Po</t>
  </si>
  <si>
    <t>Ne leke</t>
  </si>
  <si>
    <t>Jo</t>
  </si>
  <si>
    <t>Detyrime tatimore per Tatimin ne Burim(qera)</t>
  </si>
  <si>
    <t>LEK</t>
  </si>
  <si>
    <t>EUR</t>
  </si>
  <si>
    <t>INTESA SAN PAOLO</t>
  </si>
  <si>
    <t>Shpenzime nisje</t>
  </si>
  <si>
    <t>D E T Y R I M E T      A F A T S H K U R T R A</t>
  </si>
  <si>
    <t>D E T Y R I M E T      A F A T G J A T A</t>
  </si>
  <si>
    <t>T O T A L I      D E T Y R I M E V E      ( I+II )</t>
  </si>
  <si>
    <t>T O T A L I</t>
  </si>
  <si>
    <t xml:space="preserve">PASQYRA E TE ARDHURAVE DHE SHPENZIMEVE </t>
  </si>
  <si>
    <t xml:space="preserve">Te ardhurat </t>
  </si>
  <si>
    <t xml:space="preserve">Leke </t>
  </si>
  <si>
    <t>Shpenzimet</t>
  </si>
  <si>
    <t>Kostoja e punes (Paga &amp; sigurime shoqerore)</t>
  </si>
  <si>
    <t xml:space="preserve">Shpenzime te tjera </t>
  </si>
  <si>
    <t xml:space="preserve">Sherbime bankare </t>
  </si>
  <si>
    <t xml:space="preserve">Rezultati  Ekonomik </t>
  </si>
  <si>
    <t xml:space="preserve">KAPITALI </t>
  </si>
  <si>
    <t>Pasqyre Nr.1</t>
  </si>
  <si>
    <t>Në ooo/Lekë</t>
  </si>
  <si>
    <t>ANEKS STATISTIKOR</t>
  </si>
  <si>
    <t>Numri i</t>
  </si>
  <si>
    <t>Kodi</t>
  </si>
  <si>
    <t>TE ARDHURAT</t>
  </si>
  <si>
    <t>Llogarise</t>
  </si>
  <si>
    <t>Statistikor</t>
  </si>
  <si>
    <t>Shitjet gjithsej (a + b +c )</t>
  </si>
  <si>
    <t>a)</t>
  </si>
  <si>
    <t>Te ardhura nga shitja e Produktit te vet</t>
  </si>
  <si>
    <t>701/702/703</t>
  </si>
  <si>
    <t>b)</t>
  </si>
  <si>
    <t>Te ardhura nga shitja e Shërbimeve</t>
  </si>
  <si>
    <t>c)</t>
  </si>
  <si>
    <t>te ardhura nga shitja e Mallrave</t>
  </si>
  <si>
    <t>Të ardhura nga shitje të tjera (a+b+c)</t>
  </si>
  <si>
    <t>Qeraja</t>
  </si>
  <si>
    <t>Komisione</t>
  </si>
  <si>
    <t>Transport per te tjeret</t>
  </si>
  <si>
    <t>Ndryshimet në inventarin e produkteve të gatshëm e prodhimeve</t>
  </si>
  <si>
    <t>ne proçes :</t>
  </si>
  <si>
    <t>Shtesat (+)</t>
  </si>
  <si>
    <t>Pakesimet (-)</t>
  </si>
  <si>
    <t>Prodhimi per qellimet e vet ndermarrjes dhe per kapital :</t>
  </si>
  <si>
    <t>nga i cili: Prodhim i aktiveve afatgjata</t>
  </si>
  <si>
    <t>Të ardhura nga grantet (Subvencione)</t>
  </si>
  <si>
    <t>Të tjera</t>
  </si>
  <si>
    <t>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</si>
  <si>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</si>
  <si>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</si>
  <si>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</si>
  <si>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</si>
  <si>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</si>
  <si>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>Blerje/shpenzime materiale dhe materiale të tjera</t>
  </si>
  <si>
    <t>601+602</t>
  </si>
  <si>
    <t>Ndryshimet e gjëndjeve të Materialeve (+/-)</t>
  </si>
  <si>
    <t>Mallra të blera</t>
  </si>
  <si>
    <t>605/1</t>
  </si>
  <si>
    <t>d)</t>
  </si>
  <si>
    <t>Ndryshimet e gjëndjeve të Mallrave (+/-)</t>
  </si>
  <si>
    <t>e)</t>
  </si>
  <si>
    <t>Shpenzime per sherbime</t>
  </si>
  <si>
    <t>605/2</t>
  </si>
  <si>
    <t>Shpenzime per personelin (a+b)</t>
  </si>
  <si>
    <t>a-</t>
  </si>
  <si>
    <t>b-</t>
  </si>
  <si>
    <t>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</si>
  <si>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</si>
  <si>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</si>
  <si>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</si>
  <si>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</si>
  <si>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</si>
  <si>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</si>
  <si>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</si>
  <si>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</si>
  <si>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</si>
  <si>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</si>
  <si>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</si>
  <si>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</si>
  <si>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</si>
  <si>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</si>
  <si>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</si>
  <si>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</si>
  <si>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</si>
  <si>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</si>
  <si>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>Shpenzime postare dhe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</si>
  <si>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</si>
  <si>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</si>
  <si>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</si>
  <si>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</si>
  <si>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</si>
  <si>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</si>
  <si>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</si>
  <si>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</si>
  <si>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</si>
  <si>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</si>
  <si>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</si>
  <si>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</si>
  <si>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</si>
  <si>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</si>
  <si>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</si>
  <si>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>Numri mesatar i te punesuarve</t>
  </si>
  <si>
    <t>Investimet</t>
  </si>
  <si>
    <t>Shtimi i aseteve fikse</t>
  </si>
  <si>
    <t>nga te cilat: asete te reja</t>
  </si>
  <si>
    <t>Pakesimi i aseteve fikse</t>
  </si>
  <si>
    <t>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</si>
  <si>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</si>
  <si>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</si>
  <si>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</si>
  <si>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</si>
  <si>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</si>
  <si>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</si>
  <si>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</si>
  <si>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</si>
  <si>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</si>
  <si>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</si>
  <si>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</si>
  <si>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</si>
  <si>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</si>
  <si>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</si>
  <si>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</si>
  <si>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</si>
  <si>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</si>
  <si>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</si>
  <si>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</si>
  <si>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</si>
  <si>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</si>
  <si>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</si>
  <si>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</si>
  <si>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</si>
  <si>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</si>
  <si>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</si>
  <si>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</si>
  <si>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</si>
  <si>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</si>
  <si>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</si>
  <si>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</si>
  <si>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</si>
  <si>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</si>
  <si>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</si>
  <si>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</si>
  <si>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</si>
  <si>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</si>
  <si>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</si>
  <si>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</si>
  <si>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</si>
  <si>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</si>
  <si>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</si>
  <si>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</si>
  <si>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</si>
  <si>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</si>
  <si>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</si>
  <si>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</si>
  <si>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</si>
  <si>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</si>
  <si>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</si>
  <si>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</si>
  <si>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 ne 66.500 leke</t>
  </si>
  <si>
    <t>DEKLARATE</t>
  </si>
  <si>
    <t xml:space="preserve">ka hartuar pasqyrat </t>
  </si>
  <si>
    <t>Mjete transporti</t>
  </si>
  <si>
    <t>Viti 2011</t>
  </si>
  <si>
    <t>Te punesuar mesatarisht per vitin 2011:</t>
  </si>
  <si>
    <t>ADMINISTRATOR</t>
  </si>
  <si>
    <t>Administratore</t>
  </si>
  <si>
    <t>Kliente per mallra produkte, sherbime</t>
  </si>
  <si>
    <t xml:space="preserve">TOTAL  AKTIVI </t>
  </si>
  <si>
    <t>PASIVET  AFATSHKURTRA</t>
  </si>
  <si>
    <t xml:space="preserve">Huat dhe parapagimet </t>
  </si>
  <si>
    <t xml:space="preserve">   Fatura gjithsej</t>
  </si>
  <si>
    <t xml:space="preserve">     a)  Nga keto</t>
  </si>
  <si>
    <t>pa likuiduara deri ne 30 dite</t>
  </si>
  <si>
    <t>Shpenzime poste telefon</t>
  </si>
  <si>
    <t>" SIL.CO " SHPK</t>
  </si>
  <si>
    <t>K 21418001J</t>
  </si>
  <si>
    <t>07.02.2002</t>
  </si>
  <si>
    <t>Tregeti me shumice e pakice</t>
  </si>
  <si>
    <t>Makineri e paisje</t>
  </si>
  <si>
    <t>Aktive te tjera</t>
  </si>
  <si>
    <t>VENETO BANKA</t>
  </si>
  <si>
    <t>Arka ne Euro</t>
  </si>
  <si>
    <t>"SIL.CO"  Sh.p.k</t>
  </si>
  <si>
    <t>Me page deri ne 20.000 leke</t>
  </si>
  <si>
    <t>Me page nga 20.001 deri ne 30.000 leke</t>
  </si>
  <si>
    <t>Silvana Ismaili</t>
  </si>
  <si>
    <t>Debitor, Kreditor te tjere</t>
  </si>
  <si>
    <t>VENETO BANKA (Overdrafte)</t>
  </si>
  <si>
    <t>Inventar i imet</t>
  </si>
  <si>
    <t>Detyrime tatimore per TVSH-ne</t>
  </si>
  <si>
    <t>Overdrafte bankare</t>
  </si>
  <si>
    <t>DETYRIME AFATGJATA</t>
  </si>
  <si>
    <t>Hua, Bono dhe detyrime nga qeraja financiare</t>
  </si>
  <si>
    <t>Shitje mallrash</t>
  </si>
  <si>
    <t>Sherbime administrimi</t>
  </si>
  <si>
    <t>Ndryshim gjendje malli</t>
  </si>
  <si>
    <t>Blerje Karburant</t>
  </si>
  <si>
    <t>Shpenzime qeraje</t>
  </si>
  <si>
    <t>Taksa e tarifa vendore</t>
  </si>
  <si>
    <t>Blerje mallrash</t>
  </si>
  <si>
    <t>Shpenzime te panjohura</t>
  </si>
  <si>
    <t>(per tatim fitimin)</t>
  </si>
  <si>
    <t>Me page nga 66.501 deri ne 87.700 leke</t>
  </si>
  <si>
    <t>Me page me te larte se 87.700 leke</t>
  </si>
  <si>
    <t>Shpenzime te pa zbritshme</t>
  </si>
  <si>
    <t>Rezultati  Fiskal</t>
  </si>
  <si>
    <t xml:space="preserve">TOTAL  PASIVI </t>
  </si>
  <si>
    <t>me NIPT K 21418001 J</t>
  </si>
  <si>
    <t>Administratore e Shoqërisë</t>
  </si>
  <si>
    <t>Shoqëria tregëtare " SIL.CO " SHPK</t>
  </si>
  <si>
    <t xml:space="preserve">(  Ne zbatim te Standartit Kombetar te Kontabilitetit Nr.2 dhe </t>
  </si>
  <si>
    <t>Pozicioni me 31 dhjetor 2012</t>
  </si>
  <si>
    <t>TVSH</t>
  </si>
  <si>
    <t>Viti 2012</t>
  </si>
  <si>
    <t>financiare të vitit 2012 komform standarteve të kontabilitetit.</t>
  </si>
  <si>
    <t xml:space="preserve">Fitimi ushtrimit </t>
  </si>
  <si>
    <t>Liqeni i thate , Pall "Rinia 04", Sauk , Tirane</t>
  </si>
  <si>
    <t>Viti   2013</t>
  </si>
  <si>
    <t>Aktivet Afatgjata Materiale 2013</t>
  </si>
  <si>
    <t>Vlefta (Gjendje 01.01.2013)</t>
  </si>
  <si>
    <t>Gjendje 31.12.2013</t>
  </si>
  <si>
    <t>Amortizimi i Aktivet Afatgjata Materiale 2013</t>
  </si>
  <si>
    <t>Vlera kontabel neto Aktivet Afatgjata Materiale 2013</t>
  </si>
  <si>
    <t>Pasqyrat    Financiare    te    Vitit   2013</t>
  </si>
  <si>
    <t>Pasqyra   e   te   Ardhurave   dhe   Shpenzimeve     2013</t>
  </si>
  <si>
    <t>Pasqyra   e   Fluksit   Monetar  -  Metoda  Indirekte   2013</t>
  </si>
  <si>
    <t>Datë 26.03.2014</t>
  </si>
  <si>
    <t>01.01.2013</t>
  </si>
  <si>
    <t>31.12.2013</t>
  </si>
  <si>
    <t>26.03.2014</t>
  </si>
  <si>
    <t>Viti paraardhes 2012</t>
  </si>
  <si>
    <t>Viti  raportues 2013</t>
  </si>
  <si>
    <t>Shpenzime per kurse kembimi</t>
  </si>
  <si>
    <t>Viti 2013</t>
  </si>
  <si>
    <t>Pasqyra  e  Ndryshimeve  ne  Kapital  2013</t>
  </si>
  <si>
    <t xml:space="preserve">Interesa te llogaritura per tu paguar </t>
  </si>
  <si>
    <t>Aktive afatgjata jo materjale</t>
  </si>
  <si>
    <t xml:space="preserve">Interesa per  tu paguar </t>
  </si>
  <si>
    <t>Blerje kuotash nga shoqeria EUROCOSTRUZIONI ALBANIA shpk (100%)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</si>
</sst>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_);_(* \(#,##0\);_(* &quot;-&quot;??_);_(@_)"/>
    <numFmt numFmtId="193" formatCode="_-* #,##0_L_e_k_-;\-* #,##0_L_e_k_-;_-* &quot;-&quot;??_L_e_k_-;_-@_-"/>
    <numFmt numFmtId="194" formatCode="_-* #,##0.0_L_e_k_-;\-* #,##0.0_L_e_k_-;_-* &quot;-&quot;??_L_e_k_-;_-@_-"/>
    <numFmt numFmtId="195" formatCode="#,##0.0_);\(#,##0.0\)"/>
    <numFmt numFmtId="196" formatCode="_-* #,##0.000_L_e_k_-;\-* #,##0.000_L_e_k_-;_-* &quot;-&quot;??_L_e_k_-;_-@_-"/>
    <numFmt numFmtId="197" formatCode="_-* #,##0.0000_L_e_k_-;\-* #,##0.0000_L_e_k_-;_-* &quot;-&quot;??_L_e_k_-;_-@_-"/>
    <numFmt numFmtId="198" formatCode="#,##0.000000000_);\(#,##0.000000000\)"/>
  </numFmts>
  <fonts count="76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u val="single"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 Bold"/>
      <family val="0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1"/>
      <name val="Arial Bold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5" fillId="0" borderId="27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5" fillId="32" borderId="25" xfId="57" applyFont="1" applyFill="1" applyBorder="1" applyAlignment="1">
      <alignment horizontal="center"/>
      <protection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/>
    </xf>
    <xf numFmtId="49" fontId="26" fillId="0" borderId="37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6" fillId="0" borderId="38" xfId="0" applyNumberFormat="1" applyFont="1" applyBorder="1" applyAlignment="1">
      <alignment/>
    </xf>
    <xf numFmtId="1" fontId="26" fillId="0" borderId="26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/>
    </xf>
    <xf numFmtId="1" fontId="27" fillId="0" borderId="26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/>
    </xf>
    <xf numFmtId="49" fontId="27" fillId="0" borderId="38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/>
    </xf>
    <xf numFmtId="49" fontId="27" fillId="0" borderId="26" xfId="0" applyNumberFormat="1" applyFont="1" applyBorder="1" applyAlignment="1">
      <alignment horizontal="left"/>
    </xf>
    <xf numFmtId="49" fontId="27" fillId="0" borderId="0" xfId="0" applyNumberFormat="1" applyFont="1" applyAlignment="1">
      <alignment/>
    </xf>
    <xf numFmtId="1" fontId="27" fillId="0" borderId="38" xfId="0" applyNumberFormat="1" applyFont="1" applyBorder="1" applyAlignment="1">
      <alignment horizontal="left"/>
    </xf>
    <xf numFmtId="49" fontId="27" fillId="0" borderId="11" xfId="0" applyNumberFormat="1" applyFont="1" applyBorder="1" applyAlignment="1">
      <alignment/>
    </xf>
    <xf numFmtId="0" fontId="0" fillId="0" borderId="37" xfId="0" applyFont="1" applyBorder="1" applyAlignment="1">
      <alignment horizontal="left"/>
    </xf>
    <xf numFmtId="49" fontId="27" fillId="0" borderId="16" xfId="0" applyNumberFormat="1" applyFont="1" applyBorder="1" applyAlignment="1">
      <alignment/>
    </xf>
    <xf numFmtId="1" fontId="27" fillId="0" borderId="28" xfId="0" applyNumberFormat="1" applyFont="1" applyBorder="1" applyAlignment="1">
      <alignment horizontal="left"/>
    </xf>
    <xf numFmtId="3" fontId="0" fillId="0" borderId="28" xfId="0" applyNumberFormat="1" applyFont="1" applyBorder="1" applyAlignment="1">
      <alignment/>
    </xf>
    <xf numFmtId="49" fontId="27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1" fontId="26" fillId="0" borderId="37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/>
    </xf>
    <xf numFmtId="0" fontId="26" fillId="0" borderId="38" xfId="0" applyFont="1" applyBorder="1" applyAlignment="1">
      <alignment horizontal="center"/>
    </xf>
    <xf numFmtId="49" fontId="28" fillId="0" borderId="19" xfId="0" applyNumberFormat="1" applyFont="1" applyBorder="1" applyAlignment="1">
      <alignment/>
    </xf>
    <xf numFmtId="1" fontId="26" fillId="0" borderId="38" xfId="0" applyNumberFormat="1" applyFont="1" applyBorder="1" applyAlignment="1">
      <alignment horizontal="center"/>
    </xf>
    <xf numFmtId="1" fontId="26" fillId="0" borderId="26" xfId="0" applyNumberFormat="1" applyFont="1" applyBorder="1" applyAlignment="1">
      <alignment horizontal="left"/>
    </xf>
    <xf numFmtId="3" fontId="26" fillId="0" borderId="25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1" fontId="26" fillId="0" borderId="28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0" fontId="26" fillId="0" borderId="26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6" fillId="0" borderId="37" xfId="0" applyNumberFormat="1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49" fontId="26" fillId="0" borderId="28" xfId="0" applyNumberFormat="1" applyFont="1" applyBorder="1" applyAlignment="1">
      <alignment horizontal="left"/>
    </xf>
    <xf numFmtId="49" fontId="27" fillId="0" borderId="25" xfId="0" applyNumberFormat="1" applyFont="1" applyBorder="1" applyAlignment="1">
      <alignment/>
    </xf>
    <xf numFmtId="49" fontId="26" fillId="0" borderId="11" xfId="0" applyNumberFormat="1" applyFont="1" applyBorder="1" applyAlignment="1">
      <alignment/>
    </xf>
    <xf numFmtId="1" fontId="26" fillId="0" borderId="37" xfId="0" applyNumberFormat="1" applyFont="1" applyBorder="1" applyAlignment="1">
      <alignment horizontal="left"/>
    </xf>
    <xf numFmtId="0" fontId="26" fillId="0" borderId="0" xfId="0" applyFont="1" applyAlignment="1">
      <alignment/>
    </xf>
    <xf numFmtId="49" fontId="26" fillId="0" borderId="28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/>
    </xf>
    <xf numFmtId="0" fontId="26" fillId="0" borderId="28" xfId="0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1" fontId="27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49" fontId="27" fillId="0" borderId="37" xfId="0" applyNumberFormat="1" applyFont="1" applyBorder="1" applyAlignment="1">
      <alignment horizontal="center"/>
    </xf>
    <xf numFmtId="49" fontId="2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49" fontId="29" fillId="0" borderId="26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1" fontId="30" fillId="0" borderId="26" xfId="0" applyNumberFormat="1" applyFont="1" applyBorder="1" applyAlignment="1">
      <alignment/>
    </xf>
    <xf numFmtId="49" fontId="29" fillId="0" borderId="26" xfId="0" applyNumberFormat="1" applyFont="1" applyBorder="1" applyAlignment="1">
      <alignment/>
    </xf>
    <xf numFmtId="49" fontId="30" fillId="0" borderId="26" xfId="0" applyNumberFormat="1" applyFont="1" applyBorder="1" applyAlignment="1">
      <alignment/>
    </xf>
    <xf numFmtId="3" fontId="30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32" borderId="0" xfId="57" applyFont="1" applyFill="1" applyBorder="1" applyAlignment="1">
      <alignment horizontal="left"/>
      <protection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3" fontId="15" fillId="0" borderId="2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3" fontId="6" fillId="0" borderId="0" xfId="0" applyNumberFormat="1" applyFont="1" applyAlignment="1">
      <alignment vertical="center"/>
    </xf>
    <xf numFmtId="0" fontId="25" fillId="0" borderId="0" xfId="0" applyFont="1" applyBorder="1" applyAlignment="1">
      <alignment/>
    </xf>
    <xf numFmtId="0" fontId="0" fillId="32" borderId="0" xfId="0" applyFill="1" applyAlignment="1">
      <alignment/>
    </xf>
    <xf numFmtId="3" fontId="26" fillId="32" borderId="26" xfId="0" applyNumberFormat="1" applyFont="1" applyFill="1" applyBorder="1" applyAlignment="1">
      <alignment/>
    </xf>
    <xf numFmtId="3" fontId="0" fillId="32" borderId="26" xfId="0" applyNumberFormat="1" applyFont="1" applyFill="1" applyBorder="1" applyAlignment="1">
      <alignment/>
    </xf>
    <xf numFmtId="3" fontId="0" fillId="32" borderId="3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7" fontId="15" fillId="0" borderId="26" xfId="0" applyNumberFormat="1" applyFont="1" applyBorder="1" applyAlignment="1">
      <alignment horizontal="right" vertical="center"/>
    </xf>
    <xf numFmtId="37" fontId="15" fillId="0" borderId="26" xfId="0" applyNumberFormat="1" applyFont="1" applyBorder="1" applyAlignment="1">
      <alignment vertical="center"/>
    </xf>
    <xf numFmtId="37" fontId="0" fillId="0" borderId="26" xfId="0" applyNumberFormat="1" applyFont="1" applyBorder="1" applyAlignment="1">
      <alignment vertical="center"/>
    </xf>
    <xf numFmtId="37" fontId="0" fillId="0" borderId="26" xfId="0" applyNumberFormat="1" applyFont="1" applyBorder="1" applyAlignment="1">
      <alignment horizontal="right" vertical="center"/>
    </xf>
    <xf numFmtId="37" fontId="0" fillId="0" borderId="38" xfId="0" applyNumberFormat="1" applyFont="1" applyBorder="1" applyAlignment="1">
      <alignment horizontal="right" vertical="center"/>
    </xf>
    <xf numFmtId="37" fontId="15" fillId="0" borderId="28" xfId="0" applyNumberFormat="1" applyFont="1" applyBorder="1" applyAlignment="1">
      <alignment horizontal="right" vertical="center"/>
    </xf>
    <xf numFmtId="37" fontId="15" fillId="0" borderId="26" xfId="0" applyNumberFormat="1" applyFont="1" applyBorder="1" applyAlignment="1">
      <alignment horizontal="right" vertical="center"/>
    </xf>
    <xf numFmtId="37" fontId="0" fillId="0" borderId="27" xfId="0" applyNumberFormat="1" applyFont="1" applyBorder="1" applyAlignment="1">
      <alignment vertical="center"/>
    </xf>
    <xf numFmtId="37" fontId="15" fillId="0" borderId="26" xfId="0" applyNumberFormat="1" applyFont="1" applyBorder="1" applyAlignment="1">
      <alignment horizontal="right"/>
    </xf>
    <xf numFmtId="37" fontId="15" fillId="0" borderId="26" xfId="0" applyNumberFormat="1" applyFont="1" applyBorder="1" applyAlignment="1">
      <alignment horizontal="right"/>
    </xf>
    <xf numFmtId="37" fontId="6" fillId="0" borderId="0" xfId="0" applyNumberFormat="1" applyFont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37" fillId="0" borderId="26" xfId="0" applyFont="1" applyBorder="1" applyAlignment="1">
      <alignment horizontal="right"/>
    </xf>
    <xf numFmtId="0" fontId="37" fillId="0" borderId="26" xfId="0" applyFont="1" applyBorder="1" applyAlignment="1">
      <alignment horizontal="center" wrapText="1"/>
    </xf>
    <xf numFmtId="0" fontId="38" fillId="0" borderId="26" xfId="0" applyFont="1" applyBorder="1" applyAlignment="1">
      <alignment/>
    </xf>
    <xf numFmtId="3" fontId="39" fillId="0" borderId="26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3" fontId="39" fillId="0" borderId="0" xfId="0" applyNumberFormat="1" applyFont="1" applyBorder="1" applyAlignment="1">
      <alignment horizontal="right"/>
    </xf>
    <xf numFmtId="4" fontId="39" fillId="0" borderId="26" xfId="0" applyNumberFormat="1" applyFont="1" applyBorder="1" applyAlignment="1">
      <alignment horizontal="right"/>
    </xf>
    <xf numFmtId="4" fontId="3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41" fillId="0" borderId="26" xfId="0" applyFont="1" applyBorder="1" applyAlignment="1">
      <alignment horizontal="right"/>
    </xf>
    <xf numFmtId="3" fontId="41" fillId="0" borderId="26" xfId="0" applyNumberFormat="1" applyFont="1" applyBorder="1" applyAlignment="1">
      <alignment horizontal="right"/>
    </xf>
    <xf numFmtId="1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32" borderId="0" xfId="57" applyFont="1" applyFill="1" applyBorder="1" applyAlignment="1">
      <alignment horizontal="left"/>
      <protection/>
    </xf>
    <xf numFmtId="37" fontId="0" fillId="0" borderId="0" xfId="0" applyNumberFormat="1" applyFont="1" applyAlignment="1">
      <alignment vertical="center"/>
    </xf>
    <xf numFmtId="37" fontId="0" fillId="0" borderId="0" xfId="0" applyNumberFormat="1" applyFont="1" applyAlignment="1">
      <alignment vertical="center"/>
    </xf>
    <xf numFmtId="37" fontId="15" fillId="0" borderId="0" xfId="0" applyNumberFormat="1" applyFont="1" applyAlignment="1">
      <alignment/>
    </xf>
    <xf numFmtId="3" fontId="15" fillId="0" borderId="25" xfId="0" applyNumberFormat="1" applyFont="1" applyBorder="1" applyAlignment="1">
      <alignment/>
    </xf>
    <xf numFmtId="49" fontId="23" fillId="0" borderId="26" xfId="0" applyNumberFormat="1" applyFont="1" applyBorder="1" applyAlignment="1">
      <alignment/>
    </xf>
    <xf numFmtId="49" fontId="42" fillId="0" borderId="26" xfId="0" applyNumberFormat="1" applyFont="1" applyBorder="1" applyAlignment="1">
      <alignment/>
    </xf>
    <xf numFmtId="37" fontId="10" fillId="0" borderId="26" xfId="0" applyNumberFormat="1" applyFont="1" applyBorder="1" applyAlignment="1">
      <alignment vertical="center"/>
    </xf>
    <xf numFmtId="37" fontId="10" fillId="0" borderId="39" xfId="0" applyNumberFormat="1" applyFont="1" applyBorder="1" applyAlignment="1">
      <alignment vertical="center"/>
    </xf>
    <xf numFmtId="37" fontId="6" fillId="0" borderId="26" xfId="0" applyNumberFormat="1" applyFont="1" applyBorder="1" applyAlignment="1">
      <alignment vertical="center"/>
    </xf>
    <xf numFmtId="37" fontId="6" fillId="0" borderId="37" xfId="0" applyNumberFormat="1" applyFont="1" applyBorder="1" applyAlignment="1">
      <alignment vertical="center"/>
    </xf>
    <xf numFmtId="37" fontId="10" fillId="0" borderId="37" xfId="0" applyNumberFormat="1" applyFont="1" applyBorder="1" applyAlignment="1">
      <alignment vertical="center"/>
    </xf>
    <xf numFmtId="37" fontId="10" fillId="0" borderId="40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/>
    </xf>
    <xf numFmtId="37" fontId="10" fillId="0" borderId="19" xfId="0" applyNumberFormat="1" applyFont="1" applyBorder="1" applyAlignment="1">
      <alignment vertical="center"/>
    </xf>
    <xf numFmtId="37" fontId="6" fillId="0" borderId="19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7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7" fontId="15" fillId="0" borderId="26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57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37" fillId="0" borderId="26" xfId="0" applyFont="1" applyFill="1" applyBorder="1" applyAlignment="1">
      <alignment/>
    </xf>
    <xf numFmtId="0" fontId="41" fillId="0" borderId="26" xfId="0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left"/>
    </xf>
    <xf numFmtId="39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39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9" fontId="15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9" fontId="0" fillId="0" borderId="3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9" fontId="0" fillId="0" borderId="2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" fontId="0" fillId="0" borderId="26" xfId="42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39" fontId="0" fillId="0" borderId="28" xfId="42" applyNumberFormat="1" applyFont="1" applyFill="1" applyBorder="1" applyAlignment="1">
      <alignment/>
    </xf>
    <xf numFmtId="4" fontId="0" fillId="0" borderId="26" xfId="42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39" fontId="0" fillId="0" borderId="26" xfId="42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" fontId="15" fillId="0" borderId="26" xfId="42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39" fontId="15" fillId="0" borderId="26" xfId="42" applyNumberFormat="1" applyFont="1" applyFill="1" applyBorder="1" applyAlignment="1">
      <alignment/>
    </xf>
    <xf numFmtId="39" fontId="0" fillId="0" borderId="0" xfId="42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horizontal="center"/>
    </xf>
    <xf numFmtId="39" fontId="0" fillId="0" borderId="37" xfId="42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9" fontId="0" fillId="0" borderId="28" xfId="42" applyNumberFormat="1" applyFont="1" applyFill="1" applyBorder="1" applyAlignment="1">
      <alignment horizontal="center"/>
    </xf>
    <xf numFmtId="193" fontId="0" fillId="0" borderId="26" xfId="42" applyNumberFormat="1" applyFont="1" applyFill="1" applyBorder="1" applyAlignment="1">
      <alignment/>
    </xf>
    <xf numFmtId="193" fontId="0" fillId="0" borderId="26" xfId="42" applyNumberFormat="1" applyFont="1" applyFill="1" applyBorder="1" applyAlignment="1">
      <alignment/>
    </xf>
    <xf numFmtId="185" fontId="0" fillId="0" borderId="26" xfId="42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37" fontId="15" fillId="0" borderId="26" xfId="42" applyNumberFormat="1" applyFont="1" applyFill="1" applyBorder="1" applyAlignment="1">
      <alignment vertical="center"/>
    </xf>
    <xf numFmtId="37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39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4" fontId="26" fillId="0" borderId="0" xfId="0" applyNumberFormat="1" applyFont="1" applyFill="1" applyAlignment="1">
      <alignment horizontal="center"/>
    </xf>
    <xf numFmtId="3" fontId="0" fillId="0" borderId="26" xfId="0" applyNumberFormat="1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0" fontId="15" fillId="0" borderId="26" xfId="0" applyFont="1" applyFill="1" applyBorder="1" applyAlignment="1">
      <alignment/>
    </xf>
    <xf numFmtId="3" fontId="35" fillId="0" borderId="26" xfId="42" applyNumberFormat="1" applyFont="1" applyFill="1" applyBorder="1" applyAlignment="1">
      <alignment horizontal="center"/>
    </xf>
    <xf numFmtId="3" fontId="15" fillId="0" borderId="26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0" fillId="0" borderId="42" xfId="0" applyFill="1" applyBorder="1" applyAlignment="1">
      <alignment/>
    </xf>
    <xf numFmtId="0" fontId="8" fillId="0" borderId="42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193" fontId="15" fillId="0" borderId="42" xfId="0" applyNumberFormat="1" applyFont="1" applyFill="1" applyBorder="1" applyAlignment="1">
      <alignment/>
    </xf>
    <xf numFmtId="37" fontId="15" fillId="0" borderId="4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93" fontId="15" fillId="0" borderId="0" xfId="0" applyNumberFormat="1" applyFont="1" applyFill="1" applyBorder="1" applyAlignment="1">
      <alignment/>
    </xf>
    <xf numFmtId="37" fontId="2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/>
    </xf>
    <xf numFmtId="37" fontId="0" fillId="0" borderId="25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9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95" fontId="0" fillId="0" borderId="0" xfId="0" applyNumberFormat="1" applyFill="1" applyAlignment="1">
      <alignment/>
    </xf>
    <xf numFmtId="3" fontId="0" fillId="0" borderId="25" xfId="0" applyNumberFormat="1" applyFont="1" applyFill="1" applyBorder="1" applyAlignment="1">
      <alignment/>
    </xf>
    <xf numFmtId="37" fontId="0" fillId="0" borderId="25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20" fillId="0" borderId="0" xfId="0" applyFont="1" applyFill="1" applyBorder="1" applyAlignment="1">
      <alignment/>
    </xf>
    <xf numFmtId="39" fontId="0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39" fontId="13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3" fillId="0" borderId="0" xfId="57" applyFont="1" applyFill="1" applyBorder="1" applyAlignment="1">
      <alignment horizontal="left"/>
      <protection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43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15" fillId="0" borderId="25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5" fillId="0" borderId="2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7" fontId="0" fillId="0" borderId="37" xfId="0" applyNumberFormat="1" applyFont="1" applyFill="1" applyBorder="1" applyAlignment="1">
      <alignment horizontal="right" vertical="center"/>
    </xf>
    <xf numFmtId="37" fontId="15" fillId="0" borderId="37" xfId="0" applyNumberFormat="1" applyFont="1" applyFill="1" applyBorder="1" applyAlignment="1">
      <alignment horizontal="right" vertical="center"/>
    </xf>
    <xf numFmtId="37" fontId="0" fillId="0" borderId="37" xfId="0" applyNumberFormat="1" applyFont="1" applyFill="1" applyBorder="1" applyAlignment="1">
      <alignment horizontal="right" vertical="center"/>
    </xf>
    <xf numFmtId="37" fontId="15" fillId="0" borderId="26" xfId="0" applyNumberFormat="1" applyFont="1" applyFill="1" applyBorder="1" applyAlignment="1">
      <alignment horizontal="right" vertical="center"/>
    </xf>
    <xf numFmtId="186" fontId="0" fillId="0" borderId="19" xfId="0" applyNumberFormat="1" applyFont="1" applyFill="1" applyBorder="1" applyAlignment="1">
      <alignment horizontal="left" vertical="center"/>
    </xf>
    <xf numFmtId="37" fontId="0" fillId="0" borderId="26" xfId="0" applyNumberFormat="1" applyFont="1" applyFill="1" applyBorder="1" applyAlignment="1">
      <alignment horizontal="right" vertical="center"/>
    </xf>
    <xf numFmtId="193" fontId="0" fillId="0" borderId="26" xfId="42" applyNumberFormat="1" applyFont="1" applyFill="1" applyBorder="1" applyAlignment="1">
      <alignment vertical="center"/>
    </xf>
    <xf numFmtId="193" fontId="0" fillId="0" borderId="26" xfId="42" applyNumberFormat="1" applyFont="1" applyFill="1" applyBorder="1" applyAlignment="1">
      <alignment horizontal="right" vertical="center"/>
    </xf>
    <xf numFmtId="37" fontId="0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3" fontId="0" fillId="0" borderId="0" xfId="42" applyNumberFormat="1" applyFont="1" applyAlignment="1">
      <alignment vertical="center"/>
    </xf>
    <xf numFmtId="193" fontId="0" fillId="0" borderId="0" xfId="42" applyNumberFormat="1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>
      <alignment horizontal="right" vertical="center"/>
    </xf>
    <xf numFmtId="37" fontId="0" fillId="0" borderId="38" xfId="0" applyNumberFormat="1" applyFont="1" applyFill="1" applyBorder="1" applyAlignment="1">
      <alignment horizontal="right" vertical="center"/>
    </xf>
    <xf numFmtId="37" fontId="15" fillId="0" borderId="28" xfId="0" applyNumberFormat="1" applyFont="1" applyFill="1" applyBorder="1" applyAlignment="1">
      <alignment horizontal="right" vertical="center"/>
    </xf>
    <xf numFmtId="37" fontId="15" fillId="0" borderId="26" xfId="0" applyNumberFormat="1" applyFont="1" applyFill="1" applyBorder="1" applyAlignment="1">
      <alignment horizontal="right" vertical="center"/>
    </xf>
    <xf numFmtId="37" fontId="15" fillId="0" borderId="26" xfId="0" applyNumberFormat="1" applyFont="1" applyFill="1" applyBorder="1" applyAlignment="1">
      <alignment horizontal="right"/>
    </xf>
    <xf numFmtId="37" fontId="15" fillId="0" borderId="26" xfId="0" applyNumberFormat="1" applyFont="1" applyFill="1" applyBorder="1" applyAlignment="1">
      <alignment horizontal="right"/>
    </xf>
    <xf numFmtId="37" fontId="0" fillId="0" borderId="0" xfId="0" applyNumberFormat="1" applyFill="1" applyAlignment="1">
      <alignment/>
    </xf>
    <xf numFmtId="4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37" fontId="0" fillId="0" borderId="37" xfId="0" applyNumberFormat="1" applyFont="1" applyBorder="1" applyAlignment="1">
      <alignment horizontal="right" vertical="center"/>
    </xf>
    <xf numFmtId="37" fontId="0" fillId="0" borderId="28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7" fontId="0" fillId="0" borderId="37" xfId="0" applyNumberFormat="1" applyFont="1" applyFill="1" applyBorder="1" applyAlignment="1">
      <alignment horizontal="right" vertical="center"/>
    </xf>
    <xf numFmtId="37" fontId="0" fillId="0" borderId="28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 horizontal="left"/>
    </xf>
    <xf numFmtId="4" fontId="0" fillId="0" borderId="27" xfId="0" applyNumberFormat="1" applyFont="1" applyFill="1" applyBorder="1" applyAlignment="1">
      <alignment horizontal="left"/>
    </xf>
    <xf numFmtId="0" fontId="15" fillId="0" borderId="19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37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1" fontId="26" fillId="0" borderId="37" xfId="0" applyNumberFormat="1" applyFont="1" applyBorder="1" applyAlignment="1">
      <alignment horizontal="center" vertical="center"/>
    </xf>
    <xf numFmtId="1" fontId="26" fillId="0" borderId="28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49" fontId="36" fillId="0" borderId="16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left"/>
    </xf>
    <xf numFmtId="49" fontId="30" fillId="0" borderId="27" xfId="0" applyNumberFormat="1" applyFont="1" applyBorder="1" applyAlignment="1">
      <alignment horizontal="left"/>
    </xf>
    <xf numFmtId="49" fontId="30" fillId="0" borderId="13" xfId="0" applyNumberFormat="1" applyFont="1" applyBorder="1" applyAlignment="1">
      <alignment horizontal="left"/>
    </xf>
    <xf numFmtId="49" fontId="30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H55" sqref="H55"/>
    </sheetView>
  </sheetViews>
  <sheetFormatPr defaultColWidth="9.140625" defaultRowHeight="12.75"/>
  <cols>
    <col min="1" max="3" width="9.140625" style="36" customWidth="1"/>
    <col min="4" max="4" width="9.28125" style="36" customWidth="1"/>
    <col min="5" max="5" width="11.421875" style="36" customWidth="1"/>
    <col min="6" max="6" width="12.8515625" style="36" customWidth="1"/>
    <col min="7" max="7" width="5.421875" style="36" customWidth="1"/>
    <col min="8" max="9" width="9.140625" style="36" customWidth="1"/>
    <col min="10" max="10" width="3.140625" style="36" customWidth="1"/>
    <col min="11" max="11" width="9.140625" style="36" customWidth="1"/>
    <col min="12" max="12" width="1.8515625" style="36" customWidth="1"/>
    <col min="13" max="16384" width="9.140625" style="36" customWidth="1"/>
  </cols>
  <sheetData>
    <row r="1" s="32" customFormat="1" ht="6.75" customHeight="1"/>
    <row r="2" spans="2:11" s="32" customFormat="1" ht="12.75">
      <c r="B2" s="37"/>
      <c r="C2" s="38"/>
      <c r="D2" s="38"/>
      <c r="E2" s="38"/>
      <c r="F2" s="38"/>
      <c r="G2" s="38"/>
      <c r="H2" s="38"/>
      <c r="I2" s="38"/>
      <c r="J2" s="38"/>
      <c r="K2" s="39"/>
    </row>
    <row r="3" spans="2:11" s="33" customFormat="1" ht="13.5" customHeight="1">
      <c r="B3" s="40"/>
      <c r="C3" s="41" t="s">
        <v>165</v>
      </c>
      <c r="D3" s="41"/>
      <c r="E3" s="41"/>
      <c r="F3" s="128" t="s">
        <v>376</v>
      </c>
      <c r="G3" s="129"/>
      <c r="H3" s="43"/>
      <c r="I3" s="42"/>
      <c r="J3" s="41"/>
      <c r="K3" s="44"/>
    </row>
    <row r="4" spans="2:11" s="33" customFormat="1" ht="13.5" customHeight="1">
      <c r="B4" s="40"/>
      <c r="C4" s="41" t="s">
        <v>107</v>
      </c>
      <c r="D4" s="41"/>
      <c r="E4" s="41"/>
      <c r="F4" s="132" t="s">
        <v>377</v>
      </c>
      <c r="G4" s="45"/>
      <c r="H4" s="46"/>
      <c r="I4" s="47"/>
      <c r="J4" s="47"/>
      <c r="K4" s="44"/>
    </row>
    <row r="5" spans="2:11" s="33" customFormat="1" ht="13.5" customHeight="1">
      <c r="B5" s="40"/>
      <c r="C5" s="41" t="s">
        <v>6</v>
      </c>
      <c r="D5" s="41"/>
      <c r="E5" s="41"/>
      <c r="F5" s="128" t="s">
        <v>418</v>
      </c>
      <c r="G5" s="42"/>
      <c r="H5" s="42"/>
      <c r="I5" s="42"/>
      <c r="J5" s="42"/>
      <c r="K5" s="44"/>
    </row>
    <row r="6" spans="2:11" s="33" customFormat="1" ht="13.5" customHeight="1">
      <c r="B6" s="40"/>
      <c r="C6" s="41"/>
      <c r="D6" s="41"/>
      <c r="E6" s="41"/>
      <c r="F6" s="41"/>
      <c r="G6" s="41"/>
      <c r="H6" s="131" t="s">
        <v>199</v>
      </c>
      <c r="I6" s="49"/>
      <c r="J6" s="47"/>
      <c r="K6" s="44"/>
    </row>
    <row r="7" spans="2:11" s="33" customFormat="1" ht="13.5" customHeight="1">
      <c r="B7" s="40"/>
      <c r="C7" s="41" t="s">
        <v>0</v>
      </c>
      <c r="D7" s="41"/>
      <c r="E7" s="41"/>
      <c r="F7" s="42" t="s">
        <v>378</v>
      </c>
      <c r="G7" s="50"/>
      <c r="H7" s="41"/>
      <c r="I7" s="41"/>
      <c r="J7" s="41"/>
      <c r="K7" s="44"/>
    </row>
    <row r="8" spans="2:11" s="33" customFormat="1" ht="13.5" customHeight="1">
      <c r="B8" s="40"/>
      <c r="C8" s="41" t="s">
        <v>1</v>
      </c>
      <c r="D8" s="41"/>
      <c r="E8" s="41"/>
      <c r="F8" s="48"/>
      <c r="G8" s="51"/>
      <c r="H8" s="41"/>
      <c r="I8" s="41"/>
      <c r="J8" s="41"/>
      <c r="K8" s="44"/>
    </row>
    <row r="9" spans="2:11" s="33" customFormat="1" ht="13.5" customHeight="1">
      <c r="B9" s="40"/>
      <c r="C9" s="41"/>
      <c r="D9" s="41"/>
      <c r="E9" s="41"/>
      <c r="F9" s="41"/>
      <c r="G9" s="41"/>
      <c r="H9" s="41"/>
      <c r="I9" s="41"/>
      <c r="J9" s="41"/>
      <c r="K9" s="44"/>
    </row>
    <row r="10" spans="2:11" s="33" customFormat="1" ht="13.5" customHeight="1">
      <c r="B10" s="40"/>
      <c r="C10" s="41" t="s">
        <v>32</v>
      </c>
      <c r="D10" s="41"/>
      <c r="E10" s="41"/>
      <c r="F10" s="128" t="s">
        <v>379</v>
      </c>
      <c r="G10" s="42"/>
      <c r="H10" s="42"/>
      <c r="I10" s="42"/>
      <c r="J10" s="42"/>
      <c r="K10" s="44"/>
    </row>
    <row r="11" spans="2:11" s="33" customFormat="1" ht="13.5" customHeight="1">
      <c r="B11" s="40"/>
      <c r="C11" s="41"/>
      <c r="D11" s="41"/>
      <c r="E11" s="41"/>
      <c r="F11" s="130"/>
      <c r="G11" s="48"/>
      <c r="H11" s="48"/>
      <c r="I11" s="48"/>
      <c r="J11" s="48"/>
      <c r="K11" s="44"/>
    </row>
    <row r="12" spans="2:11" s="33" customFormat="1" ht="13.5" customHeight="1">
      <c r="B12" s="40"/>
      <c r="C12" s="41"/>
      <c r="D12" s="41"/>
      <c r="E12" s="41"/>
      <c r="F12" s="48"/>
      <c r="G12" s="48"/>
      <c r="H12" s="48"/>
      <c r="I12" s="48"/>
      <c r="J12" s="48"/>
      <c r="K12" s="44"/>
    </row>
    <row r="13" spans="2:11" s="34" customFormat="1" ht="12.75">
      <c r="B13" s="52"/>
      <c r="C13" s="53"/>
      <c r="D13" s="53"/>
      <c r="E13" s="53"/>
      <c r="F13" s="53"/>
      <c r="G13" s="53"/>
      <c r="H13" s="53"/>
      <c r="I13" s="53"/>
      <c r="J13" s="53"/>
      <c r="K13" s="54"/>
    </row>
    <row r="14" spans="2:11" s="34" customFormat="1" ht="12.75">
      <c r="B14" s="52"/>
      <c r="C14" s="53"/>
      <c r="D14" s="53"/>
      <c r="E14" s="53"/>
      <c r="F14" s="53"/>
      <c r="G14" s="53"/>
      <c r="H14" s="53"/>
      <c r="I14" s="53"/>
      <c r="J14" s="53"/>
      <c r="K14" s="54"/>
    </row>
    <row r="15" spans="2:11" s="34" customFormat="1" ht="12.75">
      <c r="B15" s="52"/>
      <c r="C15" s="53"/>
      <c r="D15" s="53"/>
      <c r="E15" s="53"/>
      <c r="F15" s="53"/>
      <c r="G15" s="53"/>
      <c r="H15" s="53"/>
      <c r="I15" s="53"/>
      <c r="J15" s="53"/>
      <c r="K15" s="54"/>
    </row>
    <row r="16" spans="2:11" s="34" customFormat="1" ht="12.75">
      <c r="B16" s="52"/>
      <c r="C16" s="53"/>
      <c r="D16" s="53"/>
      <c r="E16" s="53"/>
      <c r="F16" s="53"/>
      <c r="G16" s="53"/>
      <c r="H16" s="53"/>
      <c r="I16" s="53"/>
      <c r="J16" s="53"/>
      <c r="K16" s="54"/>
    </row>
    <row r="17" spans="2:11" s="34" customFormat="1" ht="12.75">
      <c r="B17" s="52"/>
      <c r="C17" s="53"/>
      <c r="D17" s="53"/>
      <c r="E17" s="53"/>
      <c r="F17" s="53"/>
      <c r="G17" s="53"/>
      <c r="H17" s="53"/>
      <c r="I17" s="53"/>
      <c r="J17" s="53"/>
      <c r="K17" s="54"/>
    </row>
    <row r="18" spans="2:11" s="34" customFormat="1" ht="12.75">
      <c r="B18" s="52"/>
      <c r="C18" s="53"/>
      <c r="D18" s="53"/>
      <c r="E18" s="53"/>
      <c r="F18" s="53"/>
      <c r="G18" s="53"/>
      <c r="H18" s="53"/>
      <c r="I18" s="53"/>
      <c r="J18" s="53"/>
      <c r="K18" s="54"/>
    </row>
    <row r="19" spans="2:11" s="34" customFormat="1" ht="12.75">
      <c r="B19" s="52"/>
      <c r="D19" s="53"/>
      <c r="E19" s="53"/>
      <c r="F19" s="53"/>
      <c r="G19" s="53"/>
      <c r="H19" s="53"/>
      <c r="I19" s="53"/>
      <c r="J19" s="53"/>
      <c r="K19" s="54"/>
    </row>
    <row r="20" spans="2:11" s="34" customFormat="1" ht="12.75">
      <c r="B20" s="52"/>
      <c r="C20" s="53"/>
      <c r="D20" s="53"/>
      <c r="E20" s="53"/>
      <c r="F20" s="53"/>
      <c r="G20" s="53"/>
      <c r="H20" s="53"/>
      <c r="I20" s="53"/>
      <c r="J20" s="53"/>
      <c r="K20" s="54"/>
    </row>
    <row r="21" spans="2:11" s="34" customFormat="1" ht="12.75">
      <c r="B21" s="52"/>
      <c r="C21" s="53"/>
      <c r="D21" s="53"/>
      <c r="E21" s="53"/>
      <c r="F21" s="53"/>
      <c r="G21" s="53"/>
      <c r="H21" s="53"/>
      <c r="I21" s="53"/>
      <c r="J21" s="53"/>
      <c r="K21" s="54"/>
    </row>
    <row r="22" spans="2:11" s="34" customFormat="1" ht="12.75">
      <c r="B22" s="52"/>
      <c r="C22" s="53"/>
      <c r="D22" s="53"/>
      <c r="E22" s="53"/>
      <c r="F22" s="53"/>
      <c r="G22" s="53"/>
      <c r="H22" s="53"/>
      <c r="I22" s="53"/>
      <c r="J22" s="53"/>
      <c r="K22" s="54"/>
    </row>
    <row r="23" spans="1:11" s="55" customFormat="1" ht="33.75">
      <c r="A23" s="34"/>
      <c r="B23" s="505" t="s">
        <v>7</v>
      </c>
      <c r="C23" s="506"/>
      <c r="D23" s="506"/>
      <c r="E23" s="506"/>
      <c r="F23" s="506"/>
      <c r="G23" s="506"/>
      <c r="H23" s="506"/>
      <c r="I23" s="506"/>
      <c r="J23" s="506"/>
      <c r="K23" s="507"/>
    </row>
    <row r="24" spans="1:11" s="34" customFormat="1" ht="12.75">
      <c r="A24" s="55"/>
      <c r="B24" s="56"/>
      <c r="C24" s="508" t="s">
        <v>412</v>
      </c>
      <c r="D24" s="508"/>
      <c r="E24" s="508"/>
      <c r="F24" s="508"/>
      <c r="G24" s="508"/>
      <c r="H24" s="508"/>
      <c r="I24" s="508"/>
      <c r="J24" s="508"/>
      <c r="K24" s="54"/>
    </row>
    <row r="25" spans="2:11" s="34" customFormat="1" ht="12.75">
      <c r="B25" s="52"/>
      <c r="C25" s="508" t="s">
        <v>74</v>
      </c>
      <c r="D25" s="508"/>
      <c r="E25" s="508"/>
      <c r="F25" s="508"/>
      <c r="G25" s="508"/>
      <c r="H25" s="508"/>
      <c r="I25" s="508"/>
      <c r="J25" s="508"/>
      <c r="K25" s="54"/>
    </row>
    <row r="26" spans="2:11" s="34" customFormat="1" ht="12.75">
      <c r="B26" s="52"/>
      <c r="C26" s="53"/>
      <c r="D26" s="53"/>
      <c r="E26" s="53"/>
      <c r="F26" s="53"/>
      <c r="G26" s="53"/>
      <c r="H26" s="53"/>
      <c r="I26" s="53"/>
      <c r="J26" s="53"/>
      <c r="K26" s="54"/>
    </row>
    <row r="27" spans="2:11" s="34" customFormat="1" ht="12.75">
      <c r="B27" s="52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60" customFormat="1" ht="33.75">
      <c r="A28" s="34"/>
      <c r="B28" s="52"/>
      <c r="C28" s="53"/>
      <c r="D28" s="53"/>
      <c r="E28" s="53"/>
      <c r="F28" s="57" t="s">
        <v>419</v>
      </c>
      <c r="G28" s="58"/>
      <c r="H28" s="58"/>
      <c r="I28" s="58"/>
      <c r="J28" s="58"/>
      <c r="K28" s="59"/>
    </row>
    <row r="29" spans="2:11" s="60" customFormat="1" ht="12.75">
      <c r="B29" s="61"/>
      <c r="C29" s="58"/>
      <c r="D29" s="58"/>
      <c r="E29" s="58"/>
      <c r="F29" s="58"/>
      <c r="G29" s="58"/>
      <c r="H29" s="58"/>
      <c r="I29" s="58"/>
      <c r="J29" s="58"/>
      <c r="K29" s="59"/>
    </row>
    <row r="30" spans="2:11" s="60" customFormat="1" ht="12.75">
      <c r="B30" s="61"/>
      <c r="C30" s="58"/>
      <c r="D30" s="58"/>
      <c r="E30" s="58"/>
      <c r="F30" s="58"/>
      <c r="G30" s="58"/>
      <c r="H30" s="58"/>
      <c r="I30" s="58"/>
      <c r="J30" s="58"/>
      <c r="K30" s="59"/>
    </row>
    <row r="31" spans="2:11" s="60" customFormat="1" ht="12.75">
      <c r="B31" s="61"/>
      <c r="C31" s="58"/>
      <c r="D31" s="58"/>
      <c r="E31" s="58"/>
      <c r="F31" s="58"/>
      <c r="G31" s="58"/>
      <c r="H31" s="58"/>
      <c r="I31" s="58"/>
      <c r="J31" s="58"/>
      <c r="K31" s="59"/>
    </row>
    <row r="32" spans="2:11" s="60" customFormat="1" ht="12.75">
      <c r="B32" s="61"/>
      <c r="C32" s="58"/>
      <c r="D32" s="58"/>
      <c r="E32" s="58"/>
      <c r="F32" s="58"/>
      <c r="G32" s="58"/>
      <c r="H32" s="58"/>
      <c r="I32" s="58"/>
      <c r="J32" s="58"/>
      <c r="K32" s="59"/>
    </row>
    <row r="33" spans="2:11" s="60" customFormat="1" ht="12.75">
      <c r="B33" s="61"/>
      <c r="C33" s="58"/>
      <c r="D33" s="58"/>
      <c r="E33" s="58"/>
      <c r="F33" s="58"/>
      <c r="G33" s="58"/>
      <c r="H33" s="58"/>
      <c r="I33" s="58"/>
      <c r="J33" s="58"/>
      <c r="K33" s="59"/>
    </row>
    <row r="34" spans="2:11" s="60" customFormat="1" ht="12.75">
      <c r="B34" s="61"/>
      <c r="C34" s="58"/>
      <c r="D34" s="58"/>
      <c r="E34" s="58"/>
      <c r="F34" s="58"/>
      <c r="G34" s="58"/>
      <c r="H34" s="58"/>
      <c r="I34" s="58"/>
      <c r="J34" s="58"/>
      <c r="K34" s="59"/>
    </row>
    <row r="35" spans="2:11" s="60" customFormat="1" ht="12.75">
      <c r="B35" s="61"/>
      <c r="C35" s="58"/>
      <c r="D35" s="58"/>
      <c r="E35" s="58"/>
      <c r="F35" s="58"/>
      <c r="G35" s="58"/>
      <c r="H35" s="58"/>
      <c r="I35" s="58"/>
      <c r="J35" s="58"/>
      <c r="K35" s="59"/>
    </row>
    <row r="36" spans="2:11" s="60" customFormat="1" ht="12.75">
      <c r="B36" s="61"/>
      <c r="C36" s="58"/>
      <c r="D36" s="58"/>
      <c r="E36" s="58"/>
      <c r="F36" s="58"/>
      <c r="G36" s="58"/>
      <c r="H36" s="58"/>
      <c r="I36" s="58"/>
      <c r="J36" s="58"/>
      <c r="K36" s="59"/>
    </row>
    <row r="37" spans="2:11" s="60" customFormat="1" ht="12.75">
      <c r="B37" s="61"/>
      <c r="C37" s="58"/>
      <c r="D37" s="58"/>
      <c r="E37" s="58"/>
      <c r="F37" s="58"/>
      <c r="G37" s="58"/>
      <c r="H37" s="58"/>
      <c r="I37" s="58"/>
      <c r="J37" s="58"/>
      <c r="K37" s="59"/>
    </row>
    <row r="38" spans="2:11" s="60" customFormat="1" ht="12.75">
      <c r="B38" s="61"/>
      <c r="C38" s="58"/>
      <c r="D38" s="58"/>
      <c r="E38" s="58"/>
      <c r="F38" s="58"/>
      <c r="G38" s="58"/>
      <c r="H38" s="58"/>
      <c r="I38" s="58"/>
      <c r="J38" s="58"/>
      <c r="K38" s="59"/>
    </row>
    <row r="39" spans="2:11" s="60" customFormat="1" ht="12.75">
      <c r="B39" s="61"/>
      <c r="C39" s="58"/>
      <c r="D39" s="58"/>
      <c r="E39" s="58"/>
      <c r="F39" s="58"/>
      <c r="G39" s="58"/>
      <c r="H39" s="58"/>
      <c r="I39" s="58"/>
      <c r="J39" s="58"/>
      <c r="K39" s="59"/>
    </row>
    <row r="40" spans="2:11" s="60" customFormat="1" ht="12.75">
      <c r="B40" s="61"/>
      <c r="C40" s="58"/>
      <c r="D40" s="58"/>
      <c r="E40" s="58"/>
      <c r="F40" s="58"/>
      <c r="G40" s="58"/>
      <c r="H40" s="58"/>
      <c r="I40" s="58"/>
      <c r="J40" s="58"/>
      <c r="K40" s="59"/>
    </row>
    <row r="41" spans="2:11" s="60" customFormat="1" ht="12.75">
      <c r="B41" s="61"/>
      <c r="C41" s="58"/>
      <c r="D41" s="58"/>
      <c r="E41" s="58"/>
      <c r="F41" s="58"/>
      <c r="G41" s="58"/>
      <c r="H41" s="58"/>
      <c r="I41" s="58"/>
      <c r="J41" s="58"/>
      <c r="K41" s="59"/>
    </row>
    <row r="42" spans="2:11" s="60" customFormat="1" ht="12.75">
      <c r="B42" s="61"/>
      <c r="C42" s="58"/>
      <c r="D42" s="58"/>
      <c r="E42" s="58"/>
      <c r="F42" s="58"/>
      <c r="G42" s="58"/>
      <c r="H42" s="58"/>
      <c r="I42" s="58"/>
      <c r="J42" s="58"/>
      <c r="K42" s="59"/>
    </row>
    <row r="43" spans="2:11" s="60" customFormat="1" ht="9" customHeight="1">
      <c r="B43" s="61"/>
      <c r="C43" s="58"/>
      <c r="D43" s="58"/>
      <c r="E43" s="58"/>
      <c r="F43" s="58"/>
      <c r="G43" s="58"/>
      <c r="H43" s="58"/>
      <c r="I43" s="58"/>
      <c r="J43" s="58"/>
      <c r="K43" s="59"/>
    </row>
    <row r="44" spans="2:11" s="60" customFormat="1" ht="12.75">
      <c r="B44" s="61"/>
      <c r="C44" s="58"/>
      <c r="D44" s="58"/>
      <c r="E44" s="58"/>
      <c r="F44" s="58"/>
      <c r="G44" s="58"/>
      <c r="H44" s="58"/>
      <c r="I44" s="58"/>
      <c r="J44" s="58"/>
      <c r="K44" s="59"/>
    </row>
    <row r="45" spans="2:11" s="60" customFormat="1" ht="12.75">
      <c r="B45" s="61"/>
      <c r="C45" s="58"/>
      <c r="D45" s="58"/>
      <c r="E45" s="58"/>
      <c r="F45" s="58"/>
      <c r="G45" s="58"/>
      <c r="H45" s="58"/>
      <c r="I45" s="58"/>
      <c r="J45" s="58"/>
      <c r="K45" s="59"/>
    </row>
    <row r="46" spans="2:11" s="33" customFormat="1" ht="12.75" customHeight="1">
      <c r="B46" s="40"/>
      <c r="C46" s="41" t="s">
        <v>113</v>
      </c>
      <c r="D46" s="41"/>
      <c r="E46" s="41"/>
      <c r="F46" s="41"/>
      <c r="G46" s="41"/>
      <c r="H46" s="509" t="s">
        <v>200</v>
      </c>
      <c r="I46" s="509"/>
      <c r="J46" s="41"/>
      <c r="K46" s="44"/>
    </row>
    <row r="47" spans="2:11" s="33" customFormat="1" ht="12.75" customHeight="1">
      <c r="B47" s="40"/>
      <c r="C47" s="41" t="s">
        <v>114</v>
      </c>
      <c r="D47" s="41"/>
      <c r="E47" s="41"/>
      <c r="F47" s="41"/>
      <c r="G47" s="41"/>
      <c r="H47" s="503"/>
      <c r="I47" s="503"/>
      <c r="J47" s="41"/>
      <c r="K47" s="44"/>
    </row>
    <row r="48" spans="2:11" s="33" customFormat="1" ht="12.75" customHeight="1">
      <c r="B48" s="40"/>
      <c r="C48" s="41" t="s">
        <v>108</v>
      </c>
      <c r="D48" s="41"/>
      <c r="E48" s="41"/>
      <c r="F48" s="41"/>
      <c r="G48" s="41"/>
      <c r="H48" s="503" t="s">
        <v>201</v>
      </c>
      <c r="I48" s="503"/>
      <c r="J48" s="41"/>
      <c r="K48" s="44"/>
    </row>
    <row r="49" spans="2:11" s="33" customFormat="1" ht="12.75" customHeight="1">
      <c r="B49" s="40"/>
      <c r="C49" s="41" t="s">
        <v>109</v>
      </c>
      <c r="D49" s="41"/>
      <c r="E49" s="41"/>
      <c r="F49" s="41"/>
      <c r="G49" s="41"/>
      <c r="H49" s="503" t="s">
        <v>202</v>
      </c>
      <c r="I49" s="503"/>
      <c r="J49" s="41"/>
      <c r="K49" s="44"/>
    </row>
    <row r="50" spans="2:11" s="34" customFormat="1" ht="12.75">
      <c r="B50" s="52"/>
      <c r="C50" s="53"/>
      <c r="D50" s="53"/>
      <c r="E50" s="53"/>
      <c r="F50" s="53"/>
      <c r="G50" s="53"/>
      <c r="H50" s="53"/>
      <c r="I50" s="53"/>
      <c r="J50" s="53"/>
      <c r="K50" s="54"/>
    </row>
    <row r="51" spans="2:11" s="35" customFormat="1" ht="12.75" customHeight="1">
      <c r="B51" s="62"/>
      <c r="C51" s="41" t="s">
        <v>115</v>
      </c>
      <c r="D51" s="41"/>
      <c r="E51" s="41"/>
      <c r="F51" s="41"/>
      <c r="G51" s="51" t="s">
        <v>110</v>
      </c>
      <c r="H51" s="504" t="s">
        <v>429</v>
      </c>
      <c r="I51" s="502"/>
      <c r="J51" s="63"/>
      <c r="K51" s="64"/>
    </row>
    <row r="52" spans="2:11" s="35" customFormat="1" ht="12.75" customHeight="1">
      <c r="B52" s="62"/>
      <c r="C52" s="41"/>
      <c r="D52" s="41"/>
      <c r="E52" s="41"/>
      <c r="F52" s="41"/>
      <c r="G52" s="51" t="s">
        <v>111</v>
      </c>
      <c r="H52" s="501" t="s">
        <v>430</v>
      </c>
      <c r="I52" s="502"/>
      <c r="J52" s="63"/>
      <c r="K52" s="64"/>
    </row>
    <row r="53" spans="2:11" s="35" customFormat="1" ht="7.5" customHeight="1">
      <c r="B53" s="62"/>
      <c r="C53" s="41"/>
      <c r="D53" s="41"/>
      <c r="E53" s="41"/>
      <c r="F53" s="41"/>
      <c r="G53" s="51"/>
      <c r="H53" s="51"/>
      <c r="I53" s="51"/>
      <c r="J53" s="63"/>
      <c r="K53" s="64"/>
    </row>
    <row r="54" spans="2:11" s="35" customFormat="1" ht="12.75" customHeight="1">
      <c r="B54" s="62"/>
      <c r="C54" s="41" t="s">
        <v>112</v>
      </c>
      <c r="D54" s="41"/>
      <c r="E54" s="41"/>
      <c r="F54" s="51"/>
      <c r="G54" s="41"/>
      <c r="H54" s="42" t="s">
        <v>431</v>
      </c>
      <c r="I54" s="42"/>
      <c r="J54" s="63"/>
      <c r="K54" s="64"/>
    </row>
    <row r="55" spans="2:11" ht="22.5" customHeight="1">
      <c r="B55" s="65"/>
      <c r="C55" s="66"/>
      <c r="D55" s="66"/>
      <c r="E55" s="66"/>
      <c r="F55" s="66"/>
      <c r="G55" s="66"/>
      <c r="H55" s="66"/>
      <c r="I55" s="66"/>
      <c r="J55" s="66"/>
      <c r="K55" s="67"/>
    </row>
    <row r="56" ht="6.75" customHeight="1"/>
  </sheetData>
  <sheetProtection/>
  <mergeCells count="9">
    <mergeCell ref="H52:I52"/>
    <mergeCell ref="H47:I47"/>
    <mergeCell ref="H48:I48"/>
    <mergeCell ref="H49:I49"/>
    <mergeCell ref="H51:I51"/>
    <mergeCell ref="B23:K23"/>
    <mergeCell ref="C24:J24"/>
    <mergeCell ref="C25:J25"/>
    <mergeCell ref="H46:I4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28"/>
  <sheetViews>
    <sheetView zoomScalePageLayoutView="0" workbookViewId="0" topLeftCell="A16">
      <selection activeCell="G42" sqref="G42"/>
    </sheetView>
  </sheetViews>
  <sheetFormatPr defaultColWidth="9.140625" defaultRowHeight="12.75"/>
  <cols>
    <col min="1" max="1" width="4.421875" style="140" customWidth="1"/>
    <col min="2" max="2" width="3.8515625" style="179" customWidth="1"/>
    <col min="3" max="3" width="47.421875" style="140" customWidth="1"/>
    <col min="4" max="4" width="8.8515625" style="177" bestFit="1" customWidth="1"/>
    <col min="5" max="5" width="10.00390625" style="177" bestFit="1" customWidth="1"/>
    <col min="6" max="16384" width="9.140625" style="140" customWidth="1"/>
  </cols>
  <sheetData>
    <row r="2" spans="3:5" ht="15">
      <c r="C2" s="259" t="s">
        <v>384</v>
      </c>
      <c r="D2" s="603" t="s">
        <v>252</v>
      </c>
      <c r="E2" s="603"/>
    </row>
    <row r="3" ht="14.25">
      <c r="C3" s="215" t="s">
        <v>377</v>
      </c>
    </row>
    <row r="4" spans="4:7" ht="15">
      <c r="D4" s="180"/>
      <c r="F4" s="604" t="s">
        <v>222</v>
      </c>
      <c r="G4" s="604"/>
    </row>
    <row r="5" spans="2:7" ht="15">
      <c r="B5" s="144"/>
      <c r="C5" s="605" t="s">
        <v>253</v>
      </c>
      <c r="D5" s="181" t="s">
        <v>224</v>
      </c>
      <c r="E5" s="181" t="s">
        <v>225</v>
      </c>
      <c r="F5" s="599" t="s">
        <v>415</v>
      </c>
      <c r="G5" s="599" t="s">
        <v>364</v>
      </c>
    </row>
    <row r="6" spans="2:7" ht="15">
      <c r="B6" s="182"/>
      <c r="C6" s="606"/>
      <c r="D6" s="183" t="s">
        <v>227</v>
      </c>
      <c r="E6" s="183" t="s">
        <v>228</v>
      </c>
      <c r="F6" s="600"/>
      <c r="G6" s="600"/>
    </row>
    <row r="7" spans="2:7" ht="15">
      <c r="B7" s="150">
        <v>1</v>
      </c>
      <c r="C7" s="151" t="s">
        <v>254</v>
      </c>
      <c r="D7" s="152">
        <v>60</v>
      </c>
      <c r="E7" s="152">
        <v>12100</v>
      </c>
      <c r="F7" s="218">
        <f>SUM(F8:F12)</f>
        <v>7075</v>
      </c>
      <c r="G7" s="218">
        <f>SUM(G8:G12)</f>
        <v>6392</v>
      </c>
    </row>
    <row r="8" spans="2:7" ht="15">
      <c r="B8" s="154" t="s">
        <v>230</v>
      </c>
      <c r="C8" s="184" t="s">
        <v>255</v>
      </c>
      <c r="D8" s="156" t="s">
        <v>256</v>
      </c>
      <c r="E8" s="152">
        <v>12101</v>
      </c>
      <c r="F8" s="153">
        <v>0</v>
      </c>
      <c r="G8" s="153"/>
    </row>
    <row r="9" spans="2:7" ht="15">
      <c r="B9" s="154" t="s">
        <v>233</v>
      </c>
      <c r="C9" s="184" t="s">
        <v>257</v>
      </c>
      <c r="D9" s="165"/>
      <c r="E9" s="152">
        <v>12102</v>
      </c>
      <c r="F9" s="153"/>
      <c r="G9" s="153"/>
    </row>
    <row r="10" spans="2:7" ht="15">
      <c r="B10" s="154" t="s">
        <v>235</v>
      </c>
      <c r="C10" s="184" t="s">
        <v>258</v>
      </c>
      <c r="D10" s="156" t="s">
        <v>259</v>
      </c>
      <c r="E10" s="152">
        <v>12103</v>
      </c>
      <c r="F10" s="153">
        <v>7075</v>
      </c>
      <c r="G10" s="153">
        <v>6166</v>
      </c>
    </row>
    <row r="11" spans="2:7" ht="15">
      <c r="B11" s="154" t="s">
        <v>260</v>
      </c>
      <c r="C11" s="184" t="s">
        <v>261</v>
      </c>
      <c r="D11" s="165"/>
      <c r="E11" s="152">
        <v>12104</v>
      </c>
      <c r="F11" s="153"/>
      <c r="G11" s="153">
        <v>-964</v>
      </c>
    </row>
    <row r="12" spans="2:7" ht="15">
      <c r="B12" s="154" t="s">
        <v>262</v>
      </c>
      <c r="C12" s="184" t="s">
        <v>263</v>
      </c>
      <c r="D12" s="156" t="s">
        <v>264</v>
      </c>
      <c r="E12" s="152">
        <v>12105</v>
      </c>
      <c r="F12" s="153"/>
      <c r="G12" s="153">
        <v>1190</v>
      </c>
    </row>
    <row r="13" spans="2:7" ht="15">
      <c r="B13" s="150">
        <v>2</v>
      </c>
      <c r="C13" s="151" t="s">
        <v>265</v>
      </c>
      <c r="D13" s="171">
        <v>64</v>
      </c>
      <c r="E13" s="171">
        <v>12200</v>
      </c>
      <c r="F13" s="173">
        <f>F14+F15</f>
        <v>3733</v>
      </c>
      <c r="G13" s="173">
        <f>G14+G15</f>
        <v>3391</v>
      </c>
    </row>
    <row r="14" spans="2:7" ht="15">
      <c r="B14" s="154" t="s">
        <v>266</v>
      </c>
      <c r="C14" s="184" t="s">
        <v>134</v>
      </c>
      <c r="D14" s="152">
        <v>641</v>
      </c>
      <c r="E14" s="152">
        <v>12201</v>
      </c>
      <c r="F14" s="153">
        <v>3199</v>
      </c>
      <c r="G14" s="153">
        <v>2906</v>
      </c>
    </row>
    <row r="15" spans="2:7" ht="15">
      <c r="B15" s="154" t="s">
        <v>267</v>
      </c>
      <c r="C15" s="184" t="s">
        <v>268</v>
      </c>
      <c r="D15" s="152">
        <v>644</v>
      </c>
      <c r="E15" s="152">
        <v>12202</v>
      </c>
      <c r="F15" s="153">
        <v>534</v>
      </c>
      <c r="G15" s="153">
        <v>485</v>
      </c>
    </row>
    <row r="16" spans="2:7" ht="15">
      <c r="B16" s="166">
        <v>3</v>
      </c>
      <c r="C16" s="185" t="s">
        <v>269</v>
      </c>
      <c r="D16" s="186">
        <v>68</v>
      </c>
      <c r="E16" s="186">
        <v>12300</v>
      </c>
      <c r="F16" s="173">
        <v>1490</v>
      </c>
      <c r="G16" s="173">
        <v>1008</v>
      </c>
    </row>
    <row r="17" spans="2:7" ht="15">
      <c r="B17" s="150">
        <v>4</v>
      </c>
      <c r="C17" s="151" t="s">
        <v>270</v>
      </c>
      <c r="D17" s="171">
        <v>61</v>
      </c>
      <c r="E17" s="171">
        <v>12400</v>
      </c>
      <c r="F17" s="173">
        <f>SUM(F18:F32)</f>
        <v>711</v>
      </c>
      <c r="G17" s="173">
        <f>SUM(G18:G32)</f>
        <v>2394</v>
      </c>
    </row>
    <row r="18" spans="2:7" ht="15">
      <c r="B18" s="154" t="s">
        <v>230</v>
      </c>
      <c r="C18" s="184" t="s">
        <v>271</v>
      </c>
      <c r="D18" s="165"/>
      <c r="E18" s="152">
        <v>12401</v>
      </c>
      <c r="F18" s="153"/>
      <c r="G18" s="153"/>
    </row>
    <row r="19" spans="2:7" ht="15">
      <c r="B19" s="154" t="s">
        <v>233</v>
      </c>
      <c r="C19" s="184" t="s">
        <v>272</v>
      </c>
      <c r="D19" s="152">
        <v>611</v>
      </c>
      <c r="E19" s="152">
        <v>12402</v>
      </c>
      <c r="F19" s="153"/>
      <c r="G19" s="153"/>
    </row>
    <row r="20" spans="2:7" ht="15">
      <c r="B20" s="154" t="s">
        <v>235</v>
      </c>
      <c r="C20" s="184" t="s">
        <v>273</v>
      </c>
      <c r="D20" s="152">
        <v>613</v>
      </c>
      <c r="E20" s="152">
        <v>12403</v>
      </c>
      <c r="F20" s="153"/>
      <c r="G20" s="153">
        <v>1052</v>
      </c>
    </row>
    <row r="21" spans="2:7" ht="15">
      <c r="B21" s="154" t="s">
        <v>260</v>
      </c>
      <c r="C21" s="184" t="s">
        <v>274</v>
      </c>
      <c r="D21" s="152">
        <v>615</v>
      </c>
      <c r="E21" s="152">
        <v>12404</v>
      </c>
      <c r="F21" s="153"/>
      <c r="G21" s="153">
        <v>14</v>
      </c>
    </row>
    <row r="22" spans="2:7" ht="15">
      <c r="B22" s="154" t="s">
        <v>262</v>
      </c>
      <c r="C22" s="184" t="s">
        <v>275</v>
      </c>
      <c r="D22" s="152">
        <v>616</v>
      </c>
      <c r="E22" s="152">
        <v>12405</v>
      </c>
      <c r="F22" s="153"/>
      <c r="G22" s="153">
        <v>80</v>
      </c>
    </row>
    <row r="23" spans="2:7" ht="15">
      <c r="B23" s="154" t="s">
        <v>276</v>
      </c>
      <c r="C23" s="184" t="s">
        <v>277</v>
      </c>
      <c r="D23" s="152">
        <v>617</v>
      </c>
      <c r="E23" s="152">
        <v>12406</v>
      </c>
      <c r="F23" s="153"/>
      <c r="G23" s="153"/>
    </row>
    <row r="24" spans="2:7" ht="15">
      <c r="B24" s="154" t="s">
        <v>278</v>
      </c>
      <c r="C24" s="184" t="s">
        <v>279</v>
      </c>
      <c r="D24" s="152">
        <v>618</v>
      </c>
      <c r="E24" s="152">
        <v>12407</v>
      </c>
      <c r="F24" s="153"/>
      <c r="G24" s="153">
        <v>0</v>
      </c>
    </row>
    <row r="25" spans="2:7" ht="15">
      <c r="B25" s="154" t="s">
        <v>280</v>
      </c>
      <c r="C25" s="184" t="s">
        <v>281</v>
      </c>
      <c r="D25" s="152">
        <v>623</v>
      </c>
      <c r="E25" s="152">
        <v>12408</v>
      </c>
      <c r="F25" s="153"/>
      <c r="G25" s="153"/>
    </row>
    <row r="26" spans="2:7" ht="15">
      <c r="B26" s="154" t="s">
        <v>282</v>
      </c>
      <c r="C26" s="184" t="s">
        <v>283</v>
      </c>
      <c r="D26" s="152">
        <v>624</v>
      </c>
      <c r="E26" s="152">
        <v>12409</v>
      </c>
      <c r="F26" s="153"/>
      <c r="G26" s="153"/>
    </row>
    <row r="27" spans="2:7" ht="15">
      <c r="B27" s="154" t="s">
        <v>284</v>
      </c>
      <c r="C27" s="184" t="s">
        <v>285</v>
      </c>
      <c r="D27" s="152">
        <v>625</v>
      </c>
      <c r="E27" s="152">
        <v>12410</v>
      </c>
      <c r="F27" s="153"/>
      <c r="G27" s="153"/>
    </row>
    <row r="28" spans="2:7" ht="15">
      <c r="B28" s="154" t="s">
        <v>286</v>
      </c>
      <c r="C28" s="184" t="s">
        <v>287</v>
      </c>
      <c r="D28" s="152">
        <v>626</v>
      </c>
      <c r="E28" s="152">
        <v>12411</v>
      </c>
      <c r="F28" s="153"/>
      <c r="G28" s="153">
        <v>617</v>
      </c>
    </row>
    <row r="29" spans="2:7" ht="15">
      <c r="B29" s="154" t="s">
        <v>288</v>
      </c>
      <c r="C29" s="184" t="s">
        <v>289</v>
      </c>
      <c r="D29" s="152">
        <v>627</v>
      </c>
      <c r="E29" s="152">
        <v>12412</v>
      </c>
      <c r="F29" s="153"/>
      <c r="G29" s="153"/>
    </row>
    <row r="30" spans="2:7" ht="15">
      <c r="B30" s="147"/>
      <c r="C30" s="184" t="s">
        <v>290</v>
      </c>
      <c r="D30" s="152">
        <v>6271</v>
      </c>
      <c r="E30" s="152">
        <v>124121</v>
      </c>
      <c r="F30" s="153"/>
      <c r="G30" s="153">
        <v>395</v>
      </c>
    </row>
    <row r="31" spans="2:7" ht="15">
      <c r="B31" s="147"/>
      <c r="C31" s="184" t="s">
        <v>291</v>
      </c>
      <c r="D31" s="152">
        <v>6272</v>
      </c>
      <c r="E31" s="152">
        <v>124122</v>
      </c>
      <c r="F31" s="153"/>
      <c r="G31" s="153"/>
    </row>
    <row r="32" spans="2:7" ht="15">
      <c r="B32" s="154" t="s">
        <v>292</v>
      </c>
      <c r="C32" s="184" t="s">
        <v>293</v>
      </c>
      <c r="D32" s="152">
        <v>628</v>
      </c>
      <c r="E32" s="152">
        <v>12413</v>
      </c>
      <c r="F32" s="153">
        <f>653+58</f>
        <v>711</v>
      </c>
      <c r="G32" s="153">
        <v>236</v>
      </c>
    </row>
    <row r="33" spans="2:7" ht="15">
      <c r="B33" s="150">
        <v>5</v>
      </c>
      <c r="C33" s="151" t="s">
        <v>294</v>
      </c>
      <c r="D33" s="171">
        <v>63</v>
      </c>
      <c r="E33" s="171">
        <v>12500</v>
      </c>
      <c r="F33" s="173">
        <f>SUM(F34:F37)</f>
        <v>1054</v>
      </c>
      <c r="G33" s="173">
        <f>SUM(G34:G37)</f>
        <v>148</v>
      </c>
    </row>
    <row r="34" spans="2:7" ht="15">
      <c r="B34" s="154" t="s">
        <v>230</v>
      </c>
      <c r="C34" s="155" t="s">
        <v>295</v>
      </c>
      <c r="D34" s="152">
        <v>632</v>
      </c>
      <c r="E34" s="152">
        <v>12501</v>
      </c>
      <c r="F34" s="153">
        <v>987</v>
      </c>
      <c r="G34" s="153">
        <v>84</v>
      </c>
    </row>
    <row r="35" spans="2:7" ht="15">
      <c r="B35" s="154" t="s">
        <v>233</v>
      </c>
      <c r="C35" s="155" t="s">
        <v>296</v>
      </c>
      <c r="D35" s="152">
        <v>633</v>
      </c>
      <c r="E35" s="152">
        <v>12502</v>
      </c>
      <c r="F35" s="153">
        <v>47</v>
      </c>
      <c r="G35" s="153">
        <v>44</v>
      </c>
    </row>
    <row r="36" spans="2:7" ht="15">
      <c r="B36" s="154" t="s">
        <v>235</v>
      </c>
      <c r="C36" s="155" t="s">
        <v>297</v>
      </c>
      <c r="D36" s="152">
        <v>634</v>
      </c>
      <c r="E36" s="152">
        <v>12503</v>
      </c>
      <c r="F36" s="153">
        <v>20</v>
      </c>
      <c r="G36" s="153">
        <v>20</v>
      </c>
    </row>
    <row r="37" spans="2:7" ht="15">
      <c r="B37" s="154" t="s">
        <v>260</v>
      </c>
      <c r="C37" s="155" t="s">
        <v>298</v>
      </c>
      <c r="D37" s="156" t="s">
        <v>299</v>
      </c>
      <c r="E37" s="152">
        <v>12504</v>
      </c>
      <c r="F37" s="153"/>
      <c r="G37" s="153"/>
    </row>
    <row r="38" spans="2:7" s="187" customFormat="1" ht="15">
      <c r="B38" s="188" t="s">
        <v>300</v>
      </c>
      <c r="C38" s="189" t="s">
        <v>301</v>
      </c>
      <c r="D38" s="190"/>
      <c r="E38" s="162">
        <v>12600</v>
      </c>
      <c r="F38" s="173">
        <f>F7+F13+F16+F17+F33</f>
        <v>14063</v>
      </c>
      <c r="G38" s="173">
        <f>G7+G13+G16+G17+G33</f>
        <v>13333</v>
      </c>
    </row>
    <row r="39" spans="2:7" s="187" customFormat="1" ht="15">
      <c r="B39" s="191"/>
      <c r="C39" s="192"/>
      <c r="D39" s="193"/>
      <c r="E39" s="194"/>
      <c r="F39" s="195"/>
      <c r="G39" s="195"/>
    </row>
    <row r="40" spans="2:7" s="187" customFormat="1" ht="21" customHeight="1">
      <c r="B40" s="196"/>
      <c r="C40" s="197" t="s">
        <v>302</v>
      </c>
      <c r="D40" s="198"/>
      <c r="E40" s="198"/>
      <c r="F40" s="141" t="s">
        <v>435</v>
      </c>
      <c r="G40" s="141" t="s">
        <v>415</v>
      </c>
    </row>
    <row r="41" spans="2:7" ht="15">
      <c r="B41" s="150">
        <v>1</v>
      </c>
      <c r="C41" s="151" t="s">
        <v>303</v>
      </c>
      <c r="D41" s="176"/>
      <c r="E41" s="171">
        <v>14000</v>
      </c>
      <c r="F41" s="224">
        <v>7</v>
      </c>
      <c r="G41" s="224">
        <v>8</v>
      </c>
    </row>
    <row r="42" spans="2:7" ht="15">
      <c r="B42" s="150">
        <v>2</v>
      </c>
      <c r="C42" s="151" t="s">
        <v>304</v>
      </c>
      <c r="D42" s="176"/>
      <c r="E42" s="171">
        <v>15000</v>
      </c>
      <c r="F42" s="173"/>
      <c r="G42" s="173"/>
    </row>
    <row r="43" spans="2:7" ht="15">
      <c r="B43" s="199" t="s">
        <v>230</v>
      </c>
      <c r="C43" s="184" t="s">
        <v>305</v>
      </c>
      <c r="D43" s="165"/>
      <c r="E43" s="152">
        <v>15001</v>
      </c>
      <c r="F43" s="153"/>
      <c r="G43" s="153"/>
    </row>
    <row r="44" spans="2:7" ht="15">
      <c r="B44" s="147"/>
      <c r="C44" s="184" t="s">
        <v>306</v>
      </c>
      <c r="D44" s="165"/>
      <c r="E44" s="152">
        <v>150011</v>
      </c>
      <c r="F44" s="153"/>
      <c r="G44" s="153"/>
    </row>
    <row r="45" spans="2:7" ht="15">
      <c r="B45" s="154" t="s">
        <v>233</v>
      </c>
      <c r="C45" s="184" t="s">
        <v>307</v>
      </c>
      <c r="D45" s="165"/>
      <c r="E45" s="152">
        <v>15002</v>
      </c>
      <c r="F45" s="153"/>
      <c r="G45" s="153"/>
    </row>
    <row r="46" spans="2:7" ht="15">
      <c r="B46" s="182"/>
      <c r="C46" s="184" t="s">
        <v>308</v>
      </c>
      <c r="D46" s="165"/>
      <c r="E46" s="152">
        <v>150021</v>
      </c>
      <c r="F46" s="153"/>
      <c r="G46" s="153"/>
    </row>
    <row r="47" ht="12.75">
      <c r="C47" s="142"/>
    </row>
    <row r="48" spans="3:6" ht="15.75">
      <c r="C48" s="142"/>
      <c r="E48" s="594"/>
      <c r="F48" s="594"/>
    </row>
    <row r="49" spans="3:6" ht="15.75">
      <c r="C49" s="142"/>
      <c r="E49" s="595"/>
      <c r="F49" s="595"/>
    </row>
    <row r="50" ht="12.75">
      <c r="C50" s="142"/>
    </row>
    <row r="51" ht="12.75">
      <c r="C51" s="142"/>
    </row>
    <row r="52" ht="12.75">
      <c r="C52" s="142"/>
    </row>
    <row r="53" ht="12.75">
      <c r="C53" s="142"/>
    </row>
    <row r="54" ht="12.75">
      <c r="C54" s="142"/>
    </row>
    <row r="55" ht="12.75">
      <c r="C55" s="142"/>
    </row>
    <row r="56" ht="12.75">
      <c r="C56" s="142"/>
    </row>
    <row r="57" ht="12.75">
      <c r="C57" s="142"/>
    </row>
    <row r="58" ht="12.75">
      <c r="C58" s="142"/>
    </row>
    <row r="59" ht="12.75">
      <c r="C59" s="142"/>
    </row>
    <row r="60" ht="12.75">
      <c r="C60" s="142"/>
    </row>
    <row r="61" ht="12.75">
      <c r="C61" s="142"/>
    </row>
    <row r="62" ht="12.75">
      <c r="C62" s="142"/>
    </row>
    <row r="63" ht="12.75">
      <c r="C63" s="142"/>
    </row>
    <row r="64" ht="12.75">
      <c r="C64" s="142"/>
    </row>
    <row r="65" ht="12.75">
      <c r="C65" s="142"/>
    </row>
    <row r="66" ht="12.75">
      <c r="C66" s="142"/>
    </row>
    <row r="67" ht="12.75">
      <c r="C67" s="142"/>
    </row>
    <row r="68" ht="12.75">
      <c r="C68" s="142"/>
    </row>
    <row r="69" ht="12.75">
      <c r="C69" s="142"/>
    </row>
    <row r="70" ht="12.75">
      <c r="C70" s="142"/>
    </row>
    <row r="71" ht="12.75">
      <c r="C71" s="142"/>
    </row>
    <row r="72" ht="12.75">
      <c r="C72" s="142"/>
    </row>
    <row r="73" ht="12.75">
      <c r="C73" s="142"/>
    </row>
    <row r="74" ht="12.75">
      <c r="C74" s="142"/>
    </row>
    <row r="75" ht="12.75">
      <c r="C75" s="142"/>
    </row>
    <row r="76" ht="12.75">
      <c r="C76" s="142"/>
    </row>
    <row r="77" ht="12.75">
      <c r="C77" s="142"/>
    </row>
    <row r="78" ht="12.75">
      <c r="C78" s="142"/>
    </row>
    <row r="79" ht="12.75">
      <c r="C79" s="142"/>
    </row>
    <row r="80" ht="12.75">
      <c r="C80" s="142"/>
    </row>
    <row r="81" ht="12.75">
      <c r="C81" s="142"/>
    </row>
    <row r="82" ht="12.75">
      <c r="C82" s="142"/>
    </row>
    <row r="83" ht="12.75">
      <c r="C83" s="142"/>
    </row>
    <row r="84" ht="12.75">
      <c r="C84" s="142"/>
    </row>
    <row r="85" ht="12.75">
      <c r="C85" s="142"/>
    </row>
    <row r="86" ht="12.75">
      <c r="C86" s="142"/>
    </row>
    <row r="87" ht="12.75">
      <c r="C87" s="142"/>
    </row>
    <row r="88" ht="12.75">
      <c r="C88" s="142"/>
    </row>
    <row r="89" ht="12.75">
      <c r="C89" s="142"/>
    </row>
    <row r="90" ht="12.75">
      <c r="C90" s="142"/>
    </row>
    <row r="91" ht="12.75">
      <c r="C91" s="142"/>
    </row>
    <row r="92" ht="12.75">
      <c r="C92" s="142"/>
    </row>
    <row r="93" ht="12.75">
      <c r="C93" s="142"/>
    </row>
    <row r="94" ht="12.75">
      <c r="C94" s="142"/>
    </row>
    <row r="95" ht="12.75">
      <c r="C95" s="142"/>
    </row>
    <row r="96" ht="12.75">
      <c r="C96" s="142"/>
    </row>
    <row r="97" ht="12.75">
      <c r="C97" s="142"/>
    </row>
    <row r="98" ht="12.75">
      <c r="C98" s="142"/>
    </row>
    <row r="99" ht="12.75">
      <c r="C99" s="142"/>
    </row>
    <row r="100" ht="12.75">
      <c r="C100" s="142"/>
    </row>
    <row r="101" ht="12.75">
      <c r="C101" s="142"/>
    </row>
    <row r="102" ht="12.75">
      <c r="C102" s="142"/>
    </row>
    <row r="103" ht="12.75">
      <c r="C103" s="142"/>
    </row>
    <row r="104" ht="12.75">
      <c r="C104" s="142"/>
    </row>
    <row r="105" ht="12.75">
      <c r="C105" s="142"/>
    </row>
    <row r="106" ht="12.75">
      <c r="C106" s="142"/>
    </row>
    <row r="107" ht="12.75">
      <c r="C107" s="142"/>
    </row>
    <row r="108" ht="12.75">
      <c r="C108" s="142"/>
    </row>
    <row r="109" ht="12.75">
      <c r="C109" s="142"/>
    </row>
    <row r="110" ht="12.75">
      <c r="C110" s="142"/>
    </row>
    <row r="111" ht="12.75">
      <c r="C111" s="142"/>
    </row>
    <row r="112" ht="12.75">
      <c r="C112" s="142"/>
    </row>
    <row r="113" ht="12.75">
      <c r="C113" s="142"/>
    </row>
    <row r="114" ht="12.75">
      <c r="C114" s="142"/>
    </row>
    <row r="115" ht="12.75">
      <c r="C115" s="142"/>
    </row>
    <row r="116" ht="12.75">
      <c r="C116" s="142"/>
    </row>
    <row r="117" ht="12.75">
      <c r="C117" s="142"/>
    </row>
    <row r="118" ht="12.75">
      <c r="C118" s="142"/>
    </row>
    <row r="119" ht="12.75">
      <c r="C119" s="142"/>
    </row>
    <row r="120" ht="12.75">
      <c r="C120" s="142"/>
    </row>
    <row r="121" ht="12.75">
      <c r="C121" s="142"/>
    </row>
    <row r="122" ht="12.75">
      <c r="C122" s="142"/>
    </row>
    <row r="123" ht="12.75">
      <c r="C123" s="142"/>
    </row>
    <row r="124" ht="12.75">
      <c r="C124" s="142"/>
    </row>
    <row r="125" ht="12.75">
      <c r="C125" s="142"/>
    </row>
    <row r="126" ht="12.75">
      <c r="C126" s="142"/>
    </row>
    <row r="127" ht="12.75">
      <c r="C127" s="142"/>
    </row>
    <row r="128" ht="12.75">
      <c r="C128" s="142"/>
    </row>
    <row r="129" ht="12.75">
      <c r="C129" s="142"/>
    </row>
    <row r="130" ht="12.75">
      <c r="C130" s="142"/>
    </row>
    <row r="131" ht="12.75">
      <c r="C131" s="142"/>
    </row>
    <row r="132" ht="12.75">
      <c r="C132" s="142"/>
    </row>
    <row r="133" ht="12.75">
      <c r="C133" s="142"/>
    </row>
    <row r="134" ht="12.75">
      <c r="C134" s="142"/>
    </row>
    <row r="135" ht="12.75">
      <c r="C135" s="142"/>
    </row>
    <row r="136" ht="12.75">
      <c r="C136" s="142"/>
    </row>
    <row r="137" ht="12.75">
      <c r="C137" s="142"/>
    </row>
    <row r="138" ht="12.75">
      <c r="C138" s="142"/>
    </row>
    <row r="139" ht="12.75">
      <c r="C139" s="142"/>
    </row>
    <row r="140" ht="12.75">
      <c r="C140" s="142"/>
    </row>
    <row r="141" ht="12.75">
      <c r="C141" s="142"/>
    </row>
    <row r="142" ht="12.75">
      <c r="C142" s="142"/>
    </row>
    <row r="143" ht="12.75">
      <c r="C143" s="142"/>
    </row>
    <row r="144" ht="12.75">
      <c r="C144" s="142"/>
    </row>
    <row r="145" ht="12.75">
      <c r="C145" s="142"/>
    </row>
    <row r="146" ht="12.75">
      <c r="C146" s="142"/>
    </row>
    <row r="147" ht="12.75">
      <c r="C147" s="142"/>
    </row>
    <row r="148" ht="12.75">
      <c r="C148" s="142"/>
    </row>
    <row r="149" ht="12.75">
      <c r="C149" s="142"/>
    </row>
    <row r="150" ht="12.75">
      <c r="C150" s="142"/>
    </row>
    <row r="151" ht="12.75">
      <c r="C151" s="142"/>
    </row>
    <row r="152" ht="12.75">
      <c r="C152" s="142"/>
    </row>
    <row r="153" ht="12.75">
      <c r="C153" s="142"/>
    </row>
    <row r="154" ht="12.75">
      <c r="C154" s="142"/>
    </row>
    <row r="155" ht="12.75">
      <c r="C155" s="142"/>
    </row>
    <row r="156" ht="12.75">
      <c r="C156" s="142"/>
    </row>
    <row r="157" ht="12.75">
      <c r="C157" s="142"/>
    </row>
    <row r="158" ht="12.75">
      <c r="C158" s="142"/>
    </row>
    <row r="159" ht="12.75">
      <c r="C159" s="142"/>
    </row>
    <row r="160" ht="12.75">
      <c r="C160" s="142"/>
    </row>
    <row r="161" ht="12.75">
      <c r="C161" s="142"/>
    </row>
    <row r="162" ht="12.75">
      <c r="C162" s="142"/>
    </row>
    <row r="163" ht="12.75">
      <c r="C163" s="142"/>
    </row>
    <row r="164" ht="12.75">
      <c r="C164" s="142"/>
    </row>
    <row r="165" ht="12.75">
      <c r="C165" s="142"/>
    </row>
    <row r="166" ht="12.75">
      <c r="C166" s="142"/>
    </row>
    <row r="167" ht="12.75">
      <c r="C167" s="142"/>
    </row>
    <row r="168" ht="12.75">
      <c r="C168" s="142"/>
    </row>
    <row r="169" ht="12.75">
      <c r="C169" s="142"/>
    </row>
    <row r="170" ht="12.75">
      <c r="C170" s="142"/>
    </row>
    <row r="171" ht="12.75">
      <c r="C171" s="142"/>
    </row>
    <row r="172" ht="12.75">
      <c r="C172" s="142"/>
    </row>
    <row r="173" ht="12.75">
      <c r="C173" s="142"/>
    </row>
    <row r="174" ht="12.75">
      <c r="C174" s="142"/>
    </row>
    <row r="175" ht="12.75">
      <c r="C175" s="142"/>
    </row>
    <row r="176" ht="12.75">
      <c r="C176" s="142"/>
    </row>
    <row r="177" ht="12.75">
      <c r="C177" s="142"/>
    </row>
    <row r="178" ht="12.75">
      <c r="C178" s="142"/>
    </row>
    <row r="179" ht="12.75">
      <c r="C179" s="142"/>
    </row>
    <row r="180" ht="12.75">
      <c r="C180" s="142"/>
    </row>
    <row r="181" ht="12.75">
      <c r="C181" s="142"/>
    </row>
    <row r="182" ht="12.75">
      <c r="C182" s="142"/>
    </row>
    <row r="183" ht="12.75">
      <c r="C183" s="142"/>
    </row>
    <row r="184" ht="12.75">
      <c r="C184" s="142"/>
    </row>
    <row r="185" ht="12.75">
      <c r="C185" s="142"/>
    </row>
    <row r="186" ht="12.75">
      <c r="C186" s="142"/>
    </row>
    <row r="187" ht="12.75">
      <c r="C187" s="142"/>
    </row>
    <row r="188" ht="12.75">
      <c r="C188" s="142"/>
    </row>
    <row r="189" ht="12.75">
      <c r="C189" s="142"/>
    </row>
    <row r="190" ht="12.75">
      <c r="C190" s="142"/>
    </row>
    <row r="191" ht="12.75">
      <c r="C191" s="142"/>
    </row>
    <row r="192" ht="12.75">
      <c r="C192" s="142"/>
    </row>
    <row r="193" ht="12.75">
      <c r="C193" s="142"/>
    </row>
    <row r="194" ht="12.75">
      <c r="C194" s="142"/>
    </row>
    <row r="195" ht="12.75">
      <c r="C195" s="142"/>
    </row>
    <row r="196" ht="12.75">
      <c r="C196" s="142"/>
    </row>
    <row r="197" ht="12.75">
      <c r="C197" s="142"/>
    </row>
    <row r="198" ht="12.75">
      <c r="C198" s="142"/>
    </row>
    <row r="199" ht="12.75">
      <c r="C199" s="142"/>
    </row>
    <row r="200" ht="12.75">
      <c r="C200" s="142"/>
    </row>
    <row r="201" ht="12.75">
      <c r="C201" s="142"/>
    </row>
    <row r="202" ht="12.75">
      <c r="C202" s="142"/>
    </row>
    <row r="203" ht="12.75">
      <c r="C203" s="142"/>
    </row>
    <row r="204" ht="12.75">
      <c r="C204" s="142"/>
    </row>
    <row r="205" ht="12.75">
      <c r="C205" s="142"/>
    </row>
    <row r="206" ht="12.75">
      <c r="C206" s="142"/>
    </row>
    <row r="207" ht="12.75">
      <c r="C207" s="142"/>
    </row>
    <row r="208" ht="12.75">
      <c r="C208" s="142"/>
    </row>
    <row r="209" ht="12.75">
      <c r="C209" s="142"/>
    </row>
    <row r="210" ht="12.75">
      <c r="C210" s="142"/>
    </row>
    <row r="211" ht="12.75">
      <c r="C211" s="142"/>
    </row>
    <row r="212" ht="12.75">
      <c r="C212" s="142"/>
    </row>
    <row r="213" ht="12.75">
      <c r="C213" s="142"/>
    </row>
    <row r="214" ht="12.75">
      <c r="C214" s="142"/>
    </row>
    <row r="215" ht="12.75">
      <c r="C215" s="142"/>
    </row>
    <row r="216" ht="12.75">
      <c r="C216" s="142"/>
    </row>
    <row r="217" ht="12.75">
      <c r="C217" s="142"/>
    </row>
    <row r="218" ht="12.75">
      <c r="C218" s="142"/>
    </row>
    <row r="219" ht="12.75">
      <c r="C219" s="142"/>
    </row>
    <row r="220" ht="12.75">
      <c r="C220" s="142"/>
    </row>
    <row r="221" ht="12.75">
      <c r="C221" s="142"/>
    </row>
    <row r="222" ht="12.75">
      <c r="C222" s="142"/>
    </row>
    <row r="223" ht="12.75">
      <c r="C223" s="142"/>
    </row>
    <row r="224" ht="12.75">
      <c r="C224" s="142"/>
    </row>
    <row r="225" ht="12.75">
      <c r="C225" s="142"/>
    </row>
    <row r="226" ht="12.75">
      <c r="C226" s="142"/>
    </row>
    <row r="227" ht="12.75">
      <c r="C227" s="142"/>
    </row>
    <row r="228" ht="12.75">
      <c r="C228" s="142"/>
    </row>
  </sheetData>
  <sheetProtection/>
  <mergeCells count="7">
    <mergeCell ref="E49:F49"/>
    <mergeCell ref="D2:E2"/>
    <mergeCell ref="F4:G4"/>
    <mergeCell ref="C5:C6"/>
    <mergeCell ref="F5:F6"/>
    <mergeCell ref="G5:G6"/>
    <mergeCell ref="E48:F48"/>
  </mergeCells>
  <printOptions/>
  <pageMargins left="0.2" right="0.2" top="0.25" bottom="0.2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F61" sqref="F61"/>
    </sheetView>
  </sheetViews>
  <sheetFormatPr defaultColWidth="9.140625" defaultRowHeight="12.75"/>
  <cols>
    <col min="1" max="1" width="3.7109375" style="140" customWidth="1"/>
    <col min="2" max="2" width="5.28125" style="142" customWidth="1"/>
    <col min="3" max="3" width="11.7109375" style="140" bestFit="1" customWidth="1"/>
    <col min="4" max="4" width="38.421875" style="140" customWidth="1"/>
    <col min="5" max="5" width="29.28125" style="201" customWidth="1"/>
    <col min="6" max="16384" width="9.140625" style="140" customWidth="1"/>
  </cols>
  <sheetData>
    <row r="1" spans="2:3" ht="13.5" customHeight="1">
      <c r="B1" s="260" t="s">
        <v>384</v>
      </c>
      <c r="C1" s="261"/>
    </row>
    <row r="2" spans="2:5" ht="13.5" customHeight="1">
      <c r="B2" s="262" t="s">
        <v>377</v>
      </c>
      <c r="C2" s="262"/>
      <c r="E2" s="202" t="s">
        <v>309</v>
      </c>
    </row>
    <row r="3" ht="13.5" customHeight="1"/>
    <row r="4" spans="2:5" ht="13.5" customHeight="1">
      <c r="B4" s="203"/>
      <c r="C4" s="204"/>
      <c r="D4" s="205" t="s">
        <v>310</v>
      </c>
      <c r="E4" s="206" t="s">
        <v>311</v>
      </c>
    </row>
    <row r="5" spans="2:5" ht="13.5" customHeight="1">
      <c r="B5" s="207">
        <v>1</v>
      </c>
      <c r="C5" s="208" t="s">
        <v>312</v>
      </c>
      <c r="D5" s="209" t="s">
        <v>313</v>
      </c>
      <c r="E5" s="153"/>
    </row>
    <row r="6" spans="2:5" ht="13.5" customHeight="1">
      <c r="B6" s="207">
        <v>2</v>
      </c>
      <c r="C6" s="208" t="s">
        <v>312</v>
      </c>
      <c r="D6" s="267" t="s">
        <v>314</v>
      </c>
      <c r="E6" s="153">
        <f>'Rez.1'!F7</f>
        <v>28618218</v>
      </c>
    </row>
    <row r="7" spans="2:5" ht="13.5" customHeight="1">
      <c r="B7" s="207">
        <v>3</v>
      </c>
      <c r="C7" s="208" t="s">
        <v>312</v>
      </c>
      <c r="D7" s="267" t="s">
        <v>315</v>
      </c>
      <c r="E7" s="153"/>
    </row>
    <row r="8" spans="2:5" ht="13.5" customHeight="1">
      <c r="B8" s="207">
        <v>4</v>
      </c>
      <c r="C8" s="208" t="s">
        <v>312</v>
      </c>
      <c r="D8" s="267" t="s">
        <v>316</v>
      </c>
      <c r="E8" s="153"/>
    </row>
    <row r="9" spans="2:5" ht="13.5" customHeight="1">
      <c r="B9" s="207">
        <v>5</v>
      </c>
      <c r="C9" s="208" t="s">
        <v>312</v>
      </c>
      <c r="D9" s="267" t="s">
        <v>317</v>
      </c>
      <c r="E9" s="153"/>
    </row>
    <row r="10" spans="2:5" ht="13.5" customHeight="1">
      <c r="B10" s="207">
        <v>6</v>
      </c>
      <c r="C10" s="208" t="s">
        <v>312</v>
      </c>
      <c r="D10" s="209" t="s">
        <v>318</v>
      </c>
      <c r="E10" s="153"/>
    </row>
    <row r="11" spans="2:5" ht="13.5" customHeight="1">
      <c r="B11" s="207">
        <v>7</v>
      </c>
      <c r="C11" s="208" t="s">
        <v>312</v>
      </c>
      <c r="D11" s="209" t="s">
        <v>319</v>
      </c>
      <c r="E11" s="153"/>
    </row>
    <row r="12" spans="2:5" ht="13.5" customHeight="1">
      <c r="B12" s="207">
        <v>8</v>
      </c>
      <c r="C12" s="208" t="s">
        <v>312</v>
      </c>
      <c r="D12" s="209" t="s">
        <v>320</v>
      </c>
      <c r="E12" s="153"/>
    </row>
    <row r="13" spans="2:5" ht="13.5" customHeight="1">
      <c r="B13" s="205" t="s">
        <v>3</v>
      </c>
      <c r="C13" s="204"/>
      <c r="D13" s="208" t="s">
        <v>321</v>
      </c>
      <c r="E13" s="153">
        <f>SUM(E5:E11)</f>
        <v>28618218</v>
      </c>
    </row>
    <row r="14" spans="2:5" ht="13.5" customHeight="1">
      <c r="B14" s="207">
        <v>9</v>
      </c>
      <c r="C14" s="208" t="s">
        <v>322</v>
      </c>
      <c r="D14" s="209" t="s">
        <v>323</v>
      </c>
      <c r="E14" s="153"/>
    </row>
    <row r="15" spans="2:5" ht="13.5" customHeight="1">
      <c r="B15" s="207">
        <v>10</v>
      </c>
      <c r="C15" s="208" t="s">
        <v>322</v>
      </c>
      <c r="D15" s="209" t="s">
        <v>324</v>
      </c>
      <c r="E15" s="153"/>
    </row>
    <row r="16" spans="2:5" ht="13.5" customHeight="1">
      <c r="B16" s="207">
        <v>11</v>
      </c>
      <c r="C16" s="208" t="s">
        <v>322</v>
      </c>
      <c r="D16" s="209" t="s">
        <v>325</v>
      </c>
      <c r="E16" s="153"/>
    </row>
    <row r="17" spans="2:5" ht="13.5" customHeight="1">
      <c r="B17" s="205" t="s">
        <v>4</v>
      </c>
      <c r="C17" s="204"/>
      <c r="D17" s="208" t="s">
        <v>326</v>
      </c>
      <c r="E17" s="153">
        <f>SUM(E14:E16)</f>
        <v>0</v>
      </c>
    </row>
    <row r="18" spans="2:5" ht="13.5" customHeight="1">
      <c r="B18" s="207">
        <v>12</v>
      </c>
      <c r="C18" s="208" t="s">
        <v>327</v>
      </c>
      <c r="D18" s="209" t="s">
        <v>328</v>
      </c>
      <c r="E18" s="153"/>
    </row>
    <row r="19" spans="2:5" ht="13.5" customHeight="1">
      <c r="B19" s="207">
        <v>13</v>
      </c>
      <c r="C19" s="208" t="s">
        <v>327</v>
      </c>
      <c r="D19" s="208" t="s">
        <v>329</v>
      </c>
      <c r="E19" s="153"/>
    </row>
    <row r="20" spans="2:5" ht="13.5" customHeight="1">
      <c r="B20" s="207">
        <v>14</v>
      </c>
      <c r="C20" s="208" t="s">
        <v>327</v>
      </c>
      <c r="D20" s="209" t="s">
        <v>330</v>
      </c>
      <c r="E20" s="153"/>
    </row>
    <row r="21" spans="2:5" ht="13.5" customHeight="1">
      <c r="B21" s="207">
        <v>15</v>
      </c>
      <c r="C21" s="208" t="s">
        <v>327</v>
      </c>
      <c r="D21" s="267" t="s">
        <v>331</v>
      </c>
      <c r="E21" s="153"/>
    </row>
    <row r="22" spans="2:5" ht="13.5" customHeight="1">
      <c r="B22" s="207">
        <v>16</v>
      </c>
      <c r="C22" s="208" t="s">
        <v>327</v>
      </c>
      <c r="D22" s="267" t="s">
        <v>332</v>
      </c>
      <c r="E22" s="153"/>
    </row>
    <row r="23" spans="2:5" ht="13.5" customHeight="1">
      <c r="B23" s="207">
        <v>17</v>
      </c>
      <c r="C23" s="208" t="s">
        <v>327</v>
      </c>
      <c r="D23" s="267" t="s">
        <v>333</v>
      </c>
      <c r="E23" s="153"/>
    </row>
    <row r="24" spans="2:5" ht="13.5" customHeight="1">
      <c r="B24" s="207">
        <v>18</v>
      </c>
      <c r="C24" s="208" t="s">
        <v>327</v>
      </c>
      <c r="D24" s="267" t="s">
        <v>334</v>
      </c>
      <c r="E24" s="153"/>
    </row>
    <row r="25" spans="2:5" ht="13.5" customHeight="1">
      <c r="B25" s="207">
        <v>19</v>
      </c>
      <c r="C25" s="208" t="s">
        <v>327</v>
      </c>
      <c r="D25" s="209" t="s">
        <v>335</v>
      </c>
      <c r="E25" s="153"/>
    </row>
    <row r="26" spans="2:5" ht="13.5" customHeight="1">
      <c r="B26" s="205" t="s">
        <v>37</v>
      </c>
      <c r="C26" s="204"/>
      <c r="D26" s="208" t="s">
        <v>336</v>
      </c>
      <c r="E26" s="153">
        <f>SUM(E18:E25)</f>
        <v>0</v>
      </c>
    </row>
    <row r="27" spans="2:5" ht="13.5" customHeight="1">
      <c r="B27" s="207">
        <v>20</v>
      </c>
      <c r="C27" s="208" t="s">
        <v>337</v>
      </c>
      <c r="D27" s="209" t="s">
        <v>338</v>
      </c>
      <c r="E27" s="153"/>
    </row>
    <row r="28" spans="2:5" ht="13.5" customHeight="1">
      <c r="B28" s="207">
        <v>21</v>
      </c>
      <c r="C28" s="208" t="s">
        <v>337</v>
      </c>
      <c r="D28" s="209" t="s">
        <v>339</v>
      </c>
      <c r="E28" s="153"/>
    </row>
    <row r="29" spans="2:5" ht="13.5" customHeight="1">
      <c r="B29" s="207">
        <v>22</v>
      </c>
      <c r="C29" s="208" t="s">
        <v>337</v>
      </c>
      <c r="D29" s="209" t="s">
        <v>340</v>
      </c>
      <c r="E29" s="153"/>
    </row>
    <row r="30" spans="2:5" ht="13.5" customHeight="1">
      <c r="B30" s="207">
        <v>23</v>
      </c>
      <c r="C30" s="208" t="s">
        <v>337</v>
      </c>
      <c r="D30" s="267" t="s">
        <v>341</v>
      </c>
      <c r="E30" s="153"/>
    </row>
    <row r="31" spans="2:5" ht="13.5" customHeight="1">
      <c r="B31" s="205" t="s">
        <v>342</v>
      </c>
      <c r="C31" s="204"/>
      <c r="D31" s="268" t="s">
        <v>343</v>
      </c>
      <c r="E31" s="153">
        <f>SUM(E27:E30)</f>
        <v>0</v>
      </c>
    </row>
    <row r="32" spans="2:5" ht="13.5" customHeight="1">
      <c r="B32" s="207">
        <v>24</v>
      </c>
      <c r="C32" s="208" t="s">
        <v>344</v>
      </c>
      <c r="D32" s="267" t="s">
        <v>345</v>
      </c>
      <c r="E32" s="153"/>
    </row>
    <row r="33" spans="2:5" ht="13.5" customHeight="1">
      <c r="B33" s="207">
        <v>25</v>
      </c>
      <c r="C33" s="208" t="s">
        <v>344</v>
      </c>
      <c r="D33" s="267" t="s">
        <v>346</v>
      </c>
      <c r="E33" s="153"/>
    </row>
    <row r="34" spans="2:5" ht="13.5" customHeight="1">
      <c r="B34" s="207">
        <v>26</v>
      </c>
      <c r="C34" s="208" t="s">
        <v>344</v>
      </c>
      <c r="D34" s="267" t="s">
        <v>347</v>
      </c>
      <c r="E34" s="153"/>
    </row>
    <row r="35" spans="2:5" ht="13.5" customHeight="1">
      <c r="B35" s="207">
        <v>27</v>
      </c>
      <c r="C35" s="208" t="s">
        <v>344</v>
      </c>
      <c r="D35" s="267" t="s">
        <v>348</v>
      </c>
      <c r="E35" s="153"/>
    </row>
    <row r="36" spans="2:5" ht="13.5" customHeight="1">
      <c r="B36" s="207">
        <v>28</v>
      </c>
      <c r="C36" s="208" t="s">
        <v>344</v>
      </c>
      <c r="D36" s="267" t="s">
        <v>349</v>
      </c>
      <c r="E36" s="153"/>
    </row>
    <row r="37" spans="2:5" ht="13.5" customHeight="1">
      <c r="B37" s="207">
        <v>29</v>
      </c>
      <c r="C37" s="208" t="s">
        <v>344</v>
      </c>
      <c r="D37" s="267" t="s">
        <v>350</v>
      </c>
      <c r="E37" s="153"/>
    </row>
    <row r="38" spans="2:5" ht="13.5" customHeight="1">
      <c r="B38" s="207">
        <v>30</v>
      </c>
      <c r="C38" s="208" t="s">
        <v>344</v>
      </c>
      <c r="D38" s="267" t="s">
        <v>351</v>
      </c>
      <c r="E38" s="153"/>
    </row>
    <row r="39" spans="2:5" ht="13.5" customHeight="1">
      <c r="B39" s="207">
        <v>31</v>
      </c>
      <c r="C39" s="208" t="s">
        <v>344</v>
      </c>
      <c r="D39" s="267" t="s">
        <v>352</v>
      </c>
      <c r="E39" s="153"/>
    </row>
    <row r="40" spans="2:5" ht="13.5" customHeight="1">
      <c r="B40" s="207">
        <v>32</v>
      </c>
      <c r="C40" s="208" t="s">
        <v>344</v>
      </c>
      <c r="D40" s="267" t="s">
        <v>353</v>
      </c>
      <c r="E40" s="153"/>
    </row>
    <row r="41" spans="2:5" ht="13.5" customHeight="1">
      <c r="B41" s="207">
        <v>33</v>
      </c>
      <c r="C41" s="208" t="s">
        <v>344</v>
      </c>
      <c r="D41" s="267" t="s">
        <v>354</v>
      </c>
      <c r="E41" s="153"/>
    </row>
    <row r="42" spans="2:5" ht="13.5" customHeight="1">
      <c r="B42" s="207">
        <v>34</v>
      </c>
      <c r="C42" s="208" t="s">
        <v>344</v>
      </c>
      <c r="D42" s="267" t="s">
        <v>355</v>
      </c>
      <c r="E42" s="153"/>
    </row>
    <row r="43" spans="2:5" ht="13.5" customHeight="1">
      <c r="B43" s="205" t="s">
        <v>356</v>
      </c>
      <c r="C43" s="204"/>
      <c r="D43" s="208" t="s">
        <v>357</v>
      </c>
      <c r="E43" s="153">
        <f>SUM(E32:E42)</f>
        <v>0</v>
      </c>
    </row>
    <row r="44" spans="2:5" ht="13.5" customHeight="1">
      <c r="B44" s="203"/>
      <c r="C44" s="204"/>
      <c r="D44" s="205" t="s">
        <v>358</v>
      </c>
      <c r="E44" s="153">
        <f>E13+E17+E26+E31+E43</f>
        <v>28618218</v>
      </c>
    </row>
    <row r="45" ht="9.75" customHeight="1"/>
    <row r="46" spans="3:5" ht="13.5" customHeight="1">
      <c r="C46" s="609" t="s">
        <v>365</v>
      </c>
      <c r="D46" s="610"/>
      <c r="E46" s="210" t="s">
        <v>359</v>
      </c>
    </row>
    <row r="47" spans="3:5" ht="13.5" customHeight="1">
      <c r="C47" s="211"/>
      <c r="D47" s="212"/>
      <c r="E47" s="201">
        <v>7</v>
      </c>
    </row>
    <row r="48" spans="3:5" ht="13.5" customHeight="1">
      <c r="C48" s="611" t="s">
        <v>385</v>
      </c>
      <c r="D48" s="612"/>
      <c r="E48" s="225"/>
    </row>
    <row r="49" spans="3:5" ht="13.5" customHeight="1">
      <c r="C49" s="613" t="s">
        <v>386</v>
      </c>
      <c r="D49" s="614"/>
      <c r="E49" s="226">
        <v>6</v>
      </c>
    </row>
    <row r="50" spans="3:5" ht="13.5" customHeight="1">
      <c r="C50" s="611" t="s">
        <v>360</v>
      </c>
      <c r="D50" s="612"/>
      <c r="E50" s="225">
        <v>1</v>
      </c>
    </row>
    <row r="51" spans="3:5" ht="13.5" customHeight="1">
      <c r="C51" s="613" t="s">
        <v>404</v>
      </c>
      <c r="D51" s="614"/>
      <c r="E51" s="226">
        <v>0</v>
      </c>
    </row>
    <row r="52" spans="3:5" ht="13.5" customHeight="1">
      <c r="C52" s="611" t="s">
        <v>405</v>
      </c>
      <c r="D52" s="612"/>
      <c r="E52" s="225">
        <v>0</v>
      </c>
    </row>
    <row r="53" spans="3:5" ht="13.5" customHeight="1">
      <c r="C53" s="607" t="s">
        <v>183</v>
      </c>
      <c r="D53" s="608"/>
      <c r="E53" s="163"/>
    </row>
    <row r="54" ht="9.75" customHeight="1"/>
    <row r="55" spans="2:5" ht="13.5" customHeight="1">
      <c r="B55" s="200"/>
      <c r="E55" s="216"/>
    </row>
    <row r="56" ht="13.5" customHeight="1">
      <c r="E56" s="217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7">
    <mergeCell ref="C53:D53"/>
    <mergeCell ref="C46:D46"/>
    <mergeCell ref="C48:D48"/>
    <mergeCell ref="C49:D49"/>
    <mergeCell ref="C50:D50"/>
    <mergeCell ref="C51:D51"/>
    <mergeCell ref="C52:D52"/>
  </mergeCells>
  <printOptions/>
  <pageMargins left="0.2" right="0.2" top="0.25" bottom="0.2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28125" style="405" customWidth="1"/>
    <col min="2" max="2" width="31.7109375" style="405" customWidth="1"/>
    <col min="3" max="3" width="21.28125" style="405" customWidth="1"/>
    <col min="4" max="16384" width="9.140625" style="405" customWidth="1"/>
  </cols>
  <sheetData>
    <row r="2" ht="15.75">
      <c r="B2" s="404"/>
    </row>
    <row r="3" spans="2:10" s="407" customFormat="1" ht="15.75">
      <c r="B3" s="406"/>
      <c r="D3" s="408" t="s">
        <v>428</v>
      </c>
      <c r="J3" s="408"/>
    </row>
    <row r="4" ht="15.75">
      <c r="B4" s="409"/>
    </row>
    <row r="5" ht="15.75">
      <c r="B5" s="404"/>
    </row>
    <row r="6" ht="15.75">
      <c r="B6" s="404"/>
    </row>
    <row r="7" ht="15.75">
      <c r="B7" s="404"/>
    </row>
    <row r="8" spans="3:8" ht="15" customHeight="1">
      <c r="C8" s="410" t="s">
        <v>361</v>
      </c>
      <c r="E8" s="411"/>
      <c r="F8" s="411"/>
      <c r="G8" s="411"/>
      <c r="H8" s="411"/>
    </row>
    <row r="9" ht="15.75">
      <c r="B9" s="404"/>
    </row>
    <row r="10" ht="15.75">
      <c r="B10" s="404"/>
    </row>
    <row r="11" spans="2:5" ht="15.75">
      <c r="B11" s="412" t="s">
        <v>411</v>
      </c>
      <c r="C11" s="413" t="s">
        <v>409</v>
      </c>
      <c r="D11" s="413" t="s">
        <v>362</v>
      </c>
      <c r="E11" s="413"/>
    </row>
    <row r="12" spans="2:5" ht="15.75">
      <c r="B12" s="413" t="s">
        <v>416</v>
      </c>
      <c r="C12" s="413"/>
      <c r="D12" s="413"/>
      <c r="E12" s="413"/>
    </row>
    <row r="13" spans="2:5" ht="15.75">
      <c r="B13" s="413"/>
      <c r="C13" s="413"/>
      <c r="D13" s="413"/>
      <c r="E13" s="413"/>
    </row>
    <row r="14" spans="2:5" ht="15.75">
      <c r="B14" s="413"/>
      <c r="C14" s="413"/>
      <c r="D14" s="413"/>
      <c r="E14" s="413"/>
    </row>
    <row r="15" spans="2:5" ht="15.75">
      <c r="B15" s="413"/>
      <c r="C15" s="413"/>
      <c r="D15" s="413"/>
      <c r="E15" s="413"/>
    </row>
    <row r="16" spans="2:5" ht="15.75">
      <c r="B16" s="413"/>
      <c r="C16" s="413"/>
      <c r="D16" s="413"/>
      <c r="E16" s="413"/>
    </row>
    <row r="17" spans="2:5" ht="15.75">
      <c r="B17" s="413"/>
      <c r="C17" s="414" t="s">
        <v>410</v>
      </c>
      <c r="D17" s="414"/>
      <c r="E17" s="414"/>
    </row>
    <row r="18" spans="2:5" ht="15.75">
      <c r="B18" s="413"/>
      <c r="C18" s="414"/>
      <c r="D18" s="414"/>
      <c r="E18" s="414"/>
    </row>
    <row r="19" spans="2:5" ht="15.75">
      <c r="B19" s="413"/>
      <c r="C19" s="415" t="s">
        <v>387</v>
      </c>
      <c r="D19" s="413"/>
      <c r="E19" s="413"/>
    </row>
    <row r="20" ht="15.75">
      <c r="B20" s="404"/>
    </row>
    <row r="21" ht="15.75">
      <c r="B21" s="404"/>
    </row>
    <row r="22" ht="15.75">
      <c r="B22" s="404"/>
    </row>
    <row r="23" ht="15.75">
      <c r="B23" s="40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9">
      <selection activeCell="D45" sqref="D45:F47"/>
    </sheetView>
  </sheetViews>
  <sheetFormatPr defaultColWidth="4.7109375" defaultRowHeight="12.75"/>
  <cols>
    <col min="1" max="1" width="5.14062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617" t="s">
        <v>72</v>
      </c>
      <c r="C4" s="618"/>
      <c r="D4" s="618"/>
      <c r="E4" s="618"/>
      <c r="F4" s="618"/>
      <c r="G4" s="618"/>
      <c r="H4" s="618"/>
      <c r="I4" s="618"/>
      <c r="J4" s="619"/>
    </row>
    <row r="5" spans="2:10" s="112" customFormat="1" ht="12.75">
      <c r="B5" s="107"/>
      <c r="C5" s="121" t="s">
        <v>166</v>
      </c>
      <c r="D5" s="108"/>
      <c r="E5" s="108"/>
      <c r="F5" s="108"/>
      <c r="G5" s="109"/>
      <c r="H5" s="109"/>
      <c r="I5" s="110"/>
      <c r="J5" s="111"/>
    </row>
    <row r="6" spans="2:10" s="112" customFormat="1" ht="11.25">
      <c r="B6" s="107"/>
      <c r="C6" s="113"/>
      <c r="D6" s="106" t="s">
        <v>167</v>
      </c>
      <c r="E6" s="106"/>
      <c r="F6" s="106"/>
      <c r="G6" s="106"/>
      <c r="H6" s="106"/>
      <c r="I6" s="114"/>
      <c r="J6" s="111"/>
    </row>
    <row r="7" spans="2:10" s="112" customFormat="1" ht="11.25">
      <c r="B7" s="107"/>
      <c r="C7" s="113"/>
      <c r="D7" s="106" t="s">
        <v>169</v>
      </c>
      <c r="E7" s="106"/>
      <c r="F7" s="106"/>
      <c r="G7" s="106"/>
      <c r="H7" s="106"/>
      <c r="I7" s="114"/>
      <c r="J7" s="111"/>
    </row>
    <row r="8" spans="2:10" s="112" customFormat="1" ht="11.25">
      <c r="B8" s="107"/>
      <c r="C8" s="113" t="s">
        <v>170</v>
      </c>
      <c r="D8" s="115"/>
      <c r="E8" s="115"/>
      <c r="F8" s="115"/>
      <c r="G8" s="115"/>
      <c r="H8" s="115"/>
      <c r="I8" s="114"/>
      <c r="J8" s="111"/>
    </row>
    <row r="9" spans="2:10" s="112" customFormat="1" ht="11.25">
      <c r="B9" s="107"/>
      <c r="C9" s="113"/>
      <c r="D9" s="106"/>
      <c r="E9" s="106" t="s">
        <v>168</v>
      </c>
      <c r="F9" s="106"/>
      <c r="G9" s="115"/>
      <c r="H9" s="115"/>
      <c r="I9" s="114"/>
      <c r="J9" s="111"/>
    </row>
    <row r="10" spans="2:10" s="112" customFormat="1" ht="11.25">
      <c r="B10" s="107"/>
      <c r="C10" s="116"/>
      <c r="D10" s="117"/>
      <c r="E10" s="106" t="s">
        <v>171</v>
      </c>
      <c r="F10" s="106"/>
      <c r="G10" s="115"/>
      <c r="H10" s="115"/>
      <c r="I10" s="114"/>
      <c r="J10" s="111"/>
    </row>
    <row r="11" spans="2:10" s="112" customFormat="1" ht="11.25">
      <c r="B11" s="107"/>
      <c r="C11" s="118"/>
      <c r="D11" s="119"/>
      <c r="E11" s="119" t="s">
        <v>172</v>
      </c>
      <c r="F11" s="119"/>
      <c r="G11" s="119"/>
      <c r="H11" s="119"/>
      <c r="I11" s="120"/>
      <c r="J11" s="111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621"/>
      <c r="E14" s="621"/>
      <c r="F14" s="105"/>
      <c r="G14" s="620"/>
      <c r="H14" s="620"/>
      <c r="I14" s="620"/>
      <c r="J14" s="6"/>
    </row>
    <row r="15" spans="2:10" ht="12.75">
      <c r="B15" s="4"/>
      <c r="C15" s="5"/>
      <c r="D15" s="621"/>
      <c r="E15" s="621"/>
      <c r="F15" s="105"/>
      <c r="G15" s="105"/>
      <c r="H15" s="105"/>
      <c r="I15" s="105"/>
      <c r="J15" s="6"/>
    </row>
    <row r="16" spans="2:10" ht="12.75">
      <c r="B16" s="4"/>
      <c r="C16" s="5"/>
      <c r="D16" s="106"/>
      <c r="E16" s="106"/>
      <c r="F16" s="106"/>
      <c r="G16" s="106"/>
      <c r="H16" s="106"/>
      <c r="I16" s="106"/>
      <c r="J16" s="6"/>
    </row>
    <row r="17" spans="2:10" ht="12.75">
      <c r="B17" s="4"/>
      <c r="C17" s="5"/>
      <c r="D17" s="106"/>
      <c r="E17" s="106"/>
      <c r="F17" s="106"/>
      <c r="G17" s="106"/>
      <c r="H17" s="106"/>
      <c r="I17" s="106"/>
      <c r="J17" s="6"/>
    </row>
    <row r="18" spans="2:10" ht="12.75">
      <c r="B18" s="4"/>
      <c r="C18" s="5"/>
      <c r="D18" s="106"/>
      <c r="E18" s="106"/>
      <c r="F18" s="106"/>
      <c r="G18" s="106"/>
      <c r="H18" s="106"/>
      <c r="I18" s="106"/>
      <c r="J18" s="6"/>
    </row>
    <row r="19" spans="2:10" ht="15">
      <c r="B19" s="4"/>
      <c r="C19" s="125"/>
      <c r="D19" s="125"/>
      <c r="E19" s="220"/>
      <c r="F19" s="125"/>
      <c r="G19" s="125"/>
      <c r="H19" s="5"/>
      <c r="I19" s="5"/>
      <c r="J19" s="6"/>
    </row>
    <row r="20" spans="2:10" ht="14.25">
      <c r="B20" s="4"/>
      <c r="C20" s="5"/>
      <c r="D20" s="5"/>
      <c r="E20" s="213"/>
      <c r="F20" s="5"/>
      <c r="G20" s="5"/>
      <c r="H20" s="5"/>
      <c r="I20" s="5"/>
      <c r="J20" s="6"/>
    </row>
    <row r="21" spans="2:10" ht="15">
      <c r="B21" s="4"/>
      <c r="C21" s="5"/>
      <c r="D21" s="5"/>
      <c r="E21" s="220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622"/>
      <c r="E45" s="622"/>
      <c r="F45" s="622"/>
      <c r="G45" s="5"/>
      <c r="H45" s="5"/>
      <c r="I45" s="124" t="s">
        <v>366</v>
      </c>
      <c r="J45" s="6"/>
    </row>
    <row r="46" spans="2:10" ht="12.75">
      <c r="B46" s="4"/>
      <c r="C46" s="5"/>
      <c r="D46" s="124"/>
      <c r="E46" s="124"/>
      <c r="F46" s="124"/>
      <c r="G46" s="5"/>
      <c r="H46" s="5"/>
      <c r="I46" s="124"/>
      <c r="J46" s="6"/>
    </row>
    <row r="47" spans="2:10" ht="12.75">
      <c r="B47" s="4"/>
      <c r="C47" s="5"/>
      <c r="D47" s="136"/>
      <c r="E47" s="124"/>
      <c r="F47" s="136"/>
      <c r="G47" s="5"/>
      <c r="H47" s="5"/>
      <c r="I47" s="124" t="s">
        <v>387</v>
      </c>
      <c r="J47" s="6"/>
    </row>
    <row r="48" spans="2:10" s="23" customFormat="1" ht="12.75">
      <c r="B48" s="20"/>
      <c r="C48" s="21"/>
      <c r="D48" s="21"/>
      <c r="E48" s="21"/>
      <c r="F48" s="21"/>
      <c r="G48" s="21"/>
      <c r="H48" s="21"/>
      <c r="I48" s="21"/>
      <c r="J48" s="22"/>
    </row>
    <row r="49" spans="2:10" s="23" customFormat="1" ht="15">
      <c r="B49" s="20"/>
      <c r="C49" s="21"/>
      <c r="D49" s="21"/>
      <c r="E49" s="10"/>
      <c r="F49" s="10"/>
      <c r="G49" s="10"/>
      <c r="H49" s="10"/>
      <c r="I49" s="10"/>
      <c r="J49" s="22"/>
    </row>
    <row r="50" spans="2:10" s="23" customFormat="1" ht="15">
      <c r="B50" s="20"/>
      <c r="C50" s="21"/>
      <c r="D50" s="21"/>
      <c r="E50" s="10"/>
      <c r="F50" s="10"/>
      <c r="G50" s="10"/>
      <c r="H50" s="10"/>
      <c r="I50" s="10"/>
      <c r="J50" s="22"/>
    </row>
    <row r="51" spans="2:10" s="23" customFormat="1" ht="15">
      <c r="B51" s="20"/>
      <c r="C51" s="21"/>
      <c r="D51" s="21"/>
      <c r="E51" s="10"/>
      <c r="F51" s="10"/>
      <c r="G51" s="10"/>
      <c r="H51" s="10"/>
      <c r="I51" s="10"/>
      <c r="J51" s="22"/>
    </row>
    <row r="52" spans="2:10" s="23" customFormat="1" ht="15">
      <c r="B52" s="20"/>
      <c r="C52" s="21"/>
      <c r="D52" s="21"/>
      <c r="E52" s="10"/>
      <c r="F52" s="10"/>
      <c r="G52" s="10"/>
      <c r="H52" s="10"/>
      <c r="I52" s="10"/>
      <c r="J52" s="22"/>
    </row>
    <row r="53" spans="2:10" s="23" customFormat="1" ht="15">
      <c r="B53" s="20"/>
      <c r="C53" s="21"/>
      <c r="D53" s="21"/>
      <c r="E53" s="10"/>
      <c r="F53" s="10"/>
      <c r="G53" s="615"/>
      <c r="H53" s="615"/>
      <c r="I53" s="615"/>
      <c r="J53" s="22"/>
    </row>
    <row r="54" spans="2:10" ht="15.75">
      <c r="B54" s="4"/>
      <c r="C54" s="5"/>
      <c r="D54" s="5"/>
      <c r="E54" s="24"/>
      <c r="F54" s="24"/>
      <c r="G54" s="616"/>
      <c r="H54" s="616"/>
      <c r="I54" s="616"/>
      <c r="J54" s="6"/>
    </row>
    <row r="55" spans="2:10" ht="12.75">
      <c r="B55" s="4"/>
      <c r="C55" s="5"/>
      <c r="D55" s="5"/>
      <c r="E55" s="5"/>
      <c r="F55" s="5"/>
      <c r="G55" s="5"/>
      <c r="H55" s="5"/>
      <c r="I55" s="5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7"/>
      <c r="C57" s="8"/>
      <c r="D57" s="8"/>
      <c r="E57" s="8"/>
      <c r="F57" s="8"/>
      <c r="G57" s="8"/>
      <c r="H57" s="8"/>
      <c r="I57" s="8"/>
      <c r="J57" s="9"/>
    </row>
  </sheetData>
  <sheetProtection/>
  <mergeCells count="7">
    <mergeCell ref="G53:I53"/>
    <mergeCell ref="G54:I54"/>
    <mergeCell ref="B4:J4"/>
    <mergeCell ref="G14:I14"/>
    <mergeCell ref="E14:E15"/>
    <mergeCell ref="D14:D15"/>
    <mergeCell ref="D45:F4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7"/>
  <sheetViews>
    <sheetView zoomScale="80" zoomScaleNormal="80" zoomScalePageLayoutView="0" workbookViewId="0" topLeftCell="A1">
      <selection activeCell="L32" sqref="L32"/>
    </sheetView>
  </sheetViews>
  <sheetFormatPr defaultColWidth="9.140625" defaultRowHeight="12.75"/>
  <cols>
    <col min="1" max="1" width="4.140625" style="447" customWidth="1"/>
    <col min="2" max="2" width="3.7109375" style="446" customWidth="1"/>
    <col min="3" max="3" width="2.7109375" style="446" customWidth="1"/>
    <col min="4" max="4" width="4.00390625" style="446" customWidth="1"/>
    <col min="5" max="5" width="40.57421875" style="447" customWidth="1"/>
    <col min="6" max="6" width="8.28125" style="447" customWidth="1"/>
    <col min="7" max="8" width="15.7109375" style="292" customWidth="1"/>
    <col min="9" max="9" width="4.8515625" style="447" customWidth="1"/>
    <col min="10" max="10" width="5.7109375" style="447" customWidth="1"/>
    <col min="11" max="11" width="9.7109375" style="447" customWidth="1"/>
    <col min="12" max="12" width="10.8515625" style="447" bestFit="1" customWidth="1"/>
    <col min="13" max="13" width="16.28125" style="447" bestFit="1" customWidth="1"/>
    <col min="14" max="14" width="12.421875" style="447" bestFit="1" customWidth="1"/>
    <col min="15" max="15" width="9.8515625" style="447" bestFit="1" customWidth="1"/>
    <col min="16" max="17" width="12.421875" style="447" bestFit="1" customWidth="1"/>
    <col min="18" max="18" width="10.8515625" style="447" bestFit="1" customWidth="1"/>
    <col min="19" max="19" width="10.57421875" style="447" bestFit="1" customWidth="1"/>
    <col min="20" max="20" width="12.421875" style="447" bestFit="1" customWidth="1"/>
    <col min="21" max="16384" width="9.140625" style="447" customWidth="1"/>
  </cols>
  <sheetData>
    <row r="1" spans="2:23" s="419" customFormat="1" ht="15" customHeight="1">
      <c r="B1" s="301"/>
      <c r="C1" s="417"/>
      <c r="D1" s="417"/>
      <c r="E1" s="418"/>
      <c r="G1" s="283"/>
      <c r="H1" s="283"/>
      <c r="W1" s="420"/>
    </row>
    <row r="2" spans="2:8" s="421" customFormat="1" ht="18" customHeight="1">
      <c r="B2" s="510" t="s">
        <v>425</v>
      </c>
      <c r="C2" s="510"/>
      <c r="D2" s="510"/>
      <c r="E2" s="510"/>
      <c r="F2" s="510"/>
      <c r="G2" s="510"/>
      <c r="H2" s="510"/>
    </row>
    <row r="3" spans="2:8" s="423" customFormat="1" ht="6.75" customHeight="1">
      <c r="B3" s="422"/>
      <c r="C3" s="422"/>
      <c r="D3" s="422"/>
      <c r="G3" s="284"/>
      <c r="H3" s="284"/>
    </row>
    <row r="4" spans="2:8" s="423" customFormat="1" ht="12" customHeight="1">
      <c r="B4" s="514" t="s">
        <v>2</v>
      </c>
      <c r="C4" s="516" t="s">
        <v>8</v>
      </c>
      <c r="D4" s="517"/>
      <c r="E4" s="518"/>
      <c r="F4" s="514" t="s">
        <v>9</v>
      </c>
      <c r="G4" s="285" t="s">
        <v>147</v>
      </c>
      <c r="H4" s="285" t="s">
        <v>147</v>
      </c>
    </row>
    <row r="5" spans="2:8" s="423" customFormat="1" ht="12" customHeight="1">
      <c r="B5" s="515"/>
      <c r="C5" s="519"/>
      <c r="D5" s="520"/>
      <c r="E5" s="521"/>
      <c r="F5" s="515"/>
      <c r="G5" s="286" t="s">
        <v>148</v>
      </c>
      <c r="H5" s="287" t="s">
        <v>163</v>
      </c>
    </row>
    <row r="6" spans="2:8" s="427" customFormat="1" ht="24.75" customHeight="1">
      <c r="B6" s="424" t="s">
        <v>3</v>
      </c>
      <c r="C6" s="511" t="s">
        <v>164</v>
      </c>
      <c r="D6" s="512"/>
      <c r="E6" s="513"/>
      <c r="F6" s="426"/>
      <c r="G6" s="288">
        <f>G7+G10+G11+G19+G27+G28+G29</f>
        <v>21730139</v>
      </c>
      <c r="H6" s="288">
        <v>15929519.17</v>
      </c>
    </row>
    <row r="7" spans="2:8" s="427" customFormat="1" ht="16.5" customHeight="1">
      <c r="B7" s="428"/>
      <c r="C7" s="425">
        <v>1</v>
      </c>
      <c r="D7" s="416" t="s">
        <v>10</v>
      </c>
      <c r="E7" s="429"/>
      <c r="F7" s="430">
        <v>1</v>
      </c>
      <c r="G7" s="289">
        <f>SUM(G8:G9)</f>
        <v>382522</v>
      </c>
      <c r="H7" s="289">
        <v>118445.17</v>
      </c>
    </row>
    <row r="8" spans="2:8" s="435" customFormat="1" ht="16.5" customHeight="1">
      <c r="B8" s="428"/>
      <c r="C8" s="425"/>
      <c r="D8" s="431" t="s">
        <v>116</v>
      </c>
      <c r="E8" s="432" t="s">
        <v>29</v>
      </c>
      <c r="F8" s="433"/>
      <c r="G8" s="434">
        <f>142100+7604</f>
        <v>149704</v>
      </c>
      <c r="H8" s="282">
        <v>3587.9700000000003</v>
      </c>
    </row>
    <row r="9" spans="2:8" s="435" customFormat="1" ht="16.5" customHeight="1">
      <c r="B9" s="436"/>
      <c r="C9" s="425"/>
      <c r="D9" s="431" t="s">
        <v>116</v>
      </c>
      <c r="E9" s="432" t="s">
        <v>30</v>
      </c>
      <c r="F9" s="433"/>
      <c r="G9" s="434">
        <v>232818</v>
      </c>
      <c r="H9" s="282">
        <v>114857.2</v>
      </c>
    </row>
    <row r="10" spans="2:8" s="427" customFormat="1" ht="16.5" customHeight="1">
      <c r="B10" s="436"/>
      <c r="C10" s="425">
        <v>2</v>
      </c>
      <c r="D10" s="416" t="s">
        <v>150</v>
      </c>
      <c r="E10" s="429"/>
      <c r="F10" s="430"/>
      <c r="G10" s="289">
        <v>0</v>
      </c>
      <c r="H10" s="289">
        <v>0</v>
      </c>
    </row>
    <row r="11" spans="2:13" s="427" customFormat="1" ht="16.5" customHeight="1">
      <c r="B11" s="428"/>
      <c r="C11" s="425">
        <v>3</v>
      </c>
      <c r="D11" s="416" t="s">
        <v>151</v>
      </c>
      <c r="E11" s="429"/>
      <c r="F11" s="430">
        <v>2</v>
      </c>
      <c r="G11" s="289">
        <f>SUM(G12:G18)</f>
        <v>15288380</v>
      </c>
      <c r="H11" s="289">
        <v>9597262</v>
      </c>
      <c r="L11" s="437"/>
      <c r="M11" s="437"/>
    </row>
    <row r="12" spans="2:8" s="435" customFormat="1" ht="16.5" customHeight="1">
      <c r="B12" s="428"/>
      <c r="C12" s="438"/>
      <c r="D12" s="431" t="s">
        <v>116</v>
      </c>
      <c r="E12" s="432" t="s">
        <v>152</v>
      </c>
      <c r="F12" s="433"/>
      <c r="G12" s="434">
        <v>15288380</v>
      </c>
      <c r="H12" s="282">
        <v>2400804</v>
      </c>
    </row>
    <row r="13" spans="2:12" s="435" customFormat="1" ht="16.5" customHeight="1">
      <c r="B13" s="436"/>
      <c r="C13" s="439"/>
      <c r="D13" s="440" t="s">
        <v>116</v>
      </c>
      <c r="E13" s="432" t="s">
        <v>117</v>
      </c>
      <c r="F13" s="433"/>
      <c r="G13" s="282"/>
      <c r="H13" s="282">
        <v>6760000</v>
      </c>
      <c r="L13" s="441"/>
    </row>
    <row r="14" spans="2:13" s="435" customFormat="1" ht="16.5" customHeight="1">
      <c r="B14" s="436"/>
      <c r="C14" s="439"/>
      <c r="D14" s="440" t="s">
        <v>116</v>
      </c>
      <c r="E14" s="432" t="s">
        <v>118</v>
      </c>
      <c r="F14" s="433"/>
      <c r="G14" s="282"/>
      <c r="H14" s="282">
        <v>350226</v>
      </c>
      <c r="L14" s="441"/>
      <c r="M14" s="441"/>
    </row>
    <row r="15" spans="2:14" s="435" customFormat="1" ht="16.5" customHeight="1">
      <c r="B15" s="436"/>
      <c r="C15" s="439"/>
      <c r="D15" s="440" t="s">
        <v>116</v>
      </c>
      <c r="E15" s="432" t="s">
        <v>119</v>
      </c>
      <c r="F15" s="433"/>
      <c r="G15" s="282"/>
      <c r="H15" s="282">
        <v>86232</v>
      </c>
      <c r="M15" s="441"/>
      <c r="N15" s="441"/>
    </row>
    <row r="16" spans="2:8" s="435" customFormat="1" ht="16.5" customHeight="1">
      <c r="B16" s="436"/>
      <c r="C16" s="439"/>
      <c r="D16" s="440" t="s">
        <v>116</v>
      </c>
      <c r="E16" s="432" t="s">
        <v>122</v>
      </c>
      <c r="F16" s="433"/>
      <c r="G16" s="282"/>
      <c r="H16" s="282"/>
    </row>
    <row r="17" spans="2:8" s="435" customFormat="1" ht="16.5" customHeight="1">
      <c r="B17" s="436"/>
      <c r="C17" s="439"/>
      <c r="D17" s="440" t="s">
        <v>116</v>
      </c>
      <c r="E17" s="432"/>
      <c r="F17" s="433"/>
      <c r="G17" s="282"/>
      <c r="H17" s="282"/>
    </row>
    <row r="18" spans="2:8" s="435" customFormat="1" ht="16.5" customHeight="1">
      <c r="B18" s="436"/>
      <c r="C18" s="439"/>
      <c r="D18" s="440" t="s">
        <v>116</v>
      </c>
      <c r="E18" s="432"/>
      <c r="F18" s="433"/>
      <c r="G18" s="282"/>
      <c r="H18" s="282"/>
    </row>
    <row r="19" spans="2:12" s="427" customFormat="1" ht="16.5" customHeight="1">
      <c r="B19" s="436"/>
      <c r="C19" s="425">
        <v>4</v>
      </c>
      <c r="D19" s="416" t="s">
        <v>11</v>
      </c>
      <c r="E19" s="429"/>
      <c r="F19" s="430">
        <v>3</v>
      </c>
      <c r="G19" s="289">
        <f>SUM(G20:G26)</f>
        <v>6059237</v>
      </c>
      <c r="H19" s="289">
        <v>6213812</v>
      </c>
      <c r="L19" s="437"/>
    </row>
    <row r="20" spans="2:8" s="435" customFormat="1" ht="16.5" customHeight="1">
      <c r="B20" s="428"/>
      <c r="C20" s="438"/>
      <c r="D20" s="431" t="s">
        <v>116</v>
      </c>
      <c r="E20" s="432" t="s">
        <v>12</v>
      </c>
      <c r="F20" s="433"/>
      <c r="G20" s="282"/>
      <c r="H20" s="282"/>
    </row>
    <row r="21" spans="2:8" s="435" customFormat="1" ht="16.5" customHeight="1">
      <c r="B21" s="436"/>
      <c r="C21" s="439"/>
      <c r="D21" s="440" t="s">
        <v>116</v>
      </c>
      <c r="E21" s="432" t="s">
        <v>121</v>
      </c>
      <c r="F21" s="433"/>
      <c r="G21" s="434">
        <v>1737507</v>
      </c>
      <c r="H21" s="282">
        <v>1737507</v>
      </c>
    </row>
    <row r="22" spans="2:13" s="435" customFormat="1" ht="16.5" customHeight="1">
      <c r="B22" s="436"/>
      <c r="C22" s="439"/>
      <c r="D22" s="440" t="s">
        <v>116</v>
      </c>
      <c r="E22" s="432" t="s">
        <v>13</v>
      </c>
      <c r="F22" s="433"/>
      <c r="G22" s="282"/>
      <c r="H22" s="282"/>
      <c r="M22" s="437"/>
    </row>
    <row r="23" spans="2:8" s="435" customFormat="1" ht="16.5" customHeight="1">
      <c r="B23" s="436"/>
      <c r="C23" s="439"/>
      <c r="D23" s="440" t="s">
        <v>116</v>
      </c>
      <c r="E23" s="432" t="s">
        <v>153</v>
      </c>
      <c r="F23" s="433"/>
      <c r="G23" s="282"/>
      <c r="H23" s="282"/>
    </row>
    <row r="24" spans="2:8" s="435" customFormat="1" ht="16.5" customHeight="1">
      <c r="B24" s="436"/>
      <c r="C24" s="439"/>
      <c r="D24" s="440" t="s">
        <v>116</v>
      </c>
      <c r="E24" s="432" t="s">
        <v>14</v>
      </c>
      <c r="F24" s="433"/>
      <c r="G24" s="434">
        <v>3903360</v>
      </c>
      <c r="H24" s="282">
        <v>4057935</v>
      </c>
    </row>
    <row r="25" spans="2:8" s="435" customFormat="1" ht="16.5" customHeight="1">
      <c r="B25" s="436"/>
      <c r="C25" s="439"/>
      <c r="D25" s="440" t="s">
        <v>116</v>
      </c>
      <c r="E25" s="432" t="s">
        <v>15</v>
      </c>
      <c r="F25" s="433"/>
      <c r="G25" s="434">
        <v>418370</v>
      </c>
      <c r="H25" s="282">
        <v>418370</v>
      </c>
    </row>
    <row r="26" spans="2:8" s="435" customFormat="1" ht="16.5" customHeight="1">
      <c r="B26" s="436"/>
      <c r="C26" s="439"/>
      <c r="D26" s="440" t="s">
        <v>116</v>
      </c>
      <c r="E26" s="432"/>
      <c r="F26" s="433"/>
      <c r="G26" s="282"/>
      <c r="H26" s="282"/>
    </row>
    <row r="27" spans="2:8" s="427" customFormat="1" ht="16.5" customHeight="1">
      <c r="B27" s="436"/>
      <c r="C27" s="425">
        <v>5</v>
      </c>
      <c r="D27" s="416" t="s">
        <v>154</v>
      </c>
      <c r="E27" s="429"/>
      <c r="F27" s="430"/>
      <c r="G27" s="289">
        <v>0</v>
      </c>
      <c r="H27" s="289">
        <v>0</v>
      </c>
    </row>
    <row r="28" spans="2:8" s="427" customFormat="1" ht="16.5" customHeight="1">
      <c r="B28" s="428"/>
      <c r="C28" s="425">
        <v>6</v>
      </c>
      <c r="D28" s="416" t="s">
        <v>155</v>
      </c>
      <c r="E28" s="429"/>
      <c r="F28" s="430"/>
      <c r="G28" s="289">
        <v>0</v>
      </c>
      <c r="H28" s="289">
        <v>0</v>
      </c>
    </row>
    <row r="29" spans="2:8" s="427" customFormat="1" ht="16.5" customHeight="1">
      <c r="B29" s="428"/>
      <c r="C29" s="425">
        <v>7</v>
      </c>
      <c r="D29" s="416" t="s">
        <v>16</v>
      </c>
      <c r="E29" s="429"/>
      <c r="F29" s="430"/>
      <c r="G29" s="289">
        <v>0</v>
      </c>
      <c r="H29" s="289">
        <v>0</v>
      </c>
    </row>
    <row r="30" spans="2:8" s="427" customFormat="1" ht="16.5" customHeight="1">
      <c r="B30" s="428"/>
      <c r="C30" s="425"/>
      <c r="D30" s="431" t="s">
        <v>116</v>
      </c>
      <c r="E30" s="429" t="s">
        <v>156</v>
      </c>
      <c r="F30" s="430"/>
      <c r="G30" s="290"/>
      <c r="H30" s="290"/>
    </row>
    <row r="31" spans="2:8" s="427" customFormat="1" ht="16.5" customHeight="1">
      <c r="B31" s="428"/>
      <c r="C31" s="425"/>
      <c r="D31" s="431" t="s">
        <v>116</v>
      </c>
      <c r="E31" s="429"/>
      <c r="F31" s="430"/>
      <c r="G31" s="290"/>
      <c r="H31" s="290"/>
    </row>
    <row r="32" spans="2:12" s="427" customFormat="1" ht="24.75" customHeight="1">
      <c r="B32" s="442" t="s">
        <v>4</v>
      </c>
      <c r="C32" s="511" t="s">
        <v>17</v>
      </c>
      <c r="D32" s="512"/>
      <c r="E32" s="513"/>
      <c r="F32" s="430"/>
      <c r="G32" s="289">
        <f>G34+G40+G41+G42+G43</f>
        <v>35755351</v>
      </c>
      <c r="H32" s="289">
        <v>19383290</v>
      </c>
      <c r="L32" s="437"/>
    </row>
    <row r="33" spans="2:8" s="427" customFormat="1" ht="16.5" customHeight="1">
      <c r="B33" s="428"/>
      <c r="C33" s="425">
        <v>1</v>
      </c>
      <c r="D33" s="416" t="s">
        <v>18</v>
      </c>
      <c r="E33" s="429"/>
      <c r="F33" s="430"/>
      <c r="G33" s="290">
        <v>0</v>
      </c>
      <c r="H33" s="290">
        <v>0</v>
      </c>
    </row>
    <row r="34" spans="2:8" s="427" customFormat="1" ht="16.5" customHeight="1">
      <c r="B34" s="428"/>
      <c r="C34" s="425">
        <v>2</v>
      </c>
      <c r="D34" s="416" t="s">
        <v>19</v>
      </c>
      <c r="E34" s="443"/>
      <c r="F34" s="430">
        <v>4</v>
      </c>
      <c r="G34" s="289">
        <f>SUM(G35:G39)</f>
        <v>20052951</v>
      </c>
      <c r="H34" s="289">
        <v>19383290</v>
      </c>
    </row>
    <row r="35" spans="2:8" s="435" customFormat="1" ht="16.5" customHeight="1">
      <c r="B35" s="428"/>
      <c r="C35" s="438"/>
      <c r="D35" s="431" t="s">
        <v>116</v>
      </c>
      <c r="E35" s="432" t="s">
        <v>24</v>
      </c>
      <c r="F35" s="433"/>
      <c r="G35" s="282"/>
      <c r="H35" s="282"/>
    </row>
    <row r="36" spans="2:8" s="435" customFormat="1" ht="16.5" customHeight="1">
      <c r="B36" s="436"/>
      <c r="C36" s="439"/>
      <c r="D36" s="440" t="s">
        <v>116</v>
      </c>
      <c r="E36" s="432" t="s">
        <v>5</v>
      </c>
      <c r="F36" s="433"/>
      <c r="G36" s="282"/>
      <c r="H36" s="282"/>
    </row>
    <row r="37" spans="2:13" s="435" customFormat="1" ht="16.5" customHeight="1">
      <c r="B37" s="436"/>
      <c r="C37" s="439"/>
      <c r="D37" s="440" t="s">
        <v>116</v>
      </c>
      <c r="E37" s="432" t="s">
        <v>120</v>
      </c>
      <c r="F37" s="433"/>
      <c r="G37" s="434">
        <f>1562468+30975622-10552052-1710336-222751</f>
        <v>20052951</v>
      </c>
      <c r="H37" s="282">
        <v>19383290</v>
      </c>
      <c r="M37" s="441"/>
    </row>
    <row r="38" spans="2:8" s="435" customFormat="1" ht="16.5" customHeight="1">
      <c r="B38" s="436"/>
      <c r="C38" s="439"/>
      <c r="D38" s="440" t="s">
        <v>116</v>
      </c>
      <c r="E38" s="432" t="s">
        <v>363</v>
      </c>
      <c r="F38" s="433"/>
      <c r="G38" s="282"/>
      <c r="H38" s="282"/>
    </row>
    <row r="39" spans="2:8" s="435" customFormat="1" ht="16.5" customHeight="1">
      <c r="B39" s="436"/>
      <c r="C39" s="439"/>
      <c r="D39" s="440" t="s">
        <v>116</v>
      </c>
      <c r="E39" s="432" t="s">
        <v>128</v>
      </c>
      <c r="F39" s="433"/>
      <c r="G39" s="282"/>
      <c r="H39" s="282"/>
    </row>
    <row r="40" spans="2:8" s="427" customFormat="1" ht="16.5" customHeight="1">
      <c r="B40" s="436"/>
      <c r="C40" s="425">
        <v>3</v>
      </c>
      <c r="D40" s="416" t="s">
        <v>20</v>
      </c>
      <c r="E40" s="429"/>
      <c r="F40" s="430"/>
      <c r="G40" s="290"/>
      <c r="H40" s="290"/>
    </row>
    <row r="41" spans="2:8" s="427" customFormat="1" ht="16.5" customHeight="1">
      <c r="B41" s="428"/>
      <c r="C41" s="425">
        <v>4</v>
      </c>
      <c r="D41" s="416" t="s">
        <v>21</v>
      </c>
      <c r="E41" s="429"/>
      <c r="F41" s="430"/>
      <c r="G41" s="288">
        <f>112000*140.2</f>
        <v>15702399.999999998</v>
      </c>
      <c r="H41" s="288"/>
    </row>
    <row r="42" spans="2:20" s="427" customFormat="1" ht="16.5" customHeight="1">
      <c r="B42" s="428"/>
      <c r="C42" s="425">
        <v>5</v>
      </c>
      <c r="D42" s="416" t="s">
        <v>22</v>
      </c>
      <c r="E42" s="429"/>
      <c r="F42" s="430"/>
      <c r="G42" s="290"/>
      <c r="H42" s="290"/>
      <c r="M42" s="309"/>
      <c r="N42" s="326"/>
      <c r="O42" s="326"/>
      <c r="P42" s="326"/>
      <c r="Q42" s="326"/>
      <c r="R42" s="326"/>
      <c r="S42" s="326"/>
      <c r="T42" s="326"/>
    </row>
    <row r="43" spans="2:8" s="427" customFormat="1" ht="16.5" customHeight="1">
      <c r="B43" s="428"/>
      <c r="C43" s="425">
        <v>6</v>
      </c>
      <c r="D43" s="416" t="s">
        <v>23</v>
      </c>
      <c r="E43" s="429"/>
      <c r="F43" s="430"/>
      <c r="G43" s="290"/>
      <c r="H43" s="290"/>
    </row>
    <row r="44" spans="2:8" s="427" customFormat="1" ht="30" customHeight="1">
      <c r="B44" s="430"/>
      <c r="C44" s="511" t="s">
        <v>50</v>
      </c>
      <c r="D44" s="512"/>
      <c r="E44" s="513"/>
      <c r="F44" s="430"/>
      <c r="G44" s="289">
        <f>G32+G6</f>
        <v>57485490</v>
      </c>
      <c r="H44" s="289">
        <v>35312809.17</v>
      </c>
    </row>
    <row r="45" spans="2:8" s="427" customFormat="1" ht="9.75" customHeight="1">
      <c r="B45" s="444"/>
      <c r="C45" s="444"/>
      <c r="D45" s="444"/>
      <c r="E45" s="444"/>
      <c r="F45" s="445"/>
      <c r="G45" s="291"/>
      <c r="H45" s="291"/>
    </row>
    <row r="46" spans="2:8" s="427" customFormat="1" ht="15.75" customHeight="1">
      <c r="B46" s="444"/>
      <c r="C46" s="444"/>
      <c r="D46" s="444"/>
      <c r="E46" s="444"/>
      <c r="F46" s="445"/>
      <c r="G46" s="291"/>
      <c r="H46" s="291"/>
    </row>
    <row r="47" ht="12.75">
      <c r="N47" s="448"/>
    </row>
  </sheetData>
  <sheetProtection/>
  <mergeCells count="7">
    <mergeCell ref="B2:H2"/>
    <mergeCell ref="C32:E32"/>
    <mergeCell ref="C44:E44"/>
    <mergeCell ref="F4:F5"/>
    <mergeCell ref="C4:E5"/>
    <mergeCell ref="B4:B5"/>
    <mergeCell ref="C6:E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4"/>
  <sheetViews>
    <sheetView zoomScale="80" zoomScaleNormal="80" zoomScalePageLayoutView="0" workbookViewId="0" topLeftCell="A16">
      <selection activeCell="G9" sqref="G9"/>
    </sheetView>
  </sheetViews>
  <sheetFormatPr defaultColWidth="9.140625" defaultRowHeight="12.75"/>
  <cols>
    <col min="1" max="1" width="5.421875" style="447" customWidth="1"/>
    <col min="2" max="2" width="3.7109375" style="446" customWidth="1"/>
    <col min="3" max="3" width="2.7109375" style="446" customWidth="1"/>
    <col min="4" max="4" width="4.00390625" style="446" customWidth="1"/>
    <col min="5" max="5" width="40.57421875" style="447" customWidth="1"/>
    <col min="6" max="6" width="8.28125" style="447" customWidth="1"/>
    <col min="7" max="7" width="16.00390625" style="292" customWidth="1"/>
    <col min="8" max="8" width="15.7109375" style="292" customWidth="1"/>
    <col min="9" max="9" width="1.421875" style="447" customWidth="1"/>
    <col min="10" max="10" width="9.8515625" style="447" bestFit="1" customWidth="1"/>
    <col min="11" max="11" width="10.8515625" style="447" bestFit="1" customWidth="1"/>
    <col min="12" max="16384" width="9.140625" style="447" customWidth="1"/>
  </cols>
  <sheetData>
    <row r="1" spans="2:8" s="419" customFormat="1" ht="16.5" customHeight="1">
      <c r="B1" s="301"/>
      <c r="C1" s="417"/>
      <c r="D1" s="417"/>
      <c r="E1" s="418"/>
      <c r="G1" s="283"/>
      <c r="H1" s="283"/>
    </row>
    <row r="2" spans="2:8" s="449" customFormat="1" ht="18" customHeight="1">
      <c r="B2" s="510" t="s">
        <v>425</v>
      </c>
      <c r="C2" s="510"/>
      <c r="D2" s="510"/>
      <c r="E2" s="510"/>
      <c r="F2" s="510"/>
      <c r="G2" s="510"/>
      <c r="H2" s="510"/>
    </row>
    <row r="3" spans="2:8" s="451" customFormat="1" ht="10.5" customHeight="1">
      <c r="B3" s="450"/>
      <c r="C3" s="450"/>
      <c r="D3" s="450"/>
      <c r="G3" s="293"/>
      <c r="H3" s="293"/>
    </row>
    <row r="4" spans="2:8" s="449" customFormat="1" ht="15.75" customHeight="1">
      <c r="B4" s="522" t="s">
        <v>2</v>
      </c>
      <c r="C4" s="524" t="s">
        <v>48</v>
      </c>
      <c r="D4" s="525"/>
      <c r="E4" s="526"/>
      <c r="F4" s="522" t="s">
        <v>9</v>
      </c>
      <c r="G4" s="294" t="s">
        <v>147</v>
      </c>
      <c r="H4" s="294" t="s">
        <v>147</v>
      </c>
    </row>
    <row r="5" spans="2:8" s="449" customFormat="1" ht="15.75" customHeight="1">
      <c r="B5" s="523"/>
      <c r="C5" s="527"/>
      <c r="D5" s="528"/>
      <c r="E5" s="529"/>
      <c r="F5" s="523"/>
      <c r="G5" s="295" t="s">
        <v>148</v>
      </c>
      <c r="H5" s="296" t="s">
        <v>163</v>
      </c>
    </row>
    <row r="6" spans="2:8" s="427" customFormat="1" ht="24.75" customHeight="1">
      <c r="B6" s="442" t="s">
        <v>3</v>
      </c>
      <c r="C6" s="511" t="s">
        <v>208</v>
      </c>
      <c r="D6" s="512"/>
      <c r="E6" s="513"/>
      <c r="F6" s="430"/>
      <c r="G6" s="297">
        <f>G7+G8+G11+G22+G23</f>
        <v>35297894.7</v>
      </c>
      <c r="H6" s="297">
        <f>H7+H8+H11+H22+H23</f>
        <v>24378091.839999996</v>
      </c>
    </row>
    <row r="7" spans="2:8" s="427" customFormat="1" ht="15.75" customHeight="1">
      <c r="B7" s="428"/>
      <c r="C7" s="425">
        <v>1</v>
      </c>
      <c r="D7" s="416" t="s">
        <v>25</v>
      </c>
      <c r="E7" s="429"/>
      <c r="F7" s="430"/>
      <c r="G7" s="297">
        <v>0</v>
      </c>
      <c r="H7" s="297">
        <v>0</v>
      </c>
    </row>
    <row r="8" spans="2:8" s="427" customFormat="1" ht="15.75" customHeight="1">
      <c r="B8" s="428"/>
      <c r="C8" s="425">
        <v>2</v>
      </c>
      <c r="D8" s="416" t="s">
        <v>26</v>
      </c>
      <c r="E8" s="429"/>
      <c r="F8" s="430"/>
      <c r="G8" s="297">
        <f>G9+G10</f>
        <v>7192188</v>
      </c>
      <c r="H8" s="297">
        <f>H9+H10</f>
        <v>7135362.33</v>
      </c>
    </row>
    <row r="9" spans="2:11" s="435" customFormat="1" ht="15.75" customHeight="1">
      <c r="B9" s="428"/>
      <c r="C9" s="438"/>
      <c r="D9" s="431" t="s">
        <v>116</v>
      </c>
      <c r="E9" s="432" t="s">
        <v>123</v>
      </c>
      <c r="F9" s="433"/>
      <c r="G9" s="453">
        <f>7190722+1466</f>
        <v>7192188</v>
      </c>
      <c r="H9" s="298">
        <v>7135362.33</v>
      </c>
      <c r="J9" s="441"/>
      <c r="K9" s="454"/>
    </row>
    <row r="10" spans="2:8" s="435" customFormat="1" ht="15.75" customHeight="1">
      <c r="B10" s="436"/>
      <c r="C10" s="439"/>
      <c r="D10" s="440" t="s">
        <v>116</v>
      </c>
      <c r="E10" s="432" t="s">
        <v>149</v>
      </c>
      <c r="F10" s="433"/>
      <c r="G10" s="298"/>
      <c r="H10" s="298"/>
    </row>
    <row r="11" spans="2:11" s="427" customFormat="1" ht="15.75" customHeight="1">
      <c r="B11" s="436"/>
      <c r="C11" s="425">
        <v>3</v>
      </c>
      <c r="D11" s="416" t="s">
        <v>27</v>
      </c>
      <c r="E11" s="429"/>
      <c r="F11" s="430"/>
      <c r="G11" s="297">
        <f>SUM(G12:G21)</f>
        <v>28105706.7</v>
      </c>
      <c r="H11" s="297">
        <f>SUM(H12:H21)</f>
        <v>17242729.509999998</v>
      </c>
      <c r="J11" s="437"/>
      <c r="K11" s="437"/>
    </row>
    <row r="12" spans="2:8" s="435" customFormat="1" ht="15.75" customHeight="1">
      <c r="B12" s="428"/>
      <c r="C12" s="438"/>
      <c r="D12" s="431" t="s">
        <v>116</v>
      </c>
      <c r="E12" s="432" t="s">
        <v>157</v>
      </c>
      <c r="F12" s="433">
        <v>5</v>
      </c>
      <c r="G12" s="453">
        <v>3997493.7</v>
      </c>
      <c r="H12" s="298">
        <v>3044540.51</v>
      </c>
    </row>
    <row r="13" spans="2:8" s="435" customFormat="1" ht="15.75" customHeight="1">
      <c r="B13" s="436"/>
      <c r="C13" s="439"/>
      <c r="D13" s="440" t="s">
        <v>116</v>
      </c>
      <c r="E13" s="432" t="s">
        <v>158</v>
      </c>
      <c r="F13" s="433"/>
      <c r="G13" s="453">
        <v>1082105</v>
      </c>
      <c r="H13" s="298">
        <v>226291</v>
      </c>
    </row>
    <row r="14" spans="2:8" s="435" customFormat="1" ht="15.75" customHeight="1">
      <c r="B14" s="436"/>
      <c r="C14" s="439"/>
      <c r="D14" s="440" t="s">
        <v>116</v>
      </c>
      <c r="E14" s="432" t="s">
        <v>124</v>
      </c>
      <c r="F14" s="433"/>
      <c r="G14" s="453">
        <v>66273</v>
      </c>
      <c r="H14" s="298">
        <v>77808</v>
      </c>
    </row>
    <row r="15" spans="2:8" s="435" customFormat="1" ht="15.75" customHeight="1">
      <c r="B15" s="436"/>
      <c r="C15" s="439"/>
      <c r="D15" s="440" t="s">
        <v>116</v>
      </c>
      <c r="E15" s="432" t="s">
        <v>125</v>
      </c>
      <c r="F15" s="433"/>
      <c r="G15" s="453">
        <v>9513</v>
      </c>
      <c r="H15" s="298">
        <v>21888</v>
      </c>
    </row>
    <row r="16" spans="2:8" s="435" customFormat="1" ht="15.75" customHeight="1">
      <c r="B16" s="436"/>
      <c r="C16" s="439"/>
      <c r="D16" s="440" t="s">
        <v>116</v>
      </c>
      <c r="E16" s="432" t="s">
        <v>126</v>
      </c>
      <c r="F16" s="433"/>
      <c r="G16" s="453">
        <v>657494</v>
      </c>
      <c r="H16" s="298"/>
    </row>
    <row r="17" spans="2:13" s="435" customFormat="1" ht="15.75" customHeight="1">
      <c r="B17" s="436"/>
      <c r="C17" s="439"/>
      <c r="D17" s="440" t="s">
        <v>116</v>
      </c>
      <c r="E17" s="432" t="s">
        <v>127</v>
      </c>
      <c r="F17" s="433"/>
      <c r="G17" s="434">
        <f>+-680557-1493547-808542+3149002</f>
        <v>166356</v>
      </c>
      <c r="H17" s="282"/>
      <c r="J17" s="441"/>
      <c r="K17" s="441"/>
      <c r="M17" s="441"/>
    </row>
    <row r="18" spans="2:8" s="435" customFormat="1" ht="15.75" customHeight="1">
      <c r="B18" s="436"/>
      <c r="C18" s="439"/>
      <c r="D18" s="440" t="s">
        <v>116</v>
      </c>
      <c r="E18" s="432" t="s">
        <v>203</v>
      </c>
      <c r="F18" s="433"/>
      <c r="G18" s="298"/>
      <c r="H18" s="298"/>
    </row>
    <row r="19" spans="2:8" s="435" customFormat="1" ht="15.75" customHeight="1">
      <c r="B19" s="436"/>
      <c r="C19" s="439"/>
      <c r="D19" s="440" t="s">
        <v>116</v>
      </c>
      <c r="E19" s="432" t="s">
        <v>437</v>
      </c>
      <c r="F19" s="433"/>
      <c r="G19" s="453">
        <v>298346</v>
      </c>
      <c r="H19" s="298"/>
    </row>
    <row r="20" spans="2:8" s="435" customFormat="1" ht="15.75" customHeight="1">
      <c r="B20" s="436"/>
      <c r="C20" s="439"/>
      <c r="D20" s="440" t="s">
        <v>116</v>
      </c>
      <c r="E20" s="432" t="s">
        <v>130</v>
      </c>
      <c r="F20" s="433"/>
      <c r="G20" s="298"/>
      <c r="H20" s="298"/>
    </row>
    <row r="21" spans="2:8" s="435" customFormat="1" ht="15.75" customHeight="1">
      <c r="B21" s="436"/>
      <c r="C21" s="439"/>
      <c r="D21" s="440" t="s">
        <v>116</v>
      </c>
      <c r="E21" s="432" t="s">
        <v>129</v>
      </c>
      <c r="F21" s="433"/>
      <c r="G21" s="453">
        <f>+-14300+3304888+3585565+503329-1452567+198812+15702400-1</f>
        <v>21828126</v>
      </c>
      <c r="H21" s="298">
        <f>5572537+503329+6745700+1050636</f>
        <v>13872202</v>
      </c>
    </row>
    <row r="22" spans="2:8" s="427" customFormat="1" ht="15.75" customHeight="1">
      <c r="B22" s="436"/>
      <c r="C22" s="425">
        <v>4</v>
      </c>
      <c r="D22" s="416" t="s">
        <v>28</v>
      </c>
      <c r="E22" s="429"/>
      <c r="F22" s="430"/>
      <c r="G22" s="299"/>
      <c r="H22" s="299"/>
    </row>
    <row r="23" spans="2:8" s="427" customFormat="1" ht="15.75" customHeight="1">
      <c r="B23" s="428"/>
      <c r="C23" s="425">
        <v>5</v>
      </c>
      <c r="D23" s="416" t="s">
        <v>159</v>
      </c>
      <c r="E23" s="429"/>
      <c r="F23" s="430"/>
      <c r="G23" s="299"/>
      <c r="H23" s="299"/>
    </row>
    <row r="24" spans="2:8" s="427" customFormat="1" ht="24.75" customHeight="1">
      <c r="B24" s="442" t="s">
        <v>4</v>
      </c>
      <c r="C24" s="511" t="s">
        <v>209</v>
      </c>
      <c r="D24" s="512"/>
      <c r="E24" s="513"/>
      <c r="F24" s="430">
        <v>6</v>
      </c>
      <c r="G24" s="297">
        <f>G25+G28+G29+G30</f>
        <v>807386</v>
      </c>
      <c r="H24" s="297">
        <f>H25+H28+H29+H30</f>
        <v>773282.34</v>
      </c>
    </row>
    <row r="25" spans="2:8" s="427" customFormat="1" ht="15.75" customHeight="1">
      <c r="B25" s="428"/>
      <c r="C25" s="425">
        <v>1</v>
      </c>
      <c r="D25" s="416" t="s">
        <v>33</v>
      </c>
      <c r="E25" s="443"/>
      <c r="F25" s="430"/>
      <c r="G25" s="297">
        <f>G26+G27</f>
        <v>807386</v>
      </c>
      <c r="H25" s="297">
        <f>H26+H27</f>
        <v>773282.34</v>
      </c>
    </row>
    <row r="26" spans="2:8" s="435" customFormat="1" ht="15.75" customHeight="1">
      <c r="B26" s="428"/>
      <c r="C26" s="438"/>
      <c r="D26" s="431" t="s">
        <v>116</v>
      </c>
      <c r="E26" s="432" t="s">
        <v>34</v>
      </c>
      <c r="F26" s="433"/>
      <c r="G26" s="453">
        <v>807386</v>
      </c>
      <c r="H26" s="298">
        <f>1254987.49-481705.15</f>
        <v>773282.34</v>
      </c>
    </row>
    <row r="27" spans="2:8" s="435" customFormat="1" ht="15.75" customHeight="1">
      <c r="B27" s="436"/>
      <c r="C27" s="439"/>
      <c r="D27" s="440" t="s">
        <v>116</v>
      </c>
      <c r="E27" s="432" t="s">
        <v>31</v>
      </c>
      <c r="F27" s="433"/>
      <c r="G27" s="298"/>
      <c r="H27" s="298"/>
    </row>
    <row r="28" spans="2:8" s="427" customFormat="1" ht="15.75" customHeight="1">
      <c r="B28" s="436"/>
      <c r="C28" s="425">
        <v>2</v>
      </c>
      <c r="D28" s="416" t="s">
        <v>35</v>
      </c>
      <c r="E28" s="429"/>
      <c r="F28" s="430"/>
      <c r="G28" s="297"/>
      <c r="H28" s="297"/>
    </row>
    <row r="29" spans="2:8" s="427" customFormat="1" ht="15.75" customHeight="1">
      <c r="B29" s="428"/>
      <c r="C29" s="425">
        <v>3</v>
      </c>
      <c r="D29" s="416" t="s">
        <v>28</v>
      </c>
      <c r="E29" s="429"/>
      <c r="F29" s="430"/>
      <c r="G29" s="297">
        <v>0</v>
      </c>
      <c r="H29" s="297">
        <v>0</v>
      </c>
    </row>
    <row r="30" spans="2:8" s="427" customFormat="1" ht="15.75" customHeight="1">
      <c r="B30" s="428"/>
      <c r="C30" s="425">
        <v>4</v>
      </c>
      <c r="D30" s="416" t="s">
        <v>36</v>
      </c>
      <c r="E30" s="429"/>
      <c r="F30" s="430"/>
      <c r="G30" s="297">
        <v>0</v>
      </c>
      <c r="H30" s="297">
        <v>0</v>
      </c>
    </row>
    <row r="31" spans="2:8" s="427" customFormat="1" ht="24.75" customHeight="1">
      <c r="B31" s="428"/>
      <c r="C31" s="511" t="s">
        <v>210</v>
      </c>
      <c r="D31" s="512"/>
      <c r="E31" s="513"/>
      <c r="F31" s="430"/>
      <c r="G31" s="297">
        <f>G6+G24</f>
        <v>36105280.7</v>
      </c>
      <c r="H31" s="297">
        <f>H6+H24</f>
        <v>25151374.179999996</v>
      </c>
    </row>
    <row r="32" spans="2:8" s="427" customFormat="1" ht="24.75" customHeight="1">
      <c r="B32" s="442" t="s">
        <v>37</v>
      </c>
      <c r="C32" s="511" t="s">
        <v>38</v>
      </c>
      <c r="D32" s="512"/>
      <c r="E32" s="513"/>
      <c r="F32" s="430"/>
      <c r="G32" s="297">
        <f>SUM(G33:G42)</f>
        <v>21380208.96</v>
      </c>
      <c r="H32" s="297">
        <f>SUM(H33:H42)</f>
        <v>10161435.11</v>
      </c>
    </row>
    <row r="33" spans="2:8" s="427" customFormat="1" ht="15.75" customHeight="1">
      <c r="B33" s="428"/>
      <c r="C33" s="425">
        <v>1</v>
      </c>
      <c r="D33" s="416" t="s">
        <v>39</v>
      </c>
      <c r="E33" s="429"/>
      <c r="F33" s="430"/>
      <c r="G33" s="299"/>
      <c r="H33" s="299"/>
    </row>
    <row r="34" spans="2:8" s="427" customFormat="1" ht="15.75" customHeight="1">
      <c r="B34" s="428"/>
      <c r="C34" s="455">
        <v>2</v>
      </c>
      <c r="D34" s="416" t="s">
        <v>40</v>
      </c>
      <c r="E34" s="429"/>
      <c r="F34" s="430"/>
      <c r="G34" s="299"/>
      <c r="H34" s="299"/>
    </row>
    <row r="35" spans="2:8" s="427" customFormat="1" ht="15.75" customHeight="1">
      <c r="B35" s="428"/>
      <c r="C35" s="425">
        <v>3</v>
      </c>
      <c r="D35" s="416" t="s">
        <v>41</v>
      </c>
      <c r="E35" s="429"/>
      <c r="F35" s="430"/>
      <c r="G35" s="456">
        <v>9700000</v>
      </c>
      <c r="H35" s="299">
        <v>9700000</v>
      </c>
    </row>
    <row r="36" spans="2:8" s="427" customFormat="1" ht="15.75" customHeight="1">
      <c r="B36" s="428"/>
      <c r="C36" s="455">
        <v>4</v>
      </c>
      <c r="D36" s="416" t="s">
        <v>42</v>
      </c>
      <c r="E36" s="429"/>
      <c r="F36" s="430"/>
      <c r="G36" s="299"/>
      <c r="H36" s="299"/>
    </row>
    <row r="37" spans="2:8" s="427" customFormat="1" ht="15.75" customHeight="1">
      <c r="B37" s="428"/>
      <c r="C37" s="425">
        <v>5</v>
      </c>
      <c r="D37" s="416" t="s">
        <v>131</v>
      </c>
      <c r="E37" s="429"/>
      <c r="F37" s="430"/>
      <c r="G37" s="299"/>
      <c r="H37" s="299"/>
    </row>
    <row r="38" spans="2:8" s="427" customFormat="1" ht="15.75" customHeight="1">
      <c r="B38" s="428"/>
      <c r="C38" s="455">
        <v>6</v>
      </c>
      <c r="D38" s="416" t="s">
        <v>43</v>
      </c>
      <c r="E38" s="429"/>
      <c r="F38" s="430"/>
      <c r="G38" s="299"/>
      <c r="H38" s="299"/>
    </row>
    <row r="39" spans="2:8" s="427" customFormat="1" ht="15.75" customHeight="1">
      <c r="B39" s="428"/>
      <c r="C39" s="425">
        <v>7</v>
      </c>
      <c r="D39" s="416" t="s">
        <v>44</v>
      </c>
      <c r="E39" s="429"/>
      <c r="F39" s="430"/>
      <c r="G39" s="456">
        <v>22020</v>
      </c>
      <c r="H39" s="299">
        <v>22020</v>
      </c>
    </row>
    <row r="40" spans="2:8" s="427" customFormat="1" ht="15.75" customHeight="1">
      <c r="B40" s="428"/>
      <c r="C40" s="455">
        <v>8</v>
      </c>
      <c r="D40" s="416" t="s">
        <v>45</v>
      </c>
      <c r="E40" s="429"/>
      <c r="F40" s="430"/>
      <c r="G40" s="299"/>
      <c r="H40" s="299"/>
    </row>
    <row r="41" spans="2:8" s="427" customFormat="1" ht="15.75" customHeight="1">
      <c r="B41" s="428"/>
      <c r="C41" s="425">
        <v>9</v>
      </c>
      <c r="D41" s="416" t="s">
        <v>46</v>
      </c>
      <c r="E41" s="429"/>
      <c r="F41" s="430">
        <v>7</v>
      </c>
      <c r="G41" s="456">
        <v>439415</v>
      </c>
      <c r="H41" s="299">
        <v>322088</v>
      </c>
    </row>
    <row r="42" spans="2:11" s="427" customFormat="1" ht="15.75" customHeight="1">
      <c r="B42" s="428"/>
      <c r="C42" s="455">
        <v>10</v>
      </c>
      <c r="D42" s="416" t="s">
        <v>47</v>
      </c>
      <c r="E42" s="429"/>
      <c r="F42" s="430"/>
      <c r="G42" s="456">
        <f>+'Rez.1'!F28</f>
        <v>11218773.96</v>
      </c>
      <c r="H42" s="299">
        <f>'Rez.1'!G28</f>
        <v>117327.1099999994</v>
      </c>
      <c r="K42" s="457"/>
    </row>
    <row r="43" spans="2:11" s="427" customFormat="1" ht="24.75" customHeight="1">
      <c r="B43" s="428"/>
      <c r="C43" s="511" t="s">
        <v>49</v>
      </c>
      <c r="D43" s="512"/>
      <c r="E43" s="513"/>
      <c r="F43" s="430"/>
      <c r="G43" s="297">
        <f>G31+G32</f>
        <v>57485489.660000004</v>
      </c>
      <c r="H43" s="297">
        <f>H31+H32</f>
        <v>35312809.28999999</v>
      </c>
      <c r="K43" s="457"/>
    </row>
    <row r="44" spans="2:8" s="427" customFormat="1" ht="15.75" customHeight="1">
      <c r="B44" s="444"/>
      <c r="C44" s="444"/>
      <c r="D44" s="458"/>
      <c r="E44" s="445"/>
      <c r="F44" s="445"/>
      <c r="G44" s="291"/>
      <c r="H44" s="291"/>
    </row>
    <row r="45" spans="2:8" s="427" customFormat="1" ht="15.75" customHeight="1">
      <c r="B45" s="444"/>
      <c r="C45" s="444"/>
      <c r="D45" s="458"/>
      <c r="E45" s="445"/>
      <c r="F45" s="445"/>
      <c r="G45" s="291"/>
      <c r="H45" s="291"/>
    </row>
    <row r="46" spans="2:8" s="427" customFormat="1" ht="15.75" customHeight="1">
      <c r="B46" s="444"/>
      <c r="C46" s="444"/>
      <c r="D46" s="458"/>
      <c r="E46" s="445"/>
      <c r="F46" s="445"/>
      <c r="G46" s="291"/>
      <c r="H46" s="291"/>
    </row>
    <row r="47" spans="2:8" s="427" customFormat="1" ht="15.75" customHeight="1">
      <c r="B47" s="444"/>
      <c r="C47" s="444"/>
      <c r="D47" s="458"/>
      <c r="E47" s="445"/>
      <c r="F47" s="445"/>
      <c r="G47" s="291"/>
      <c r="H47" s="291"/>
    </row>
    <row r="48" spans="2:8" s="427" customFormat="1" ht="15.75" customHeight="1">
      <c r="B48" s="444"/>
      <c r="C48" s="444"/>
      <c r="D48" s="458"/>
      <c r="E48" s="445"/>
      <c r="F48" s="445"/>
      <c r="G48" s="291"/>
      <c r="H48" s="291"/>
    </row>
    <row r="49" spans="2:8" s="427" customFormat="1" ht="15.75" customHeight="1">
      <c r="B49" s="444"/>
      <c r="C49" s="444"/>
      <c r="D49" s="458"/>
      <c r="E49" s="445"/>
      <c r="F49" s="445"/>
      <c r="G49" s="291"/>
      <c r="H49" s="291"/>
    </row>
    <row r="50" spans="2:8" s="427" customFormat="1" ht="15.75" customHeight="1">
      <c r="B50" s="444"/>
      <c r="C50" s="444"/>
      <c r="D50" s="458"/>
      <c r="E50" s="445"/>
      <c r="F50" s="445"/>
      <c r="G50" s="291"/>
      <c r="H50" s="291"/>
    </row>
    <row r="51" spans="2:8" s="427" customFormat="1" ht="15.75" customHeight="1">
      <c r="B51" s="444"/>
      <c r="C51" s="444"/>
      <c r="D51" s="458"/>
      <c r="E51" s="445"/>
      <c r="F51" s="445"/>
      <c r="G51" s="291"/>
      <c r="H51" s="291"/>
    </row>
    <row r="52" spans="2:8" s="427" customFormat="1" ht="15.75" customHeight="1">
      <c r="B52" s="444"/>
      <c r="C52" s="444"/>
      <c r="D52" s="458"/>
      <c r="E52" s="445"/>
      <c r="F52" s="445"/>
      <c r="G52" s="291"/>
      <c r="H52" s="291"/>
    </row>
    <row r="53" spans="2:8" s="427" customFormat="1" ht="15.75" customHeight="1">
      <c r="B53" s="444"/>
      <c r="C53" s="444"/>
      <c r="D53" s="444"/>
      <c r="E53" s="444"/>
      <c r="F53" s="445"/>
      <c r="G53" s="291"/>
      <c r="H53" s="291"/>
    </row>
    <row r="54" spans="2:8" ht="12.75">
      <c r="B54" s="459"/>
      <c r="C54" s="459"/>
      <c r="D54" s="460"/>
      <c r="E54" s="461"/>
      <c r="F54" s="461"/>
      <c r="G54" s="300"/>
      <c r="H54" s="300"/>
    </row>
  </sheetData>
  <sheetProtection/>
  <mergeCells count="9">
    <mergeCell ref="C43:E43"/>
    <mergeCell ref="B4:B5"/>
    <mergeCell ref="C4:E5"/>
    <mergeCell ref="C24:E24"/>
    <mergeCell ref="C32:E32"/>
    <mergeCell ref="B2:H2"/>
    <mergeCell ref="C31:E31"/>
    <mergeCell ref="C6:E6"/>
    <mergeCell ref="F4:F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0"/>
  <sheetViews>
    <sheetView zoomScale="80" zoomScaleNormal="80" zoomScalePageLayoutView="0" workbookViewId="0" topLeftCell="A1">
      <selection activeCell="F28" sqref="F28"/>
    </sheetView>
  </sheetViews>
  <sheetFormatPr defaultColWidth="9.140625" defaultRowHeight="12.75"/>
  <cols>
    <col min="1" max="1" width="7.140625" style="451" customWidth="1"/>
    <col min="2" max="2" width="3.7109375" style="450" customWidth="1"/>
    <col min="3" max="3" width="5.7109375" style="450" customWidth="1"/>
    <col min="4" max="4" width="2.7109375" style="450" customWidth="1"/>
    <col min="5" max="5" width="51.7109375" style="451" customWidth="1"/>
    <col min="6" max="6" width="13.28125" style="293" customWidth="1"/>
    <col min="7" max="7" width="14.00390625" style="293" customWidth="1"/>
    <col min="8" max="8" width="1.421875" style="451" customWidth="1"/>
    <col min="9" max="16384" width="9.140625" style="451" customWidth="1"/>
  </cols>
  <sheetData>
    <row r="1" spans="2:9" s="449" customFormat="1" ht="18">
      <c r="B1" s="301"/>
      <c r="C1" s="462"/>
      <c r="D1" s="417"/>
      <c r="E1" s="418"/>
      <c r="F1" s="419"/>
      <c r="G1" s="463"/>
      <c r="H1" s="419"/>
      <c r="I1" s="419"/>
    </row>
    <row r="2" spans="2:9" s="449" customFormat="1" ht="29.25" customHeight="1">
      <c r="B2" s="539" t="s">
        <v>426</v>
      </c>
      <c r="C2" s="539"/>
      <c r="D2" s="539"/>
      <c r="E2" s="539"/>
      <c r="F2" s="539"/>
      <c r="G2" s="539"/>
      <c r="H2" s="464"/>
      <c r="I2" s="464"/>
    </row>
    <row r="3" spans="2:9" s="449" customFormat="1" ht="18.75" customHeight="1">
      <c r="B3" s="530" t="s">
        <v>145</v>
      </c>
      <c r="C3" s="530"/>
      <c r="D3" s="530"/>
      <c r="E3" s="530"/>
      <c r="F3" s="530"/>
      <c r="G3" s="530"/>
      <c r="H3" s="421"/>
      <c r="I3" s="421"/>
    </row>
    <row r="4" ht="7.5" customHeight="1"/>
    <row r="5" spans="2:9" s="449" customFormat="1" ht="15.75" customHeight="1">
      <c r="B5" s="546" t="s">
        <v>2</v>
      </c>
      <c r="C5" s="540" t="s">
        <v>146</v>
      </c>
      <c r="D5" s="541"/>
      <c r="E5" s="542"/>
      <c r="F5" s="465" t="s">
        <v>147</v>
      </c>
      <c r="G5" s="465" t="s">
        <v>147</v>
      </c>
      <c r="H5" s="427"/>
      <c r="I5" s="427"/>
    </row>
    <row r="6" spans="2:9" s="449" customFormat="1" ht="15.75" customHeight="1">
      <c r="B6" s="547"/>
      <c r="C6" s="543"/>
      <c r="D6" s="544"/>
      <c r="E6" s="545"/>
      <c r="F6" s="467" t="s">
        <v>148</v>
      </c>
      <c r="G6" s="468" t="s">
        <v>163</v>
      </c>
      <c r="H6" s="427"/>
      <c r="I6" s="427"/>
    </row>
    <row r="7" spans="2:10" s="449" customFormat="1" ht="24.75" customHeight="1">
      <c r="B7" s="469">
        <v>1</v>
      </c>
      <c r="C7" s="536" t="s">
        <v>51</v>
      </c>
      <c r="D7" s="537"/>
      <c r="E7" s="538"/>
      <c r="F7" s="470">
        <f>13378264+15239954</f>
        <v>28618218</v>
      </c>
      <c r="G7" s="470">
        <v>13464540</v>
      </c>
      <c r="J7" s="471"/>
    </row>
    <row r="8" spans="2:7" s="449" customFormat="1" ht="24.75" customHeight="1">
      <c r="B8" s="469">
        <v>2</v>
      </c>
      <c r="C8" s="536" t="s">
        <v>52</v>
      </c>
      <c r="D8" s="537"/>
      <c r="E8" s="538"/>
      <c r="F8" s="470"/>
      <c r="G8" s="470"/>
    </row>
    <row r="9" spans="2:7" s="449" customFormat="1" ht="24.75" customHeight="1">
      <c r="B9" s="452">
        <v>3</v>
      </c>
      <c r="C9" s="536" t="s">
        <v>160</v>
      </c>
      <c r="D9" s="537"/>
      <c r="E9" s="538"/>
      <c r="F9" s="472"/>
      <c r="G9" s="472"/>
    </row>
    <row r="10" spans="2:7" s="449" customFormat="1" ht="24.75" customHeight="1">
      <c r="B10" s="452">
        <v>4</v>
      </c>
      <c r="C10" s="536" t="s">
        <v>132</v>
      </c>
      <c r="D10" s="537"/>
      <c r="E10" s="538"/>
      <c r="F10" s="472">
        <f>6921064+154575</f>
        <v>7075639</v>
      </c>
      <c r="G10" s="472">
        <v>-5204428.890000001</v>
      </c>
    </row>
    <row r="11" spans="2:7" s="449" customFormat="1" ht="24.75" customHeight="1">
      <c r="B11" s="452">
        <v>5</v>
      </c>
      <c r="C11" s="536" t="s">
        <v>133</v>
      </c>
      <c r="D11" s="537"/>
      <c r="E11" s="538"/>
      <c r="F11" s="473">
        <f>SUM(F12:F13)</f>
        <v>3733737</v>
      </c>
      <c r="G11" s="473">
        <v>-3391389</v>
      </c>
    </row>
    <row r="12" spans="2:9" s="449" customFormat="1" ht="24.75" customHeight="1">
      <c r="B12" s="452"/>
      <c r="C12" s="466"/>
      <c r="D12" s="531" t="s">
        <v>134</v>
      </c>
      <c r="E12" s="532"/>
      <c r="F12" s="474">
        <v>3199430</v>
      </c>
      <c r="G12" s="474">
        <v>-2906075</v>
      </c>
      <c r="H12" s="435"/>
      <c r="I12" s="435"/>
    </row>
    <row r="13" spans="2:9" s="449" customFormat="1" ht="24.75" customHeight="1">
      <c r="B13" s="452"/>
      <c r="C13" s="466"/>
      <c r="D13" s="531" t="s">
        <v>135</v>
      </c>
      <c r="E13" s="532"/>
      <c r="F13" s="474">
        <v>534307</v>
      </c>
      <c r="G13" s="474">
        <v>-485314</v>
      </c>
      <c r="H13" s="435"/>
      <c r="I13" s="435"/>
    </row>
    <row r="14" spans="2:7" s="449" customFormat="1" ht="24.75" customHeight="1">
      <c r="B14" s="469">
        <v>6</v>
      </c>
      <c r="C14" s="536" t="s">
        <v>136</v>
      </c>
      <c r="D14" s="537"/>
      <c r="E14" s="538"/>
      <c r="F14" s="470">
        <v>1490479</v>
      </c>
      <c r="G14" s="470">
        <v>-1008430</v>
      </c>
    </row>
    <row r="15" spans="2:7" s="449" customFormat="1" ht="24.75" customHeight="1">
      <c r="B15" s="469">
        <v>7</v>
      </c>
      <c r="C15" s="536" t="s">
        <v>137</v>
      </c>
      <c r="D15" s="537"/>
      <c r="E15" s="538"/>
      <c r="F15" s="470">
        <f>23281+78250+4750+8133+109195+358331+52640+382782+214634+77373+504742+331617+367100+45360+20120+217421+47424+27</f>
        <v>2843180</v>
      </c>
      <c r="G15" s="470">
        <v>-3729084</v>
      </c>
    </row>
    <row r="16" spans="2:9" s="449" customFormat="1" ht="39.75" customHeight="1">
      <c r="B16" s="469">
        <v>8</v>
      </c>
      <c r="C16" s="511" t="s">
        <v>138</v>
      </c>
      <c r="D16" s="512"/>
      <c r="E16" s="513"/>
      <c r="F16" s="475">
        <f>+F10+F11+F14+F15</f>
        <v>15143035</v>
      </c>
      <c r="G16" s="475">
        <v>-13333331.89</v>
      </c>
      <c r="H16" s="427"/>
      <c r="I16" s="427"/>
    </row>
    <row r="17" spans="2:9" s="449" customFormat="1" ht="39.75" customHeight="1">
      <c r="B17" s="469">
        <v>9</v>
      </c>
      <c r="C17" s="533" t="s">
        <v>139</v>
      </c>
      <c r="D17" s="534"/>
      <c r="E17" s="535"/>
      <c r="F17" s="475">
        <f>+F7-F16</f>
        <v>13475183</v>
      </c>
      <c r="G17" s="475">
        <v>131208.1099999994</v>
      </c>
      <c r="H17" s="427"/>
      <c r="I17" s="427"/>
    </row>
    <row r="18" spans="2:7" s="449" customFormat="1" ht="24.75" customHeight="1">
      <c r="B18" s="469">
        <v>10</v>
      </c>
      <c r="C18" s="536" t="s">
        <v>53</v>
      </c>
      <c r="D18" s="537"/>
      <c r="E18" s="538"/>
      <c r="F18" s="470">
        <v>0</v>
      </c>
      <c r="G18" s="470">
        <v>0</v>
      </c>
    </row>
    <row r="19" spans="2:7" s="449" customFormat="1" ht="24.75" customHeight="1">
      <c r="B19" s="469">
        <v>11</v>
      </c>
      <c r="C19" s="536" t="s">
        <v>140</v>
      </c>
      <c r="D19" s="537"/>
      <c r="E19" s="538"/>
      <c r="F19" s="470">
        <v>0</v>
      </c>
      <c r="G19" s="470">
        <v>0</v>
      </c>
    </row>
    <row r="20" spans="2:7" s="449" customFormat="1" ht="24.75" customHeight="1">
      <c r="B20" s="469">
        <v>12</v>
      </c>
      <c r="C20" s="536" t="s">
        <v>54</v>
      </c>
      <c r="D20" s="537"/>
      <c r="E20" s="538"/>
      <c r="F20" s="470"/>
      <c r="G20" s="470"/>
    </row>
    <row r="21" spans="2:9" s="449" customFormat="1" ht="24.75" customHeight="1">
      <c r="B21" s="469"/>
      <c r="C21" s="476">
        <v>121</v>
      </c>
      <c r="D21" s="531" t="s">
        <v>55</v>
      </c>
      <c r="E21" s="532"/>
      <c r="F21" s="477"/>
      <c r="G21" s="477"/>
      <c r="H21" s="435"/>
      <c r="I21" s="435"/>
    </row>
    <row r="22" spans="2:9" s="449" customFormat="1" ht="24.75" customHeight="1">
      <c r="B22" s="469"/>
      <c r="C22" s="466">
        <v>122</v>
      </c>
      <c r="D22" s="531" t="s">
        <v>141</v>
      </c>
      <c r="E22" s="532"/>
      <c r="F22" s="478">
        <f>+-653248+-298345.6</f>
        <v>-951593.6</v>
      </c>
      <c r="G22" s="477"/>
      <c r="H22" s="435"/>
      <c r="I22" s="435"/>
    </row>
    <row r="23" spans="2:9" s="449" customFormat="1" ht="24.75" customHeight="1">
      <c r="B23" s="469"/>
      <c r="C23" s="466">
        <v>123</v>
      </c>
      <c r="D23" s="531" t="s">
        <v>56</v>
      </c>
      <c r="E23" s="532"/>
      <c r="F23" s="479">
        <f>605-58890</f>
        <v>-58285</v>
      </c>
      <c r="G23" s="477"/>
      <c r="H23" s="435"/>
      <c r="I23" s="435"/>
    </row>
    <row r="24" spans="2:9" s="449" customFormat="1" ht="24.75" customHeight="1">
      <c r="B24" s="469"/>
      <c r="C24" s="466">
        <v>124</v>
      </c>
      <c r="D24" s="531" t="s">
        <v>57</v>
      </c>
      <c r="E24" s="532"/>
      <c r="F24" s="477"/>
      <c r="G24" s="477"/>
      <c r="H24" s="435"/>
      <c r="I24" s="435"/>
    </row>
    <row r="25" spans="2:9" s="449" customFormat="1" ht="39.75" customHeight="1">
      <c r="B25" s="469">
        <v>13</v>
      </c>
      <c r="C25" s="533" t="s">
        <v>58</v>
      </c>
      <c r="D25" s="534"/>
      <c r="E25" s="535"/>
      <c r="F25" s="475">
        <f>SUM(F18:F24)</f>
        <v>-1009878.6</v>
      </c>
      <c r="G25" s="475">
        <v>0</v>
      </c>
      <c r="H25" s="427"/>
      <c r="I25" s="427"/>
    </row>
    <row r="26" spans="2:9" s="449" customFormat="1" ht="39.75" customHeight="1">
      <c r="B26" s="469">
        <v>14</v>
      </c>
      <c r="C26" s="533" t="s">
        <v>143</v>
      </c>
      <c r="D26" s="534"/>
      <c r="E26" s="535"/>
      <c r="F26" s="480">
        <f>+F17+F25</f>
        <v>12465304.4</v>
      </c>
      <c r="G26" s="480">
        <v>131208.1099999994</v>
      </c>
      <c r="H26" s="427"/>
      <c r="I26" s="427"/>
    </row>
    <row r="27" spans="2:7" s="449" customFormat="1" ht="24.75" customHeight="1">
      <c r="B27" s="469">
        <v>15</v>
      </c>
      <c r="C27" s="536" t="s">
        <v>59</v>
      </c>
      <c r="D27" s="537"/>
      <c r="E27" s="538"/>
      <c r="F27" s="470">
        <f>+F26*0.1</f>
        <v>1246530.4400000002</v>
      </c>
      <c r="G27" s="470">
        <v>13881</v>
      </c>
    </row>
    <row r="28" spans="2:9" s="449" customFormat="1" ht="39.75" customHeight="1">
      <c r="B28" s="469">
        <v>16</v>
      </c>
      <c r="C28" s="533" t="s">
        <v>144</v>
      </c>
      <c r="D28" s="534"/>
      <c r="E28" s="535"/>
      <c r="F28" s="475">
        <f>F26-F27</f>
        <v>11218773.96</v>
      </c>
      <c r="G28" s="475">
        <v>117327.1099999994</v>
      </c>
      <c r="H28" s="427"/>
      <c r="I28" s="427"/>
    </row>
    <row r="29" spans="2:7" s="449" customFormat="1" ht="24.75" customHeight="1">
      <c r="B29" s="469">
        <v>17</v>
      </c>
      <c r="C29" s="536" t="s">
        <v>142</v>
      </c>
      <c r="D29" s="537"/>
      <c r="E29" s="538"/>
      <c r="F29" s="470"/>
      <c r="G29" s="470"/>
    </row>
    <row r="30" spans="2:7" s="449" customFormat="1" ht="15.75" customHeight="1">
      <c r="B30" s="481"/>
      <c r="C30" s="481"/>
      <c r="D30" s="481"/>
      <c r="E30" s="482"/>
      <c r="F30" s="483"/>
      <c r="G30" s="483"/>
    </row>
    <row r="31" spans="2:7" s="449" customFormat="1" ht="15.75" customHeight="1">
      <c r="B31" s="481"/>
      <c r="C31" s="481"/>
      <c r="D31" s="481"/>
      <c r="E31" s="482"/>
      <c r="F31" s="483"/>
      <c r="G31" s="483"/>
    </row>
    <row r="32" spans="2:7" s="449" customFormat="1" ht="15.75" customHeight="1">
      <c r="B32" s="481"/>
      <c r="C32" s="481"/>
      <c r="D32" s="481"/>
      <c r="E32" s="482"/>
      <c r="F32" s="483"/>
      <c r="G32" s="483"/>
    </row>
    <row r="33" spans="2:7" s="449" customFormat="1" ht="15.75" customHeight="1">
      <c r="B33" s="481"/>
      <c r="C33" s="481"/>
      <c r="D33" s="481"/>
      <c r="E33" s="482"/>
      <c r="F33" s="483"/>
      <c r="G33" s="483"/>
    </row>
    <row r="34" spans="2:7" s="449" customFormat="1" ht="15.75" customHeight="1">
      <c r="B34" s="481"/>
      <c r="C34" s="481"/>
      <c r="D34" s="481"/>
      <c r="E34" s="482"/>
      <c r="F34" s="483"/>
      <c r="G34" s="483"/>
    </row>
    <row r="35" spans="2:7" s="449" customFormat="1" ht="15.75" customHeight="1">
      <c r="B35" s="481"/>
      <c r="C35" s="481"/>
      <c r="D35" s="481"/>
      <c r="E35" s="482"/>
      <c r="F35" s="483"/>
      <c r="G35" s="483"/>
    </row>
    <row r="36" spans="2:7" s="449" customFormat="1" ht="15.75" customHeight="1">
      <c r="B36" s="481"/>
      <c r="C36" s="481"/>
      <c r="D36" s="481"/>
      <c r="E36" s="482"/>
      <c r="F36" s="483"/>
      <c r="G36" s="483"/>
    </row>
    <row r="37" spans="2:7" s="449" customFormat="1" ht="15.75" customHeight="1">
      <c r="B37" s="481"/>
      <c r="C37" s="481"/>
      <c r="D37" s="481"/>
      <c r="E37" s="482"/>
      <c r="F37" s="483"/>
      <c r="G37" s="483"/>
    </row>
    <row r="38" spans="2:7" s="449" customFormat="1" ht="15.75" customHeight="1">
      <c r="B38" s="481"/>
      <c r="C38" s="481"/>
      <c r="D38" s="481"/>
      <c r="E38" s="482"/>
      <c r="F38" s="483"/>
      <c r="G38" s="483"/>
    </row>
    <row r="39" spans="2:7" s="449" customFormat="1" ht="15.75" customHeight="1">
      <c r="B39" s="481"/>
      <c r="C39" s="481"/>
      <c r="D39" s="481"/>
      <c r="E39" s="481"/>
      <c r="F39" s="483"/>
      <c r="G39" s="483"/>
    </row>
    <row r="40" spans="2:7" ht="12.75">
      <c r="B40" s="484"/>
      <c r="C40" s="484"/>
      <c r="D40" s="484"/>
      <c r="E40" s="485"/>
      <c r="F40" s="486"/>
      <c r="G40" s="486"/>
    </row>
  </sheetData>
  <sheetProtection/>
  <mergeCells count="27">
    <mergeCell ref="B2:G2"/>
    <mergeCell ref="C25:E25"/>
    <mergeCell ref="C5:E6"/>
    <mergeCell ref="B5:B6"/>
    <mergeCell ref="C16:E16"/>
    <mergeCell ref="C17:E17"/>
    <mergeCell ref="C7:E7"/>
    <mergeCell ref="C8:E8"/>
    <mergeCell ref="C9:E9"/>
    <mergeCell ref="C10:E10"/>
    <mergeCell ref="C19:E19"/>
    <mergeCell ref="C29:E29"/>
    <mergeCell ref="C28:E28"/>
    <mergeCell ref="C11:E11"/>
    <mergeCell ref="D12:E12"/>
    <mergeCell ref="D13:E13"/>
    <mergeCell ref="C14:E14"/>
    <mergeCell ref="B3:G3"/>
    <mergeCell ref="D24:E24"/>
    <mergeCell ref="C26:E26"/>
    <mergeCell ref="C27:E27"/>
    <mergeCell ref="C20:E20"/>
    <mergeCell ref="D21:E21"/>
    <mergeCell ref="D22:E22"/>
    <mergeCell ref="D23:E23"/>
    <mergeCell ref="C15:E15"/>
    <mergeCell ref="C18:E1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1"/>
  <sheetViews>
    <sheetView zoomScale="80" zoomScaleNormal="80" zoomScalePageLayoutView="0" workbookViewId="0" topLeftCell="A19">
      <selection activeCell="G41" sqref="G41"/>
    </sheetView>
  </sheetViews>
  <sheetFormatPr defaultColWidth="9.140625" defaultRowHeight="12.75"/>
  <cols>
    <col min="1" max="1" width="8.28125" style="81" customWidth="1"/>
    <col min="2" max="3" width="3.7109375" style="82" customWidth="1"/>
    <col min="4" max="4" width="3.57421875" style="82" customWidth="1"/>
    <col min="5" max="5" width="44.421875" style="81" customWidth="1"/>
    <col min="6" max="6" width="15.421875" style="292" customWidth="1"/>
    <col min="7" max="7" width="15.421875" style="83" customWidth="1"/>
    <col min="8" max="8" width="1.421875" style="81" customWidth="1"/>
    <col min="9" max="9" width="9.140625" style="81" customWidth="1"/>
    <col min="10" max="10" width="10.8515625" style="81" bestFit="1" customWidth="1"/>
    <col min="11" max="11" width="14.57421875" style="81" bestFit="1" customWidth="1"/>
    <col min="12" max="12" width="13.421875" style="81" bestFit="1" customWidth="1"/>
    <col min="13" max="16384" width="9.140625" style="81" customWidth="1"/>
  </cols>
  <sheetData>
    <row r="1" ht="12.75">
      <c r="B1" s="222"/>
    </row>
    <row r="2" spans="2:7" s="71" customFormat="1" ht="18">
      <c r="B2" s="68"/>
      <c r="C2" s="68"/>
      <c r="D2" s="69"/>
      <c r="E2" s="70"/>
      <c r="F2" s="419"/>
      <c r="G2" s="84"/>
    </row>
    <row r="3" spans="2:7" s="85" customFormat="1" ht="18" customHeight="1">
      <c r="B3" s="556" t="s">
        <v>427</v>
      </c>
      <c r="C3" s="556"/>
      <c r="D3" s="556"/>
      <c r="E3" s="556"/>
      <c r="F3" s="556"/>
      <c r="G3" s="556"/>
    </row>
    <row r="4" spans="2:7" s="91" customFormat="1" ht="7.5" customHeight="1">
      <c r="B4" s="89"/>
      <c r="C4" s="89"/>
      <c r="D4" s="89"/>
      <c r="F4" s="491"/>
      <c r="G4" s="90"/>
    </row>
    <row r="5" spans="2:7" s="72" customFormat="1" ht="15.75" customHeight="1">
      <c r="B5" s="561" t="s">
        <v>2</v>
      </c>
      <c r="C5" s="550" t="s">
        <v>92</v>
      </c>
      <c r="D5" s="557"/>
      <c r="E5" s="558"/>
      <c r="F5" s="492" t="s">
        <v>147</v>
      </c>
      <c r="G5" s="92" t="s">
        <v>147</v>
      </c>
    </row>
    <row r="6" spans="2:7" s="72" customFormat="1" ht="15.75" customHeight="1">
      <c r="B6" s="553"/>
      <c r="C6" s="551"/>
      <c r="D6" s="559"/>
      <c r="E6" s="560"/>
      <c r="F6" s="493" t="s">
        <v>148</v>
      </c>
      <c r="G6" s="94" t="s">
        <v>163</v>
      </c>
    </row>
    <row r="7" spans="2:7" s="72" customFormat="1" ht="24.75" customHeight="1">
      <c r="B7" s="73">
        <v>8</v>
      </c>
      <c r="C7" s="87" t="s">
        <v>73</v>
      </c>
      <c r="D7" s="88"/>
      <c r="E7" s="78"/>
      <c r="F7" s="299"/>
      <c r="G7" s="230"/>
    </row>
    <row r="8" spans="2:11" s="72" customFormat="1" ht="19.5" customHeight="1">
      <c r="B8" s="73"/>
      <c r="C8" s="87"/>
      <c r="D8" s="74" t="s">
        <v>93</v>
      </c>
      <c r="E8" s="74"/>
      <c r="F8" s="494">
        <f>'Rez.1'!F26</f>
        <v>12465304.4</v>
      </c>
      <c r="G8" s="231">
        <f>'Rez.1'!G26</f>
        <v>131208.1099999994</v>
      </c>
      <c r="K8" s="487"/>
    </row>
    <row r="9" spans="2:11" s="72" customFormat="1" ht="19.5" customHeight="1">
      <c r="B9" s="73"/>
      <c r="C9" s="95"/>
      <c r="D9" s="96" t="s">
        <v>94</v>
      </c>
      <c r="F9" s="494"/>
      <c r="G9" s="231"/>
      <c r="K9" s="487"/>
    </row>
    <row r="10" spans="2:12" s="72" customFormat="1" ht="19.5" customHeight="1">
      <c r="B10" s="73"/>
      <c r="C10" s="87"/>
      <c r="D10" s="88"/>
      <c r="E10" s="97" t="s">
        <v>103</v>
      </c>
      <c r="F10" s="494">
        <f>'Rez.1'!F14</f>
        <v>1490479</v>
      </c>
      <c r="G10" s="231">
        <v>1008430</v>
      </c>
      <c r="K10" s="487"/>
      <c r="L10" s="263"/>
    </row>
    <row r="11" spans="2:12" s="72" customFormat="1" ht="19.5" customHeight="1">
      <c r="B11" s="73"/>
      <c r="C11" s="87"/>
      <c r="D11" s="88"/>
      <c r="E11" s="97" t="s">
        <v>104</v>
      </c>
      <c r="F11" s="494"/>
      <c r="G11" s="231"/>
      <c r="K11" s="487"/>
      <c r="L11" s="263"/>
    </row>
    <row r="12" spans="2:12" s="72" customFormat="1" ht="19.5" customHeight="1">
      <c r="B12" s="73"/>
      <c r="C12" s="87"/>
      <c r="D12" s="88"/>
      <c r="E12" s="97" t="s">
        <v>105</v>
      </c>
      <c r="F12" s="494"/>
      <c r="G12" s="231"/>
      <c r="K12" s="487"/>
      <c r="L12" s="263"/>
    </row>
    <row r="13" spans="2:12" s="72" customFormat="1" ht="19.5" customHeight="1">
      <c r="B13" s="73"/>
      <c r="C13" s="87"/>
      <c r="D13" s="88"/>
      <c r="E13" s="97" t="s">
        <v>106</v>
      </c>
      <c r="F13" s="494"/>
      <c r="G13" s="231"/>
      <c r="K13" s="487"/>
      <c r="L13" s="263"/>
    </row>
    <row r="14" spans="2:12" s="79" customFormat="1" ht="19.5" customHeight="1">
      <c r="B14" s="562"/>
      <c r="C14" s="550"/>
      <c r="D14" s="98" t="s">
        <v>95</v>
      </c>
      <c r="F14" s="554">
        <f>Aktivet!H11-Aktivet!G11</f>
        <v>-5691118</v>
      </c>
      <c r="G14" s="548">
        <v>1081589</v>
      </c>
      <c r="K14" s="488"/>
      <c r="L14" s="489"/>
    </row>
    <row r="15" spans="2:12" s="79" customFormat="1" ht="19.5" customHeight="1">
      <c r="B15" s="563"/>
      <c r="C15" s="551"/>
      <c r="D15" s="99" t="s">
        <v>96</v>
      </c>
      <c r="F15" s="555"/>
      <c r="G15" s="549"/>
      <c r="K15" s="488"/>
      <c r="L15" s="489"/>
    </row>
    <row r="16" spans="2:12" s="72" customFormat="1" ht="19.5" customHeight="1">
      <c r="B16" s="93"/>
      <c r="C16" s="87"/>
      <c r="D16" s="74" t="s">
        <v>97</v>
      </c>
      <c r="E16" s="74"/>
      <c r="F16" s="495">
        <f>Aktivet!H19-Aktivet!G19</f>
        <v>154575</v>
      </c>
      <c r="G16" s="232">
        <f>+-964446</f>
        <v>-964446</v>
      </c>
      <c r="K16" s="487"/>
      <c r="L16" s="263"/>
    </row>
    <row r="17" spans="2:12" s="72" customFormat="1" ht="19.5" customHeight="1">
      <c r="B17" s="552"/>
      <c r="C17" s="550"/>
      <c r="D17" s="98" t="s">
        <v>98</v>
      </c>
      <c r="E17" s="98"/>
      <c r="F17" s="554">
        <f>Pasivet!G11-Pasivet!H11</f>
        <v>10862977.190000001</v>
      </c>
      <c r="G17" s="548">
        <v>2521019</v>
      </c>
      <c r="K17" s="487"/>
      <c r="L17" s="263"/>
    </row>
    <row r="18" spans="2:12" s="72" customFormat="1" ht="19.5" customHeight="1">
      <c r="B18" s="553"/>
      <c r="C18" s="551"/>
      <c r="D18" s="96" t="s">
        <v>99</v>
      </c>
      <c r="E18" s="96"/>
      <c r="F18" s="555"/>
      <c r="G18" s="549"/>
      <c r="K18" s="487"/>
      <c r="L18" s="263"/>
    </row>
    <row r="19" spans="2:12" s="72" customFormat="1" ht="19.5" customHeight="1">
      <c r="B19" s="73"/>
      <c r="C19" s="87"/>
      <c r="D19" s="122" t="s">
        <v>100</v>
      </c>
      <c r="E19" s="122"/>
      <c r="F19" s="496">
        <f>SUM(F8:F18)</f>
        <v>19282217.590000004</v>
      </c>
      <c r="G19" s="233">
        <f>SUM(G8:G18)</f>
        <v>3777800.1099999994</v>
      </c>
      <c r="K19" s="487"/>
      <c r="L19" s="263"/>
    </row>
    <row r="20" spans="2:12" s="72" customFormat="1" ht="19.5" customHeight="1">
      <c r="B20" s="73"/>
      <c r="C20" s="87"/>
      <c r="D20" s="74" t="s">
        <v>75</v>
      </c>
      <c r="E20" s="74"/>
      <c r="F20" s="494"/>
      <c r="G20" s="231">
        <f>-G13</f>
        <v>0</v>
      </c>
      <c r="K20" s="487"/>
      <c r="L20" s="263"/>
    </row>
    <row r="21" spans="2:12" s="72" customFormat="1" ht="19.5" customHeight="1">
      <c r="B21" s="73"/>
      <c r="C21" s="87"/>
      <c r="D21" s="74" t="s">
        <v>76</v>
      </c>
      <c r="E21" s="74"/>
      <c r="F21" s="299">
        <f>-'Rez.1'!F27</f>
        <v>-1246530.4400000002</v>
      </c>
      <c r="G21" s="230">
        <f>+-13881</f>
        <v>-13881</v>
      </c>
      <c r="L21" s="263"/>
    </row>
    <row r="22" spans="2:12" s="75" customFormat="1" ht="19.5" customHeight="1">
      <c r="B22" s="73"/>
      <c r="C22" s="87"/>
      <c r="D22" s="123" t="s">
        <v>101</v>
      </c>
      <c r="E22" s="122"/>
      <c r="F22" s="497">
        <f>SUM(F19:F21)</f>
        <v>18035687.150000002</v>
      </c>
      <c r="G22" s="234">
        <f>SUM(G19:G21)</f>
        <v>3763919.1099999994</v>
      </c>
      <c r="L22" s="264"/>
    </row>
    <row r="23" spans="2:12" s="72" customFormat="1" ht="24.75" customHeight="1">
      <c r="B23" s="76"/>
      <c r="C23" s="100" t="s">
        <v>77</v>
      </c>
      <c r="D23" s="88"/>
      <c r="E23" s="74"/>
      <c r="F23" s="494"/>
      <c r="G23" s="231"/>
      <c r="L23" s="263"/>
    </row>
    <row r="24" spans="2:12" s="72" customFormat="1" ht="19.5" customHeight="1">
      <c r="B24" s="73"/>
      <c r="C24" s="87"/>
      <c r="D24" s="74" t="s">
        <v>78</v>
      </c>
      <c r="E24" s="74"/>
      <c r="F24" s="494"/>
      <c r="G24" s="231"/>
      <c r="L24" s="263"/>
    </row>
    <row r="25" spans="2:12" s="72" customFormat="1" ht="19.5" customHeight="1">
      <c r="B25" s="73"/>
      <c r="C25" s="87"/>
      <c r="D25" s="74" t="s">
        <v>79</v>
      </c>
      <c r="E25" s="74"/>
      <c r="F25" s="494">
        <f>-2160140</f>
        <v>-2160140</v>
      </c>
      <c r="G25" s="231"/>
      <c r="L25" s="263"/>
    </row>
    <row r="26" spans="2:12" s="72" customFormat="1" ht="19.5" customHeight="1">
      <c r="B26" s="73"/>
      <c r="C26" s="86"/>
      <c r="D26" s="74" t="s">
        <v>80</v>
      </c>
      <c r="E26" s="74"/>
      <c r="F26" s="494"/>
      <c r="G26" s="231"/>
      <c r="L26" s="263"/>
    </row>
    <row r="27" spans="2:12" s="72" customFormat="1" ht="19.5" customHeight="1">
      <c r="B27" s="73"/>
      <c r="C27" s="77"/>
      <c r="D27" s="74" t="s">
        <v>81</v>
      </c>
      <c r="E27" s="74"/>
      <c r="F27" s="494"/>
      <c r="G27" s="231"/>
      <c r="L27" s="263"/>
    </row>
    <row r="28" spans="2:12" s="72" customFormat="1" ht="19.5" customHeight="1">
      <c r="B28" s="73"/>
      <c r="C28" s="77"/>
      <c r="D28" s="74" t="s">
        <v>82</v>
      </c>
      <c r="E28" s="74"/>
      <c r="F28" s="494"/>
      <c r="G28" s="231"/>
      <c r="K28" s="263"/>
      <c r="L28" s="263"/>
    </row>
    <row r="29" spans="2:12" s="75" customFormat="1" ht="19.5" customHeight="1">
      <c r="B29" s="73"/>
      <c r="C29" s="77"/>
      <c r="D29" s="123" t="s">
        <v>83</v>
      </c>
      <c r="E29" s="122"/>
      <c r="F29" s="475">
        <f>SUM(F23:F28)</f>
        <v>-2160140</v>
      </c>
      <c r="G29" s="228">
        <f>SUM(G23:G28)</f>
        <v>0</v>
      </c>
      <c r="L29" s="264"/>
    </row>
    <row r="30" spans="2:12" s="72" customFormat="1" ht="24.75" customHeight="1">
      <c r="B30" s="76"/>
      <c r="C30" s="87" t="s">
        <v>84</v>
      </c>
      <c r="D30" s="101"/>
      <c r="E30" s="74"/>
      <c r="F30" s="494"/>
      <c r="G30" s="231"/>
      <c r="L30" s="263"/>
    </row>
    <row r="31" spans="2:12" s="72" customFormat="1" ht="19.5" customHeight="1">
      <c r="B31" s="73"/>
      <c r="C31" s="77"/>
      <c r="D31" s="74" t="s">
        <v>91</v>
      </c>
      <c r="E31" s="74"/>
      <c r="F31" s="494">
        <f>+-Aktivet!G41</f>
        <v>-15702399.999999998</v>
      </c>
      <c r="G31" s="231"/>
      <c r="L31" s="263"/>
    </row>
    <row r="32" spans="2:12" s="72" customFormat="1" ht="19.5" customHeight="1">
      <c r="B32" s="73"/>
      <c r="C32" s="77"/>
      <c r="D32" s="74" t="s">
        <v>85</v>
      </c>
      <c r="E32" s="74"/>
      <c r="F32" s="494">
        <f>Pasivet!G8-Pasivet!H8</f>
        <v>56825.669999999925</v>
      </c>
      <c r="G32" s="231">
        <v>8804</v>
      </c>
      <c r="L32" s="263"/>
    </row>
    <row r="33" spans="2:12" s="72" customFormat="1" ht="19.5" customHeight="1">
      <c r="B33" s="73"/>
      <c r="C33" s="77"/>
      <c r="D33" s="74" t="s">
        <v>86</v>
      </c>
      <c r="E33" s="74"/>
      <c r="F33" s="494">
        <f>Pasivet!G26-Pasivet!H26</f>
        <v>34103.66000000003</v>
      </c>
      <c r="G33" s="231">
        <f>+-4549774</f>
        <v>-4549774</v>
      </c>
      <c r="L33" s="263"/>
    </row>
    <row r="34" spans="2:12" s="72" customFormat="1" ht="19.5" customHeight="1">
      <c r="B34" s="73"/>
      <c r="C34" s="77"/>
      <c r="D34" s="74" t="s">
        <v>87</v>
      </c>
      <c r="E34" s="74"/>
      <c r="F34" s="299"/>
      <c r="G34" s="235">
        <v>0</v>
      </c>
      <c r="L34" s="263"/>
    </row>
    <row r="35" spans="2:12" s="75" customFormat="1" ht="19.5" customHeight="1">
      <c r="B35" s="73"/>
      <c r="C35" s="77"/>
      <c r="D35" s="123" t="s">
        <v>102</v>
      </c>
      <c r="E35" s="122"/>
      <c r="F35" s="475">
        <f>SUM(F31:F34)</f>
        <v>-15611470.669999998</v>
      </c>
      <c r="G35" s="228">
        <f>SUM(G31:G34)</f>
        <v>-4540970</v>
      </c>
      <c r="L35" s="264"/>
    </row>
    <row r="36" spans="2:12" ht="25.5" customHeight="1">
      <c r="B36" s="102"/>
      <c r="C36" s="100" t="s">
        <v>88</v>
      </c>
      <c r="D36" s="103"/>
      <c r="E36" s="104"/>
      <c r="F36" s="498">
        <f>F22+F29+F35</f>
        <v>264076.4800000042</v>
      </c>
      <c r="G36" s="236">
        <f>G22+G29+G35</f>
        <v>-777050.8900000006</v>
      </c>
      <c r="J36" s="83"/>
      <c r="L36" s="490"/>
    </row>
    <row r="37" spans="2:12" ht="25.5" customHeight="1">
      <c r="B37" s="103"/>
      <c r="C37" s="100" t="s">
        <v>89</v>
      </c>
      <c r="D37" s="103"/>
      <c r="E37" s="104"/>
      <c r="F37" s="297">
        <f>+Aktivet!H7</f>
        <v>118445.17</v>
      </c>
      <c r="G37" s="229">
        <v>895496</v>
      </c>
      <c r="J37" s="490"/>
      <c r="L37" s="490"/>
    </row>
    <row r="38" spans="2:12" s="135" customFormat="1" ht="25.5" customHeight="1">
      <c r="B38" s="133"/>
      <c r="C38" s="100" t="s">
        <v>90</v>
      </c>
      <c r="D38" s="133"/>
      <c r="E38" s="134"/>
      <c r="F38" s="499">
        <f>+Aktivet!G7</f>
        <v>382522</v>
      </c>
      <c r="G38" s="237">
        <f>+Aktivet!H7</f>
        <v>118445.17</v>
      </c>
      <c r="J38" s="265"/>
      <c r="L38" s="265"/>
    </row>
    <row r="39" spans="6:7" ht="12.75">
      <c r="F39" s="291"/>
      <c r="G39" s="80"/>
    </row>
    <row r="41" ht="12.75">
      <c r="J41" s="490"/>
    </row>
  </sheetData>
  <sheetProtection/>
  <mergeCells count="11">
    <mergeCell ref="C14:C15"/>
    <mergeCell ref="G17:G18"/>
    <mergeCell ref="C17:C18"/>
    <mergeCell ref="B17:B18"/>
    <mergeCell ref="F17:F18"/>
    <mergeCell ref="B3:G3"/>
    <mergeCell ref="C5:E6"/>
    <mergeCell ref="B5:B6"/>
    <mergeCell ref="F14:F15"/>
    <mergeCell ref="G14:G15"/>
    <mergeCell ref="B14:B1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B26" sqref="B26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3.7109375" style="0" customWidth="1"/>
    <col min="4" max="4" width="12.28125" style="0" customWidth="1"/>
    <col min="5" max="5" width="12.57421875" style="0" customWidth="1"/>
    <col min="6" max="6" width="15.00390625" style="0" customWidth="1"/>
    <col min="7" max="7" width="16.140625" style="0" customWidth="1"/>
    <col min="8" max="8" width="18.140625" style="0" customWidth="1"/>
    <col min="9" max="9" width="12.140625" style="0" customWidth="1"/>
    <col min="10" max="10" width="2.7109375" style="0" customWidth="1"/>
  </cols>
  <sheetData>
    <row r="2" ht="12.75">
      <c r="B2" s="222"/>
    </row>
    <row r="3" ht="6.75" customHeight="1"/>
    <row r="4" spans="1:9" ht="25.5" customHeight="1">
      <c r="A4" s="564" t="s">
        <v>436</v>
      </c>
      <c r="B4" s="564"/>
      <c r="C4" s="564"/>
      <c r="D4" s="564"/>
      <c r="E4" s="564"/>
      <c r="F4" s="564"/>
      <c r="G4" s="564"/>
      <c r="H4" s="564"/>
      <c r="I4" s="564"/>
    </row>
    <row r="5" ht="6.75" customHeight="1"/>
    <row r="6" spans="2:8" ht="12.75" customHeight="1">
      <c r="B6" s="19" t="s">
        <v>65</v>
      </c>
      <c r="G6" s="12"/>
      <c r="H6" s="12"/>
    </row>
    <row r="7" ht="6.75" customHeight="1" thickBot="1"/>
    <row r="8" spans="1:9" s="13" customFormat="1" ht="24.75" customHeight="1" thickTop="1">
      <c r="A8" s="565"/>
      <c r="B8" s="566"/>
      <c r="C8" s="25" t="s">
        <v>41</v>
      </c>
      <c r="D8" s="25" t="s">
        <v>42</v>
      </c>
      <c r="E8" s="26" t="s">
        <v>67</v>
      </c>
      <c r="F8" s="26" t="s">
        <v>66</v>
      </c>
      <c r="G8" s="25" t="s">
        <v>68</v>
      </c>
      <c r="H8" s="25" t="s">
        <v>417</v>
      </c>
      <c r="I8" s="27" t="s">
        <v>60</v>
      </c>
    </row>
    <row r="9" spans="1:9" s="16" customFormat="1" ht="30" customHeight="1">
      <c r="A9" s="29" t="s">
        <v>3</v>
      </c>
      <c r="B9" s="28" t="s">
        <v>413</v>
      </c>
      <c r="C9" s="269">
        <v>9700000</v>
      </c>
      <c r="D9" s="269"/>
      <c r="E9" s="269"/>
      <c r="F9" s="269">
        <v>22020</v>
      </c>
      <c r="G9" s="269">
        <v>322088</v>
      </c>
      <c r="H9" s="276">
        <v>117327</v>
      </c>
      <c r="I9" s="270">
        <f>SUM(C9:H9)</f>
        <v>10161435</v>
      </c>
    </row>
    <row r="10" spans="1:9" s="16" customFormat="1" ht="19.5" customHeight="1">
      <c r="A10" s="14" t="s">
        <v>161</v>
      </c>
      <c r="B10" s="15" t="s">
        <v>61</v>
      </c>
      <c r="C10" s="271">
        <v>0</v>
      </c>
      <c r="D10" s="271"/>
      <c r="E10" s="271"/>
      <c r="F10" s="271"/>
      <c r="G10" s="271"/>
      <c r="H10" s="277"/>
      <c r="I10" s="270">
        <f aca="true" t="shared" si="0" ref="I10:I20">SUM(C10:H10)</f>
        <v>0</v>
      </c>
    </row>
    <row r="11" spans="1:9" s="16" customFormat="1" ht="19.5" customHeight="1">
      <c r="A11" s="18">
        <v>1</v>
      </c>
      <c r="B11" s="17" t="s">
        <v>64</v>
      </c>
      <c r="C11" s="272"/>
      <c r="D11" s="272"/>
      <c r="E11" s="272"/>
      <c r="F11" s="272"/>
      <c r="G11" s="272"/>
      <c r="H11" s="278"/>
      <c r="I11" s="270">
        <f t="shared" si="0"/>
        <v>0</v>
      </c>
    </row>
    <row r="12" spans="1:9" s="16" customFormat="1" ht="19.5" customHeight="1">
      <c r="A12" s="18">
        <v>2</v>
      </c>
      <c r="B12" s="17" t="s">
        <v>62</v>
      </c>
      <c r="C12" s="272"/>
      <c r="D12" s="272"/>
      <c r="E12" s="272"/>
      <c r="F12" s="272"/>
      <c r="G12" s="272"/>
      <c r="H12" s="278"/>
      <c r="I12" s="270">
        <f t="shared" si="0"/>
        <v>0</v>
      </c>
    </row>
    <row r="13" spans="1:9" s="16" customFormat="1" ht="19.5" customHeight="1">
      <c r="A13" s="18">
        <v>3</v>
      </c>
      <c r="B13" s="17" t="s">
        <v>69</v>
      </c>
      <c r="C13" s="272"/>
      <c r="D13" s="272"/>
      <c r="E13" s="272"/>
      <c r="F13" s="272"/>
      <c r="G13" s="272"/>
      <c r="H13" s="278"/>
      <c r="I13" s="270">
        <f t="shared" si="0"/>
        <v>0</v>
      </c>
    </row>
    <row r="14" spans="1:9" s="16" customFormat="1" ht="19.5" customHeight="1">
      <c r="A14" s="18">
        <v>4</v>
      </c>
      <c r="B14" s="17" t="s">
        <v>70</v>
      </c>
      <c r="C14" s="272"/>
      <c r="D14" s="272"/>
      <c r="E14" s="272"/>
      <c r="F14" s="272"/>
      <c r="G14" s="272"/>
      <c r="H14" s="278"/>
      <c r="I14" s="270">
        <f t="shared" si="0"/>
        <v>0</v>
      </c>
    </row>
    <row r="15" spans="1:12" s="16" customFormat="1" ht="30" customHeight="1">
      <c r="A15" s="29" t="s">
        <v>4</v>
      </c>
      <c r="B15" s="28" t="s">
        <v>413</v>
      </c>
      <c r="C15" s="273">
        <v>9700000</v>
      </c>
      <c r="D15" s="273">
        <f>SUM(D11:D14)</f>
        <v>0</v>
      </c>
      <c r="E15" s="273">
        <f>SUM(E11:E14)</f>
        <v>0</v>
      </c>
      <c r="F15" s="273">
        <v>22020</v>
      </c>
      <c r="G15" s="273">
        <f>+G9</f>
        <v>322088</v>
      </c>
      <c r="H15" s="273">
        <f>+H9</f>
        <v>117327</v>
      </c>
      <c r="I15" s="270">
        <f t="shared" si="0"/>
        <v>10161435</v>
      </c>
      <c r="K15" s="238"/>
      <c r="L15" s="221"/>
    </row>
    <row r="16" spans="1:11" s="16" customFormat="1" ht="19.5" customHeight="1">
      <c r="A16" s="14">
        <v>1</v>
      </c>
      <c r="B16" s="17" t="s">
        <v>64</v>
      </c>
      <c r="C16" s="272"/>
      <c r="D16" s="272"/>
      <c r="E16" s="272"/>
      <c r="F16" s="272"/>
      <c r="G16" s="272"/>
      <c r="H16" s="278">
        <f>+'Rez.1'!F28</f>
        <v>11218773.96</v>
      </c>
      <c r="I16" s="270">
        <f t="shared" si="0"/>
        <v>11218773.96</v>
      </c>
      <c r="K16" s="221"/>
    </row>
    <row r="17" spans="1:9" s="16" customFormat="1" ht="19.5" customHeight="1">
      <c r="A17" s="14">
        <v>2</v>
      </c>
      <c r="B17" s="17" t="s">
        <v>62</v>
      </c>
      <c r="C17" s="272"/>
      <c r="D17" s="272"/>
      <c r="E17" s="272"/>
      <c r="F17" s="272"/>
      <c r="G17" s="272"/>
      <c r="H17" s="278"/>
      <c r="I17" s="270">
        <f t="shared" si="0"/>
        <v>0</v>
      </c>
    </row>
    <row r="18" spans="1:9" s="16" customFormat="1" ht="19.5" customHeight="1">
      <c r="A18" s="14">
        <v>3</v>
      </c>
      <c r="B18" s="17" t="s">
        <v>71</v>
      </c>
      <c r="C18" s="272"/>
      <c r="D18" s="272"/>
      <c r="E18" s="272"/>
      <c r="F18" s="272"/>
      <c r="G18" s="272"/>
      <c r="H18" s="278"/>
      <c r="I18" s="270">
        <f t="shared" si="0"/>
        <v>0</v>
      </c>
    </row>
    <row r="19" spans="1:9" s="16" customFormat="1" ht="19.5" customHeight="1">
      <c r="A19" s="14">
        <v>4</v>
      </c>
      <c r="B19" s="17" t="s">
        <v>162</v>
      </c>
      <c r="C19" s="272"/>
      <c r="D19" s="272"/>
      <c r="E19" s="272"/>
      <c r="F19" s="272"/>
      <c r="G19" s="272"/>
      <c r="H19" s="278"/>
      <c r="I19" s="270">
        <f t="shared" si="0"/>
        <v>0</v>
      </c>
    </row>
    <row r="20" spans="1:11" s="16" customFormat="1" ht="19.5" customHeight="1">
      <c r="A20" s="14">
        <v>5</v>
      </c>
      <c r="B20" s="17" t="s">
        <v>69</v>
      </c>
      <c r="C20" s="272"/>
      <c r="D20" s="272"/>
      <c r="E20" s="272"/>
      <c r="F20" s="272"/>
      <c r="G20" s="272">
        <f>+-H20</f>
        <v>117327</v>
      </c>
      <c r="H20" s="278">
        <f>+-H15</f>
        <v>-117327</v>
      </c>
      <c r="I20" s="270">
        <f t="shared" si="0"/>
        <v>0</v>
      </c>
      <c r="K20" s="279"/>
    </row>
    <row r="21" spans="1:12" s="16" customFormat="1" ht="30" customHeight="1" thickBot="1">
      <c r="A21" s="30" t="s">
        <v>37</v>
      </c>
      <c r="B21" s="31" t="s">
        <v>413</v>
      </c>
      <c r="C21" s="274">
        <f>SUM(C15:C20)</f>
        <v>9700000</v>
      </c>
      <c r="D21" s="274">
        <f aca="true" t="shared" si="1" ref="D21:I21">SUM(D15:D20)</f>
        <v>0</v>
      </c>
      <c r="E21" s="274">
        <f t="shared" si="1"/>
        <v>0</v>
      </c>
      <c r="F21" s="274">
        <f t="shared" si="1"/>
        <v>22020</v>
      </c>
      <c r="G21" s="274">
        <f t="shared" si="1"/>
        <v>439415</v>
      </c>
      <c r="H21" s="274">
        <f t="shared" si="1"/>
        <v>11218773.96</v>
      </c>
      <c r="I21" s="274">
        <f t="shared" si="1"/>
        <v>21380208.96</v>
      </c>
      <c r="J21" s="274"/>
      <c r="K21" s="238"/>
      <c r="L21" s="221"/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spans="7:8" ht="13.5" customHeight="1">
      <c r="G33" s="223"/>
      <c r="H33" s="223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I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4"/>
  <sheetViews>
    <sheetView zoomScale="90" zoomScaleNormal="90" zoomScalePageLayoutView="0" workbookViewId="0" topLeftCell="A1">
      <selection activeCell="D12" sqref="D12"/>
    </sheetView>
  </sheetViews>
  <sheetFormatPr defaultColWidth="9.140625" defaultRowHeight="12.75"/>
  <cols>
    <col min="1" max="1" width="3.57421875" style="309" customWidth="1"/>
    <col min="2" max="2" width="26.7109375" style="309" customWidth="1"/>
    <col min="3" max="3" width="6.8515625" style="0" customWidth="1"/>
    <col min="4" max="4" width="12.2812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5.8515625" style="0" bestFit="1" customWidth="1"/>
    <col min="10" max="10" width="12.57421875" style="0" bestFit="1" customWidth="1"/>
    <col min="11" max="11" width="10.00390625" style="0" customWidth="1"/>
    <col min="12" max="13" width="12.57421875" style="0" bestFit="1" customWidth="1"/>
    <col min="14" max="14" width="10.57421875" style="0" customWidth="1"/>
    <col min="15" max="15" width="10.8515625" style="0" customWidth="1"/>
    <col min="16" max="17" width="12.57421875" style="0" bestFit="1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ht="15" customHeight="1">
      <c r="B2" s="301"/>
    </row>
    <row r="3" spans="1:7" ht="15">
      <c r="A3" s="310" t="s">
        <v>384</v>
      </c>
      <c r="B3" s="302"/>
      <c r="C3" s="242"/>
      <c r="D3" s="242"/>
      <c r="E3" s="251"/>
      <c r="F3" s="251"/>
      <c r="G3" s="251"/>
    </row>
    <row r="4" spans="1:7" ht="18" customHeight="1">
      <c r="A4" s="303" t="s">
        <v>377</v>
      </c>
      <c r="B4" s="303"/>
      <c r="C4" s="242" t="s">
        <v>420</v>
      </c>
      <c r="D4" s="242"/>
      <c r="E4" s="251"/>
      <c r="F4" s="251"/>
      <c r="G4" s="251"/>
    </row>
    <row r="5" spans="1:7" ht="12.75">
      <c r="A5" s="304"/>
      <c r="B5" s="304"/>
      <c r="C5" s="251"/>
      <c r="D5" s="251"/>
      <c r="E5" s="251"/>
      <c r="F5" s="251"/>
      <c r="G5" s="251"/>
    </row>
    <row r="6" spans="1:11" s="23" customFormat="1" ht="39" customHeight="1">
      <c r="A6" s="305" t="s">
        <v>2</v>
      </c>
      <c r="B6" s="305" t="s">
        <v>63</v>
      </c>
      <c r="C6" s="243" t="s">
        <v>196</v>
      </c>
      <c r="D6" s="244" t="s">
        <v>421</v>
      </c>
      <c r="E6" s="252" t="s">
        <v>197</v>
      </c>
      <c r="F6" s="252" t="s">
        <v>198</v>
      </c>
      <c r="G6" s="244" t="s">
        <v>422</v>
      </c>
      <c r="J6" s="21"/>
      <c r="K6" s="21"/>
    </row>
    <row r="7" spans="1:11" s="23" customFormat="1" ht="15" customHeight="1">
      <c r="A7" s="306">
        <v>1</v>
      </c>
      <c r="B7" s="306" t="s">
        <v>380</v>
      </c>
      <c r="C7" s="253"/>
      <c r="D7" s="254">
        <v>26964752</v>
      </c>
      <c r="E7" s="255">
        <v>1562468</v>
      </c>
      <c r="F7" s="256"/>
      <c r="G7" s="257">
        <f>D7+E7-F7</f>
        <v>28527220</v>
      </c>
      <c r="J7" s="21"/>
      <c r="K7" s="281"/>
    </row>
    <row r="8" spans="1:11" ht="12.75">
      <c r="A8" s="306">
        <v>2</v>
      </c>
      <c r="B8" s="306" t="s">
        <v>363</v>
      </c>
      <c r="C8" s="253"/>
      <c r="D8" s="254">
        <v>3386356</v>
      </c>
      <c r="E8" s="255"/>
      <c r="F8" s="256"/>
      <c r="G8" s="257">
        <f>D8+E8-F8</f>
        <v>3386356</v>
      </c>
      <c r="I8" s="127"/>
      <c r="J8" s="5"/>
      <c r="K8" s="281"/>
    </row>
    <row r="9" spans="1:11" ht="12.75">
      <c r="A9" s="306">
        <v>3</v>
      </c>
      <c r="B9" s="306" t="s">
        <v>381</v>
      </c>
      <c r="C9" s="253"/>
      <c r="D9" s="254">
        <v>26842</v>
      </c>
      <c r="E9" s="255">
        <v>597672</v>
      </c>
      <c r="F9" s="256"/>
      <c r="G9" s="257">
        <f>D9+E9-F9</f>
        <v>624514</v>
      </c>
      <c r="I9" s="127"/>
      <c r="J9" s="5"/>
      <c r="K9" s="281"/>
    </row>
    <row r="10" spans="1:11" ht="12.75">
      <c r="A10" s="306">
        <v>4</v>
      </c>
      <c r="B10" s="306"/>
      <c r="C10" s="253"/>
      <c r="D10" s="254"/>
      <c r="E10" s="255"/>
      <c r="F10" s="256"/>
      <c r="G10" s="257">
        <f>D10+E10-F10</f>
        <v>0</v>
      </c>
      <c r="I10" s="127"/>
      <c r="J10" s="5"/>
      <c r="K10" s="281"/>
    </row>
    <row r="11" spans="1:11" ht="12.75">
      <c r="A11" s="306">
        <v>5</v>
      </c>
      <c r="B11" s="306"/>
      <c r="C11" s="253"/>
      <c r="D11" s="254"/>
      <c r="E11" s="255"/>
      <c r="F11" s="256"/>
      <c r="G11" s="257"/>
      <c r="J11" s="5"/>
      <c r="K11" s="5"/>
    </row>
    <row r="12" spans="1:11" ht="12.75">
      <c r="A12" s="307"/>
      <c r="B12" s="307"/>
      <c r="C12" s="245"/>
      <c r="D12" s="246">
        <f>SUM(D7:D11)</f>
        <v>30377950</v>
      </c>
      <c r="E12" s="246">
        <f>SUM(E7:E11)</f>
        <v>2160140</v>
      </c>
      <c r="F12" s="246">
        <f>SUM(F7:F11)</f>
        <v>0</v>
      </c>
      <c r="G12" s="246">
        <f>SUM(G7:G11)</f>
        <v>32538090</v>
      </c>
      <c r="J12" s="5"/>
      <c r="K12" s="5"/>
    </row>
    <row r="13" spans="1:7" s="126" customFormat="1" ht="30" customHeight="1">
      <c r="A13" s="308"/>
      <c r="B13" s="308"/>
      <c r="C13" s="247"/>
      <c r="D13" s="248"/>
      <c r="E13" s="248"/>
      <c r="F13" s="248"/>
      <c r="G13" s="248"/>
    </row>
    <row r="14" spans="1:7" ht="12.75">
      <c r="A14" s="308"/>
      <c r="B14" s="308"/>
      <c r="C14" s="247"/>
      <c r="D14" s="248"/>
      <c r="E14" s="248"/>
      <c r="F14" s="248"/>
      <c r="G14" s="248"/>
    </row>
    <row r="15" spans="1:7" ht="12.75">
      <c r="A15" s="304"/>
      <c r="B15" s="304"/>
      <c r="C15" s="251"/>
      <c r="D15" s="251"/>
      <c r="E15" s="251"/>
      <c r="F15" s="251"/>
      <c r="G15" s="251"/>
    </row>
    <row r="16" spans="1:7" ht="15">
      <c r="A16" s="310"/>
      <c r="B16" s="302"/>
      <c r="C16" s="242"/>
      <c r="D16" s="242"/>
      <c r="E16" s="251"/>
      <c r="F16" s="251"/>
      <c r="G16" s="251"/>
    </row>
    <row r="17" spans="1:7" ht="12.75" customHeight="1">
      <c r="A17" s="303"/>
      <c r="B17" s="303"/>
      <c r="C17" s="242" t="s">
        <v>423</v>
      </c>
      <c r="D17" s="242"/>
      <c r="E17" s="251"/>
      <c r="F17" s="251"/>
      <c r="G17" s="251"/>
    </row>
    <row r="18" spans="1:7" ht="12.75" customHeight="1">
      <c r="A18" s="304"/>
      <c r="B18" s="304"/>
      <c r="C18" s="251"/>
      <c r="D18" s="251"/>
      <c r="E18" s="251"/>
      <c r="F18" s="251"/>
      <c r="G18" s="251"/>
    </row>
    <row r="19" spans="1:7" ht="36.75" customHeight="1">
      <c r="A19" s="305" t="s">
        <v>2</v>
      </c>
      <c r="B19" s="305" t="s">
        <v>63</v>
      </c>
      <c r="C19" s="243" t="s">
        <v>196</v>
      </c>
      <c r="D19" s="244" t="s">
        <v>421</v>
      </c>
      <c r="E19" s="252" t="s">
        <v>197</v>
      </c>
      <c r="F19" s="252" t="s">
        <v>198</v>
      </c>
      <c r="G19" s="244" t="s">
        <v>422</v>
      </c>
    </row>
    <row r="20" spans="1:7" ht="12.75">
      <c r="A20" s="306">
        <v>1</v>
      </c>
      <c r="B20" s="306" t="s">
        <v>380</v>
      </c>
      <c r="C20" s="253"/>
      <c r="D20" s="254">
        <v>9688227</v>
      </c>
      <c r="E20" s="254">
        <v>863826</v>
      </c>
      <c r="F20" s="254"/>
      <c r="G20" s="254">
        <f>D20+E20-F20</f>
        <v>10552053</v>
      </c>
    </row>
    <row r="21" spans="1:7" ht="12.75">
      <c r="A21" s="306">
        <v>2</v>
      </c>
      <c r="B21" s="306" t="s">
        <v>363</v>
      </c>
      <c r="C21" s="253"/>
      <c r="D21" s="254">
        <v>1291330</v>
      </c>
      <c r="E21" s="254">
        <v>419005</v>
      </c>
      <c r="F21" s="254"/>
      <c r="G21" s="254">
        <f>D21+E21-F21</f>
        <v>1710335</v>
      </c>
    </row>
    <row r="22" spans="1:7" ht="12.75">
      <c r="A22" s="306">
        <v>3</v>
      </c>
      <c r="B22" s="306" t="s">
        <v>381</v>
      </c>
      <c r="C22" s="253"/>
      <c r="D22" s="254">
        <v>15103</v>
      </c>
      <c r="E22" s="254">
        <v>207648</v>
      </c>
      <c r="F22" s="254"/>
      <c r="G22" s="254">
        <f>D22+E22-F22</f>
        <v>222751</v>
      </c>
    </row>
    <row r="23" spans="1:7" ht="12.75">
      <c r="A23" s="306">
        <v>4</v>
      </c>
      <c r="B23" s="306"/>
      <c r="C23" s="253"/>
      <c r="D23" s="254"/>
      <c r="E23" s="254"/>
      <c r="F23" s="254"/>
      <c r="G23" s="254"/>
    </row>
    <row r="24" spans="1:7" ht="12.75">
      <c r="A24" s="306">
        <v>5</v>
      </c>
      <c r="B24" s="306"/>
      <c r="C24" s="253"/>
      <c r="D24" s="254"/>
      <c r="E24" s="254"/>
      <c r="F24" s="254"/>
      <c r="G24" s="254"/>
    </row>
    <row r="25" spans="1:7" ht="30" customHeight="1">
      <c r="A25" s="307"/>
      <c r="B25" s="307"/>
      <c r="C25" s="245"/>
      <c r="D25" s="246">
        <f>SUM(D20:D24)</f>
        <v>10994660</v>
      </c>
      <c r="E25" s="246">
        <f>SUM(E20:E24)</f>
        <v>1490479</v>
      </c>
      <c r="F25" s="249"/>
      <c r="G25" s="246">
        <f>SUM(G20:G24)</f>
        <v>12485139</v>
      </c>
    </row>
    <row r="26" spans="1:7" ht="12.75">
      <c r="A26" s="308"/>
      <c r="B26" s="308"/>
      <c r="C26" s="247"/>
      <c r="D26" s="248"/>
      <c r="E26" s="248"/>
      <c r="F26" s="250"/>
      <c r="G26" s="248"/>
    </row>
    <row r="27" spans="1:7" ht="12.75">
      <c r="A27" s="308"/>
      <c r="B27" s="308"/>
      <c r="C27" s="247"/>
      <c r="D27" s="248"/>
      <c r="E27" s="248"/>
      <c r="F27" s="250"/>
      <c r="G27" s="248"/>
    </row>
    <row r="28" spans="1:7" ht="12.75">
      <c r="A28" s="304"/>
      <c r="B28" s="304"/>
      <c r="C28" s="251"/>
      <c r="D28" s="258"/>
      <c r="E28" s="251"/>
      <c r="F28" s="251"/>
      <c r="G28" s="251"/>
    </row>
    <row r="29" spans="1:7" ht="12.75" customHeight="1">
      <c r="A29" s="310"/>
      <c r="B29" s="302"/>
      <c r="C29" s="242"/>
      <c r="D29" s="242"/>
      <c r="E29" s="251"/>
      <c r="F29" s="251"/>
      <c r="G29" s="251"/>
    </row>
    <row r="30" spans="1:7" ht="12.75" customHeight="1">
      <c r="A30" s="303"/>
      <c r="B30" s="303"/>
      <c r="C30" s="242" t="s">
        <v>424</v>
      </c>
      <c r="D30" s="242"/>
      <c r="E30" s="251"/>
      <c r="F30" s="251"/>
      <c r="G30" s="251"/>
    </row>
    <row r="31" spans="1:7" ht="12.75" customHeight="1">
      <c r="A31" s="304"/>
      <c r="B31" s="304"/>
      <c r="C31" s="251"/>
      <c r="D31" s="251"/>
      <c r="E31" s="251"/>
      <c r="F31" s="251"/>
      <c r="G31" s="251"/>
    </row>
    <row r="32" spans="1:8" ht="43.5" customHeight="1">
      <c r="A32" s="305" t="s">
        <v>2</v>
      </c>
      <c r="B32" s="305" t="s">
        <v>63</v>
      </c>
      <c r="C32" s="243" t="s">
        <v>196</v>
      </c>
      <c r="D32" s="244" t="s">
        <v>421</v>
      </c>
      <c r="E32" s="252" t="s">
        <v>197</v>
      </c>
      <c r="F32" s="252" t="s">
        <v>198</v>
      </c>
      <c r="G32" s="244" t="s">
        <v>422</v>
      </c>
      <c r="H32" s="127"/>
    </row>
    <row r="33" spans="1:7" ht="12.75">
      <c r="A33" s="306">
        <v>1</v>
      </c>
      <c r="B33" s="306" t="s">
        <v>380</v>
      </c>
      <c r="C33" s="253"/>
      <c r="D33" s="254">
        <f>D7-D20</f>
        <v>17276525</v>
      </c>
      <c r="E33" s="254">
        <f>+E7</f>
        <v>1562468</v>
      </c>
      <c r="F33" s="254">
        <f>E20</f>
        <v>863826</v>
      </c>
      <c r="G33" s="254">
        <f>D33+E33-F33-F7</f>
        <v>17975167</v>
      </c>
    </row>
    <row r="34" spans="1:7" ht="12.75">
      <c r="A34" s="306">
        <v>2</v>
      </c>
      <c r="B34" s="306" t="s">
        <v>363</v>
      </c>
      <c r="C34" s="253"/>
      <c r="D34" s="254">
        <f>D8-D21</f>
        <v>2095026</v>
      </c>
      <c r="E34" s="254"/>
      <c r="F34" s="254">
        <f>E21</f>
        <v>419005</v>
      </c>
      <c r="G34" s="254">
        <f>D34+E34-F34</f>
        <v>1676021</v>
      </c>
    </row>
    <row r="35" spans="1:7" ht="12.75">
      <c r="A35" s="306">
        <v>3</v>
      </c>
      <c r="B35" s="306" t="s">
        <v>381</v>
      </c>
      <c r="C35" s="253"/>
      <c r="D35" s="254">
        <f>D9-D22</f>
        <v>11739</v>
      </c>
      <c r="E35" s="254">
        <f>+E9</f>
        <v>597672</v>
      </c>
      <c r="F35" s="254">
        <f>E22</f>
        <v>207648</v>
      </c>
      <c r="G35" s="254">
        <f>D35+E35-F35</f>
        <v>401763</v>
      </c>
    </row>
    <row r="36" spans="1:7" ht="12.75">
      <c r="A36" s="306">
        <v>4</v>
      </c>
      <c r="B36" s="306"/>
      <c r="C36" s="253"/>
      <c r="D36" s="254"/>
      <c r="E36" s="254"/>
      <c r="F36" s="254"/>
      <c r="G36" s="254"/>
    </row>
    <row r="37" spans="1:7" ht="30" customHeight="1">
      <c r="A37" s="306">
        <v>19</v>
      </c>
      <c r="B37" s="306"/>
      <c r="C37" s="253"/>
      <c r="D37" s="254"/>
      <c r="E37" s="254"/>
      <c r="F37" s="254"/>
      <c r="G37" s="254"/>
    </row>
    <row r="38" spans="1:7" ht="12.75">
      <c r="A38" s="307"/>
      <c r="B38" s="307"/>
      <c r="C38" s="245"/>
      <c r="D38" s="246">
        <f>SUM(D33:D37)</f>
        <v>19383290</v>
      </c>
      <c r="E38" s="246">
        <f>SUM(E33:E37)</f>
        <v>2160140</v>
      </c>
      <c r="F38" s="246">
        <f>SUM(F33:F37)</f>
        <v>1490479</v>
      </c>
      <c r="G38" s="246">
        <f>SUM(G33:G37)</f>
        <v>20052951</v>
      </c>
    </row>
    <row r="39" spans="1:7" ht="12.75">
      <c r="A39" s="304"/>
      <c r="B39" s="304"/>
      <c r="C39" s="251"/>
      <c r="D39" s="251"/>
      <c r="E39" s="251"/>
      <c r="F39" s="251"/>
      <c r="G39" s="251"/>
    </row>
    <row r="40" spans="1:7" ht="12.75">
      <c r="A40" s="304"/>
      <c r="B40" s="304"/>
      <c r="C40" s="251"/>
      <c r="D40" s="251"/>
      <c r="E40" s="251"/>
      <c r="F40" s="251"/>
      <c r="G40" s="251"/>
    </row>
    <row r="41" spans="1:10" ht="12.75">
      <c r="A41" s="304"/>
      <c r="B41" s="304"/>
      <c r="C41" s="251"/>
      <c r="D41" s="251"/>
      <c r="E41" s="251"/>
      <c r="F41" s="251"/>
      <c r="G41" s="251"/>
      <c r="J41" s="127"/>
    </row>
    <row r="42" spans="1:7" ht="12.75">
      <c r="A42" s="304"/>
      <c r="B42" s="304"/>
      <c r="C42" s="251"/>
      <c r="D42" s="251"/>
      <c r="E42" s="135"/>
      <c r="F42" s="258"/>
      <c r="G42" s="251"/>
    </row>
    <row r="43" spans="1:7" ht="12.75">
      <c r="A43" s="304"/>
      <c r="B43" s="304"/>
      <c r="C43" s="251"/>
      <c r="D43" s="251"/>
      <c r="E43" s="135"/>
      <c r="F43" s="251"/>
      <c r="G43" s="251"/>
    </row>
    <row r="44" spans="1:7" ht="12.75">
      <c r="A44" s="304"/>
      <c r="B44" s="304"/>
      <c r="C44" s="251"/>
      <c r="D44" s="251"/>
      <c r="E44" s="135"/>
      <c r="F44" s="251"/>
      <c r="G44" s="251"/>
    </row>
  </sheetData>
  <sheetProtection/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S167"/>
  <sheetViews>
    <sheetView zoomScale="90" zoomScaleNormal="90" zoomScalePageLayoutView="0" workbookViewId="0" topLeftCell="A7">
      <selection activeCell="I49" sqref="I49"/>
    </sheetView>
  </sheetViews>
  <sheetFormatPr defaultColWidth="8.8515625" defaultRowHeight="12.75"/>
  <cols>
    <col min="1" max="1" width="2.28125" style="309" customWidth="1"/>
    <col min="2" max="2" width="2.140625" style="309" customWidth="1"/>
    <col min="3" max="3" width="2.421875" style="309" customWidth="1"/>
    <col min="4" max="4" width="17.00390625" style="309" customWidth="1"/>
    <col min="5" max="5" width="10.8515625" style="309" customWidth="1"/>
    <col min="6" max="6" width="10.140625" style="309" bestFit="1" customWidth="1"/>
    <col min="7" max="7" width="11.140625" style="309" customWidth="1"/>
    <col min="8" max="8" width="11.421875" style="309" customWidth="1"/>
    <col min="9" max="9" width="11.57421875" style="309" bestFit="1" customWidth="1"/>
    <col min="10" max="10" width="12.57421875" style="309" customWidth="1"/>
    <col min="11" max="11" width="14.28125" style="311" bestFit="1" customWidth="1"/>
    <col min="12" max="12" width="18.00390625" style="309" bestFit="1" customWidth="1"/>
    <col min="13" max="13" width="13.8515625" style="309" bestFit="1" customWidth="1"/>
    <col min="14" max="15" width="12.57421875" style="309" bestFit="1" customWidth="1"/>
    <col min="16" max="16" width="11.00390625" style="309" bestFit="1" customWidth="1"/>
    <col min="17" max="17" width="10.28125" style="309" bestFit="1" customWidth="1"/>
    <col min="18" max="18" width="12.57421875" style="309" bestFit="1" customWidth="1"/>
    <col min="19" max="16384" width="8.8515625" style="309" customWidth="1"/>
  </cols>
  <sheetData>
    <row r="7" ht="15">
      <c r="A7" s="310" t="s">
        <v>384</v>
      </c>
    </row>
    <row r="8" spans="1:11" ht="15.75">
      <c r="A8" s="303" t="s">
        <v>377</v>
      </c>
      <c r="B8" s="312"/>
      <c r="C8" s="137"/>
      <c r="D8" s="137"/>
      <c r="E8" s="137"/>
      <c r="F8" s="137"/>
      <c r="G8" s="137"/>
      <c r="H8" s="137"/>
      <c r="I8" s="137"/>
      <c r="J8" s="137"/>
      <c r="K8" s="313"/>
    </row>
    <row r="9" spans="1:11" ht="23.25">
      <c r="A9" s="592" t="s">
        <v>72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</row>
    <row r="10" spans="1:11" ht="12.75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5"/>
    </row>
    <row r="11" spans="1:11" ht="12.75">
      <c r="A11" s="316"/>
      <c r="B11" s="593"/>
      <c r="C11" s="593"/>
      <c r="D11" s="317" t="s">
        <v>173</v>
      </c>
      <c r="E11" s="137"/>
      <c r="F11" s="137"/>
      <c r="G11" s="137"/>
      <c r="H11" s="137"/>
      <c r="I11" s="318"/>
      <c r="J11" s="318"/>
      <c r="K11" s="313"/>
    </row>
    <row r="12" spans="1:11" ht="12.75">
      <c r="A12" s="316"/>
      <c r="B12" s="137"/>
      <c r="C12" s="137"/>
      <c r="D12" s="137"/>
      <c r="E12" s="137"/>
      <c r="F12" s="137"/>
      <c r="G12" s="137"/>
      <c r="H12" s="137"/>
      <c r="I12" s="318"/>
      <c r="J12" s="318"/>
      <c r="K12" s="313"/>
    </row>
    <row r="13" spans="1:11" ht="12.75">
      <c r="A13" s="316"/>
      <c r="B13" s="137"/>
      <c r="C13" s="319" t="s">
        <v>3</v>
      </c>
      <c r="D13" s="320" t="s">
        <v>174</v>
      </c>
      <c r="E13" s="320"/>
      <c r="F13" s="321"/>
      <c r="G13" s="137"/>
      <c r="H13" s="137"/>
      <c r="I13" s="137"/>
      <c r="J13" s="137"/>
      <c r="K13" s="313">
        <f>K15+K33+K39</f>
        <v>21730138.733999997</v>
      </c>
    </row>
    <row r="14" spans="1:11" ht="12.75">
      <c r="A14" s="316"/>
      <c r="B14" s="137"/>
      <c r="C14" s="319"/>
      <c r="D14" s="320"/>
      <c r="E14" s="320"/>
      <c r="F14" s="321"/>
      <c r="G14" s="137"/>
      <c r="H14" s="137"/>
      <c r="I14" s="137"/>
      <c r="J14" s="137"/>
      <c r="K14" s="313"/>
    </row>
    <row r="15" spans="1:13" ht="12.75">
      <c r="A15" s="316"/>
      <c r="B15" s="137"/>
      <c r="C15" s="314">
        <v>1</v>
      </c>
      <c r="D15" s="322" t="s">
        <v>10</v>
      </c>
      <c r="E15" s="323"/>
      <c r="F15" s="137"/>
      <c r="G15" s="137"/>
      <c r="H15" s="137"/>
      <c r="I15" s="137"/>
      <c r="J15" s="137"/>
      <c r="K15" s="324">
        <f>K25+K31</f>
        <v>382521.734</v>
      </c>
      <c r="L15" s="325"/>
      <c r="M15" s="326"/>
    </row>
    <row r="16" spans="1:11" ht="12.75">
      <c r="A16" s="316"/>
      <c r="B16" s="137"/>
      <c r="C16" s="137"/>
      <c r="D16" s="316" t="s">
        <v>29</v>
      </c>
      <c r="E16" s="318"/>
      <c r="F16" s="318"/>
      <c r="G16" s="318"/>
      <c r="H16" s="318"/>
      <c r="I16" s="318"/>
      <c r="J16" s="318"/>
      <c r="K16" s="313"/>
    </row>
    <row r="17" spans="1:11" ht="12.75">
      <c r="A17" s="316"/>
      <c r="B17" s="137"/>
      <c r="C17" s="576" t="s">
        <v>2</v>
      </c>
      <c r="D17" s="576" t="s">
        <v>175</v>
      </c>
      <c r="E17" s="576"/>
      <c r="F17" s="576" t="s">
        <v>176</v>
      </c>
      <c r="G17" s="576" t="s">
        <v>177</v>
      </c>
      <c r="H17" s="576"/>
      <c r="I17" s="327" t="s">
        <v>178</v>
      </c>
      <c r="J17" s="328" t="s">
        <v>179</v>
      </c>
      <c r="K17" s="329" t="s">
        <v>178</v>
      </c>
    </row>
    <row r="18" spans="1:11" ht="12.75">
      <c r="A18" s="316"/>
      <c r="B18" s="137"/>
      <c r="C18" s="576"/>
      <c r="D18" s="576"/>
      <c r="E18" s="576"/>
      <c r="F18" s="576"/>
      <c r="G18" s="576"/>
      <c r="H18" s="576"/>
      <c r="I18" s="330" t="s">
        <v>180</v>
      </c>
      <c r="J18" s="331" t="s">
        <v>181</v>
      </c>
      <c r="K18" s="332" t="s">
        <v>182</v>
      </c>
    </row>
    <row r="19" spans="1:12" ht="12.75">
      <c r="A19" s="316"/>
      <c r="B19" s="137"/>
      <c r="C19" s="138">
        <v>1</v>
      </c>
      <c r="D19" s="567" t="s">
        <v>206</v>
      </c>
      <c r="E19" s="568"/>
      <c r="F19" s="333" t="s">
        <v>205</v>
      </c>
      <c r="G19" s="569">
        <v>32780935301</v>
      </c>
      <c r="H19" s="568"/>
      <c r="I19" s="334">
        <v>43.78</v>
      </c>
      <c r="J19" s="335">
        <v>140.2</v>
      </c>
      <c r="K19" s="336">
        <f>I19*J19</f>
        <v>6137.955999999999</v>
      </c>
      <c r="L19" s="326"/>
    </row>
    <row r="20" spans="1:11" ht="12.75">
      <c r="A20" s="316"/>
      <c r="B20" s="137"/>
      <c r="C20" s="138">
        <v>2</v>
      </c>
      <c r="D20" s="567" t="s">
        <v>206</v>
      </c>
      <c r="E20" s="568"/>
      <c r="F20" s="333" t="s">
        <v>204</v>
      </c>
      <c r="G20" s="569">
        <v>32780935302</v>
      </c>
      <c r="H20" s="568"/>
      <c r="I20" s="337"/>
      <c r="J20" s="338"/>
      <c r="K20" s="339">
        <v>143566</v>
      </c>
    </row>
    <row r="21" spans="1:11" ht="12.75">
      <c r="A21" s="316"/>
      <c r="B21" s="137"/>
      <c r="C21" s="138">
        <v>3</v>
      </c>
      <c r="D21" s="567" t="s">
        <v>389</v>
      </c>
      <c r="E21" s="568"/>
      <c r="F21" s="333" t="s">
        <v>205</v>
      </c>
      <c r="G21" s="569">
        <v>6905</v>
      </c>
      <c r="H21" s="568"/>
      <c r="I21" s="337">
        <v>-51289.03</v>
      </c>
      <c r="J21" s="335">
        <v>140.2</v>
      </c>
      <c r="K21" s="339">
        <f>+I21*J21</f>
        <v>-7190722.005999999</v>
      </c>
    </row>
    <row r="22" spans="1:11" ht="12.75">
      <c r="A22" s="316"/>
      <c r="B22" s="137"/>
      <c r="C22" s="138">
        <v>4</v>
      </c>
      <c r="D22" s="567" t="s">
        <v>382</v>
      </c>
      <c r="E22" s="568"/>
      <c r="F22" s="333" t="s">
        <v>204</v>
      </c>
      <c r="G22" s="569">
        <v>6905</v>
      </c>
      <c r="H22" s="568"/>
      <c r="I22" s="337"/>
      <c r="J22" s="338"/>
      <c r="K22" s="339">
        <v>-1465.61</v>
      </c>
    </row>
    <row r="23" spans="1:11" ht="12.75">
      <c r="A23" s="316"/>
      <c r="B23" s="137"/>
      <c r="C23" s="138"/>
      <c r="D23" s="567"/>
      <c r="E23" s="568"/>
      <c r="F23" s="333"/>
      <c r="G23" s="569"/>
      <c r="H23" s="568"/>
      <c r="I23" s="337"/>
      <c r="J23" s="338"/>
      <c r="K23" s="339">
        <f>I23</f>
        <v>0</v>
      </c>
    </row>
    <row r="24" spans="1:11" ht="12.75">
      <c r="A24" s="316"/>
      <c r="B24" s="137"/>
      <c r="C24" s="138"/>
      <c r="D24" s="227"/>
      <c r="E24" s="239"/>
      <c r="F24" s="340"/>
      <c r="G24" s="239"/>
      <c r="H24" s="280"/>
      <c r="I24" s="337"/>
      <c r="J24" s="338"/>
      <c r="K24" s="339">
        <f>I24</f>
        <v>0</v>
      </c>
    </row>
    <row r="25" spans="1:11" ht="12.75">
      <c r="A25" s="316"/>
      <c r="B25" s="137"/>
      <c r="C25" s="138"/>
      <c r="D25" s="573" t="s">
        <v>211</v>
      </c>
      <c r="E25" s="574"/>
      <c r="F25" s="574"/>
      <c r="G25" s="574"/>
      <c r="H25" s="575"/>
      <c r="I25" s="341"/>
      <c r="J25" s="342"/>
      <c r="K25" s="343">
        <f>K19+K20</f>
        <v>149703.956</v>
      </c>
    </row>
    <row r="26" spans="1:11" ht="12.75">
      <c r="A26" s="316"/>
      <c r="B26" s="137"/>
      <c r="C26" s="137"/>
      <c r="D26" s="316" t="s">
        <v>30</v>
      </c>
      <c r="E26" s="137"/>
      <c r="F26" s="137"/>
      <c r="G26" s="137"/>
      <c r="H26" s="137"/>
      <c r="I26" s="219"/>
      <c r="J26" s="219"/>
      <c r="K26" s="344"/>
    </row>
    <row r="27" spans="1:11" ht="12.75">
      <c r="A27" s="316"/>
      <c r="B27" s="137"/>
      <c r="C27" s="576" t="s">
        <v>2</v>
      </c>
      <c r="D27" s="577" t="s">
        <v>184</v>
      </c>
      <c r="E27" s="578"/>
      <c r="F27" s="578"/>
      <c r="G27" s="578"/>
      <c r="H27" s="579"/>
      <c r="I27" s="345" t="s">
        <v>178</v>
      </c>
      <c r="J27" s="345" t="s">
        <v>179</v>
      </c>
      <c r="K27" s="346" t="s">
        <v>178</v>
      </c>
    </row>
    <row r="28" spans="1:11" ht="12.75">
      <c r="A28" s="316"/>
      <c r="B28" s="137"/>
      <c r="C28" s="576"/>
      <c r="D28" s="580"/>
      <c r="E28" s="581"/>
      <c r="F28" s="581"/>
      <c r="G28" s="581"/>
      <c r="H28" s="582"/>
      <c r="I28" s="347" t="s">
        <v>180</v>
      </c>
      <c r="J28" s="347" t="s">
        <v>181</v>
      </c>
      <c r="K28" s="348" t="s">
        <v>182</v>
      </c>
    </row>
    <row r="29" spans="1:11" ht="12.75">
      <c r="A29" s="316"/>
      <c r="B29" s="137"/>
      <c r="C29" s="138"/>
      <c r="D29" s="570" t="s">
        <v>185</v>
      </c>
      <c r="E29" s="571"/>
      <c r="F29" s="571"/>
      <c r="G29" s="571"/>
      <c r="H29" s="572"/>
      <c r="I29" s="349"/>
      <c r="J29" s="349"/>
      <c r="K29" s="350">
        <v>170738.62</v>
      </c>
    </row>
    <row r="30" spans="1:11" ht="12.75">
      <c r="A30" s="316"/>
      <c r="B30" s="137"/>
      <c r="C30" s="138"/>
      <c r="D30" s="570" t="s">
        <v>383</v>
      </c>
      <c r="E30" s="571"/>
      <c r="F30" s="571"/>
      <c r="G30" s="571"/>
      <c r="H30" s="572"/>
      <c r="I30" s="349">
        <v>442.79</v>
      </c>
      <c r="J30" s="351">
        <v>140.2</v>
      </c>
      <c r="K30" s="350">
        <f>+J30*I30</f>
        <v>62079.157999999996</v>
      </c>
    </row>
    <row r="31" spans="1:11" ht="12.75">
      <c r="A31" s="316"/>
      <c r="B31" s="137"/>
      <c r="C31" s="352"/>
      <c r="D31" s="583"/>
      <c r="E31" s="584"/>
      <c r="F31" s="584"/>
      <c r="G31" s="584"/>
      <c r="H31" s="584"/>
      <c r="I31" s="584"/>
      <c r="J31" s="585"/>
      <c r="K31" s="353">
        <f>SUM(K29:K30)</f>
        <v>232817.778</v>
      </c>
    </row>
    <row r="32" spans="1:11" ht="12.75">
      <c r="A32" s="316"/>
      <c r="B32" s="137"/>
      <c r="C32" s="137"/>
      <c r="D32" s="137"/>
      <c r="E32" s="137"/>
      <c r="F32" s="137"/>
      <c r="G32" s="137"/>
      <c r="H32" s="137"/>
      <c r="I32" s="137"/>
      <c r="J32" s="137"/>
      <c r="K32" s="313"/>
    </row>
    <row r="33" spans="1:11" ht="12.75">
      <c r="A33" s="316"/>
      <c r="B33" s="137"/>
      <c r="C33" s="314">
        <v>3</v>
      </c>
      <c r="D33" s="322" t="s">
        <v>151</v>
      </c>
      <c r="E33" s="323"/>
      <c r="F33" s="137"/>
      <c r="G33" s="137"/>
      <c r="H33" s="137"/>
      <c r="I33" s="137"/>
      <c r="J33" s="137"/>
      <c r="K33" s="354">
        <f>K35+K36+K37+K77</f>
        <v>15288380</v>
      </c>
    </row>
    <row r="34" spans="1:11" ht="12.75">
      <c r="A34" s="316"/>
      <c r="B34" s="137"/>
      <c r="C34" s="355"/>
      <c r="D34" s="356"/>
      <c r="E34" s="323"/>
      <c r="F34" s="137"/>
      <c r="G34" s="137"/>
      <c r="H34" s="137"/>
      <c r="I34" s="137"/>
      <c r="J34" s="137"/>
      <c r="K34" s="357"/>
    </row>
    <row r="35" spans="1:11" ht="12.75">
      <c r="A35" s="316"/>
      <c r="B35" s="137"/>
      <c r="C35" s="355" t="s">
        <v>116</v>
      </c>
      <c r="D35" s="358" t="s">
        <v>368</v>
      </c>
      <c r="E35" s="137"/>
      <c r="F35" s="137"/>
      <c r="G35" s="137"/>
      <c r="H35" s="137"/>
      <c r="I35" s="137" t="s">
        <v>186</v>
      </c>
      <c r="J35" s="359"/>
      <c r="K35" s="357">
        <f>Aktivet!G12</f>
        <v>15288380</v>
      </c>
    </row>
    <row r="36" spans="1:11" ht="12.75">
      <c r="A36" s="316"/>
      <c r="B36" s="137"/>
      <c r="C36" s="355" t="s">
        <v>116</v>
      </c>
      <c r="D36" s="358" t="s">
        <v>388</v>
      </c>
      <c r="E36" s="137"/>
      <c r="F36" s="137"/>
      <c r="G36" s="137"/>
      <c r="H36" s="137"/>
      <c r="I36" s="137" t="s">
        <v>186</v>
      </c>
      <c r="J36" s="359"/>
      <c r="K36" s="357">
        <f>Aktivet!G13</f>
        <v>0</v>
      </c>
    </row>
    <row r="37" spans="1:11" ht="12.75">
      <c r="A37" s="316"/>
      <c r="B37" s="137"/>
      <c r="C37" s="355" t="s">
        <v>116</v>
      </c>
      <c r="D37" s="356" t="s">
        <v>414</v>
      </c>
      <c r="E37" s="323"/>
      <c r="F37" s="137"/>
      <c r="G37" s="137"/>
      <c r="H37" s="137"/>
      <c r="I37" s="137"/>
      <c r="J37" s="137"/>
      <c r="K37" s="357">
        <f>Aktivet!G15</f>
        <v>0</v>
      </c>
    </row>
    <row r="39" spans="1:11" ht="12.75">
      <c r="A39" s="316"/>
      <c r="B39" s="137"/>
      <c r="C39" s="314">
        <v>4</v>
      </c>
      <c r="D39" s="322" t="s">
        <v>11</v>
      </c>
      <c r="E39" s="137"/>
      <c r="F39" s="137"/>
      <c r="G39" s="137"/>
      <c r="H39" s="137"/>
      <c r="I39" s="316"/>
      <c r="J39" s="360"/>
      <c r="K39" s="354">
        <f>J40+J41+J42</f>
        <v>6059237</v>
      </c>
    </row>
    <row r="40" spans="1:11" ht="12.75">
      <c r="A40" s="316"/>
      <c r="B40" s="137"/>
      <c r="C40" s="355" t="s">
        <v>116</v>
      </c>
      <c r="D40" s="137" t="s">
        <v>390</v>
      </c>
      <c r="E40" s="137"/>
      <c r="F40" s="137"/>
      <c r="G40" s="137"/>
      <c r="H40" s="137"/>
      <c r="I40" s="316" t="s">
        <v>186</v>
      </c>
      <c r="J40" s="361">
        <v>1737507</v>
      </c>
      <c r="K40" s="357"/>
    </row>
    <row r="41" spans="1:11" ht="12.75">
      <c r="A41" s="316"/>
      <c r="B41" s="137"/>
      <c r="C41" s="355" t="s">
        <v>116</v>
      </c>
      <c r="D41" s="137" t="s">
        <v>14</v>
      </c>
      <c r="E41" s="137"/>
      <c r="F41" s="137"/>
      <c r="G41" s="137"/>
      <c r="H41" s="137"/>
      <c r="I41" s="316" t="s">
        <v>186</v>
      </c>
      <c r="J41" s="361">
        <v>3903360</v>
      </c>
      <c r="K41" s="357"/>
    </row>
    <row r="42" spans="1:11" ht="12.75">
      <c r="A42" s="316"/>
      <c r="B42" s="137"/>
      <c r="C42" s="355" t="s">
        <v>116</v>
      </c>
      <c r="D42" s="137" t="s">
        <v>15</v>
      </c>
      <c r="E42" s="137"/>
      <c r="F42" s="137"/>
      <c r="G42" s="137"/>
      <c r="H42" s="137"/>
      <c r="I42" s="316"/>
      <c r="J42" s="361">
        <v>418370</v>
      </c>
      <c r="K42" s="357"/>
    </row>
    <row r="43" spans="1:11" ht="12.75">
      <c r="A43" s="316"/>
      <c r="B43" s="137"/>
      <c r="C43" s="137"/>
      <c r="D43" s="139"/>
      <c r="E43" s="139"/>
      <c r="F43" s="139"/>
      <c r="G43" s="139"/>
      <c r="H43" s="139"/>
      <c r="I43" s="316"/>
      <c r="K43" s="357"/>
    </row>
    <row r="44" spans="1:11" ht="12.75">
      <c r="A44" s="316"/>
      <c r="B44" s="137"/>
      <c r="C44" s="139" t="s">
        <v>4</v>
      </c>
      <c r="D44" s="139" t="s">
        <v>187</v>
      </c>
      <c r="E44" s="137"/>
      <c r="F44" s="137"/>
      <c r="G44" s="316"/>
      <c r="H44" s="137"/>
      <c r="I44" s="316"/>
      <c r="J44" s="137"/>
      <c r="K44" s="357">
        <f>+K45+K47</f>
        <v>35755351</v>
      </c>
    </row>
    <row r="45" spans="1:11" ht="12.75">
      <c r="A45" s="316"/>
      <c r="B45" s="137"/>
      <c r="C45" s="139"/>
      <c r="D45" s="139" t="s">
        <v>438</v>
      </c>
      <c r="E45" s="137"/>
      <c r="F45" s="137"/>
      <c r="G45" s="316"/>
      <c r="H45" s="359"/>
      <c r="I45" s="316"/>
      <c r="J45" s="137"/>
      <c r="K45" s="357">
        <v>15702400</v>
      </c>
    </row>
    <row r="46" spans="1:11" s="359" customFormat="1" ht="12.75">
      <c r="A46" s="316"/>
      <c r="B46" s="137"/>
      <c r="C46" s="137"/>
      <c r="D46" s="137" t="s">
        <v>440</v>
      </c>
      <c r="E46" s="137"/>
      <c r="F46" s="137"/>
      <c r="G46" s="316"/>
      <c r="I46" s="316"/>
      <c r="J46" s="137"/>
      <c r="K46" s="357"/>
    </row>
    <row r="47" spans="1:11" ht="12.75">
      <c r="A47" s="316"/>
      <c r="B47" s="137"/>
      <c r="C47" s="139">
        <v>2</v>
      </c>
      <c r="D47" s="139" t="s">
        <v>19</v>
      </c>
      <c r="E47" s="137"/>
      <c r="F47" s="137"/>
      <c r="G47" s="137"/>
      <c r="H47" s="137"/>
      <c r="I47" s="316"/>
      <c r="J47" s="137"/>
      <c r="K47" s="354">
        <f>J59</f>
        <v>20052951</v>
      </c>
    </row>
    <row r="48" spans="1:11" ht="12.75">
      <c r="A48" s="316"/>
      <c r="B48" s="137"/>
      <c r="C48" s="139"/>
      <c r="D48" s="139"/>
      <c r="E48" s="137"/>
      <c r="F48" s="137"/>
      <c r="G48" s="137"/>
      <c r="H48" s="137"/>
      <c r="I48" s="316"/>
      <c r="J48" s="137"/>
      <c r="K48" s="313"/>
    </row>
    <row r="49" spans="1:11" ht="12.75">
      <c r="A49" s="316"/>
      <c r="B49" s="137"/>
      <c r="C49" s="137"/>
      <c r="D49" s="137"/>
      <c r="E49" s="137" t="s">
        <v>188</v>
      </c>
      <c r="F49" s="137"/>
      <c r="G49" s="137"/>
      <c r="H49" s="137"/>
      <c r="I49" s="137"/>
      <c r="J49" s="137"/>
      <c r="K49" s="313"/>
    </row>
    <row r="50" spans="1:11" ht="12.75">
      <c r="A50" s="316"/>
      <c r="B50" s="137"/>
      <c r="C50" s="576" t="s">
        <v>2</v>
      </c>
      <c r="D50" s="576" t="s">
        <v>63</v>
      </c>
      <c r="E50" s="573" t="s">
        <v>432</v>
      </c>
      <c r="F50" s="574"/>
      <c r="G50" s="575"/>
      <c r="H50" s="573" t="s">
        <v>433</v>
      </c>
      <c r="I50" s="574"/>
      <c r="J50" s="575"/>
      <c r="K50" s="313"/>
    </row>
    <row r="51" spans="1:18" ht="15">
      <c r="A51" s="316"/>
      <c r="B51" s="137"/>
      <c r="C51" s="576"/>
      <c r="D51" s="576"/>
      <c r="E51" s="362" t="s">
        <v>189</v>
      </c>
      <c r="F51" s="362" t="s">
        <v>190</v>
      </c>
      <c r="G51" s="362" t="s">
        <v>191</v>
      </c>
      <c r="H51" s="362" t="s">
        <v>189</v>
      </c>
      <c r="I51" s="362" t="s">
        <v>190</v>
      </c>
      <c r="J51" s="362" t="s">
        <v>191</v>
      </c>
      <c r="K51" s="363"/>
      <c r="L51" s="364"/>
      <c r="M51" s="364"/>
      <c r="N51" s="364"/>
      <c r="O51" s="364"/>
      <c r="P51" s="364"/>
      <c r="Q51" s="364"/>
      <c r="R51" s="365"/>
    </row>
    <row r="52" spans="1:18" ht="15">
      <c r="A52" s="316"/>
      <c r="B52" s="137"/>
      <c r="C52" s="138"/>
      <c r="D52" s="137" t="s">
        <v>24</v>
      </c>
      <c r="E52" s="366"/>
      <c r="F52" s="366"/>
      <c r="G52" s="366"/>
      <c r="H52" s="366"/>
      <c r="I52" s="366"/>
      <c r="J52" s="366"/>
      <c r="K52" s="363"/>
      <c r="L52" s="364"/>
      <c r="M52" s="364"/>
      <c r="N52" s="364"/>
      <c r="O52" s="364"/>
      <c r="P52" s="364"/>
      <c r="Q52" s="364"/>
      <c r="R52" s="365"/>
    </row>
    <row r="53" spans="1:19" ht="12.75">
      <c r="A53" s="316"/>
      <c r="B53" s="137"/>
      <c r="C53" s="138"/>
      <c r="D53" s="138" t="s">
        <v>207</v>
      </c>
      <c r="E53" s="366">
        <f>J53</f>
        <v>0</v>
      </c>
      <c r="F53" s="366"/>
      <c r="G53" s="366">
        <f>E53-F53</f>
        <v>0</v>
      </c>
      <c r="H53" s="366"/>
      <c r="I53" s="366"/>
      <c r="J53" s="366">
        <f>H53-I53</f>
        <v>0</v>
      </c>
      <c r="L53" s="367"/>
      <c r="M53" s="367"/>
      <c r="N53" s="367"/>
      <c r="O53" s="367"/>
      <c r="P53" s="367"/>
      <c r="Q53" s="367"/>
      <c r="R53" s="367"/>
      <c r="S53" s="326"/>
    </row>
    <row r="54" spans="1:19" ht="12.75">
      <c r="A54" s="316"/>
      <c r="B54" s="137"/>
      <c r="C54" s="138"/>
      <c r="D54" s="306" t="s">
        <v>380</v>
      </c>
      <c r="E54" s="366">
        <v>19149887</v>
      </c>
      <c r="F54" s="366">
        <v>481739</v>
      </c>
      <c r="G54" s="366">
        <v>17276525</v>
      </c>
      <c r="H54" s="366">
        <v>18838993</v>
      </c>
      <c r="I54" s="366">
        <f>'Pasq.per AAM 1'!F33</f>
        <v>863826</v>
      </c>
      <c r="J54" s="366">
        <f>H54-I54</f>
        <v>17975167</v>
      </c>
      <c r="L54" s="367"/>
      <c r="M54" s="367"/>
      <c r="N54" s="367"/>
      <c r="O54" s="367"/>
      <c r="P54" s="367"/>
      <c r="Q54" s="367"/>
      <c r="R54" s="367"/>
      <c r="S54" s="326"/>
    </row>
    <row r="55" spans="1:19" ht="12.75">
      <c r="A55" s="316"/>
      <c r="B55" s="137"/>
      <c r="C55" s="138"/>
      <c r="D55" s="306" t="s">
        <v>363</v>
      </c>
      <c r="E55" s="366">
        <v>2618782</v>
      </c>
      <c r="F55" s="366">
        <v>523756</v>
      </c>
      <c r="G55" s="366">
        <v>2095026</v>
      </c>
      <c r="H55" s="366">
        <v>2095026</v>
      </c>
      <c r="I55" s="366">
        <f>'Pasq.per AAM 1'!F34</f>
        <v>419005</v>
      </c>
      <c r="J55" s="366">
        <f>H55-I55</f>
        <v>1676021</v>
      </c>
      <c r="L55" s="367"/>
      <c r="M55" s="367"/>
      <c r="N55" s="367"/>
      <c r="O55" s="367"/>
      <c r="P55" s="367"/>
      <c r="Q55" s="367"/>
      <c r="R55" s="367"/>
      <c r="S55" s="326"/>
    </row>
    <row r="56" spans="1:19" ht="12.75">
      <c r="A56" s="316"/>
      <c r="B56" s="137"/>
      <c r="C56" s="138"/>
      <c r="D56" s="306" t="s">
        <v>381</v>
      </c>
      <c r="E56" s="366">
        <v>14674</v>
      </c>
      <c r="F56" s="366">
        <v>2935</v>
      </c>
      <c r="G56" s="366">
        <v>11739</v>
      </c>
      <c r="H56" s="366">
        <v>609411</v>
      </c>
      <c r="I56" s="366">
        <f>'Pasq.per AAM 1'!F35</f>
        <v>207648</v>
      </c>
      <c r="J56" s="366">
        <f>H56-I56</f>
        <v>401763</v>
      </c>
      <c r="L56" s="367"/>
      <c r="M56" s="367"/>
      <c r="N56" s="367"/>
      <c r="O56" s="367"/>
      <c r="P56" s="367"/>
      <c r="Q56" s="367"/>
      <c r="R56" s="367"/>
      <c r="S56" s="326"/>
    </row>
    <row r="57" spans="1:12" ht="15">
      <c r="A57" s="316"/>
      <c r="B57" s="137"/>
      <c r="C57" s="138"/>
      <c r="D57" s="368"/>
      <c r="E57" s="366"/>
      <c r="F57" s="366"/>
      <c r="G57" s="366">
        <f>E57-F57</f>
        <v>0</v>
      </c>
      <c r="H57" s="369"/>
      <c r="I57" s="369"/>
      <c r="J57" s="370">
        <f>H57-I57</f>
        <v>0</v>
      </c>
      <c r="K57" s="363"/>
      <c r="L57" s="325"/>
    </row>
    <row r="58" spans="1:19" ht="15">
      <c r="A58" s="316"/>
      <c r="B58" s="137"/>
      <c r="C58" s="138"/>
      <c r="D58" s="138"/>
      <c r="E58" s="366"/>
      <c r="F58" s="366"/>
      <c r="G58" s="366"/>
      <c r="H58" s="366"/>
      <c r="I58" s="366"/>
      <c r="J58" s="366"/>
      <c r="L58" s="365"/>
      <c r="M58" s="365"/>
      <c r="N58" s="365"/>
      <c r="O58" s="365"/>
      <c r="P58" s="365"/>
      <c r="Q58" s="365"/>
      <c r="R58" s="365"/>
      <c r="S58" s="326"/>
    </row>
    <row r="59" spans="1:10" ht="12.75">
      <c r="A59" s="316"/>
      <c r="B59" s="137"/>
      <c r="C59" s="138"/>
      <c r="D59" s="368" t="s">
        <v>183</v>
      </c>
      <c r="E59" s="370">
        <f aca="true" t="shared" si="0" ref="E59:J59">E54+E55+E56</f>
        <v>21783343</v>
      </c>
      <c r="F59" s="370">
        <f t="shared" si="0"/>
        <v>1008430</v>
      </c>
      <c r="G59" s="370">
        <f t="shared" si="0"/>
        <v>19383290</v>
      </c>
      <c r="H59" s="370">
        <f t="shared" si="0"/>
        <v>21543430</v>
      </c>
      <c r="I59" s="370">
        <f t="shared" si="0"/>
        <v>1490479</v>
      </c>
      <c r="J59" s="370">
        <f t="shared" si="0"/>
        <v>20052951</v>
      </c>
    </row>
    <row r="60" spans="1:10" ht="13.5" thickBot="1">
      <c r="A60" s="316"/>
      <c r="B60" s="137"/>
      <c r="C60" s="137"/>
      <c r="D60" s="139"/>
      <c r="E60" s="371"/>
      <c r="F60" s="371"/>
      <c r="G60" s="371"/>
      <c r="H60" s="371"/>
      <c r="I60" s="371"/>
      <c r="J60" s="371"/>
    </row>
    <row r="61" spans="1:13" ht="16.5" thickBot="1">
      <c r="A61" s="316"/>
      <c r="B61" s="137"/>
      <c r="C61" s="372" t="s">
        <v>369</v>
      </c>
      <c r="D61" s="373"/>
      <c r="E61" s="374"/>
      <c r="F61" s="375"/>
      <c r="G61" s="373"/>
      <c r="H61" s="376" t="s">
        <v>214</v>
      </c>
      <c r="I61" s="376"/>
      <c r="J61" s="377"/>
      <c r="K61" s="378">
        <f>+K44+K39+K33+K15</f>
        <v>57485489.734</v>
      </c>
      <c r="L61" s="325"/>
      <c r="M61" s="311"/>
    </row>
    <row r="62" spans="1:13" ht="15.75">
      <c r="A62" s="316"/>
      <c r="B62" s="137"/>
      <c r="C62" s="139"/>
      <c r="D62" s="379"/>
      <c r="E62" s="380"/>
      <c r="F62" s="312"/>
      <c r="G62" s="379"/>
      <c r="H62" s="139"/>
      <c r="I62" s="139"/>
      <c r="J62" s="381"/>
      <c r="K62" s="324"/>
      <c r="L62" s="325"/>
      <c r="M62" s="311"/>
    </row>
    <row r="63" spans="1:13" ht="12.75">
      <c r="A63" s="316"/>
      <c r="B63" s="137"/>
      <c r="C63" s="240" t="s">
        <v>3</v>
      </c>
      <c r="D63" s="320" t="s">
        <v>370</v>
      </c>
      <c r="E63" s="320"/>
      <c r="F63" s="318"/>
      <c r="G63" s="318"/>
      <c r="H63" s="137"/>
      <c r="I63" s="240" t="s">
        <v>186</v>
      </c>
      <c r="J63" s="382"/>
      <c r="K63" s="382">
        <f>J65+J68+J72+J74+J76+J78+J80+J77+J81</f>
        <v>35297894.7</v>
      </c>
      <c r="L63" s="325"/>
      <c r="M63" s="311"/>
    </row>
    <row r="64" spans="1:13" ht="12.75">
      <c r="A64" s="316"/>
      <c r="B64" s="137"/>
      <c r="C64" s="319">
        <v>3</v>
      </c>
      <c r="D64" s="383" t="s">
        <v>371</v>
      </c>
      <c r="E64" s="323"/>
      <c r="F64" s="137"/>
      <c r="G64" s="137"/>
      <c r="H64" s="379"/>
      <c r="I64" s="240" t="s">
        <v>214</v>
      </c>
      <c r="J64" s="139"/>
      <c r="K64" s="324"/>
      <c r="L64" s="325"/>
      <c r="M64" s="311"/>
    </row>
    <row r="65" spans="1:13" ht="12.75">
      <c r="A65" s="316"/>
      <c r="B65" s="137"/>
      <c r="C65" s="355" t="s">
        <v>116</v>
      </c>
      <c r="D65" s="356" t="s">
        <v>392</v>
      </c>
      <c r="E65" s="323"/>
      <c r="F65" s="137"/>
      <c r="G65" s="137"/>
      <c r="H65" s="379"/>
      <c r="I65" s="240"/>
      <c r="J65" s="357">
        <f>Pasivet!G9</f>
        <v>7192188</v>
      </c>
      <c r="K65" s="324"/>
      <c r="L65" s="325"/>
      <c r="M65" s="311"/>
    </row>
    <row r="66" spans="1:13" ht="12.75">
      <c r="A66" s="316"/>
      <c r="B66" s="137"/>
      <c r="C66" s="319"/>
      <c r="D66" s="383"/>
      <c r="E66" s="323"/>
      <c r="F66" s="137"/>
      <c r="G66" s="137"/>
      <c r="H66" s="379"/>
      <c r="I66" s="137"/>
      <c r="J66" s="379"/>
      <c r="K66" s="324"/>
      <c r="L66" s="325"/>
      <c r="M66" s="311"/>
    </row>
    <row r="67" spans="1:13" ht="12.75">
      <c r="A67" s="316"/>
      <c r="B67" s="137"/>
      <c r="C67" s="355" t="s">
        <v>116</v>
      </c>
      <c r="D67" s="358" t="s">
        <v>157</v>
      </c>
      <c r="E67" s="137"/>
      <c r="F67" s="137"/>
      <c r="G67" s="137"/>
      <c r="H67" s="379"/>
      <c r="I67" s="137"/>
      <c r="J67" s="379"/>
      <c r="K67" s="324"/>
      <c r="L67" s="325"/>
      <c r="M67" s="311"/>
    </row>
    <row r="68" spans="1:13" ht="12.75">
      <c r="A68" s="316"/>
      <c r="B68" s="137"/>
      <c r="C68" s="355"/>
      <c r="D68" s="587" t="s">
        <v>372</v>
      </c>
      <c r="E68" s="587"/>
      <c r="F68" s="379"/>
      <c r="G68" s="384" t="s">
        <v>2</v>
      </c>
      <c r="H68" s="379"/>
      <c r="I68" s="384" t="s">
        <v>186</v>
      </c>
      <c r="J68" s="357">
        <f>J70</f>
        <v>3997493.7</v>
      </c>
      <c r="K68" s="324"/>
      <c r="L68" s="325"/>
      <c r="M68" s="311"/>
    </row>
    <row r="69" spans="1:13" ht="12.75">
      <c r="A69" s="316"/>
      <c r="B69" s="137"/>
      <c r="C69" s="355"/>
      <c r="D69" s="587" t="s">
        <v>373</v>
      </c>
      <c r="E69" s="587"/>
      <c r="F69" s="379"/>
      <c r="G69" s="384" t="s">
        <v>2</v>
      </c>
      <c r="H69" s="385"/>
      <c r="I69" s="384" t="s">
        <v>186</v>
      </c>
      <c r="J69" s="385"/>
      <c r="K69" s="324"/>
      <c r="L69" s="325"/>
      <c r="M69" s="311"/>
    </row>
    <row r="70" spans="1:13" ht="12.75">
      <c r="A70" s="316"/>
      <c r="B70" s="137"/>
      <c r="C70" s="355"/>
      <c r="D70" s="379" t="s">
        <v>374</v>
      </c>
      <c r="E70" s="379"/>
      <c r="F70" s="379"/>
      <c r="G70" s="384" t="s">
        <v>2</v>
      </c>
      <c r="H70" s="385"/>
      <c r="I70" s="384" t="s">
        <v>186</v>
      </c>
      <c r="J70" s="386">
        <f>Pasivet!G12</f>
        <v>3997493.7</v>
      </c>
      <c r="K70" s="324"/>
      <c r="L70" s="325"/>
      <c r="M70" s="311"/>
    </row>
    <row r="71" spans="1:10" ht="12.75">
      <c r="A71" s="316"/>
      <c r="B71" s="137"/>
      <c r="C71" s="137"/>
      <c r="D71" s="139"/>
      <c r="E71" s="371"/>
      <c r="F71" s="371"/>
      <c r="G71" s="371"/>
      <c r="H71" s="371"/>
      <c r="I71" s="371"/>
      <c r="J71" s="371"/>
    </row>
    <row r="72" spans="1:11" ht="12.75">
      <c r="A72" s="316"/>
      <c r="B72" s="137"/>
      <c r="C72" s="355" t="s">
        <v>116</v>
      </c>
      <c r="D72" s="358" t="s">
        <v>158</v>
      </c>
      <c r="E72" s="137"/>
      <c r="F72" s="137"/>
      <c r="G72" s="137"/>
      <c r="H72" s="137"/>
      <c r="I72" s="137" t="s">
        <v>186</v>
      </c>
      <c r="J72" s="219">
        <f>Pasivet!G13</f>
        <v>1082105</v>
      </c>
      <c r="K72" s="313"/>
    </row>
    <row r="73" spans="1:11" ht="12.75">
      <c r="A73" s="316"/>
      <c r="B73" s="137"/>
      <c r="C73" s="355"/>
      <c r="D73" s="358"/>
      <c r="E73" s="137"/>
      <c r="F73" s="137"/>
      <c r="G73" s="137"/>
      <c r="H73" s="137"/>
      <c r="I73" s="137"/>
      <c r="J73" s="219"/>
      <c r="K73" s="313"/>
    </row>
    <row r="74" spans="1:11" ht="12.75">
      <c r="A74" s="316"/>
      <c r="B74" s="137"/>
      <c r="C74" s="355" t="s">
        <v>116</v>
      </c>
      <c r="D74" s="358" t="s">
        <v>124</v>
      </c>
      <c r="E74" s="137"/>
      <c r="F74" s="137"/>
      <c r="G74" s="137"/>
      <c r="H74" s="137"/>
      <c r="I74" s="137" t="s">
        <v>186</v>
      </c>
      <c r="J74" s="219">
        <f>Pasivet!G14</f>
        <v>66273</v>
      </c>
      <c r="K74" s="313"/>
    </row>
    <row r="75" spans="1:11" ht="12.75">
      <c r="A75" s="316"/>
      <c r="B75" s="137"/>
      <c r="C75" s="355"/>
      <c r="D75" s="358"/>
      <c r="E75" s="137"/>
      <c r="F75" s="137"/>
      <c r="G75" s="137"/>
      <c r="H75" s="137"/>
      <c r="I75" s="137"/>
      <c r="J75" s="219"/>
      <c r="K75" s="313"/>
    </row>
    <row r="76" spans="1:11" ht="12.75">
      <c r="A76" s="316"/>
      <c r="B76" s="137"/>
      <c r="C76" s="355" t="s">
        <v>116</v>
      </c>
      <c r="D76" s="358" t="s">
        <v>125</v>
      </c>
      <c r="E76" s="137"/>
      <c r="F76" s="137"/>
      <c r="G76" s="137"/>
      <c r="H76" s="137"/>
      <c r="I76" s="137" t="s">
        <v>186</v>
      </c>
      <c r="J76" s="219">
        <f>Pasivet!G15</f>
        <v>9513</v>
      </c>
      <c r="K76" s="313"/>
    </row>
    <row r="77" spans="1:11" ht="12.75">
      <c r="A77" s="316"/>
      <c r="B77" s="137"/>
      <c r="C77" s="355" t="s">
        <v>116</v>
      </c>
      <c r="D77" s="358" t="s">
        <v>118</v>
      </c>
      <c r="E77" s="137"/>
      <c r="F77" s="591"/>
      <c r="G77" s="591"/>
      <c r="H77" s="137"/>
      <c r="I77" s="137"/>
      <c r="J77" s="219">
        <f>+Pasivet!G16</f>
        <v>657494</v>
      </c>
      <c r="K77" s="357"/>
    </row>
    <row r="78" spans="1:11" ht="12.75">
      <c r="A78" s="316"/>
      <c r="B78" s="137"/>
      <c r="C78" s="355" t="s">
        <v>116</v>
      </c>
      <c r="D78" s="358" t="s">
        <v>391</v>
      </c>
      <c r="E78" s="137"/>
      <c r="F78" s="137"/>
      <c r="G78" s="137"/>
      <c r="H78" s="137"/>
      <c r="I78" s="137"/>
      <c r="J78" s="219">
        <f>Pasivet!G17</f>
        <v>166356</v>
      </c>
      <c r="K78" s="313"/>
    </row>
    <row r="79" spans="1:11" ht="12.75">
      <c r="A79" s="316"/>
      <c r="B79" s="137"/>
      <c r="C79" s="355"/>
      <c r="D79" s="358"/>
      <c r="E79" s="137"/>
      <c r="F79" s="137"/>
      <c r="G79" s="137"/>
      <c r="H79" s="137"/>
      <c r="I79" s="137"/>
      <c r="J79" s="219"/>
      <c r="K79" s="313"/>
    </row>
    <row r="80" spans="1:11" s="379" customFormat="1" ht="12.75">
      <c r="A80" s="316"/>
      <c r="B80" s="137"/>
      <c r="C80" s="387" t="s">
        <v>116</v>
      </c>
      <c r="D80" s="358" t="s">
        <v>129</v>
      </c>
      <c r="E80" s="137"/>
      <c r="F80" s="137"/>
      <c r="G80" s="137"/>
      <c r="H80" s="137"/>
      <c r="I80" s="137" t="s">
        <v>186</v>
      </c>
      <c r="J80" s="219">
        <f>Pasivet!G21</f>
        <v>21828126</v>
      </c>
      <c r="K80" s="313"/>
    </row>
    <row r="81" spans="1:11" s="379" customFormat="1" ht="12.75">
      <c r="A81" s="316"/>
      <c r="B81" s="137"/>
      <c r="C81" s="387"/>
      <c r="D81" s="358" t="s">
        <v>439</v>
      </c>
      <c r="E81" s="137"/>
      <c r="F81" s="137"/>
      <c r="G81" s="137"/>
      <c r="H81" s="137"/>
      <c r="I81" s="137"/>
      <c r="J81" s="219">
        <v>298346</v>
      </c>
      <c r="K81" s="313"/>
    </row>
    <row r="82" spans="1:11" s="379" customFormat="1" ht="12.75">
      <c r="A82" s="316"/>
      <c r="B82" s="137"/>
      <c r="C82" s="139" t="s">
        <v>4</v>
      </c>
      <c r="D82" s="388" t="s">
        <v>393</v>
      </c>
      <c r="E82" s="139"/>
      <c r="F82" s="137"/>
      <c r="G82" s="137"/>
      <c r="H82" s="137"/>
      <c r="I82" s="137"/>
      <c r="J82" s="219"/>
      <c r="K82" s="389">
        <f>J84</f>
        <v>807386</v>
      </c>
    </row>
    <row r="83" spans="1:11" s="379" customFormat="1" ht="12.75">
      <c r="A83" s="316"/>
      <c r="B83" s="137"/>
      <c r="C83" s="139"/>
      <c r="D83" s="388"/>
      <c r="E83" s="139"/>
      <c r="F83" s="137"/>
      <c r="G83" s="137"/>
      <c r="H83" s="137"/>
      <c r="I83" s="137"/>
      <c r="J83" s="219"/>
      <c r="K83" s="313"/>
    </row>
    <row r="84" spans="1:11" ht="12.75">
      <c r="A84" s="316"/>
      <c r="B84" s="137"/>
      <c r="C84" s="355" t="s">
        <v>116</v>
      </c>
      <c r="D84" s="358" t="s">
        <v>394</v>
      </c>
      <c r="E84" s="137"/>
      <c r="F84" s="137"/>
      <c r="G84" s="137"/>
      <c r="H84" s="137"/>
      <c r="I84" s="137"/>
      <c r="J84" s="219">
        <f>Pasivet!G25</f>
        <v>807386</v>
      </c>
      <c r="K84" s="313"/>
    </row>
    <row r="85" spans="1:11" ht="12.75">
      <c r="A85" s="316"/>
      <c r="B85" s="137"/>
      <c r="C85" s="355"/>
      <c r="D85" s="358"/>
      <c r="E85" s="137"/>
      <c r="F85" s="137"/>
      <c r="G85" s="137"/>
      <c r="H85" s="137"/>
      <c r="I85" s="137"/>
      <c r="J85" s="219"/>
      <c r="K85" s="313"/>
    </row>
    <row r="86" spans="1:11" ht="12.75">
      <c r="A86" s="316"/>
      <c r="B86" s="137"/>
      <c r="C86" s="139" t="s">
        <v>37</v>
      </c>
      <c r="D86" s="320" t="s">
        <v>220</v>
      </c>
      <c r="E86" s="137"/>
      <c r="F86" s="137"/>
      <c r="G86" s="137"/>
      <c r="H86" s="137"/>
      <c r="I86" s="137"/>
      <c r="J86" s="219"/>
      <c r="K86" s="389">
        <f>J88+J90++J92+J94</f>
        <v>21380208.96</v>
      </c>
    </row>
    <row r="87" spans="1:11" ht="12.75">
      <c r="A87" s="316"/>
      <c r="B87" s="137"/>
      <c r="C87" s="355"/>
      <c r="D87" s="358"/>
      <c r="E87" s="137"/>
      <c r="F87" s="137"/>
      <c r="G87" s="137"/>
      <c r="H87" s="137"/>
      <c r="I87" s="137"/>
      <c r="J87" s="219"/>
      <c r="K87" s="313"/>
    </row>
    <row r="88" spans="1:11" ht="12.75">
      <c r="A88" s="316"/>
      <c r="B88" s="137"/>
      <c r="C88" s="319">
        <v>3</v>
      </c>
      <c r="D88" s="383" t="s">
        <v>41</v>
      </c>
      <c r="E88" s="323"/>
      <c r="F88" s="137"/>
      <c r="G88" s="137"/>
      <c r="H88" s="137"/>
      <c r="I88" s="137" t="s">
        <v>186</v>
      </c>
      <c r="J88" s="219">
        <f>Pasivet!G35</f>
        <v>9700000</v>
      </c>
      <c r="K88" s="313"/>
    </row>
    <row r="89" spans="1:11" ht="12.75">
      <c r="A89" s="316"/>
      <c r="B89" s="137"/>
      <c r="C89" s="319"/>
      <c r="D89" s="383"/>
      <c r="E89" s="323"/>
      <c r="F89" s="137"/>
      <c r="G89" s="137"/>
      <c r="H89" s="137"/>
      <c r="I89" s="137"/>
      <c r="J89" s="219"/>
      <c r="K89" s="313"/>
    </row>
    <row r="90" spans="1:11" ht="12.75">
      <c r="A90" s="316"/>
      <c r="B90" s="137"/>
      <c r="C90" s="319">
        <v>8</v>
      </c>
      <c r="D90" s="383" t="s">
        <v>45</v>
      </c>
      <c r="E90" s="323"/>
      <c r="F90" s="137"/>
      <c r="G90" s="137"/>
      <c r="H90" s="137"/>
      <c r="I90" s="137" t="s">
        <v>186</v>
      </c>
      <c r="J90" s="219">
        <f>Pasivet!G39</f>
        <v>22020</v>
      </c>
      <c r="K90" s="313"/>
    </row>
    <row r="91" spans="1:11" ht="12.75">
      <c r="A91" s="316"/>
      <c r="B91" s="137"/>
      <c r="C91" s="319"/>
      <c r="D91" s="383"/>
      <c r="E91" s="323"/>
      <c r="F91" s="137"/>
      <c r="G91" s="137"/>
      <c r="H91" s="137"/>
      <c r="I91" s="137"/>
      <c r="J91" s="219"/>
      <c r="K91" s="313"/>
    </row>
    <row r="92" spans="1:11" ht="12.75">
      <c r="A92" s="316"/>
      <c r="B92" s="137"/>
      <c r="C92" s="319">
        <v>9</v>
      </c>
      <c r="D92" s="383" t="s">
        <v>46</v>
      </c>
      <c r="E92" s="323"/>
      <c r="F92" s="137"/>
      <c r="G92" s="137"/>
      <c r="H92" s="137"/>
      <c r="I92" s="137" t="s">
        <v>186</v>
      </c>
      <c r="J92" s="219">
        <f>Pasivet!G41</f>
        <v>439415</v>
      </c>
      <c r="K92" s="313"/>
    </row>
    <row r="93" spans="1:11" ht="12.75">
      <c r="A93" s="316"/>
      <c r="B93" s="137"/>
      <c r="C93" s="319"/>
      <c r="D93" s="383"/>
      <c r="E93" s="323"/>
      <c r="F93" s="137"/>
      <c r="G93" s="137"/>
      <c r="H93" s="137"/>
      <c r="I93" s="137"/>
      <c r="J93" s="219"/>
      <c r="K93" s="313"/>
    </row>
    <row r="94" spans="1:11" ht="12.75">
      <c r="A94" s="316"/>
      <c r="B94" s="137"/>
      <c r="C94" s="319">
        <v>10</v>
      </c>
      <c r="D94" s="383" t="s">
        <v>47</v>
      </c>
      <c r="E94" s="323"/>
      <c r="F94" s="137"/>
      <c r="G94" s="137"/>
      <c r="H94" s="137"/>
      <c r="I94" s="137" t="s">
        <v>186</v>
      </c>
      <c r="J94" s="219">
        <f>J96-J99</f>
        <v>11218773.96</v>
      </c>
      <c r="K94" s="313"/>
    </row>
    <row r="95" spans="1:11" ht="12.75">
      <c r="A95" s="316"/>
      <c r="B95" s="137"/>
      <c r="C95" s="137"/>
      <c r="D95" s="137"/>
      <c r="E95" s="137"/>
      <c r="F95" s="137"/>
      <c r="G95" s="137"/>
      <c r="H95" s="137"/>
      <c r="I95" s="137"/>
      <c r="J95" s="219"/>
      <c r="K95" s="313"/>
    </row>
    <row r="96" spans="1:12" ht="12.75">
      <c r="A96" s="316"/>
      <c r="B96" s="137"/>
      <c r="C96" s="137"/>
      <c r="D96" s="390" t="s">
        <v>192</v>
      </c>
      <c r="E96" s="318" t="s">
        <v>193</v>
      </c>
      <c r="F96" s="137"/>
      <c r="G96" s="137"/>
      <c r="H96" s="137"/>
      <c r="I96" s="316" t="s">
        <v>186</v>
      </c>
      <c r="J96" s="219">
        <f>'Rez.1'!F26</f>
        <v>12465304.4</v>
      </c>
      <c r="K96" s="313"/>
      <c r="L96" s="391"/>
    </row>
    <row r="97" spans="1:11" ht="12.75">
      <c r="A97" s="316"/>
      <c r="B97" s="137"/>
      <c r="C97" s="137"/>
      <c r="D97" s="390" t="s">
        <v>192</v>
      </c>
      <c r="E97" s="137" t="s">
        <v>194</v>
      </c>
      <c r="F97" s="137"/>
      <c r="G97" s="137"/>
      <c r="H97" s="137"/>
      <c r="I97" s="316" t="s">
        <v>186</v>
      </c>
      <c r="J97" s="392">
        <v>0</v>
      </c>
      <c r="K97" s="313"/>
    </row>
    <row r="98" spans="1:12" ht="12.75">
      <c r="A98" s="316"/>
      <c r="B98" s="137"/>
      <c r="C98" s="137"/>
      <c r="D98" s="390" t="s">
        <v>192</v>
      </c>
      <c r="E98" s="137" t="s">
        <v>93</v>
      </c>
      <c r="F98" s="137"/>
      <c r="G98" s="137"/>
      <c r="H98" s="137"/>
      <c r="I98" s="316" t="s">
        <v>186</v>
      </c>
      <c r="J98" s="392">
        <f>J96+J97</f>
        <v>12465304.4</v>
      </c>
      <c r="K98" s="313"/>
      <c r="L98" s="500"/>
    </row>
    <row r="99" spans="1:11" ht="12.75">
      <c r="A99" s="316"/>
      <c r="B99" s="137"/>
      <c r="C99" s="137"/>
      <c r="D99" s="390" t="s">
        <v>192</v>
      </c>
      <c r="E99" s="137" t="s">
        <v>195</v>
      </c>
      <c r="F99" s="137"/>
      <c r="G99" s="137"/>
      <c r="H99" s="137"/>
      <c r="I99" s="316" t="s">
        <v>186</v>
      </c>
      <c r="J99" s="393">
        <f>'Rez.1'!F27</f>
        <v>1246530.4400000002</v>
      </c>
      <c r="K99" s="313"/>
    </row>
    <row r="100" spans="1:11" ht="13.5" thickBot="1">
      <c r="A100" s="316"/>
      <c r="B100" s="137"/>
      <c r="C100" s="137"/>
      <c r="D100" s="137"/>
      <c r="E100" s="137"/>
      <c r="F100" s="137"/>
      <c r="G100" s="137"/>
      <c r="H100" s="137"/>
      <c r="I100" s="137"/>
      <c r="J100" s="137"/>
      <c r="K100" s="313"/>
    </row>
    <row r="101" spans="1:12" ht="16.5" thickBot="1">
      <c r="A101" s="316"/>
      <c r="B101" s="137"/>
      <c r="C101" s="372" t="s">
        <v>408</v>
      </c>
      <c r="D101" s="373"/>
      <c r="E101" s="374"/>
      <c r="F101" s="375"/>
      <c r="G101" s="373"/>
      <c r="H101" s="376" t="s">
        <v>214</v>
      </c>
      <c r="I101" s="376"/>
      <c r="J101" s="377"/>
      <c r="K101" s="378">
        <f>K63+K86+K82</f>
        <v>57485489.660000004</v>
      </c>
      <c r="L101" s="325"/>
    </row>
    <row r="102" spans="1:12" ht="15.75">
      <c r="A102" s="316"/>
      <c r="B102" s="137"/>
      <c r="C102" s="139"/>
      <c r="D102" s="379"/>
      <c r="E102" s="380"/>
      <c r="F102" s="312"/>
      <c r="G102" s="379"/>
      <c r="H102" s="139"/>
      <c r="I102" s="139"/>
      <c r="J102" s="381"/>
      <c r="K102" s="354"/>
      <c r="L102" s="325"/>
    </row>
    <row r="103" spans="1:12" ht="15.75">
      <c r="A103" s="316"/>
      <c r="B103" s="137"/>
      <c r="C103" s="139"/>
      <c r="D103" s="379"/>
      <c r="E103" s="380"/>
      <c r="F103" s="312"/>
      <c r="G103" s="379"/>
      <c r="H103" s="139"/>
      <c r="I103" s="139"/>
      <c r="J103" s="381"/>
      <c r="K103" s="354"/>
      <c r="L103" s="325"/>
    </row>
    <row r="104" spans="1:12" ht="15.75">
      <c r="A104" s="316"/>
      <c r="B104" s="137"/>
      <c r="C104" s="139"/>
      <c r="D104" s="379"/>
      <c r="E104" s="380"/>
      <c r="F104" s="312"/>
      <c r="G104" s="379"/>
      <c r="H104" s="139"/>
      <c r="I104" s="139"/>
      <c r="J104" s="381"/>
      <c r="K104" s="354"/>
      <c r="L104" s="325"/>
    </row>
    <row r="105" spans="1:12" ht="15.75">
      <c r="A105" s="316"/>
      <c r="B105" s="137"/>
      <c r="C105" s="139"/>
      <c r="D105" s="379"/>
      <c r="E105" s="380"/>
      <c r="F105" s="312"/>
      <c r="G105" s="379"/>
      <c r="H105" s="139"/>
      <c r="I105" s="139"/>
      <c r="J105" s="381"/>
      <c r="K105" s="354"/>
      <c r="L105" s="325"/>
    </row>
    <row r="106" spans="1:12" ht="15.75">
      <c r="A106" s="316"/>
      <c r="B106" s="137"/>
      <c r="C106" s="139"/>
      <c r="D106" s="379"/>
      <c r="E106" s="380"/>
      <c r="F106" s="312"/>
      <c r="G106" s="379"/>
      <c r="H106" s="139"/>
      <c r="I106" s="139"/>
      <c r="J106" s="381"/>
      <c r="K106" s="354"/>
      <c r="L106" s="325"/>
    </row>
    <row r="107" spans="1:12" ht="15.75">
      <c r="A107" s="316"/>
      <c r="B107" s="137"/>
      <c r="C107" s="139"/>
      <c r="D107" s="379"/>
      <c r="E107" s="380"/>
      <c r="F107" s="312"/>
      <c r="G107" s="379"/>
      <c r="H107" s="139"/>
      <c r="I107" s="139"/>
      <c r="J107" s="381"/>
      <c r="K107" s="354"/>
      <c r="L107" s="325"/>
    </row>
    <row r="108" spans="1:12" ht="15.75">
      <c r="A108" s="316"/>
      <c r="B108" s="137"/>
      <c r="C108" s="139"/>
      <c r="D108" s="379"/>
      <c r="E108" s="380"/>
      <c r="F108" s="312"/>
      <c r="G108" s="379"/>
      <c r="H108" s="139"/>
      <c r="I108" s="139"/>
      <c r="J108" s="381"/>
      <c r="K108" s="354"/>
      <c r="L108" s="325"/>
    </row>
    <row r="109" spans="1:12" ht="15.75">
      <c r="A109" s="316"/>
      <c r="B109" s="137"/>
      <c r="C109" s="139"/>
      <c r="D109" s="379"/>
      <c r="E109" s="380"/>
      <c r="F109" s="312"/>
      <c r="G109" s="379"/>
      <c r="H109" s="139"/>
      <c r="I109" s="139"/>
      <c r="J109" s="381"/>
      <c r="K109" s="354"/>
      <c r="L109" s="325"/>
    </row>
    <row r="110" spans="1:12" ht="15.75">
      <c r="A110" s="316"/>
      <c r="B110" s="137"/>
      <c r="C110" s="139"/>
      <c r="D110" s="379"/>
      <c r="E110" s="380"/>
      <c r="F110" s="312"/>
      <c r="G110" s="379"/>
      <c r="H110" s="139"/>
      <c r="I110" s="139"/>
      <c r="J110" s="381"/>
      <c r="K110" s="354"/>
      <c r="L110" s="325"/>
    </row>
    <row r="111" spans="1:12" ht="15.75">
      <c r="A111" s="316"/>
      <c r="B111" s="137"/>
      <c r="C111" s="139"/>
      <c r="D111" s="379"/>
      <c r="E111" s="380"/>
      <c r="F111" s="312"/>
      <c r="G111" s="379"/>
      <c r="H111" s="139"/>
      <c r="I111" s="139"/>
      <c r="J111" s="381"/>
      <c r="K111" s="354"/>
      <c r="L111" s="325"/>
    </row>
    <row r="112" spans="1:12" ht="15.75">
      <c r="A112" s="316"/>
      <c r="B112" s="137"/>
      <c r="C112" s="139"/>
      <c r="D112" s="379"/>
      <c r="E112" s="380"/>
      <c r="F112" s="312"/>
      <c r="G112" s="379"/>
      <c r="H112" s="139"/>
      <c r="I112" s="139"/>
      <c r="J112" s="381"/>
      <c r="K112" s="354"/>
      <c r="L112" s="325"/>
    </row>
    <row r="113" spans="1:12" ht="15.75">
      <c r="A113" s="316"/>
      <c r="B113" s="137"/>
      <c r="C113" s="139"/>
      <c r="D113" s="379"/>
      <c r="E113" s="380"/>
      <c r="F113" s="312"/>
      <c r="G113" s="379"/>
      <c r="H113" s="139"/>
      <c r="I113" s="139"/>
      <c r="J113" s="381"/>
      <c r="K113" s="354"/>
      <c r="L113" s="325"/>
    </row>
    <row r="114" spans="1:12" ht="15.75">
      <c r="A114" s="316"/>
      <c r="B114" s="137"/>
      <c r="C114" s="139"/>
      <c r="D114" s="379"/>
      <c r="E114" s="380"/>
      <c r="F114" s="312"/>
      <c r="G114" s="379"/>
      <c r="H114" s="139"/>
      <c r="I114" s="139"/>
      <c r="J114" s="381"/>
      <c r="K114" s="354"/>
      <c r="L114" s="325"/>
    </row>
    <row r="115" spans="1:12" ht="15.75">
      <c r="A115" s="316"/>
      <c r="B115" s="137"/>
      <c r="C115" s="139"/>
      <c r="D115" s="379"/>
      <c r="E115" s="380"/>
      <c r="F115" s="312"/>
      <c r="G115" s="379"/>
      <c r="H115" s="139"/>
      <c r="I115" s="139"/>
      <c r="J115" s="381"/>
      <c r="K115" s="354"/>
      <c r="L115" s="325"/>
    </row>
    <row r="116" spans="1:12" ht="15.75">
      <c r="A116" s="316"/>
      <c r="B116" s="137"/>
      <c r="C116" s="139"/>
      <c r="D116" s="379"/>
      <c r="E116" s="380"/>
      <c r="F116" s="312"/>
      <c r="G116" s="379"/>
      <c r="H116" s="139"/>
      <c r="I116" s="139"/>
      <c r="J116" s="381"/>
      <c r="K116" s="354"/>
      <c r="L116" s="325"/>
    </row>
    <row r="117" spans="1:12" ht="15.75">
      <c r="A117" s="316"/>
      <c r="B117" s="137"/>
      <c r="C117" s="139"/>
      <c r="D117" s="379"/>
      <c r="E117" s="380"/>
      <c r="F117" s="312"/>
      <c r="G117" s="379"/>
      <c r="H117" s="139"/>
      <c r="I117" s="139"/>
      <c r="J117" s="381"/>
      <c r="K117" s="354"/>
      <c r="L117" s="325"/>
    </row>
    <row r="118" spans="1:12" ht="15.75">
      <c r="A118" s="316"/>
      <c r="B118" s="137"/>
      <c r="C118" s="139"/>
      <c r="D118" s="379"/>
      <c r="E118" s="380"/>
      <c r="F118" s="312"/>
      <c r="G118" s="379"/>
      <c r="H118" s="139"/>
      <c r="I118" s="139"/>
      <c r="J118" s="381"/>
      <c r="K118" s="354"/>
      <c r="L118" s="325"/>
    </row>
    <row r="119" spans="1:12" ht="15.75">
      <c r="A119" s="316"/>
      <c r="B119" s="137"/>
      <c r="C119" s="139"/>
      <c r="D119" s="379"/>
      <c r="E119" s="380"/>
      <c r="F119" s="312"/>
      <c r="G119" s="379"/>
      <c r="H119" s="139"/>
      <c r="I119" s="139"/>
      <c r="J119" s="381"/>
      <c r="K119" s="354"/>
      <c r="L119" s="325"/>
    </row>
    <row r="120" spans="1:12" ht="15.75">
      <c r="A120" s="316"/>
      <c r="B120" s="137"/>
      <c r="C120" s="139"/>
      <c r="D120" s="379"/>
      <c r="E120" s="380"/>
      <c r="F120" s="312"/>
      <c r="G120" s="379"/>
      <c r="H120" s="139"/>
      <c r="I120" s="139"/>
      <c r="J120" s="381"/>
      <c r="K120" s="354"/>
      <c r="L120" s="325"/>
    </row>
    <row r="121" spans="1:12" ht="15.75">
      <c r="A121" s="316"/>
      <c r="B121" s="137"/>
      <c r="C121" s="139"/>
      <c r="D121" s="379"/>
      <c r="E121" s="380"/>
      <c r="F121" s="312"/>
      <c r="G121" s="379"/>
      <c r="H121" s="139"/>
      <c r="I121" s="139"/>
      <c r="J121" s="381"/>
      <c r="K121" s="354"/>
      <c r="L121" s="325"/>
    </row>
    <row r="122" spans="1:12" ht="15.75">
      <c r="A122" s="316"/>
      <c r="B122" s="137"/>
      <c r="C122" s="139"/>
      <c r="D122" s="379"/>
      <c r="E122" s="380"/>
      <c r="F122" s="312"/>
      <c r="G122" s="379"/>
      <c r="H122" s="139"/>
      <c r="I122" s="139"/>
      <c r="J122" s="381"/>
      <c r="K122" s="354"/>
      <c r="L122" s="325"/>
    </row>
    <row r="123" spans="1:12" ht="15.75">
      <c r="A123" s="316"/>
      <c r="B123" s="137"/>
      <c r="C123" s="139"/>
      <c r="D123" s="379"/>
      <c r="E123" s="380"/>
      <c r="F123" s="312"/>
      <c r="G123" s="379"/>
      <c r="H123" s="139"/>
      <c r="I123" s="139"/>
      <c r="J123" s="381"/>
      <c r="K123" s="354"/>
      <c r="L123" s="325"/>
    </row>
    <row r="124" spans="1:12" ht="15.75">
      <c r="A124" s="316"/>
      <c r="B124" s="137"/>
      <c r="C124" s="139"/>
      <c r="D124" s="379"/>
      <c r="E124" s="380"/>
      <c r="F124" s="312"/>
      <c r="G124" s="379"/>
      <c r="H124" s="139"/>
      <c r="I124" s="139"/>
      <c r="J124" s="381"/>
      <c r="K124" s="354"/>
      <c r="L124" s="325"/>
    </row>
    <row r="125" spans="1:12" ht="15.75">
      <c r="A125" s="316"/>
      <c r="B125" s="137"/>
      <c r="C125" s="139"/>
      <c r="D125" s="379"/>
      <c r="E125" s="380"/>
      <c r="F125" s="312"/>
      <c r="G125" s="379"/>
      <c r="H125" s="139"/>
      <c r="I125" s="139"/>
      <c r="J125" s="381"/>
      <c r="K125" s="354"/>
      <c r="L125" s="325"/>
    </row>
    <row r="126" spans="1:12" ht="15.75">
      <c r="A126" s="316"/>
      <c r="B126" s="137"/>
      <c r="C126" s="139"/>
      <c r="D126" s="379"/>
      <c r="E126" s="380"/>
      <c r="F126" s="312"/>
      <c r="G126" s="379"/>
      <c r="H126" s="139"/>
      <c r="I126" s="139"/>
      <c r="J126" s="381"/>
      <c r="K126" s="354"/>
      <c r="L126" s="325"/>
    </row>
    <row r="127" spans="1:12" ht="15.75">
      <c r="A127" s="316"/>
      <c r="B127" s="137"/>
      <c r="C127" s="139"/>
      <c r="D127" s="379"/>
      <c r="E127" s="380"/>
      <c r="F127" s="312"/>
      <c r="G127" s="379"/>
      <c r="H127" s="139"/>
      <c r="I127" s="139"/>
      <c r="J127" s="381"/>
      <c r="K127" s="354"/>
      <c r="L127" s="325"/>
    </row>
    <row r="128" spans="1:12" ht="15.75">
      <c r="A128" s="310" t="s">
        <v>384</v>
      </c>
      <c r="E128" s="380"/>
      <c r="F128" s="312"/>
      <c r="G128" s="379"/>
      <c r="H128" s="139"/>
      <c r="I128" s="139"/>
      <c r="J128" s="381"/>
      <c r="K128" s="354"/>
      <c r="L128" s="394"/>
    </row>
    <row r="129" spans="1:11" ht="15.75">
      <c r="A129" s="303" t="s">
        <v>377</v>
      </c>
      <c r="B129" s="312"/>
      <c r="C129" s="137"/>
      <c r="D129" s="137"/>
      <c r="E129" s="137"/>
      <c r="F129" s="137"/>
      <c r="G129" s="137"/>
      <c r="H129" s="137"/>
      <c r="I129" s="137"/>
      <c r="J129" s="137"/>
      <c r="K129" s="313"/>
    </row>
    <row r="130" spans="1:11" ht="15.75">
      <c r="A130" s="303"/>
      <c r="B130" s="312"/>
      <c r="C130" s="137"/>
      <c r="D130" s="137"/>
      <c r="E130" s="137"/>
      <c r="F130" s="137"/>
      <c r="G130" s="137"/>
      <c r="H130" s="137"/>
      <c r="I130" s="137"/>
      <c r="J130" s="137"/>
      <c r="K130" s="313"/>
    </row>
    <row r="131" spans="1:11" ht="12.75">
      <c r="A131" s="395"/>
      <c r="B131" s="137"/>
      <c r="C131" s="139" t="s">
        <v>212</v>
      </c>
      <c r="D131" s="139"/>
      <c r="E131" s="137"/>
      <c r="F131" s="137"/>
      <c r="G131" s="137"/>
      <c r="H131" s="240"/>
      <c r="I131" s="371"/>
      <c r="J131" s="371"/>
      <c r="K131" s="313"/>
    </row>
    <row r="132" spans="1:11" ht="12.75">
      <c r="A132" s="395"/>
      <c r="B132" s="137"/>
      <c r="C132" s="139"/>
      <c r="D132" s="139"/>
      <c r="E132" s="137"/>
      <c r="F132" s="137"/>
      <c r="G132" s="137"/>
      <c r="H132" s="240"/>
      <c r="I132" s="354"/>
      <c r="J132" s="354"/>
      <c r="K132" s="313"/>
    </row>
    <row r="133" spans="1:11" ht="12.75">
      <c r="A133" s="137"/>
      <c r="B133" s="137"/>
      <c r="C133" s="139" t="s">
        <v>213</v>
      </c>
      <c r="D133" s="139"/>
      <c r="E133" s="137"/>
      <c r="F133" s="137"/>
      <c r="G133" s="137"/>
      <c r="H133" s="240" t="s">
        <v>214</v>
      </c>
      <c r="I133" s="354"/>
      <c r="J133" s="354">
        <f>SUM(I134:I135)</f>
        <v>28618219</v>
      </c>
      <c r="K133" s="396"/>
    </row>
    <row r="134" spans="1:11" ht="12.75">
      <c r="A134" s="137"/>
      <c r="B134" s="137"/>
      <c r="C134" s="137" t="s">
        <v>395</v>
      </c>
      <c r="D134" s="137"/>
      <c r="E134" s="137"/>
      <c r="F134" s="137"/>
      <c r="G134" s="137"/>
      <c r="H134" s="316" t="s">
        <v>214</v>
      </c>
      <c r="I134" s="357">
        <v>15745003</v>
      </c>
      <c r="J134" s="354"/>
      <c r="K134" s="396"/>
    </row>
    <row r="135" spans="1:11" ht="12.75">
      <c r="A135" s="137"/>
      <c r="B135" s="137"/>
      <c r="C135" s="137" t="s">
        <v>396</v>
      </c>
      <c r="D135" s="137"/>
      <c r="E135" s="137"/>
      <c r="F135" s="137"/>
      <c r="G135" s="137"/>
      <c r="H135" s="316" t="s">
        <v>214</v>
      </c>
      <c r="I135" s="357">
        <v>12873216</v>
      </c>
      <c r="J135" s="354"/>
      <c r="K135" s="313"/>
    </row>
    <row r="136" spans="1:11" ht="12.75">
      <c r="A136" s="137"/>
      <c r="B136" s="137"/>
      <c r="C136" s="137"/>
      <c r="D136" s="137"/>
      <c r="E136" s="137"/>
      <c r="F136" s="137"/>
      <c r="G136" s="137"/>
      <c r="H136" s="316"/>
      <c r="I136" s="357"/>
      <c r="J136" s="354"/>
      <c r="K136" s="313"/>
    </row>
    <row r="137" spans="1:11" ht="12.75">
      <c r="A137" s="139"/>
      <c r="B137" s="139"/>
      <c r="C137" s="139" t="s">
        <v>215</v>
      </c>
      <c r="D137" s="139"/>
      <c r="E137" s="139"/>
      <c r="F137" s="139"/>
      <c r="G137" s="139"/>
      <c r="H137" s="240" t="s">
        <v>214</v>
      </c>
      <c r="I137" s="357"/>
      <c r="J137" s="354">
        <f>SUM(I138:I151)</f>
        <v>-16152914</v>
      </c>
      <c r="K137" s="396"/>
    </row>
    <row r="138" spans="1:11" ht="12.75">
      <c r="A138" s="137"/>
      <c r="B138" s="137"/>
      <c r="C138" s="137" t="s">
        <v>216</v>
      </c>
      <c r="D138" s="137"/>
      <c r="E138" s="137"/>
      <c r="F138" s="137"/>
      <c r="G138" s="219"/>
      <c r="H138" s="316" t="s">
        <v>214</v>
      </c>
      <c r="I138" s="357">
        <f>+-3733737</f>
        <v>-3733737</v>
      </c>
      <c r="J138" s="354"/>
      <c r="K138" s="396"/>
    </row>
    <row r="139" spans="1:11" ht="12.75">
      <c r="A139" s="137"/>
      <c r="B139" s="137"/>
      <c r="C139" s="137" t="s">
        <v>217</v>
      </c>
      <c r="D139" s="137"/>
      <c r="E139" s="137"/>
      <c r="F139" s="137"/>
      <c r="G139" s="219"/>
      <c r="H139" s="316" t="s">
        <v>214</v>
      </c>
      <c r="I139" s="357">
        <f>+-2843180</f>
        <v>-2843180</v>
      </c>
      <c r="J139" s="354"/>
      <c r="K139" s="396"/>
    </row>
    <row r="140" spans="1:11" ht="12.75">
      <c r="A140" s="137"/>
      <c r="B140" s="137"/>
      <c r="C140" s="137" t="s">
        <v>401</v>
      </c>
      <c r="D140" s="137"/>
      <c r="E140" s="137"/>
      <c r="F140" s="137"/>
      <c r="G140" s="219"/>
      <c r="H140" s="316" t="s">
        <v>214</v>
      </c>
      <c r="I140" s="357">
        <f>+-7075639</f>
        <v>-7075639</v>
      </c>
      <c r="J140" s="354"/>
      <c r="K140" s="396"/>
    </row>
    <row r="141" spans="1:11" ht="12.75">
      <c r="A141" s="137"/>
      <c r="B141" s="137"/>
      <c r="C141" s="137" t="s">
        <v>190</v>
      </c>
      <c r="D141" s="137"/>
      <c r="E141" s="137"/>
      <c r="G141" s="219"/>
      <c r="H141" s="316" t="s">
        <v>214</v>
      </c>
      <c r="I141" s="357">
        <f>+-1490479</f>
        <v>-1490479</v>
      </c>
      <c r="J141" s="354"/>
      <c r="K141" s="396"/>
    </row>
    <row r="142" spans="1:11" ht="12.75">
      <c r="A142" s="137"/>
      <c r="B142" s="137"/>
      <c r="C142" s="137" t="s">
        <v>397</v>
      </c>
      <c r="D142" s="137"/>
      <c r="E142" s="316"/>
      <c r="G142" s="219"/>
      <c r="H142" s="316" t="s">
        <v>214</v>
      </c>
      <c r="I142" s="357">
        <v>0</v>
      </c>
      <c r="J142" s="354"/>
      <c r="K142" s="396"/>
    </row>
    <row r="143" spans="1:11" ht="12.75">
      <c r="A143" s="137"/>
      <c r="B143" s="137"/>
      <c r="C143" s="137" t="s">
        <v>398</v>
      </c>
      <c r="D143" s="137"/>
      <c r="E143" s="316"/>
      <c r="G143" s="219"/>
      <c r="H143" s="316" t="s">
        <v>214</v>
      </c>
      <c r="I143" s="357">
        <v>0</v>
      </c>
      <c r="J143" s="354"/>
      <c r="K143" s="396"/>
    </row>
    <row r="144" spans="1:11" ht="12.75">
      <c r="A144" s="137"/>
      <c r="B144" s="137"/>
      <c r="C144" s="137" t="s">
        <v>375</v>
      </c>
      <c r="D144" s="137"/>
      <c r="E144" s="316"/>
      <c r="G144" s="219"/>
      <c r="H144" s="316" t="s">
        <v>214</v>
      </c>
      <c r="I144" s="357">
        <v>0</v>
      </c>
      <c r="J144" s="354"/>
      <c r="K144" s="396"/>
    </row>
    <row r="145" spans="1:11" ht="12.75">
      <c r="A145" s="137"/>
      <c r="B145" s="137"/>
      <c r="C145" s="137" t="s">
        <v>218</v>
      </c>
      <c r="D145" s="137"/>
      <c r="E145" s="316"/>
      <c r="G145" s="219"/>
      <c r="H145" s="316" t="s">
        <v>214</v>
      </c>
      <c r="I145" s="357">
        <v>0</v>
      </c>
      <c r="J145" s="354"/>
      <c r="K145" s="396"/>
    </row>
    <row r="146" spans="1:11" ht="12.75">
      <c r="A146" s="137"/>
      <c r="B146" s="137"/>
      <c r="C146" s="137" t="s">
        <v>399</v>
      </c>
      <c r="D146" s="137"/>
      <c r="E146" s="316"/>
      <c r="G146" s="219"/>
      <c r="H146" s="316" t="s">
        <v>214</v>
      </c>
      <c r="I146" s="357">
        <v>0</v>
      </c>
      <c r="J146" s="354"/>
      <c r="K146" s="396"/>
    </row>
    <row r="147" spans="1:11" ht="12.75">
      <c r="A147" s="137"/>
      <c r="B147" s="137"/>
      <c r="C147" s="137" t="s">
        <v>434</v>
      </c>
      <c r="D147" s="137"/>
      <c r="E147" s="316"/>
      <c r="G147" s="219"/>
      <c r="H147" s="316" t="s">
        <v>214</v>
      </c>
      <c r="I147" s="357">
        <v>-58285</v>
      </c>
      <c r="J147" s="354"/>
      <c r="K147" s="396"/>
    </row>
    <row r="148" spans="1:11" ht="12.75">
      <c r="A148" s="137"/>
      <c r="B148" s="137"/>
      <c r="C148" s="137" t="s">
        <v>106</v>
      </c>
      <c r="D148" s="137"/>
      <c r="E148" s="316"/>
      <c r="G148" s="219"/>
      <c r="H148" s="316" t="s">
        <v>214</v>
      </c>
      <c r="I148" s="357">
        <v>-951594</v>
      </c>
      <c r="J148" s="354"/>
      <c r="K148" s="396"/>
    </row>
    <row r="149" spans="1:11" ht="12.75">
      <c r="A149" s="137"/>
      <c r="B149" s="137"/>
      <c r="C149" s="137" t="s">
        <v>400</v>
      </c>
      <c r="D149" s="137"/>
      <c r="E149" s="316"/>
      <c r="G149" s="219"/>
      <c r="H149" s="316" t="s">
        <v>214</v>
      </c>
      <c r="I149" s="357">
        <v>0</v>
      </c>
      <c r="J149" s="354"/>
      <c r="K149" s="396"/>
    </row>
    <row r="150" spans="1:11" ht="12.75">
      <c r="A150" s="137"/>
      <c r="B150" s="137"/>
      <c r="C150" s="137" t="s">
        <v>402</v>
      </c>
      <c r="D150" s="137"/>
      <c r="E150" s="316"/>
      <c r="G150" s="219"/>
      <c r="H150" s="316" t="s">
        <v>214</v>
      </c>
      <c r="I150" s="357">
        <v>0</v>
      </c>
      <c r="J150" s="354"/>
      <c r="K150" s="396"/>
    </row>
    <row r="151" spans="1:11" ht="12.75">
      <c r="A151" s="137"/>
      <c r="B151" s="137"/>
      <c r="C151" s="137"/>
      <c r="D151" s="137"/>
      <c r="E151" s="316"/>
      <c r="F151" s="316"/>
      <c r="G151" s="219"/>
      <c r="H151" s="316"/>
      <c r="I151" s="357"/>
      <c r="J151" s="354"/>
      <c r="K151" s="396"/>
    </row>
    <row r="152" spans="1:11" ht="12.75">
      <c r="A152" s="139"/>
      <c r="B152" s="139"/>
      <c r="C152" s="139" t="s">
        <v>219</v>
      </c>
      <c r="D152" s="139"/>
      <c r="E152" s="139"/>
      <c r="F152" s="139"/>
      <c r="G152" s="139"/>
      <c r="H152" s="240"/>
      <c r="I152" s="354"/>
      <c r="J152" s="354">
        <f>J133+J137</f>
        <v>12465305</v>
      </c>
      <c r="K152" s="396"/>
    </row>
    <row r="153" spans="1:11" ht="12.75">
      <c r="A153" s="139"/>
      <c r="B153" s="139"/>
      <c r="C153" s="139"/>
      <c r="D153" s="139"/>
      <c r="E153" s="397" t="s">
        <v>406</v>
      </c>
      <c r="F153" s="139"/>
      <c r="G153" s="139"/>
      <c r="H153" s="240"/>
      <c r="I153" s="354"/>
      <c r="J153" s="357">
        <v>0</v>
      </c>
      <c r="K153" s="396"/>
    </row>
    <row r="154" spans="1:11" ht="12.75">
      <c r="A154" s="139"/>
      <c r="B154" s="139"/>
      <c r="C154" s="139" t="s">
        <v>407</v>
      </c>
      <c r="D154" s="139"/>
      <c r="E154" s="139"/>
      <c r="F154" s="139"/>
      <c r="G154" s="139"/>
      <c r="H154" s="240"/>
      <c r="I154" s="354"/>
      <c r="J154" s="354">
        <f>J133+J137-I150</f>
        <v>12465305</v>
      </c>
      <c r="K154" s="396" t="s">
        <v>403</v>
      </c>
    </row>
    <row r="155" spans="1:11" ht="12.75">
      <c r="A155" s="139"/>
      <c r="B155" s="139"/>
      <c r="C155" s="139"/>
      <c r="D155" s="139"/>
      <c r="E155" s="139"/>
      <c r="F155" s="139"/>
      <c r="G155" s="139"/>
      <c r="H155" s="240"/>
      <c r="I155" s="354"/>
      <c r="J155" s="354"/>
      <c r="K155" s="396"/>
    </row>
    <row r="156" spans="1:11" ht="12.75">
      <c r="A156" s="139"/>
      <c r="B156" s="139"/>
      <c r="C156" s="139"/>
      <c r="D156" s="139"/>
      <c r="E156" s="139"/>
      <c r="F156" s="139"/>
      <c r="G156" s="139"/>
      <c r="H156" s="240"/>
      <c r="I156" s="354"/>
      <c r="J156" s="354"/>
      <c r="K156" s="396"/>
    </row>
    <row r="157" spans="1:11" ht="12.75">
      <c r="A157" s="139"/>
      <c r="B157" s="139"/>
      <c r="C157" s="139"/>
      <c r="D157" s="139"/>
      <c r="E157" s="139"/>
      <c r="F157" s="139"/>
      <c r="G157" s="139"/>
      <c r="H157" s="240"/>
      <c r="I157" s="354"/>
      <c r="J157" s="354"/>
      <c r="K157" s="396"/>
    </row>
    <row r="158" spans="1:11" ht="12.75">
      <c r="A158" s="139"/>
      <c r="B158" s="139"/>
      <c r="C158" s="139"/>
      <c r="D158" s="139"/>
      <c r="E158" s="139"/>
      <c r="F158" s="139"/>
      <c r="G158" s="139"/>
      <c r="H158" s="240"/>
      <c r="I158" s="354"/>
      <c r="J158" s="354"/>
      <c r="K158" s="396"/>
    </row>
    <row r="159" spans="1:11" ht="12.75">
      <c r="A159" s="139"/>
      <c r="B159" s="139"/>
      <c r="C159" s="139"/>
      <c r="D159" s="139"/>
      <c r="E159" s="139"/>
      <c r="F159" s="139"/>
      <c r="G159" s="139"/>
      <c r="H159" s="240"/>
      <c r="I159" s="371"/>
      <c r="J159" s="371"/>
      <c r="K159" s="396"/>
    </row>
    <row r="160" spans="1:11" ht="12.75">
      <c r="A160" s="316"/>
      <c r="B160" s="359"/>
      <c r="C160" s="359"/>
      <c r="D160" s="359"/>
      <c r="E160" s="359"/>
      <c r="F160" s="359"/>
      <c r="G160" s="359"/>
      <c r="H160" s="359"/>
      <c r="I160" s="398"/>
      <c r="J160" s="398"/>
      <c r="K160" s="396"/>
    </row>
    <row r="161" spans="1:11" ht="15.75">
      <c r="A161" s="316"/>
      <c r="B161" s="359"/>
      <c r="C161" s="359"/>
      <c r="D161" s="588"/>
      <c r="E161" s="588"/>
      <c r="F161" s="359"/>
      <c r="G161" s="400"/>
      <c r="H161" s="400"/>
      <c r="I161" s="590" t="s">
        <v>367</v>
      </c>
      <c r="J161" s="590"/>
      <c r="K161" s="396"/>
    </row>
    <row r="162" spans="1:11" ht="15.75">
      <c r="A162" s="316"/>
      <c r="B162" s="359"/>
      <c r="C162" s="359"/>
      <c r="D162" s="399"/>
      <c r="E162" s="399"/>
      <c r="F162" s="359"/>
      <c r="G162" s="400"/>
      <c r="H162" s="400"/>
      <c r="I162" s="401"/>
      <c r="J162" s="401"/>
      <c r="K162" s="396"/>
    </row>
    <row r="163" spans="4:10" ht="15.75">
      <c r="D163" s="588"/>
      <c r="E163" s="589"/>
      <c r="G163" s="318"/>
      <c r="H163" s="318"/>
      <c r="I163" s="586" t="s">
        <v>387</v>
      </c>
      <c r="J163" s="586"/>
    </row>
    <row r="166" spans="10:11" ht="12.75">
      <c r="J166" s="400"/>
      <c r="K166" s="402"/>
    </row>
    <row r="167" spans="10:11" ht="12.75">
      <c r="J167" s="318"/>
      <c r="K167" s="403"/>
    </row>
  </sheetData>
  <sheetProtection/>
  <mergeCells count="33">
    <mergeCell ref="D21:E21"/>
    <mergeCell ref="G21:H21"/>
    <mergeCell ref="A9:K9"/>
    <mergeCell ref="B11:C11"/>
    <mergeCell ref="C17:C18"/>
    <mergeCell ref="D17:E18"/>
    <mergeCell ref="F17:F18"/>
    <mergeCell ref="G17:H18"/>
    <mergeCell ref="D19:E19"/>
    <mergeCell ref="G19:H19"/>
    <mergeCell ref="D20:E20"/>
    <mergeCell ref="G20:H20"/>
    <mergeCell ref="I163:J163"/>
    <mergeCell ref="D68:E68"/>
    <mergeCell ref="D69:E69"/>
    <mergeCell ref="D163:E163"/>
    <mergeCell ref="D161:E161"/>
    <mergeCell ref="I161:J161"/>
    <mergeCell ref="F77:G77"/>
    <mergeCell ref="G22:H22"/>
    <mergeCell ref="C27:C28"/>
    <mergeCell ref="D27:H28"/>
    <mergeCell ref="C50:C51"/>
    <mergeCell ref="D50:D51"/>
    <mergeCell ref="E50:G50"/>
    <mergeCell ref="H50:J50"/>
    <mergeCell ref="D31:J31"/>
    <mergeCell ref="D22:E22"/>
    <mergeCell ref="G23:H23"/>
    <mergeCell ref="D30:H30"/>
    <mergeCell ref="D23:E23"/>
    <mergeCell ref="D29:H29"/>
    <mergeCell ref="D25:H25"/>
  </mergeCells>
  <printOptions/>
  <pageMargins left="0" right="0" top="0.17" bottom="0.17" header="0.17" footer="0.1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1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.140625" style="140" customWidth="1"/>
    <col min="2" max="2" width="58.8515625" style="142" customWidth="1"/>
    <col min="3" max="3" width="11.7109375" style="140" bestFit="1" customWidth="1"/>
    <col min="4" max="4" width="10.00390625" style="140" bestFit="1" customWidth="1"/>
    <col min="5" max="5" width="10.28125" style="140" customWidth="1"/>
    <col min="6" max="6" width="10.140625" style="140" bestFit="1" customWidth="1"/>
    <col min="7" max="16384" width="9.140625" style="140" customWidth="1"/>
  </cols>
  <sheetData>
    <row r="2" ht="14.25">
      <c r="B2" s="214"/>
    </row>
    <row r="3" spans="2:3" ht="15">
      <c r="B3" s="260" t="s">
        <v>384</v>
      </c>
      <c r="C3" s="241"/>
    </row>
    <row r="4" ht="15">
      <c r="B4" s="262" t="s">
        <v>377</v>
      </c>
    </row>
    <row r="5" ht="15">
      <c r="B5" s="143" t="s">
        <v>221</v>
      </c>
    </row>
    <row r="7" ht="15">
      <c r="E7" s="141" t="s">
        <v>222</v>
      </c>
    </row>
    <row r="8" spans="1:6" ht="15">
      <c r="A8" s="596" t="s">
        <v>223</v>
      </c>
      <c r="B8" s="597"/>
      <c r="C8" s="597"/>
      <c r="D8" s="597"/>
      <c r="E8" s="597"/>
      <c r="F8" s="598"/>
    </row>
    <row r="9" spans="1:6" ht="15">
      <c r="A9" s="144"/>
      <c r="B9" s="145"/>
      <c r="C9" s="146" t="s">
        <v>224</v>
      </c>
      <c r="D9" s="146" t="s">
        <v>225</v>
      </c>
      <c r="E9" s="599" t="s">
        <v>435</v>
      </c>
      <c r="F9" s="599" t="s">
        <v>415</v>
      </c>
    </row>
    <row r="10" spans="1:6" ht="15">
      <c r="A10" s="147"/>
      <c r="B10" s="148" t="s">
        <v>226</v>
      </c>
      <c r="C10" s="149" t="s">
        <v>227</v>
      </c>
      <c r="D10" s="149" t="s">
        <v>228</v>
      </c>
      <c r="E10" s="600"/>
      <c r="F10" s="600"/>
    </row>
    <row r="11" spans="1:6" ht="15">
      <c r="A11" s="150">
        <v>1</v>
      </c>
      <c r="B11" s="151" t="s">
        <v>229</v>
      </c>
      <c r="C11" s="152">
        <v>70</v>
      </c>
      <c r="D11" s="152">
        <v>11100</v>
      </c>
      <c r="E11" s="266">
        <f>E13+E14</f>
        <v>28618</v>
      </c>
      <c r="F11" s="218">
        <f>F12+F13+F14</f>
        <v>13464</v>
      </c>
    </row>
    <row r="12" spans="1:6" ht="15">
      <c r="A12" s="154" t="s">
        <v>230</v>
      </c>
      <c r="B12" s="155" t="s">
        <v>231</v>
      </c>
      <c r="C12" s="156" t="s">
        <v>232</v>
      </c>
      <c r="D12" s="152">
        <v>11101</v>
      </c>
      <c r="E12" s="153"/>
      <c r="F12" s="153"/>
    </row>
    <row r="13" spans="1:6" ht="15">
      <c r="A13" s="154" t="s">
        <v>233</v>
      </c>
      <c r="B13" s="157" t="s">
        <v>234</v>
      </c>
      <c r="C13" s="158">
        <v>704</v>
      </c>
      <c r="D13" s="158">
        <v>11102</v>
      </c>
      <c r="E13" s="153">
        <v>12873</v>
      </c>
      <c r="F13" s="153">
        <v>834</v>
      </c>
    </row>
    <row r="14" spans="1:6" ht="15">
      <c r="A14" s="154" t="s">
        <v>235</v>
      </c>
      <c r="B14" s="155" t="s">
        <v>236</v>
      </c>
      <c r="C14" s="152">
        <v>705</v>
      </c>
      <c r="D14" s="152">
        <v>11103</v>
      </c>
      <c r="E14" s="153">
        <v>15745</v>
      </c>
      <c r="F14" s="153">
        <v>12630</v>
      </c>
    </row>
    <row r="15" spans="1:6" ht="15">
      <c r="A15" s="150">
        <v>2</v>
      </c>
      <c r="B15" s="151" t="s">
        <v>237</v>
      </c>
      <c r="C15" s="152">
        <v>708</v>
      </c>
      <c r="D15" s="152">
        <v>11104</v>
      </c>
      <c r="E15" s="153"/>
      <c r="F15" s="153"/>
    </row>
    <row r="16" spans="1:6" ht="15">
      <c r="A16" s="154" t="s">
        <v>230</v>
      </c>
      <c r="B16" s="155" t="s">
        <v>238</v>
      </c>
      <c r="C16" s="152">
        <v>7081</v>
      </c>
      <c r="D16" s="152">
        <v>111041</v>
      </c>
      <c r="E16" s="153"/>
      <c r="F16" s="153"/>
    </row>
    <row r="17" spans="1:6" ht="15">
      <c r="A17" s="154" t="s">
        <v>233</v>
      </c>
      <c r="B17" s="155" t="s">
        <v>239</v>
      </c>
      <c r="C17" s="152">
        <v>7082</v>
      </c>
      <c r="D17" s="152">
        <v>111042</v>
      </c>
      <c r="E17" s="153"/>
      <c r="F17" s="153"/>
    </row>
    <row r="18" spans="1:6" ht="15">
      <c r="A18" s="154" t="s">
        <v>235</v>
      </c>
      <c r="B18" s="157" t="s">
        <v>240</v>
      </c>
      <c r="C18" s="158">
        <v>7083</v>
      </c>
      <c r="D18" s="158">
        <v>111043</v>
      </c>
      <c r="E18" s="153"/>
      <c r="F18" s="153"/>
    </row>
    <row r="19" spans="1:6" ht="15">
      <c r="A19" s="601">
        <v>3</v>
      </c>
      <c r="B19" s="159" t="s">
        <v>241</v>
      </c>
      <c r="C19" s="160"/>
      <c r="D19" s="160"/>
      <c r="E19" s="153"/>
      <c r="F19" s="153"/>
    </row>
    <row r="20" spans="1:6" ht="15">
      <c r="A20" s="602"/>
      <c r="B20" s="161" t="s">
        <v>242</v>
      </c>
      <c r="C20" s="162">
        <v>71</v>
      </c>
      <c r="D20" s="162">
        <v>11201</v>
      </c>
      <c r="E20" s="153"/>
      <c r="F20" s="153"/>
    </row>
    <row r="21" spans="1:6" ht="15">
      <c r="A21" s="147"/>
      <c r="B21" s="164" t="s">
        <v>243</v>
      </c>
      <c r="C21" s="165"/>
      <c r="D21" s="152">
        <v>112011</v>
      </c>
      <c r="E21" s="153"/>
      <c r="F21" s="153"/>
    </row>
    <row r="22" spans="1:6" ht="15">
      <c r="A22" s="147"/>
      <c r="B22" s="164" t="s">
        <v>244</v>
      </c>
      <c r="C22" s="165"/>
      <c r="D22" s="152">
        <v>112012</v>
      </c>
      <c r="E22" s="153"/>
      <c r="F22" s="153"/>
    </row>
    <row r="23" spans="1:6" ht="15">
      <c r="A23" s="166">
        <v>4</v>
      </c>
      <c r="B23" s="167" t="s">
        <v>245</v>
      </c>
      <c r="C23" s="152">
        <v>72</v>
      </c>
      <c r="D23" s="152">
        <v>11300</v>
      </c>
      <c r="E23" s="153"/>
      <c r="F23" s="153"/>
    </row>
    <row r="24" spans="1:6" ht="15">
      <c r="A24" s="168"/>
      <c r="B24" s="169" t="s">
        <v>246</v>
      </c>
      <c r="C24" s="165"/>
      <c r="D24" s="152">
        <v>11301</v>
      </c>
      <c r="E24" s="153"/>
      <c r="F24" s="153"/>
    </row>
    <row r="25" spans="1:6" ht="15">
      <c r="A25" s="170">
        <v>5</v>
      </c>
      <c r="B25" s="167" t="s">
        <v>247</v>
      </c>
      <c r="C25" s="171">
        <v>73</v>
      </c>
      <c r="D25" s="171">
        <v>11400</v>
      </c>
      <c r="E25" s="173"/>
      <c r="F25" s="173"/>
    </row>
    <row r="26" spans="1:6" ht="15">
      <c r="A26" s="174">
        <v>6</v>
      </c>
      <c r="B26" s="167" t="s">
        <v>248</v>
      </c>
      <c r="C26" s="171">
        <v>75</v>
      </c>
      <c r="D26" s="171">
        <v>11500</v>
      </c>
      <c r="E26" s="172"/>
      <c r="F26" s="173">
        <f>31+70</f>
        <v>101</v>
      </c>
    </row>
    <row r="27" spans="1:6" ht="15">
      <c r="A27" s="150">
        <v>7</v>
      </c>
      <c r="B27" s="151" t="s">
        <v>249</v>
      </c>
      <c r="C27" s="171">
        <v>77</v>
      </c>
      <c r="D27" s="171">
        <v>11600</v>
      </c>
      <c r="E27" s="172"/>
      <c r="F27" s="173"/>
    </row>
    <row r="28" spans="1:6" ht="15">
      <c r="A28" s="175" t="s">
        <v>250</v>
      </c>
      <c r="B28" s="167" t="s">
        <v>251</v>
      </c>
      <c r="C28" s="176"/>
      <c r="D28" s="171">
        <v>11800</v>
      </c>
      <c r="E28" s="275">
        <f>SUM(E12:E27)</f>
        <v>28618</v>
      </c>
      <c r="F28" s="173">
        <f>SUM(F12:F27)</f>
        <v>13565</v>
      </c>
    </row>
    <row r="29" spans="3:4" ht="12.75">
      <c r="C29" s="177"/>
      <c r="D29" s="177"/>
    </row>
    <row r="30" spans="1:5" ht="15.75">
      <c r="A30" s="178"/>
      <c r="C30" s="177"/>
      <c r="D30" s="594"/>
      <c r="E30" s="594"/>
    </row>
    <row r="31" spans="1:5" ht="15.75">
      <c r="A31" s="178"/>
      <c r="C31" s="177"/>
      <c r="D31" s="595"/>
      <c r="E31" s="595"/>
    </row>
    <row r="32" spans="1:3" ht="15">
      <c r="A32" s="178"/>
      <c r="C32" s="177"/>
    </row>
    <row r="33" ht="15">
      <c r="A33" s="178"/>
    </row>
    <row r="34" ht="15">
      <c r="A34" s="178"/>
    </row>
    <row r="35" ht="15">
      <c r="A35" s="178"/>
    </row>
    <row r="36" ht="15">
      <c r="A36" s="178"/>
    </row>
    <row r="37" ht="15">
      <c r="A37" s="178"/>
    </row>
    <row r="38" ht="15">
      <c r="A38" s="178"/>
    </row>
    <row r="39" ht="15">
      <c r="A39" s="178"/>
    </row>
    <row r="40" ht="15">
      <c r="A40" s="178"/>
    </row>
    <row r="41" ht="15">
      <c r="A41" s="178"/>
    </row>
    <row r="42" ht="15">
      <c r="A42" s="178"/>
    </row>
    <row r="43" ht="15">
      <c r="A43" s="178"/>
    </row>
    <row r="44" ht="15">
      <c r="A44" s="178"/>
    </row>
    <row r="45" ht="15">
      <c r="A45" s="178"/>
    </row>
    <row r="46" ht="15">
      <c r="A46" s="178"/>
    </row>
    <row r="47" ht="15">
      <c r="A47" s="178"/>
    </row>
    <row r="48" ht="15">
      <c r="A48" s="178"/>
    </row>
    <row r="49" ht="15">
      <c r="A49" s="178"/>
    </row>
    <row r="50" ht="15">
      <c r="A50" s="178"/>
    </row>
    <row r="51" ht="15">
      <c r="A51" s="178"/>
    </row>
    <row r="52" ht="15">
      <c r="A52" s="178"/>
    </row>
    <row r="53" ht="15">
      <c r="A53" s="178"/>
    </row>
    <row r="54" ht="15">
      <c r="A54" s="178"/>
    </row>
    <row r="60" ht="12.75">
      <c r="B60" s="140"/>
    </row>
    <row r="61" ht="12.75">
      <c r="B61" s="140"/>
    </row>
    <row r="62" ht="12.75">
      <c r="B62" s="140"/>
    </row>
    <row r="63" ht="12.75">
      <c r="B63" s="140"/>
    </row>
    <row r="64" ht="12.75">
      <c r="B64" s="140"/>
    </row>
    <row r="65" ht="12.75">
      <c r="B65" s="140"/>
    </row>
    <row r="66" ht="12.75">
      <c r="B66" s="140"/>
    </row>
    <row r="67" ht="12.75">
      <c r="B67" s="140"/>
    </row>
    <row r="68" ht="12.75">
      <c r="B68" s="140"/>
    </row>
    <row r="69" ht="12.75">
      <c r="B69" s="140"/>
    </row>
    <row r="70" ht="12.75">
      <c r="B70" s="140"/>
    </row>
    <row r="71" ht="12.75">
      <c r="B71" s="140"/>
    </row>
    <row r="72" ht="12.75">
      <c r="B72" s="140"/>
    </row>
    <row r="73" ht="12.75">
      <c r="B73" s="140"/>
    </row>
    <row r="74" ht="12.75">
      <c r="B74" s="140"/>
    </row>
    <row r="75" ht="12.75">
      <c r="B75" s="140"/>
    </row>
    <row r="76" ht="12.75">
      <c r="B76" s="140"/>
    </row>
    <row r="77" ht="12.75">
      <c r="B77" s="140"/>
    </row>
    <row r="78" ht="12.75">
      <c r="B78" s="140"/>
    </row>
    <row r="79" ht="12.75">
      <c r="B79" s="140"/>
    </row>
    <row r="80" ht="12.75">
      <c r="B80" s="140"/>
    </row>
    <row r="81" ht="12.75">
      <c r="B81" s="140"/>
    </row>
    <row r="82" ht="12.75">
      <c r="B82" s="140"/>
    </row>
    <row r="83" ht="12.75">
      <c r="B83" s="140"/>
    </row>
    <row r="84" ht="12.75">
      <c r="B84" s="140"/>
    </row>
    <row r="85" ht="12.75">
      <c r="B85" s="140"/>
    </row>
    <row r="86" ht="12.75">
      <c r="B86" s="140"/>
    </row>
    <row r="87" ht="12.75">
      <c r="B87" s="140"/>
    </row>
    <row r="88" ht="12.75">
      <c r="B88" s="140"/>
    </row>
    <row r="89" ht="12.75">
      <c r="B89" s="140"/>
    </row>
    <row r="90" ht="12.75">
      <c r="B90" s="140"/>
    </row>
    <row r="91" ht="12.75">
      <c r="B91" s="140"/>
    </row>
    <row r="92" ht="12.75">
      <c r="B92" s="140"/>
    </row>
    <row r="93" ht="12.75">
      <c r="B93" s="140"/>
    </row>
    <row r="94" ht="12.75">
      <c r="B94" s="140"/>
    </row>
    <row r="95" ht="12.75">
      <c r="B95" s="140"/>
    </row>
    <row r="96" ht="12.75">
      <c r="B96" s="140"/>
    </row>
    <row r="97" ht="12.75">
      <c r="B97" s="140"/>
    </row>
    <row r="98" ht="12.75">
      <c r="B98" s="140"/>
    </row>
    <row r="99" ht="12.75">
      <c r="B99" s="140"/>
    </row>
    <row r="100" ht="12.75">
      <c r="B100" s="140"/>
    </row>
    <row r="101" ht="12.75">
      <c r="B101" s="140"/>
    </row>
  </sheetData>
  <sheetProtection/>
  <mergeCells count="6">
    <mergeCell ref="D30:E30"/>
    <mergeCell ref="D31:E31"/>
    <mergeCell ref="A8:F8"/>
    <mergeCell ref="E9:E10"/>
    <mergeCell ref="F9:F10"/>
    <mergeCell ref="A19:A20"/>
  </mergeCells>
  <printOptions/>
  <pageMargins left="0.2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renato.qoshja</cp:lastModifiedBy>
  <cp:lastPrinted>2014-06-09T20:26:18Z</cp:lastPrinted>
  <dcterms:created xsi:type="dcterms:W3CDTF">2002-02-16T18:16:52Z</dcterms:created>
  <dcterms:modified xsi:type="dcterms:W3CDTF">2014-07-18T09:01:19Z</dcterms:modified>
  <cp:category/>
  <cp:version/>
  <cp:contentType/>
  <cp:contentStatus/>
</cp:coreProperties>
</file>